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Dispatch Board" sheetId="2" state="visible" r:id="rId4"/>
    <sheet name="Resources" sheetId="3" state="visible" r:id="rId5"/>
    <sheet name="Settings" sheetId="4" state="visible" r:id="rId6"/>
  </sheets>
  <definedNames>
    <definedName function="false" hidden="false" localSheetId="1" name="_xlnm.Print_Area" vbProcedure="false">'Dispatch Board'!$A$1:$AP$205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<sst xmlns="http://schemas.openxmlformats.org/spreadsheetml/2006/main" count="465" uniqueCount="280">
  <si>
    <t xml:space="preserve">Dispatch Summary</t>
  </si>
  <si>
    <t xml:space="preserve">As of</t>
  </si>
  <si>
    <t xml:space="preserve">Key Performance Indicators</t>
  </si>
  <si>
    <t xml:space="preserve">Active Loads</t>
  </si>
  <si>
    <t xml:space="preserve">Loads Delivered</t>
  </si>
  <si>
    <t xml:space="preserve">Open PODs</t>
  </si>
  <si>
    <t xml:space="preserve">Upcoming Pickups</t>
  </si>
  <si>
    <t xml:space="preserve">Overdue Invoices</t>
  </si>
  <si>
    <t xml:space="preserve">Booked Gross Revenue</t>
  </si>
  <si>
    <t xml:space="preserve">Estimated Fuel Cost</t>
  </si>
  <si>
    <t xml:space="preserve">Estimated Driver Pay</t>
  </si>
  <si>
    <t xml:space="preserve">Estimated Margin</t>
  </si>
  <si>
    <t xml:space="preserve">Estimated Margin %</t>
  </si>
  <si>
    <t xml:space="preserve">Loaded Miles</t>
  </si>
  <si>
    <t xml:space="preserve">Dispatcher</t>
  </si>
  <si>
    <t xml:space="preserve">Booked Loads</t>
  </si>
  <si>
    <t xml:space="preserve">Gross Revenue</t>
  </si>
  <si>
    <t xml:space="preserve">Margin %</t>
  </si>
  <si>
    <t xml:space="preserve">Status</t>
  </si>
  <si>
    <t xml:space="preserve">Load Count</t>
  </si>
  <si>
    <t xml:space="preserve">Planned</t>
  </si>
  <si>
    <t xml:space="preserve">Dispatched</t>
  </si>
  <si>
    <t xml:space="preserve">At Pickup</t>
  </si>
  <si>
    <t xml:space="preserve">In Transit</t>
  </si>
  <si>
    <t xml:space="preserve">Delivered</t>
  </si>
  <si>
    <t xml:space="preserve">Invoiced</t>
  </si>
  <si>
    <t xml:space="preserve">Workbook Checks</t>
  </si>
  <si>
    <t xml:space="preserve">Paid</t>
  </si>
  <si>
    <t xml:space="preserve">Canceled</t>
  </si>
  <si>
    <t xml:space="preserve">Rows Needing Attention</t>
  </si>
  <si>
    <t xml:space="preserve">Duplicate Load Rows</t>
  </si>
  <si>
    <t xml:space="preserve">Missing Customer</t>
  </si>
  <si>
    <t xml:space="preserve">Missing Driver</t>
  </si>
  <si>
    <t xml:space="preserve">Missing Truck</t>
  </si>
  <si>
    <t xml:space="preserve">Appointment Errors</t>
  </si>
  <si>
    <t xml:space="preserve">Truck Dispatch Board</t>
  </si>
  <si>
    <t xml:space="preserve">Yellow cells are user inputs. Blue cells are calculated. Review the Dispatch Check column before assigning or closing a load.</t>
  </si>
  <si>
    <t xml:space="preserve">Input</t>
  </si>
  <si>
    <t xml:space="preserve">Yellow fill = Input</t>
  </si>
  <si>
    <t xml:space="preserve">Calculated</t>
  </si>
  <si>
    <t xml:space="preserve">Light blue fill = Calculated</t>
  </si>
  <si>
    <t xml:space="preserve">Attention</t>
  </si>
  <si>
    <t xml:space="preserve">Red/orange fill = Attention needed</t>
  </si>
  <si>
    <t xml:space="preserve">Load ID</t>
  </si>
  <si>
    <t xml:space="preserve">Customer</t>
  </si>
  <si>
    <t xml:space="preserve">Driver</t>
  </si>
  <si>
    <t xml:space="preserve">Truck ID</t>
  </si>
  <si>
    <t xml:space="preserve">Trailer ID</t>
  </si>
  <si>
    <t xml:space="preserve">Origin City</t>
  </si>
  <si>
    <t xml:space="preserve">Origin State</t>
  </si>
  <si>
    <t xml:space="preserve">Destination City</t>
  </si>
  <si>
    <t xml:space="preserve">Destination State</t>
  </si>
  <si>
    <t xml:space="preserve">Pickup Appointment</t>
  </si>
  <si>
    <t xml:space="preserve">Delivery Appointment</t>
  </si>
  <si>
    <t xml:space="preserve">Load Type</t>
  </si>
  <si>
    <t xml:space="preserve">Commodity</t>
  </si>
  <si>
    <t xml:space="preserve">Weight (lb)</t>
  </si>
  <si>
    <t xml:space="preserve">Deadhead Miles</t>
  </si>
  <si>
    <t xml:space="preserve">Total Miles</t>
  </si>
  <si>
    <t xml:space="preserve">Rate Type</t>
  </si>
  <si>
    <t xml:space="preserve">Linehaul Rate</t>
  </si>
  <si>
    <t xml:space="preserve">Linehaul Revenue</t>
  </si>
  <si>
    <t xml:space="preserve">Fuel Surcharge</t>
  </si>
  <si>
    <t xml:space="preserve">Detention</t>
  </si>
  <si>
    <t xml:space="preserve">Lumper</t>
  </si>
  <si>
    <t xml:space="preserve">Other Accessorial</t>
  </si>
  <si>
    <t xml:space="preserve">Estimated MPG</t>
  </si>
  <si>
    <t xml:space="preserve">Estimated Gallons</t>
  </si>
  <si>
    <t xml:space="preserve">Driver Pay Type</t>
  </si>
  <si>
    <t xml:space="preserve">Driver Pay Rate</t>
  </si>
  <si>
    <t xml:space="preserve">Invoice #</t>
  </si>
  <si>
    <t xml:space="preserve">Invoice Date</t>
  </si>
  <si>
    <t xml:space="preserve">Terms Days</t>
  </si>
  <si>
    <t xml:space="preserve">Due Date</t>
  </si>
  <si>
    <t xml:space="preserve">POD Received?</t>
  </si>
  <si>
    <t xml:space="preserve">Dispatch Check</t>
  </si>
  <si>
    <t xml:space="preserve">Notes</t>
  </si>
  <si>
    <t xml:space="preserve">LD-10481</t>
  </si>
  <si>
    <t xml:space="preserve">Blue Ridge Foods</t>
  </si>
  <si>
    <t xml:space="preserve">Jordan Lee</t>
  </si>
  <si>
    <t xml:space="preserve">Maria Lopez</t>
  </si>
  <si>
    <t xml:space="preserve">T-101</t>
  </si>
  <si>
    <t xml:space="preserve">TR-202</t>
  </si>
  <si>
    <t xml:space="preserve">Atlanta</t>
  </si>
  <si>
    <t xml:space="preserve">GA</t>
  </si>
  <si>
    <t xml:space="preserve">Nashville</t>
  </si>
  <si>
    <t xml:space="preserve">TN</t>
  </si>
  <si>
    <t xml:space="preserve">Refrigerated</t>
  </si>
  <si>
    <t xml:space="preserve">Frozen poultry</t>
  </si>
  <si>
    <t xml:space="preserve">Flat</t>
  </si>
  <si>
    <t xml:space="preserve">% of Gross</t>
  </si>
  <si>
    <t xml:space="preserve">No</t>
  </si>
  <si>
    <t xml:space="preserve">Reefer setpoint -10°F</t>
  </si>
  <si>
    <t xml:space="preserve">LD-10482</t>
  </si>
  <si>
    <t xml:space="preserve">Metro Retail Distribution</t>
  </si>
  <si>
    <t xml:space="preserve">Casey Morgan</t>
  </si>
  <si>
    <t xml:space="preserve">James Carter</t>
  </si>
  <si>
    <t xml:space="preserve">T-102</t>
  </si>
  <si>
    <t xml:space="preserve">TR-203</t>
  </si>
  <si>
    <t xml:space="preserve">Dallas</t>
  </si>
  <si>
    <t xml:space="preserve">TX</t>
  </si>
  <si>
    <t xml:space="preserve">Oklahoma City</t>
  </si>
  <si>
    <t xml:space="preserve">OK</t>
  </si>
  <si>
    <t xml:space="preserve">Dry Van</t>
  </si>
  <si>
    <t xml:space="preserve">Consumer goods</t>
  </si>
  <si>
    <t xml:space="preserve">Per Loaded Mile</t>
  </si>
  <si>
    <t xml:space="preserve">Driver to call on arrival</t>
  </si>
  <si>
    <t xml:space="preserve">LD-10483</t>
  </si>
  <si>
    <t xml:space="preserve">Great Plains Manufacturing</t>
  </si>
  <si>
    <t xml:space="preserve">Taylor Reed</t>
  </si>
  <si>
    <t xml:space="preserve">DeShawn Brooks</t>
  </si>
  <si>
    <t xml:space="preserve">T-106</t>
  </si>
  <si>
    <t xml:space="preserve">TR-204</t>
  </si>
  <si>
    <t xml:space="preserve">Kansas City</t>
  </si>
  <si>
    <t xml:space="preserve">MO</t>
  </si>
  <si>
    <t xml:space="preserve">Wichita</t>
  </si>
  <si>
    <t xml:space="preserve">KS</t>
  </si>
  <si>
    <t xml:space="preserve">Flatbed</t>
  </si>
  <si>
    <t xml:space="preserve">Machinery</t>
  </si>
  <si>
    <t xml:space="preserve">Tarp required</t>
  </si>
  <si>
    <t xml:space="preserve">LD-10484</t>
  </si>
  <si>
    <t xml:space="preserve">SunCoast Produce</t>
  </si>
  <si>
    <t xml:space="preserve">Morgan Hayes</t>
  </si>
  <si>
    <t xml:space="preserve">Emily Nguyen</t>
  </si>
  <si>
    <t xml:space="preserve">T-105</t>
  </si>
  <si>
    <t xml:space="preserve">Orlando</t>
  </si>
  <si>
    <t xml:space="preserve">FL</t>
  </si>
  <si>
    <t xml:space="preserve">Charlotte</t>
  </si>
  <si>
    <t xml:space="preserve">NC</t>
  </si>
  <si>
    <t xml:space="preserve">Fresh produce</t>
  </si>
  <si>
    <t xml:space="preserve">Lumper expected</t>
  </si>
  <si>
    <t xml:space="preserve">LD-10485</t>
  </si>
  <si>
    <t xml:space="preserve">Liberty Home Goods</t>
  </si>
  <si>
    <t xml:space="preserve">Anita Patel</t>
  </si>
  <si>
    <t xml:space="preserve">TR-206</t>
  </si>
  <si>
    <t xml:space="preserve">Columbus</t>
  </si>
  <si>
    <t xml:space="preserve">OH</t>
  </si>
  <si>
    <t xml:space="preserve">Pittsburgh</t>
  </si>
  <si>
    <t xml:space="preserve">PA</t>
  </si>
  <si>
    <t xml:space="preserve">Furniture</t>
  </si>
  <si>
    <t xml:space="preserve">Waiting on signed POD</t>
  </si>
  <si>
    <t xml:space="preserve">LD-10486</t>
  </si>
  <si>
    <t xml:space="preserve">Rocky Mountain Parts</t>
  </si>
  <si>
    <t xml:space="preserve">Denver</t>
  </si>
  <si>
    <t xml:space="preserve">CO</t>
  </si>
  <si>
    <t xml:space="preserve">Salt Lake City</t>
  </si>
  <si>
    <t xml:space="preserve">UT</t>
  </si>
  <si>
    <t xml:space="preserve">Auto parts</t>
  </si>
  <si>
    <t xml:space="preserve">INV-10486</t>
  </si>
  <si>
    <t xml:space="preserve">Yes</t>
  </si>
  <si>
    <t xml:space="preserve">Invoice sent by email</t>
  </si>
  <si>
    <t xml:space="preserve">LD-10487</t>
  </si>
  <si>
    <t xml:space="preserve">Heartland Paper</t>
  </si>
  <si>
    <t xml:space="preserve">TR-201</t>
  </si>
  <si>
    <t xml:space="preserve">Chicago</t>
  </si>
  <si>
    <t xml:space="preserve">IL</t>
  </si>
  <si>
    <t xml:space="preserve">Indianapolis</t>
  </si>
  <si>
    <t xml:space="preserve">IN</t>
  </si>
  <si>
    <t xml:space="preserve">Paper rolls</t>
  </si>
  <si>
    <t xml:space="preserve">INV-10487</t>
  </si>
  <si>
    <t xml:space="preserve">Paid by ACH</t>
  </si>
  <si>
    <t xml:space="preserve">LD-10488</t>
  </si>
  <si>
    <t xml:space="preserve">Pacific Medical Supply</t>
  </si>
  <si>
    <t xml:space="preserve">T-104</t>
  </si>
  <si>
    <t xml:space="preserve">Phoenix</t>
  </si>
  <si>
    <t xml:space="preserve">AZ</t>
  </si>
  <si>
    <t xml:space="preserve">Tucson</t>
  </si>
  <si>
    <t xml:space="preserve">Box Truck</t>
  </si>
  <si>
    <t xml:space="preserve">Medical supplies</t>
  </si>
  <si>
    <t xml:space="preserve">Customer canceled before pickup</t>
  </si>
  <si>
    <t xml:space="preserve">LD-10489</t>
  </si>
  <si>
    <t xml:space="preserve">Robert King</t>
  </si>
  <si>
    <t xml:space="preserve">Austin</t>
  </si>
  <si>
    <t xml:space="preserve">Houston</t>
  </si>
  <si>
    <t xml:space="preserve">Building materials</t>
  </si>
  <si>
    <t xml:space="preserve">Reassign driver before dispatch</t>
  </si>
  <si>
    <t xml:space="preserve">LD-10490</t>
  </si>
  <si>
    <t xml:space="preserve">Newark</t>
  </si>
  <si>
    <t xml:space="preserve">NJ</t>
  </si>
  <si>
    <t xml:space="preserve">Baltimore</t>
  </si>
  <si>
    <t xml:space="preserve">MD</t>
  </si>
  <si>
    <t xml:space="preserve">Pricing exception</t>
  </si>
  <si>
    <t xml:space="preserve">Dispatch Resources</t>
  </si>
  <si>
    <t xml:space="preserve">Add new records directly below each list. Dispatch dropdown ranges are prepared through row 104.</t>
  </si>
  <si>
    <t xml:space="preserve">Phone</t>
  </si>
  <si>
    <t xml:space="preserve">Home Base</t>
  </si>
  <si>
    <t xml:space="preserve">Truck Type</t>
  </si>
  <si>
    <t xml:space="preserve">Trailer Type</t>
  </si>
  <si>
    <t xml:space="preserve">Contact</t>
  </si>
  <si>
    <t xml:space="preserve">(404) 555-0101</t>
  </si>
  <si>
    <t xml:space="preserve">Active</t>
  </si>
  <si>
    <t xml:space="preserve">Atlanta, GA</t>
  </si>
  <si>
    <t xml:space="preserve">Reefer experience</t>
  </si>
  <si>
    <t xml:space="preserve">Sleeper</t>
  </si>
  <si>
    <t xml:space="preserve">Carla Bennett</t>
  </si>
  <si>
    <t xml:space="preserve">(404) 555-0111</t>
  </si>
  <si>
    <t xml:space="preserve">(214) 555-0102</t>
  </si>
  <si>
    <t xml:space="preserve">Dallas, TX</t>
  </si>
  <si>
    <t xml:space="preserve">Regional</t>
  </si>
  <si>
    <t xml:space="preserve">Day Cab</t>
  </si>
  <si>
    <t xml:space="preserve">Reefer</t>
  </si>
  <si>
    <t xml:space="preserve">Ryan Foster</t>
  </si>
  <si>
    <t xml:space="preserve">(214) 555-0112</t>
  </si>
  <si>
    <t xml:space="preserve">(816) 555-0103</t>
  </si>
  <si>
    <t xml:space="preserve">Kansas City, MO</t>
  </si>
  <si>
    <t xml:space="preserve">T-103</t>
  </si>
  <si>
    <t xml:space="preserve">Shop</t>
  </si>
  <si>
    <t xml:space="preserve">Susan Miller</t>
  </si>
  <si>
    <t xml:space="preserve">(316) 555-0113</t>
  </si>
  <si>
    <t xml:space="preserve">(407) 555-0104</t>
  </si>
  <si>
    <t xml:space="preserve">Orlando, FL</t>
  </si>
  <si>
    <t xml:space="preserve">Southeast lanes</t>
  </si>
  <si>
    <t xml:space="preserve">Luis Rivera</t>
  </si>
  <si>
    <t xml:space="preserve">(407) 555-0114</t>
  </si>
  <si>
    <t xml:space="preserve">(512) 555-0105</t>
  </si>
  <si>
    <t xml:space="preserve">Off Duty</t>
  </si>
  <si>
    <t xml:space="preserve">Austin, TX</t>
  </si>
  <si>
    <t xml:space="preserve">Available next week</t>
  </si>
  <si>
    <t xml:space="preserve">TR-205</t>
  </si>
  <si>
    <t xml:space="preserve">Megan Clark</t>
  </si>
  <si>
    <t xml:space="preserve">(614) 555-0115</t>
  </si>
  <si>
    <t xml:space="preserve">(614) 555-0106</t>
  </si>
  <si>
    <t xml:space="preserve">Columbus, OH</t>
  </si>
  <si>
    <t xml:space="preserve">Dry van</t>
  </si>
  <si>
    <t xml:space="preserve">Eric Dawson</t>
  </si>
  <si>
    <t xml:space="preserve">(303) 555-0116</t>
  </si>
  <si>
    <t xml:space="preserve">Denise Grant</t>
  </si>
  <si>
    <t xml:space="preserve">(312) 555-0117</t>
  </si>
  <si>
    <t xml:space="preserve">Nicole Chen</t>
  </si>
  <si>
    <t xml:space="preserve">(602) 555-0118</t>
  </si>
  <si>
    <t xml:space="preserve">Dispatch Settings</t>
  </si>
  <si>
    <t xml:space="preserve">Editable Global Assumptions</t>
  </si>
  <si>
    <t xml:space="preserve">Load Status</t>
  </si>
  <si>
    <t xml:space="preserve">Yes / No</t>
  </si>
  <si>
    <t xml:space="preserve">State</t>
  </si>
  <si>
    <t xml:space="preserve">Resource Status</t>
  </si>
  <si>
    <t xml:space="preserve">Default Diesel Price ($/gal)</t>
  </si>
  <si>
    <t xml:space="preserve">AL</t>
  </si>
  <si>
    <t xml:space="preserve">Default Fuel Economy (MPG)</t>
  </si>
  <si>
    <t xml:space="preserve">AK</t>
  </si>
  <si>
    <t xml:space="preserve">Default Customer Terms (days)</t>
  </si>
  <si>
    <t xml:space="preserve">Low Margin Warning</t>
  </si>
  <si>
    <t xml:space="preserve">AR</t>
  </si>
  <si>
    <t xml:space="preserve">Inactive</t>
  </si>
  <si>
    <t xml:space="preserve">Weight Warning Threshold (lb)</t>
  </si>
  <si>
    <t xml:space="preserve">Power Only</t>
  </si>
  <si>
    <t xml:space="preserve">CA</t>
  </si>
  <si>
    <t xml:space="preserve">Upcoming Pickup Horizon (days)</t>
  </si>
  <si>
    <t xml:space="preserve">Other</t>
  </si>
  <si>
    <t xml:space="preserve">CT</t>
  </si>
  <si>
    <t xml:space="preserve">Financial results are planning estimates. Confirm actual rates, fuel purchases, driver settlements, appointments, and equipment availability separately.</t>
  </si>
  <si>
    <t xml:space="preserve">DE</t>
  </si>
  <si>
    <t xml:space="preserve">HI</t>
  </si>
  <si>
    <t xml:space="preserve">ID</t>
  </si>
  <si>
    <t xml:space="preserve">IA</t>
  </si>
  <si>
    <t xml:space="preserve">KY</t>
  </si>
  <si>
    <t xml:space="preserve">LA</t>
  </si>
  <si>
    <t xml:space="preserve">ME</t>
  </si>
  <si>
    <t xml:space="preserve">MA</t>
  </si>
  <si>
    <t xml:space="preserve">MI</t>
  </si>
  <si>
    <t xml:space="preserve">MN</t>
  </si>
  <si>
    <t xml:space="preserve">MS</t>
  </si>
  <si>
    <t xml:space="preserve">MT</t>
  </si>
  <si>
    <t xml:space="preserve">NE</t>
  </si>
  <si>
    <t xml:space="preserve">NV</t>
  </si>
  <si>
    <t xml:space="preserve">NH</t>
  </si>
  <si>
    <t xml:space="preserve">NM</t>
  </si>
  <si>
    <t xml:space="preserve">NY</t>
  </si>
  <si>
    <t xml:space="preserve">ND</t>
  </si>
  <si>
    <t xml:space="preserve">OR</t>
  </si>
  <si>
    <t xml:space="preserve">RI</t>
  </si>
  <si>
    <t xml:space="preserve">SC</t>
  </si>
  <si>
    <t xml:space="preserve">SD</t>
  </si>
  <si>
    <t xml:space="preserve">VT</t>
  </si>
  <si>
    <t xml:space="preserve">VA</t>
  </si>
  <si>
    <t xml:space="preserve">WA</t>
  </si>
  <si>
    <t xml:space="preserve">WV</t>
  </si>
  <si>
    <t xml:space="preserve">WI</t>
  </si>
  <si>
    <t xml:space="preserve">WY</t>
  </si>
  <si>
    <t xml:space="preserve">DC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</si>
</sst>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m/d/yyyy"/>
    <numFmt numFmtId="166" formatCode="#,##0"/>
    <numFmt numFmtId="167" formatCode="\$#,##0.00;[RED]&quot;-$&quot;#,##0.00"/>
    <numFmt numFmtId="168" formatCode="0.0%"/>
    <numFmt numFmtId="169" formatCode="m/d/yyyy\ h:mm\ AM/PM"/>
    <numFmt numFmtId="170" formatCode="0.0"/>
    <numFmt numFmtId="171" formatCode="0.00"/>
    <numFmt numFmtId="172" formatCode="0"/>
    <numFmt numFmtId="173" formatCode="@"/>
    <numFmt numFmtId="174" formatCode="\$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0"/>
      <color rgb="FF1F1F1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F1F1F"/>
      <name val="Calibri"/>
      <family val="0"/>
      <charset val="1"/>
    </font>
    <font>
      <b val="true"/>
      <sz val="18"/>
      <color rgb="FF000000"/>
      <name val="Calibri"/>
      <family val="2"/>
    </font>
    <font>
      <i val="true"/>
      <sz val="10"/>
      <color rgb="FF123B52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23B52"/>
        <bgColor rgb="FF1F1F1F"/>
      </patternFill>
    </fill>
    <fill>
      <patternFill patternType="solid">
        <fgColor rgb="FFF1F7F5"/>
        <bgColor rgb="FFE0F3EF"/>
      </patternFill>
    </fill>
    <fill>
      <patternFill patternType="solid">
        <fgColor rgb="FFDDEBF7"/>
        <bgColor rgb="FFE0F3EF"/>
      </patternFill>
    </fill>
    <fill>
      <patternFill patternType="solid">
        <fgColor rgb="FF2A8C82"/>
        <bgColor rgb="FF008080"/>
      </patternFill>
    </fill>
    <fill>
      <patternFill patternType="solid">
        <fgColor rgb="FFFFF2CC"/>
        <bgColor rgb="FFF1F7F5"/>
      </patternFill>
    </fill>
    <fill>
      <patternFill patternType="solid">
        <fgColor rgb="FFF97316"/>
        <bgColor rgb="FFFF9900"/>
      </patternFill>
    </fill>
    <fill>
      <patternFill patternType="solid">
        <fgColor rgb="FFE0F3EF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DE1"/>
      </left>
      <right style="thin">
        <color rgb="FFCDDDE1"/>
      </right>
      <top style="thin">
        <color rgb="FFCDDDE1"/>
      </top>
      <bottom style="thin">
        <color rgb="FFCDDD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ont>
        <name val="Calibri"/>
        <charset val="1"/>
        <family val="0"/>
        <b val="1"/>
        <color rgb="FF9C0006"/>
        <sz val="10"/>
      </font>
      <fill>
        <patternFill>
          <bgColor rgb="FFF4CCCC"/>
        </patternFill>
      </fill>
    </dxf>
    <dxf>
      <font>
        <name val="Calibri"/>
        <charset val="1"/>
        <family val="0"/>
        <b val="1"/>
        <color rgb="FF006100"/>
        <sz val="10"/>
      </font>
      <fill>
        <patternFill>
          <bgColor rgb="FFC6EFCE"/>
        </patternFill>
      </fill>
    </dxf>
    <dxf>
      <fill>
        <patternFill patternType="solid">
          <fgColor rgb="FF123B52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2A8C82"/>
          <bgColor rgb="FF000000"/>
        </patternFill>
      </fill>
    </dxf>
    <dxf>
      <fill>
        <patternFill patternType="solid">
          <fgColor rgb="FF5B9BD5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97316"/>
          <bgColor rgb="FF000000"/>
        </patternFill>
      </fill>
    </dxf>
    <dxf>
      <fill>
        <patternFill patternType="solid">
          <fgColor rgb="FFFFD966"/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Calibri"/>
        <charset val="1"/>
        <family val="0"/>
        <b val="1"/>
        <color rgb="FF9C0006"/>
        <sz val="10"/>
      </font>
      <fill>
        <patternFill>
          <bgColor rgb="FFF97316"/>
        </patternFill>
      </fill>
    </dxf>
    <dxf>
      <font>
        <name val="Calibri"/>
        <charset val="1"/>
        <family val="0"/>
        <b val="1"/>
        <color rgb="FF123B52"/>
        <sz val="10"/>
      </font>
      <fill>
        <patternFill>
          <bgColor rgb="FFDDEBF7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5B9BD5"/>
        </patternFill>
      </fill>
    </dxf>
    <dxf>
      <font>
        <name val="Calibri"/>
        <charset val="1"/>
        <family val="0"/>
        <b val="1"/>
        <color rgb="FF1F1F1F"/>
        <sz val="10"/>
      </font>
      <fill>
        <patternFill>
          <bgColor rgb="FFFFD966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F97316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2A8C82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006100"/>
        </patternFill>
      </fill>
    </dxf>
    <dxf>
      <font>
        <name val="Calibri"/>
        <charset val="1"/>
        <family val="0"/>
        <b val="1"/>
        <color rgb="FF666666"/>
        <sz val="10"/>
      </font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D9D9D9"/>
      <rgbColor rgb="FF808080"/>
      <rgbColor rgb="FF5B9BD5"/>
      <rgbColor rgb="FF993366"/>
      <rgbColor rgb="FFFFF2CC"/>
      <rgbColor rgb="FFE0F3EF"/>
      <rgbColor rgb="FF660066"/>
      <rgbColor rgb="FFFF8080"/>
      <rgbColor rgb="FF0066CC"/>
      <rgbColor rgb="FFCDDD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C6EFCE"/>
      <rgbColor rgb="FFF1F7F5"/>
      <rgbColor rgb="FF99CCFF"/>
      <rgbColor rgb="FFFF99CC"/>
      <rgbColor rgb="FFCC99FF"/>
      <rgbColor rgb="FFF4CCCC"/>
      <rgbColor rgb="FF3366FF"/>
      <rgbColor rgb="FF33CCCC"/>
      <rgbColor rgb="FF99CC00"/>
      <rgbColor rgb="FFFFD966"/>
      <rgbColor rgb="FFFF9900"/>
      <rgbColor rgb="FFF97316"/>
      <rgbColor rgb="FF666666"/>
      <rgbColor rgb="FF969696"/>
      <rgbColor rgb="FF123B52"/>
      <rgbColor rgb="FF2A8C82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Booked Revenue by Dispatcher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0">
              <a:solidFill>
                <a:srgbClr val="123b52"/>
              </a:solidFill>
            </a:ln>
          </c:spPr>
          <c:invertIfNegative val="0"/>
        </c:ser>
        <c:gapWidth val="150"/>
        <c:overlap val="0"/>
        <c:axId val="34758488"/>
        <c:axId val="45774314"/>
      </c:barChart>
      <c:catAx>
        <c:axId val="347584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Dispatcher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[$-409]mm/dd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774314"/>
        <c:crosses val="autoZero"/>
        <c:auto val="1"/>
        <c:lblAlgn val="ctr"/>
        <c:lblOffset val="100"/>
        <c:noMultiLvlLbl val="0"/>
      </c:catAx>
      <c:valAx>
        <c:axId val="457743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Gross 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7584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</xdr:row>
      <xdr:rowOff>0</xdr:rowOff>
    </xdr:from>
    <xdr:to>
      <xdr:col>6</xdr:col>
      <xdr:colOff>505800</xdr:colOff>
      <xdr:row>16</xdr:row>
      <xdr:rowOff>32760</xdr:rowOff>
    </xdr:to>
    <xdr:graphicFrame>
      <xdr:nvGraphicFramePr>
        <xdr:cNvPr id="0" name="Chart 1"/>
        <xdr:cNvGraphicFramePr/>
      </xdr:nvGraphicFramePr>
      <xdr:xfrm>
        <a:off x="5156280" y="542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ustomerTbl" displayName="CustomerTbl" ref="P4:S12" headerRowCount="1" totalsRowCount="0" totalsRowShown="0">
  <autoFilter ref="P4:S12"/>
  <tableColumns count="4">
    <tableColumn id="1" name="Customer"/>
    <tableColumn id="2" name="Contact"/>
    <tableColumn id="3" name="Phone"/>
    <tableColumn id="4" name="Terms Days"/>
  </tableColumns>
</table>
</file>

<file path=xl/tables/table2.xml><?xml version="1.0" encoding="utf-8"?>
<table xmlns="http://schemas.openxmlformats.org/spreadsheetml/2006/main" id="2" name="DispatchTbl" displayName="DispatchTbl" ref="A5:AP205" headerRowCount="1" totalsRowCount="0" totalsRowShown="0">
  <autoFilter ref="A5:AP205"/>
  <tableColumns count="42">
    <tableColumn id="1" name="Load ID"/>
    <tableColumn id="2" name="Status"/>
    <tableColumn id="3" name="Customer"/>
    <tableColumn id="4" name="Dispatcher"/>
    <tableColumn id="5" name="Driver"/>
    <tableColumn id="6" name="Truck ID"/>
    <tableColumn id="7" name="Trailer ID"/>
    <tableColumn id="8" name="Origin City"/>
    <tableColumn id="9" name="Origin State"/>
    <tableColumn id="10" name="Destination City"/>
    <tableColumn id="11" name="Destination State"/>
    <tableColumn id="12" name="Pickup Appointment"/>
    <tableColumn id="13" name="Delivery Appointment"/>
    <tableColumn id="14" name="Load Type"/>
    <tableColumn id="15" name="Commodity"/>
    <tableColumn id="16" name="Weight (lb)"/>
    <tableColumn id="17" name="Deadhead Miles"/>
    <tableColumn id="18" name="Loaded Miles"/>
    <tableColumn id="19" name="Total Miles"/>
    <tableColumn id="20" name="Rate Type"/>
    <tableColumn id="21" name="Linehaul Rate"/>
    <tableColumn id="22" name="Linehaul Revenue"/>
    <tableColumn id="23" name="Fuel Surcharge"/>
    <tableColumn id="24" name="Detention"/>
    <tableColumn id="25" name="Lumper"/>
    <tableColumn id="26" name="Other Accessorial"/>
    <tableColumn id="27" name="Gross Revenue"/>
    <tableColumn id="28" name="Estimated MPG"/>
    <tableColumn id="29" name="Estimated Gallons"/>
    <tableColumn id="30" name="Estimated Fuel Cost"/>
    <tableColumn id="31" name="Driver Pay Type"/>
    <tableColumn id="32" name="Driver Pay Rate"/>
    <tableColumn id="33" name="Estimated Driver Pay"/>
    <tableColumn id="34" name="Estimated Margin"/>
    <tableColumn id="35" name="Margin %"/>
    <tableColumn id="36" name="Invoice #"/>
    <tableColumn id="37" name="Invoice Date"/>
    <tableColumn id="38" name="Terms Days"/>
    <tableColumn id="39" name="Due Date"/>
    <tableColumn id="40" name="POD Received?"/>
    <tableColumn id="41" name="Dispatch Check"/>
    <tableColumn id="42" name="Notes"/>
  </tableColumns>
</table>
</file>

<file path=xl/tables/table3.xml><?xml version="1.0" encoding="utf-8"?>
<table xmlns="http://schemas.openxmlformats.org/spreadsheetml/2006/main" id="3" name="DriverTbl" displayName="DriverTbl" ref="A4:E10" headerRowCount="1" totalsRowCount="0" totalsRowShown="0">
  <autoFilter ref="A4:E10"/>
  <tableColumns count="5">
    <tableColumn id="1" name="Driver"/>
    <tableColumn id="2" name="Phone"/>
    <tableColumn id="3" name="Status"/>
    <tableColumn id="4" name="Home Base"/>
    <tableColumn id="5" name="Notes"/>
  </tableColumns>
</table>
</file>

<file path=xl/tables/table4.xml><?xml version="1.0" encoding="utf-8"?>
<table xmlns="http://schemas.openxmlformats.org/spreadsheetml/2006/main" id="4" name="TrailerTbl" displayName="TrailerTbl" ref="L4:N10" headerRowCount="1" totalsRowCount="0" totalsRowShown="0">
  <autoFilter ref="L4:N10"/>
  <tableColumns count="3">
    <tableColumn id="1" name="Trailer ID"/>
    <tableColumn id="2" name="Trailer Type"/>
    <tableColumn id="3" name="Status"/>
  </tableColumns>
</table>
</file>

<file path=xl/tables/table5.xml><?xml version="1.0" encoding="utf-8"?>
<table xmlns="http://schemas.openxmlformats.org/spreadsheetml/2006/main" id="5" name="TruckTbl" displayName="TruckTbl" ref="G4:J10" headerRowCount="1" totalsRowCount="0" totalsRowShown="0">
  <autoFilter ref="G4:J10"/>
  <tableColumns count="4">
    <tableColumn id="1" name="Truck ID"/>
    <tableColumn id="2" name="Truck Type"/>
    <tableColumn id="3" name="Status"/>
    <tableColumn id="4" name="Estimated MPG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3.xml"/><Relationship Id="rId3" Type="http://schemas.openxmlformats.org/officeDocument/2006/relationships/table" Target="../tables/table4.xml"/><Relationship Id="rId4" Type="http://schemas.openxmlformats.org/officeDocument/2006/relationships/table" Target="../tables/table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5" min="4" style="0" width="18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3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1" min="11" style="0" width="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customFormat="false" ht="15" hidden="false" customHeight="false" outlineLevel="0" collapsed="false">
      <c r="A3" s="2" t="s">
        <v>1</v>
      </c>
      <c r="B3" s="3" t="n">
        <f aca="true">TODAY()</f>
        <v>46271</v>
      </c>
    </row>
    <row r="4" customFormat="false" ht="15" hidden="false" customHeight="false" outlineLevel="0" collapsed="false">
      <c r="A4" s="4" t="s">
        <v>2</v>
      </c>
      <c r="B4" s="4"/>
    </row>
    <row r="5" customFormat="false" ht="15" hidden="false" customHeight="false" outlineLevel="0" collapsed="false">
      <c r="A5" s="5" t="s">
        <v>3</v>
      </c>
      <c r="B5" s="6" t="n">
        <f aca="false">COUNTIF('Dispatch Board'!$B$6:$B$205,"Planned")+COUNTIF('Dispatch Board'!$B$6:$B$205,"Dispatched")+COUNTIF('Dispatch Board'!$B$6:$B$205,"At Pickup")+COUNTIF('Dispatch Board'!$B$6:$B$205,"In Transit")</f>
        <v>5</v>
      </c>
    </row>
    <row r="6" customFormat="false" ht="15" hidden="false" customHeight="false" outlineLevel="0" collapsed="false">
      <c r="A6" s="5" t="s">
        <v>4</v>
      </c>
      <c r="B6" s="6" t="n">
        <f aca="false">COUNTIF('Dispatch Board'!$B$6:$B$205,"Delivered")</f>
        <v>2</v>
      </c>
    </row>
    <row r="7" customFormat="false" ht="15" hidden="false" customHeight="false" outlineLevel="0" collapsed="false">
      <c r="A7" s="5" t="s">
        <v>5</v>
      </c>
      <c r="B7" s="6" t="n">
        <f aca="false">COUNTIFS('Dispatch Board'!$B$6:$B$205,"Delivered",'Dispatch Board'!$AN$6:$AN$205,"&lt;&gt;Yes")</f>
        <v>1</v>
      </c>
    </row>
    <row r="8" customFormat="false" ht="15" hidden="false" customHeight="false" outlineLevel="0" collapsed="false">
      <c r="A8" s="5" t="s">
        <v>6</v>
      </c>
      <c r="B8" s="6" t="n">
        <f aca="true">COUNTIFS('Dispatch Board'!$L$6:$L$205,"&gt;="&amp;TODAY(),'Dispatch Board'!$L$6:$L$205,"&lt;"&amp;TODAY()+Settings!$B$9+1,'Dispatch Board'!$B$6:$B$205,"&lt;&gt;Canceled")</f>
        <v>4</v>
      </c>
    </row>
    <row r="9" customFormat="false" ht="15" hidden="false" customHeight="false" outlineLevel="0" collapsed="false">
      <c r="A9" s="5" t="s">
        <v>7</v>
      </c>
      <c r="B9" s="6" t="n">
        <f aca="true">COUNTIFS('Dispatch Board'!$AM$6:$AM$205,"&gt;0",'Dispatch Board'!$AM$6:$AM$205,"&lt;"&amp;TODAY(),'Dispatch Board'!$B$6:$B$205,"&lt;&gt;Paid",'Dispatch Board'!$AJ$6:$AJ$205,"&lt;&gt;")</f>
        <v>0</v>
      </c>
    </row>
    <row r="10" customFormat="false" ht="15" hidden="false" customHeight="false" outlineLevel="0" collapsed="false">
      <c r="A10" s="5" t="s">
        <v>8</v>
      </c>
      <c r="B10" s="7" t="n">
        <f aca="false">SUMIFS('Dispatch Board'!$AA$6:$AA$205,'Dispatch Board'!$B$6:$B$205,"&lt;&gt;Canceled")</f>
        <v>11742.25</v>
      </c>
    </row>
    <row r="11" customFormat="false" ht="15" hidden="false" customHeight="false" outlineLevel="0" collapsed="false">
      <c r="A11" s="5" t="s">
        <v>9</v>
      </c>
      <c r="B11" s="7" t="n">
        <f aca="false">SUMIFS('Dispatch Board'!$AD$6:$AD$205,'Dispatch Board'!$B$6:$B$205,"&lt;&gt;Canceled")</f>
        <v>1537.5523712957</v>
      </c>
    </row>
    <row r="12" customFormat="false" ht="15" hidden="false" customHeight="false" outlineLevel="0" collapsed="false">
      <c r="A12" s="5" t="s">
        <v>10</v>
      </c>
      <c r="B12" s="7" t="n">
        <f aca="false">SUMIFS('Dispatch Board'!$AG$6:$AG$205,'Dispatch Board'!$B$6:$B$205,"&lt;&gt;Canceled")</f>
        <v>3031.05</v>
      </c>
    </row>
    <row r="13" customFormat="false" ht="15" hidden="false" customHeight="false" outlineLevel="0" collapsed="false">
      <c r="A13" s="5" t="s">
        <v>11</v>
      </c>
      <c r="B13" s="7" t="n">
        <f aca="false">SUMIFS('Dispatch Board'!$AH$6:$AH$205,'Dispatch Board'!$B$6:$B$205,"&lt;&gt;Canceled")</f>
        <v>7173.6476287043</v>
      </c>
    </row>
    <row r="14" customFormat="false" ht="15" hidden="false" customHeight="false" outlineLevel="0" collapsed="false">
      <c r="A14" s="5" t="s">
        <v>12</v>
      </c>
      <c r="B14" s="8" t="n">
        <f aca="false">IFERROR(B13/B10,0)</f>
        <v>0.610926153735809</v>
      </c>
    </row>
    <row r="15" customFormat="false" ht="15" hidden="false" customHeight="false" outlineLevel="0" collapsed="false">
      <c r="A15" s="5" t="s">
        <v>13</v>
      </c>
      <c r="B15" s="6" t="n">
        <f aca="false">SUMIFS('Dispatch Board'!$R$6:$R$205,'Dispatch Board'!$B$6:$B$205,"&lt;&gt;Canceled")</f>
        <v>2425</v>
      </c>
    </row>
    <row r="18" customFormat="false" ht="15" hidden="false" customHeight="false" outlineLevel="0" collapsed="false">
      <c r="A18" s="9" t="s">
        <v>14</v>
      </c>
      <c r="B18" s="9" t="s">
        <v>3</v>
      </c>
      <c r="C18" s="9" t="s">
        <v>15</v>
      </c>
      <c r="D18" s="9" t="s">
        <v>16</v>
      </c>
      <c r="E18" s="9" t="s">
        <v>11</v>
      </c>
      <c r="F18" s="9" t="s">
        <v>13</v>
      </c>
      <c r="G18" s="9" t="s">
        <v>17</v>
      </c>
      <c r="I18" s="9" t="s">
        <v>18</v>
      </c>
      <c r="J18" s="9" t="s">
        <v>19</v>
      </c>
      <c r="K18" s="9" t="s">
        <v>16</v>
      </c>
    </row>
    <row r="19" customFormat="false" ht="15" hidden="false" customHeight="false" outlineLevel="0" collapsed="false">
      <c r="A19" s="10" t="str">
        <f aca="false">Settings!$N$4</f>
        <v>Jordan Lee</v>
      </c>
      <c r="B19" s="10" t="n">
        <f aca="false">COUNTIFS('Dispatch Board'!$D$6:$D$205,$A19,'Dispatch Board'!$B$6:$B$205,"Planned")+COUNTIFS('Dispatch Board'!$D$6:$D$205,$A19,'Dispatch Board'!$B$6:$B$205,"Dispatched")+COUNTIFS('Dispatch Board'!$D$6:$D$205,$A19,'Dispatch Board'!$B$6:$B$205,"At Pickup")+COUNTIFS('Dispatch Board'!$D$6:$D$205,$A19,'Dispatch Board'!$B$6:$B$205,"In Transit")</f>
        <v>2</v>
      </c>
      <c r="C19" s="10" t="n">
        <f aca="false">COUNTIFS('Dispatch Board'!$D$6:$D$205,$A19,'Dispatch Board'!$A$6:$A$205,"&lt;&gt;",'Dispatch Board'!$B$6:$B$205,"&lt;&gt;Canceled")</f>
        <v>3</v>
      </c>
      <c r="D19" s="11" t="n">
        <f aca="false">SUMIFS('Dispatch Board'!$AA$6:$AA$205,'Dispatch Board'!$D$6:$D$205,$A19,'Dispatch Board'!$B$6:$B$205,"&lt;&gt;Canceled")</f>
        <v>3815</v>
      </c>
      <c r="E19" s="11" t="n">
        <f aca="false">SUMIFS('Dispatch Board'!$AH$6:$AH$205,'Dispatch Board'!$D$6:$D$205,$A19,'Dispatch Board'!$B$6:$B$205,"&lt;&gt;Canceled")</f>
        <v>2577.57678571429</v>
      </c>
      <c r="F19" s="12" t="n">
        <f aca="false">SUMIFS('Dispatch Board'!$R$6:$R$205,'Dispatch Board'!$D$6:$D$205,$A19,'Dispatch Board'!$B$6:$B$205,"&lt;&gt;Canceled")</f>
        <v>600</v>
      </c>
      <c r="G19" s="13" t="n">
        <f aca="false">IFERROR(E19/D19,0)</f>
        <v>0.675642669912001</v>
      </c>
      <c r="I19" s="14" t="s">
        <v>20</v>
      </c>
      <c r="J19" s="12" t="n">
        <f aca="false">COUNTIF('Dispatch Board'!$B$6:$B$205,$I19)</f>
        <v>2</v>
      </c>
      <c r="K19" s="11" t="n">
        <f aca="false">SUMIF('Dispatch Board'!$B$6:$B$205,$I19,'Dispatch Board'!$AA$6:$AA$205)</f>
        <v>2490</v>
      </c>
    </row>
    <row r="20" customFormat="false" ht="15" hidden="false" customHeight="false" outlineLevel="0" collapsed="false">
      <c r="A20" s="10" t="str">
        <f aca="false">Settings!$N$5</f>
        <v>Casey Morgan</v>
      </c>
      <c r="B20" s="10" t="n">
        <f aca="false">COUNTIFS('Dispatch Board'!$D$6:$D$205,$A20,'Dispatch Board'!$B$6:$B$205,"Planned")+COUNTIFS('Dispatch Board'!$D$6:$D$205,$A20,'Dispatch Board'!$B$6:$B$205,"Dispatched")+COUNTIFS('Dispatch Board'!$D$6:$D$205,$A20,'Dispatch Board'!$B$6:$B$205,"At Pickup")+COUNTIFS('Dispatch Board'!$D$6:$D$205,$A20,'Dispatch Board'!$B$6:$B$205,"In Transit")</f>
        <v>1</v>
      </c>
      <c r="C20" s="10" t="n">
        <f aca="false">COUNTIFS('Dispatch Board'!$D$6:$D$205,$A20,'Dispatch Board'!$A$6:$A$205,"&lt;&gt;",'Dispatch Board'!$B$6:$B$205,"&lt;&gt;Canceled")</f>
        <v>3</v>
      </c>
      <c r="D20" s="11" t="n">
        <f aca="false">SUMIFS('Dispatch Board'!$AA$6:$AA$205,'Dispatch Board'!$D$6:$D$205,$A20,'Dispatch Board'!$B$6:$B$205,"&lt;&gt;Canceled")</f>
        <v>3091</v>
      </c>
      <c r="E20" s="11" t="n">
        <f aca="false">SUMIFS('Dispatch Board'!$AH$6:$AH$205,'Dispatch Board'!$D$6:$D$205,$A20,'Dispatch Board'!$B$6:$B$205,"&lt;&gt;Canceled")</f>
        <v>1440.4236318408</v>
      </c>
      <c r="F20" s="12" t="n">
        <f aca="false">SUMIFS('Dispatch Board'!$R$6:$R$205,'Dispatch Board'!$D$6:$D$205,$A20,'Dispatch Board'!$B$6:$B$205,"&lt;&gt;Canceled")</f>
        <v>910</v>
      </c>
      <c r="G20" s="13" t="n">
        <f aca="false">IFERROR(E20/D20,0)</f>
        <v>0.466005704251309</v>
      </c>
      <c r="I20" s="14" t="s">
        <v>21</v>
      </c>
      <c r="J20" s="12" t="n">
        <f aca="false">COUNTIF('Dispatch Board'!$B$6:$B$205,$I20)</f>
        <v>1</v>
      </c>
      <c r="K20" s="11" t="n">
        <f aca="false">SUMIF('Dispatch Board'!$B$6:$B$205,$I20,'Dispatch Board'!$AA$6:$AA$205)</f>
        <v>736</v>
      </c>
    </row>
    <row r="21" customFormat="false" ht="15" hidden="false" customHeight="false" outlineLevel="0" collapsed="false">
      <c r="A21" s="10" t="str">
        <f aca="false">Settings!$N$6</f>
        <v>Taylor Reed</v>
      </c>
      <c r="B21" s="10" t="n">
        <f aca="false">COUNTIFS('Dispatch Board'!$D$6:$D$205,$A21,'Dispatch Board'!$B$6:$B$205,"Planned")+COUNTIFS('Dispatch Board'!$D$6:$D$205,$A21,'Dispatch Board'!$B$6:$B$205,"Dispatched")+COUNTIFS('Dispatch Board'!$D$6:$D$205,$A21,'Dispatch Board'!$B$6:$B$205,"At Pickup")+COUNTIFS('Dispatch Board'!$D$6:$D$205,$A21,'Dispatch Board'!$B$6:$B$205,"In Transit")</f>
        <v>1</v>
      </c>
      <c r="C21" s="10" t="n">
        <f aca="false">COUNTIFS('Dispatch Board'!$D$6:$D$205,$A21,'Dispatch Board'!$A$6:$A$205,"&lt;&gt;",'Dispatch Board'!$B$6:$B$205,"&lt;&gt;Canceled")</f>
        <v>2</v>
      </c>
      <c r="D21" s="11" t="n">
        <f aca="false">SUMIFS('Dispatch Board'!$AA$6:$AA$205,'Dispatch Board'!$D$6:$D$205,$A21,'Dispatch Board'!$B$6:$B$205,"&lt;&gt;Canceled")</f>
        <v>2970</v>
      </c>
      <c r="E21" s="11" t="n">
        <f aca="false">SUMIFS('Dispatch Board'!$AH$6:$AH$205,'Dispatch Board'!$D$6:$D$205,$A21,'Dispatch Board'!$B$6:$B$205,"&lt;&gt;Canceled")</f>
        <v>2127.65735607676</v>
      </c>
      <c r="F21" s="12" t="n">
        <f aca="false">SUMIFS('Dispatch Board'!$R$6:$R$205,'Dispatch Board'!$D$6:$D$205,$A21,'Dispatch Board'!$B$6:$B$205,"&lt;&gt;Canceled")</f>
        <v>390</v>
      </c>
      <c r="G21" s="13" t="n">
        <f aca="false">IFERROR(E21/D21,0)</f>
        <v>0.716382948173993</v>
      </c>
      <c r="I21" s="14" t="s">
        <v>22</v>
      </c>
      <c r="J21" s="12" t="n">
        <f aca="false">COUNTIF('Dispatch Board'!$B$6:$B$205,$I21)</f>
        <v>1</v>
      </c>
      <c r="K21" s="11" t="n">
        <f aca="false">SUMIF('Dispatch Board'!$B$6:$B$205,$I21,'Dispatch Board'!$AA$6:$AA$205)</f>
        <v>1675</v>
      </c>
    </row>
    <row r="22" customFormat="false" ht="15" hidden="false" customHeight="false" outlineLevel="0" collapsed="false">
      <c r="A22" s="10" t="str">
        <f aca="false">Settings!$N$7</f>
        <v>Morgan Hayes</v>
      </c>
      <c r="B22" s="10" t="n">
        <f aca="false">COUNTIFS('Dispatch Board'!$D$6:$D$205,$A22,'Dispatch Board'!$B$6:$B$205,"Planned")+COUNTIFS('Dispatch Board'!$D$6:$D$205,$A22,'Dispatch Board'!$B$6:$B$205,"Dispatched")+COUNTIFS('Dispatch Board'!$D$6:$D$205,$A22,'Dispatch Board'!$B$6:$B$205,"At Pickup")+COUNTIFS('Dispatch Board'!$D$6:$D$205,$A22,'Dispatch Board'!$B$6:$B$205,"In Transit")</f>
        <v>1</v>
      </c>
      <c r="C22" s="10" t="n">
        <f aca="false">COUNTIFS('Dispatch Board'!$D$6:$D$205,$A22,'Dispatch Board'!$A$6:$A$205,"&lt;&gt;",'Dispatch Board'!$B$6:$B$205,"&lt;&gt;Canceled")</f>
        <v>1</v>
      </c>
      <c r="D22" s="11" t="n">
        <f aca="false">SUMIFS('Dispatch Board'!$AA$6:$AA$205,'Dispatch Board'!$D$6:$D$205,$A22,'Dispatch Board'!$B$6:$B$205,"&lt;&gt;Canceled")</f>
        <v>1866.25</v>
      </c>
      <c r="E22" s="11" t="n">
        <f aca="false">SUMIFS('Dispatch Board'!$AH$6:$AH$205,'Dispatch Board'!$D$6:$D$205,$A22,'Dispatch Board'!$B$6:$B$205,"&lt;&gt;Canceled")</f>
        <v>1027.98985507246</v>
      </c>
      <c r="F22" s="12" t="n">
        <f aca="false">SUMIFS('Dispatch Board'!$R$6:$R$205,'Dispatch Board'!$D$6:$D$205,$A22,'Dispatch Board'!$B$6:$B$205,"&lt;&gt;Canceled")</f>
        <v>525</v>
      </c>
      <c r="G22" s="13" t="n">
        <f aca="false">IFERROR(E22/D22,0)</f>
        <v>0.550831804459458</v>
      </c>
      <c r="I22" s="14" t="s">
        <v>23</v>
      </c>
      <c r="J22" s="12" t="n">
        <f aca="false">COUNTIF('Dispatch Board'!$B$6:$B$205,$I22)</f>
        <v>1</v>
      </c>
      <c r="K22" s="11" t="n">
        <f aca="false">SUMIF('Dispatch Board'!$B$6:$B$205,$I22,'Dispatch Board'!$AA$6:$AA$205)</f>
        <v>1866.25</v>
      </c>
    </row>
    <row r="23" customFormat="false" ht="15" hidden="false" customHeight="false" outlineLevel="0" collapsed="false">
      <c r="A23" s="0" t="str">
        <f aca="false">""</f>
        <v/>
      </c>
      <c r="C23" s="0" t="str">
        <f aca="false">""</f>
        <v/>
      </c>
      <c r="D23" s="0" t="str">
        <f aca="false">""</f>
        <v/>
      </c>
      <c r="E23" s="0" t="str">
        <f aca="false">""</f>
        <v/>
      </c>
      <c r="F23" s="0" t="str">
        <f aca="false">""</f>
        <v/>
      </c>
      <c r="G23" s="0" t="str">
        <f aca="false">""</f>
        <v/>
      </c>
      <c r="I23" s="14" t="s">
        <v>24</v>
      </c>
      <c r="J23" s="12" t="n">
        <f aca="false">COUNTIF('Dispatch Board'!$B$6:$B$205,$I23)</f>
        <v>2</v>
      </c>
      <c r="K23" s="11" t="n">
        <f aca="false">SUMIF('Dispatch Board'!$B$6:$B$205,$I23,'Dispatch Board'!$AA$6:$AA$205)</f>
        <v>1875</v>
      </c>
    </row>
    <row r="24" customFormat="false" ht="15" hidden="false" customHeight="false" outlineLevel="0" collapsed="false">
      <c r="A24" s="0" t="str">
        <f aca="false">""</f>
        <v/>
      </c>
      <c r="C24" s="0" t="str">
        <f aca="false">""</f>
        <v/>
      </c>
      <c r="D24" s="0" t="str">
        <f aca="false">""</f>
        <v/>
      </c>
      <c r="E24" s="0" t="str">
        <f aca="false">""</f>
        <v/>
      </c>
      <c r="F24" s="0" t="str">
        <f aca="false">""</f>
        <v/>
      </c>
      <c r="G24" s="0" t="str">
        <f aca="false">""</f>
        <v/>
      </c>
      <c r="I24" s="14" t="s">
        <v>25</v>
      </c>
      <c r="J24" s="12" t="n">
        <f aca="false">COUNTIF('Dispatch Board'!$B$6:$B$205,$I24)</f>
        <v>1</v>
      </c>
      <c r="K24" s="11" t="n">
        <f aca="false">SUMIF('Dispatch Board'!$B$6:$B$205,$I24,'Dispatch Board'!$AA$6:$AA$205)</f>
        <v>1805</v>
      </c>
    </row>
    <row r="25" customFormat="false" ht="15" hidden="false" customHeight="false" outlineLevel="0" collapsed="false">
      <c r="A25" s="4" t="s">
        <v>26</v>
      </c>
      <c r="B25" s="4"/>
      <c r="C25" s="0" t="str">
        <f aca="false">""</f>
        <v/>
      </c>
      <c r="D25" s="0" t="str">
        <f aca="false">""</f>
        <v/>
      </c>
      <c r="E25" s="0" t="str">
        <f aca="false">""</f>
        <v/>
      </c>
      <c r="F25" s="0" t="str">
        <f aca="false">""</f>
        <v/>
      </c>
      <c r="G25" s="0" t="str">
        <f aca="false">""</f>
        <v/>
      </c>
      <c r="I25" s="14" t="s">
        <v>27</v>
      </c>
      <c r="J25" s="12" t="n">
        <f aca="false">COUNTIF('Dispatch Board'!$B$6:$B$205,$I25)</f>
        <v>1</v>
      </c>
      <c r="K25" s="11" t="n">
        <f aca="false">SUMIF('Dispatch Board'!$B$6:$B$205,$I25,'Dispatch Board'!$AA$6:$AA$205)</f>
        <v>1295</v>
      </c>
    </row>
    <row r="26" customFormat="false" ht="15" hidden="false" customHeight="false" outlineLevel="0" collapsed="false">
      <c r="A26" s="0" t="str">
        <f aca="false">""</f>
        <v/>
      </c>
      <c r="C26" s="0" t="str">
        <f aca="false">""</f>
        <v/>
      </c>
      <c r="D26" s="0" t="str">
        <f aca="false">""</f>
        <v/>
      </c>
      <c r="E26" s="0" t="str">
        <f aca="false">""</f>
        <v/>
      </c>
      <c r="F26" s="0" t="str">
        <f aca="false">""</f>
        <v/>
      </c>
      <c r="G26" s="0" t="str">
        <f aca="false">""</f>
        <v/>
      </c>
      <c r="I26" s="14" t="s">
        <v>28</v>
      </c>
      <c r="J26" s="12" t="n">
        <f aca="false">COUNTIF('Dispatch Board'!$B$6:$B$205,$I26)</f>
        <v>1</v>
      </c>
      <c r="K26" s="11" t="n">
        <f aca="false">SUMIF('Dispatch Board'!$B$6:$B$205,$I26,'Dispatch Board'!$AA$6:$AA$205)</f>
        <v>710</v>
      </c>
    </row>
    <row r="27" customFormat="false" ht="15" hidden="false" customHeight="false" outlineLevel="0" collapsed="false">
      <c r="A27" s="5" t="s">
        <v>29</v>
      </c>
      <c r="B27" s="6" t="n">
        <f aca="false">COUNTIFS('Dispatch Board'!$AO$6:$AO$205,"&lt;&gt;OK",'Dispatch Board'!$AO$6:$AO$205,"&lt;&gt;")</f>
        <v>193</v>
      </c>
      <c r="C27" s="0" t="str">
        <f aca="false">""</f>
        <v/>
      </c>
      <c r="D27" s="0" t="str">
        <f aca="false">""</f>
        <v/>
      </c>
      <c r="E27" s="0" t="str">
        <f aca="false">""</f>
        <v/>
      </c>
      <c r="F27" s="0" t="str">
        <f aca="false">""</f>
        <v/>
      </c>
      <c r="G27" s="0" t="str">
        <f aca="false">""</f>
        <v/>
      </c>
      <c r="J27" s="0" t="str">
        <f aca="false">""</f>
        <v/>
      </c>
      <c r="K27" s="0" t="str">
        <f aca="false">""</f>
        <v/>
      </c>
    </row>
    <row r="28" customFormat="false" ht="15" hidden="false" customHeight="false" outlineLevel="0" collapsed="false">
      <c r="A28" s="5" t="s">
        <v>30</v>
      </c>
      <c r="B28" s="6" t="n">
        <f aca="false">COUNTIF('Dispatch Board'!$AO$6:$AO$205,"DUPLICATE LOAD ID")</f>
        <v>0</v>
      </c>
      <c r="C28" s="0" t="str">
        <f aca="false">""</f>
        <v/>
      </c>
      <c r="D28" s="0" t="str">
        <f aca="false">""</f>
        <v/>
      </c>
      <c r="E28" s="0" t="str">
        <f aca="false">""</f>
        <v/>
      </c>
      <c r="F28" s="0" t="str">
        <f aca="false">""</f>
        <v/>
      </c>
      <c r="G28" s="0" t="str">
        <f aca="false">""</f>
        <v/>
      </c>
      <c r="J28" s="0" t="str">
        <f aca="false">""</f>
        <v/>
      </c>
      <c r="K28" s="0" t="str">
        <f aca="false">""</f>
        <v/>
      </c>
    </row>
    <row r="29" customFormat="false" ht="15" hidden="false" customHeight="false" outlineLevel="0" collapsed="false">
      <c r="A29" s="5" t="s">
        <v>31</v>
      </c>
      <c r="B29" s="6" t="n">
        <f aca="false">COUNTIFS('Dispatch Board'!$A$6:$A$205,"&lt;&gt;",'Dispatch Board'!$C$6:$C$205,"")</f>
        <v>0</v>
      </c>
      <c r="C29" s="0" t="str">
        <f aca="false">""</f>
        <v/>
      </c>
      <c r="D29" s="0" t="str">
        <f aca="false">""</f>
        <v/>
      </c>
      <c r="E29" s="0" t="str">
        <f aca="false">""</f>
        <v/>
      </c>
      <c r="F29" s="0" t="str">
        <f aca="false">""</f>
        <v/>
      </c>
      <c r="G29" s="0" t="str">
        <f aca="false">""</f>
        <v/>
      </c>
      <c r="J29" s="0" t="str">
        <f aca="false">""</f>
        <v/>
      </c>
      <c r="K29" s="0" t="str">
        <f aca="false">""</f>
        <v/>
      </c>
    </row>
    <row r="30" customFormat="false" ht="15" hidden="false" customHeight="false" outlineLevel="0" collapsed="false">
      <c r="A30" s="5" t="s">
        <v>32</v>
      </c>
      <c r="B30" s="6" t="n">
        <f aca="false">COUNTIFS('Dispatch Board'!$A$6:$A$205,"&lt;&gt;",'Dispatch Board'!$E$6:$E$205,"")</f>
        <v>0</v>
      </c>
      <c r="C30" s="0" t="str">
        <f aca="false">""</f>
        <v/>
      </c>
      <c r="D30" s="0" t="str">
        <f aca="false">""</f>
        <v/>
      </c>
      <c r="E30" s="0" t="str">
        <f aca="false">""</f>
        <v/>
      </c>
      <c r="F30" s="0" t="str">
        <f aca="false">""</f>
        <v/>
      </c>
      <c r="G30" s="0" t="str">
        <f aca="false">""</f>
        <v/>
      </c>
      <c r="J30" s="0" t="str">
        <f aca="false">""</f>
        <v/>
      </c>
      <c r="K30" s="0" t="str">
        <f aca="false">""</f>
        <v/>
      </c>
    </row>
    <row r="31" customFormat="false" ht="15" hidden="false" customHeight="false" outlineLevel="0" collapsed="false">
      <c r="A31" s="5" t="s">
        <v>33</v>
      </c>
      <c r="B31" s="6" t="n">
        <f aca="false">COUNTIFS('Dispatch Board'!$A$6:$A$205,"&lt;&gt;",'Dispatch Board'!$F$6:$F$205,"")</f>
        <v>0</v>
      </c>
      <c r="C31" s="0" t="str">
        <f aca="false">""</f>
        <v/>
      </c>
      <c r="D31" s="0" t="str">
        <f aca="false">""</f>
        <v/>
      </c>
      <c r="E31" s="0" t="str">
        <f aca="false">""</f>
        <v/>
      </c>
      <c r="F31" s="0" t="str">
        <f aca="false">""</f>
        <v/>
      </c>
      <c r="G31" s="0" t="str">
        <f aca="false">""</f>
        <v/>
      </c>
      <c r="J31" s="0" t="str">
        <f aca="false">""</f>
        <v/>
      </c>
      <c r="K31" s="0" t="str">
        <f aca="false">""</f>
        <v/>
      </c>
    </row>
    <row r="32" customFormat="false" ht="15" hidden="false" customHeight="false" outlineLevel="0" collapsed="false">
      <c r="A32" s="5" t="s">
        <v>34</v>
      </c>
      <c r="B32" s="6" t="n">
        <f aca="false">COUNTIF('Dispatch Board'!$AO$6:$AO$205,"CHECK APPOINTMENTS")</f>
        <v>0</v>
      </c>
      <c r="C32" s="0" t="str">
        <f aca="false">""</f>
        <v/>
      </c>
      <c r="D32" s="0" t="str">
        <f aca="false">""</f>
        <v/>
      </c>
      <c r="E32" s="0" t="str">
        <f aca="false">""</f>
        <v/>
      </c>
      <c r="F32" s="0" t="str">
        <f aca="false">""</f>
        <v/>
      </c>
      <c r="G32" s="0" t="str">
        <f aca="false">""</f>
        <v/>
      </c>
      <c r="J32" s="0" t="str">
        <f aca="false">""</f>
        <v/>
      </c>
      <c r="K32" s="0" t="str">
        <f aca="false">""</f>
        <v/>
      </c>
    </row>
    <row r="33" customFormat="false" ht="15" hidden="false" customHeight="false" outlineLevel="0" collapsed="false">
      <c r="A33" s="0" t="str">
        <f aca="false">""</f>
        <v/>
      </c>
      <c r="B33" s="0" t="str">
        <f aca="false">""</f>
        <v/>
      </c>
      <c r="C33" s="0" t="str">
        <f aca="false">""</f>
        <v/>
      </c>
      <c r="D33" s="0" t="str">
        <f aca="false">""</f>
        <v/>
      </c>
      <c r="E33" s="0" t="str">
        <f aca="false">""</f>
        <v/>
      </c>
      <c r="F33" s="0" t="str">
        <f aca="false">""</f>
        <v/>
      </c>
      <c r="G33" s="0" t="str">
        <f aca="false">""</f>
        <v/>
      </c>
      <c r="J33" s="0" t="str">
        <f aca="false">""</f>
        <v/>
      </c>
      <c r="K33" s="0" t="str">
        <f aca="false">""</f>
        <v/>
      </c>
    </row>
    <row r="34" customFormat="false" ht="15" hidden="false" customHeight="false" outlineLevel="0" collapsed="false">
      <c r="A34" s="0" t="str">
        <f aca="false">""</f>
        <v/>
      </c>
      <c r="B34" s="0" t="str">
        <f aca="false">""</f>
        <v/>
      </c>
      <c r="C34" s="0" t="str">
        <f aca="false">""</f>
        <v/>
      </c>
      <c r="D34" s="0" t="str">
        <f aca="false">""</f>
        <v/>
      </c>
      <c r="E34" s="0" t="str">
        <f aca="false">""</f>
        <v/>
      </c>
      <c r="F34" s="0" t="str">
        <f aca="false">""</f>
        <v/>
      </c>
      <c r="G34" s="0" t="str">
        <f aca="false">""</f>
        <v/>
      </c>
      <c r="J34" s="0" t="str">
        <f aca="false">""</f>
        <v/>
      </c>
      <c r="K34" s="0" t="str">
        <f aca="false">""</f>
        <v/>
      </c>
    </row>
    <row r="35" customFormat="false" ht="15" hidden="false" customHeight="false" outlineLevel="0" collapsed="false">
      <c r="A35" s="0" t="str">
        <f aca="false">""</f>
        <v/>
      </c>
      <c r="B35" s="0" t="str">
        <f aca="false">""</f>
        <v/>
      </c>
      <c r="C35" s="0" t="str">
        <f aca="false">""</f>
        <v/>
      </c>
      <c r="D35" s="0" t="str">
        <f aca="false">""</f>
        <v/>
      </c>
      <c r="E35" s="0" t="str">
        <f aca="false">""</f>
        <v/>
      </c>
      <c r="F35" s="0" t="str">
        <f aca="false">""</f>
        <v/>
      </c>
      <c r="G35" s="0" t="str">
        <f aca="false">""</f>
        <v/>
      </c>
      <c r="J35" s="0" t="str">
        <f aca="false">""</f>
        <v/>
      </c>
      <c r="K35" s="0" t="str">
        <f aca="false">""</f>
        <v/>
      </c>
    </row>
    <row r="36" customFormat="false" ht="15" hidden="false" customHeight="false" outlineLevel="0" collapsed="false">
      <c r="A36" s="0" t="str">
        <f aca="false">""</f>
        <v/>
      </c>
      <c r="B36" s="0" t="str">
        <f aca="false">""</f>
        <v/>
      </c>
      <c r="C36" s="0" t="str">
        <f aca="false">""</f>
        <v/>
      </c>
      <c r="D36" s="0" t="str">
        <f aca="false">""</f>
        <v/>
      </c>
      <c r="E36" s="0" t="str">
        <f aca="false">""</f>
        <v/>
      </c>
      <c r="F36" s="0" t="str">
        <f aca="false">""</f>
        <v/>
      </c>
      <c r="G36" s="0" t="str">
        <f aca="false">""</f>
        <v/>
      </c>
      <c r="J36" s="0" t="str">
        <f aca="false">""</f>
        <v/>
      </c>
      <c r="K36" s="0" t="str">
        <f aca="false">""</f>
        <v/>
      </c>
    </row>
    <row r="37" customFormat="false" ht="15" hidden="false" customHeight="false" outlineLevel="0" collapsed="false">
      <c r="A37" s="0" t="str">
        <f aca="false">""</f>
        <v/>
      </c>
      <c r="B37" s="0" t="str">
        <f aca="false">""</f>
        <v/>
      </c>
      <c r="C37" s="0" t="str">
        <f aca="false">""</f>
        <v/>
      </c>
      <c r="D37" s="0" t="str">
        <f aca="false">""</f>
        <v/>
      </c>
      <c r="E37" s="0" t="str">
        <f aca="false">""</f>
        <v/>
      </c>
      <c r="F37" s="0" t="str">
        <f aca="false">""</f>
        <v/>
      </c>
      <c r="G37" s="0" t="str">
        <f aca="false">""</f>
        <v/>
      </c>
      <c r="J37" s="0" t="str">
        <f aca="false">""</f>
        <v/>
      </c>
      <c r="K37" s="0" t="str">
        <f aca="false">""</f>
        <v/>
      </c>
    </row>
    <row r="38" customFormat="false" ht="15" hidden="false" customHeight="false" outlineLevel="0" collapsed="false">
      <c r="A38" s="0" t="str">
        <f aca="false">""</f>
        <v/>
      </c>
      <c r="B38" s="0" t="str">
        <f aca="false">""</f>
        <v/>
      </c>
      <c r="C38" s="0" t="str">
        <f aca="false">""</f>
        <v/>
      </c>
      <c r="D38" s="0" t="str">
        <f aca="false">""</f>
        <v/>
      </c>
      <c r="E38" s="0" t="str">
        <f aca="false">""</f>
        <v/>
      </c>
      <c r="F38" s="0" t="str">
        <f aca="false">""</f>
        <v/>
      </c>
      <c r="G38" s="0" t="str">
        <f aca="false">""</f>
        <v/>
      </c>
      <c r="J38" s="0" t="str">
        <f aca="false">""</f>
        <v/>
      </c>
      <c r="K38" s="0" t="str">
        <f aca="false">""</f>
        <v/>
      </c>
    </row>
    <row r="39" customFormat="false" ht="15" hidden="false" customHeight="false" outlineLevel="0" collapsed="false">
      <c r="A39" s="0" t="str">
        <f aca="false">""</f>
        <v/>
      </c>
      <c r="B39" s="0" t="str">
        <f aca="false">""</f>
        <v/>
      </c>
      <c r="C39" s="0" t="str">
        <f aca="false">""</f>
        <v/>
      </c>
      <c r="D39" s="0" t="str">
        <f aca="false">""</f>
        <v/>
      </c>
      <c r="E39" s="0" t="str">
        <f aca="false">""</f>
        <v/>
      </c>
      <c r="F39" s="0" t="str">
        <f aca="false">""</f>
        <v/>
      </c>
      <c r="G39" s="0" t="str">
        <f aca="false">""</f>
        <v/>
      </c>
      <c r="J39" s="0" t="str">
        <f aca="false">""</f>
        <v/>
      </c>
      <c r="K39" s="0" t="str">
        <f aca="false">""</f>
        <v/>
      </c>
    </row>
    <row r="40" customFormat="false" ht="15" hidden="false" customHeight="false" outlineLevel="0" collapsed="false">
      <c r="A40" s="0" t="str">
        <f aca="false">""</f>
        <v/>
      </c>
      <c r="B40" s="0" t="str">
        <f aca="false">""</f>
        <v/>
      </c>
      <c r="C40" s="0" t="str">
        <f aca="false">""</f>
        <v/>
      </c>
      <c r="D40" s="0" t="str">
        <f aca="false">""</f>
        <v/>
      </c>
      <c r="E40" s="0" t="str">
        <f aca="false">""</f>
        <v/>
      </c>
      <c r="F40" s="0" t="str">
        <f aca="false">""</f>
        <v/>
      </c>
      <c r="G40" s="0" t="str">
        <f aca="false">""</f>
        <v/>
      </c>
      <c r="J40" s="0" t="str">
        <f aca="false">""</f>
        <v/>
      </c>
      <c r="K40" s="0" t="str">
        <f aca="false">""</f>
        <v/>
      </c>
    </row>
    <row r="41" customFormat="false" ht="15" hidden="false" customHeight="false" outlineLevel="0" collapsed="false">
      <c r="A41" s="0" t="str">
        <f aca="false">""</f>
        <v/>
      </c>
      <c r="B41" s="0" t="str">
        <f aca="false">""</f>
        <v/>
      </c>
      <c r="C41" s="0" t="str">
        <f aca="false">""</f>
        <v/>
      </c>
      <c r="D41" s="0" t="str">
        <f aca="false">""</f>
        <v/>
      </c>
      <c r="E41" s="0" t="str">
        <f aca="false">""</f>
        <v/>
      </c>
      <c r="F41" s="0" t="str">
        <f aca="false">""</f>
        <v/>
      </c>
      <c r="G41" s="0" t="str">
        <f aca="false">""</f>
        <v/>
      </c>
      <c r="J41" s="0" t="str">
        <f aca="false">""</f>
        <v/>
      </c>
      <c r="K41" s="0" t="str">
        <f aca="false">""</f>
        <v/>
      </c>
    </row>
    <row r="42" customFormat="false" ht="15" hidden="false" customHeight="false" outlineLevel="0" collapsed="false">
      <c r="A42" s="0" t="str">
        <f aca="false">""</f>
        <v/>
      </c>
      <c r="B42" s="0" t="str">
        <f aca="false">""</f>
        <v/>
      </c>
      <c r="C42" s="0" t="str">
        <f aca="false">""</f>
        <v/>
      </c>
      <c r="D42" s="0" t="str">
        <f aca="false">""</f>
        <v/>
      </c>
      <c r="E42" s="0" t="str">
        <f aca="false">""</f>
        <v/>
      </c>
      <c r="F42" s="0" t="str">
        <f aca="false">""</f>
        <v/>
      </c>
      <c r="G42" s="0" t="str">
        <f aca="false">""</f>
        <v/>
      </c>
      <c r="J42" s="0" t="str">
        <f aca="false">""</f>
        <v/>
      </c>
      <c r="K42" s="0" t="str">
        <f aca="false">""</f>
        <v/>
      </c>
    </row>
    <row r="43" customFormat="false" ht="15" hidden="false" customHeight="false" outlineLevel="0" collapsed="false">
      <c r="A43" s="0" t="str">
        <f aca="false">""</f>
        <v/>
      </c>
      <c r="B43" s="0" t="str">
        <f aca="false">""</f>
        <v/>
      </c>
      <c r="C43" s="0" t="str">
        <f aca="false">""</f>
        <v/>
      </c>
      <c r="D43" s="0" t="str">
        <f aca="false">""</f>
        <v/>
      </c>
      <c r="E43" s="0" t="str">
        <f aca="false">""</f>
        <v/>
      </c>
      <c r="F43" s="0" t="str">
        <f aca="false">""</f>
        <v/>
      </c>
      <c r="G43" s="0" t="str">
        <f aca="false">""</f>
        <v/>
      </c>
      <c r="J43" s="0" t="str">
        <f aca="false">""</f>
        <v/>
      </c>
      <c r="K43" s="0" t="str">
        <f aca="false">""</f>
        <v/>
      </c>
    </row>
    <row r="44" customFormat="false" ht="15" hidden="false" customHeight="false" outlineLevel="0" collapsed="false">
      <c r="A44" s="0" t="str">
        <f aca="false">""</f>
        <v/>
      </c>
      <c r="B44" s="0" t="str">
        <f aca="false">""</f>
        <v/>
      </c>
      <c r="C44" s="0" t="str">
        <f aca="false">""</f>
        <v/>
      </c>
      <c r="D44" s="0" t="str">
        <f aca="false">""</f>
        <v/>
      </c>
      <c r="E44" s="0" t="str">
        <f aca="false">""</f>
        <v/>
      </c>
      <c r="F44" s="0" t="str">
        <f aca="false">""</f>
        <v/>
      </c>
      <c r="G44" s="0" t="str">
        <f aca="false">""</f>
        <v/>
      </c>
      <c r="J44" s="0" t="str">
        <f aca="false">""</f>
        <v/>
      </c>
      <c r="K44" s="0" t="str">
        <f aca="false">""</f>
        <v/>
      </c>
    </row>
    <row r="45" customFormat="false" ht="15" hidden="false" customHeight="false" outlineLevel="0" collapsed="false">
      <c r="A45" s="0" t="str">
        <f aca="false">""</f>
        <v/>
      </c>
      <c r="B45" s="0" t="str">
        <f aca="false">""</f>
        <v/>
      </c>
      <c r="C45" s="0" t="str">
        <f aca="false">""</f>
        <v/>
      </c>
      <c r="D45" s="0" t="str">
        <f aca="false">""</f>
        <v/>
      </c>
      <c r="E45" s="0" t="str">
        <f aca="false">""</f>
        <v/>
      </c>
      <c r="F45" s="0" t="str">
        <f aca="false">""</f>
        <v/>
      </c>
      <c r="G45" s="0" t="str">
        <f aca="false">""</f>
        <v/>
      </c>
      <c r="J45" s="0" t="str">
        <f aca="false">""</f>
        <v/>
      </c>
      <c r="K45" s="0" t="str">
        <f aca="false">""</f>
        <v/>
      </c>
    </row>
    <row r="46" customFormat="false" ht="15" hidden="false" customHeight="false" outlineLevel="0" collapsed="false">
      <c r="A46" s="0" t="str">
        <f aca="false">""</f>
        <v/>
      </c>
      <c r="B46" s="0" t="str">
        <f aca="false">""</f>
        <v/>
      </c>
      <c r="C46" s="0" t="str">
        <f aca="false">""</f>
        <v/>
      </c>
      <c r="D46" s="0" t="str">
        <f aca="false">""</f>
        <v/>
      </c>
      <c r="E46" s="0" t="str">
        <f aca="false">""</f>
        <v/>
      </c>
      <c r="F46" s="0" t="str">
        <f aca="false">""</f>
        <v/>
      </c>
      <c r="G46" s="0" t="str">
        <f aca="false">""</f>
        <v/>
      </c>
      <c r="J46" s="0" t="str">
        <f aca="false">""</f>
        <v/>
      </c>
      <c r="K46" s="0" t="str">
        <f aca="false">""</f>
        <v/>
      </c>
    </row>
    <row r="47" customFormat="false" ht="15" hidden="false" customHeight="false" outlineLevel="0" collapsed="false">
      <c r="A47" s="0" t="str">
        <f aca="false">""</f>
        <v/>
      </c>
      <c r="B47" s="0" t="str">
        <f aca="false">""</f>
        <v/>
      </c>
      <c r="C47" s="0" t="str">
        <f aca="false">""</f>
        <v/>
      </c>
      <c r="D47" s="0" t="str">
        <f aca="false">""</f>
        <v/>
      </c>
      <c r="E47" s="0" t="str">
        <f aca="false">""</f>
        <v/>
      </c>
      <c r="F47" s="0" t="str">
        <f aca="false">""</f>
        <v/>
      </c>
      <c r="G47" s="0" t="str">
        <f aca="false">""</f>
        <v/>
      </c>
      <c r="J47" s="0" t="str">
        <f aca="false">""</f>
        <v/>
      </c>
      <c r="K47" s="0" t="str">
        <f aca="false">""</f>
        <v/>
      </c>
    </row>
    <row r="48" customFormat="false" ht="15" hidden="false" customHeight="false" outlineLevel="0" collapsed="false">
      <c r="A48" s="0" t="str">
        <f aca="false">""</f>
        <v/>
      </c>
      <c r="B48" s="0" t="str">
        <f aca="false">""</f>
        <v/>
      </c>
      <c r="C48" s="0" t="str">
        <f aca="false">""</f>
        <v/>
      </c>
      <c r="D48" s="0" t="str">
        <f aca="false">""</f>
        <v/>
      </c>
      <c r="E48" s="0" t="str">
        <f aca="false">""</f>
        <v/>
      </c>
      <c r="F48" s="0" t="str">
        <f aca="false">""</f>
        <v/>
      </c>
      <c r="G48" s="0" t="str">
        <f aca="false">""</f>
        <v/>
      </c>
      <c r="J48" s="0" t="str">
        <f aca="false">""</f>
        <v/>
      </c>
      <c r="K48" s="0" t="str">
        <f aca="false">""</f>
        <v/>
      </c>
    </row>
    <row r="49" customFormat="false" ht="15" hidden="false" customHeight="false" outlineLevel="0" collapsed="false">
      <c r="A49" s="0" t="str">
        <f aca="false">""</f>
        <v/>
      </c>
      <c r="B49" s="0" t="str">
        <f aca="false">""</f>
        <v/>
      </c>
      <c r="C49" s="0" t="str">
        <f aca="false">""</f>
        <v/>
      </c>
      <c r="D49" s="0" t="str">
        <f aca="false">""</f>
        <v/>
      </c>
      <c r="E49" s="0" t="str">
        <f aca="false">""</f>
        <v/>
      </c>
      <c r="F49" s="0" t="str">
        <f aca="false">""</f>
        <v/>
      </c>
      <c r="G49" s="0" t="str">
        <f aca="false">""</f>
        <v/>
      </c>
      <c r="J49" s="0" t="str">
        <f aca="false">""</f>
        <v/>
      </c>
      <c r="K49" s="0" t="str">
        <f aca="false">""</f>
        <v/>
      </c>
    </row>
    <row r="50" customFormat="false" ht="15" hidden="false" customHeight="false" outlineLevel="0" collapsed="false">
      <c r="A50" s="0" t="str">
        <f aca="false">""</f>
        <v/>
      </c>
      <c r="B50" s="0" t="str">
        <f aca="false">""</f>
        <v/>
      </c>
      <c r="C50" s="0" t="str">
        <f aca="false">""</f>
        <v/>
      </c>
      <c r="D50" s="0" t="str">
        <f aca="false">""</f>
        <v/>
      </c>
      <c r="E50" s="0" t="str">
        <f aca="false">""</f>
        <v/>
      </c>
      <c r="F50" s="0" t="str">
        <f aca="false">""</f>
        <v/>
      </c>
      <c r="G50" s="0" t="str">
        <f aca="false">""</f>
        <v/>
      </c>
      <c r="J50" s="0" t="str">
        <f aca="false">""</f>
        <v/>
      </c>
      <c r="K50" s="0" t="str">
        <f aca="false">""</f>
        <v/>
      </c>
    </row>
    <row r="51" customFormat="false" ht="15" hidden="false" customHeight="false" outlineLevel="0" collapsed="false">
      <c r="A51" s="0" t="str">
        <f aca="false">""</f>
        <v/>
      </c>
      <c r="B51" s="0" t="str">
        <f aca="false">""</f>
        <v/>
      </c>
      <c r="C51" s="0" t="str">
        <f aca="false">""</f>
        <v/>
      </c>
      <c r="D51" s="0" t="str">
        <f aca="false">""</f>
        <v/>
      </c>
      <c r="E51" s="0" t="str">
        <f aca="false">""</f>
        <v/>
      </c>
      <c r="F51" s="0" t="str">
        <f aca="false">""</f>
        <v/>
      </c>
      <c r="G51" s="0" t="str">
        <f aca="false">""</f>
        <v/>
      </c>
      <c r="J51" s="0" t="str">
        <f aca="false">""</f>
        <v/>
      </c>
      <c r="K51" s="0" t="str">
        <f aca="false">""</f>
        <v/>
      </c>
    </row>
    <row r="52" customFormat="false" ht="15" hidden="false" customHeight="false" outlineLevel="0" collapsed="false">
      <c r="A52" s="0" t="str">
        <f aca="false">""</f>
        <v/>
      </c>
      <c r="B52" s="0" t="str">
        <f aca="false">""</f>
        <v/>
      </c>
      <c r="C52" s="0" t="str">
        <f aca="false">""</f>
        <v/>
      </c>
      <c r="D52" s="0" t="str">
        <f aca="false">""</f>
        <v/>
      </c>
      <c r="E52" s="0" t="str">
        <f aca="false">""</f>
        <v/>
      </c>
      <c r="F52" s="0" t="str">
        <f aca="false">""</f>
        <v/>
      </c>
      <c r="G52" s="0" t="str">
        <f aca="false">""</f>
        <v/>
      </c>
      <c r="J52" s="0" t="str">
        <f aca="false">""</f>
        <v/>
      </c>
      <c r="K52" s="0" t="str">
        <f aca="false">""</f>
        <v/>
      </c>
    </row>
    <row r="53" customFormat="false" ht="15" hidden="false" customHeight="false" outlineLevel="0" collapsed="false">
      <c r="A53" s="0" t="str">
        <f aca="false">""</f>
        <v/>
      </c>
      <c r="B53" s="0" t="str">
        <f aca="false">""</f>
        <v/>
      </c>
      <c r="C53" s="0" t="str">
        <f aca="false">""</f>
        <v/>
      </c>
      <c r="D53" s="0" t="str">
        <f aca="false">""</f>
        <v/>
      </c>
      <c r="E53" s="0" t="str">
        <f aca="false">""</f>
        <v/>
      </c>
      <c r="F53" s="0" t="str">
        <f aca="false">""</f>
        <v/>
      </c>
      <c r="G53" s="0" t="str">
        <f aca="false">""</f>
        <v/>
      </c>
      <c r="J53" s="0" t="str">
        <f aca="false">""</f>
        <v/>
      </c>
      <c r="K53" s="0" t="str">
        <f aca="false">""</f>
        <v/>
      </c>
    </row>
    <row r="54" customFormat="false" ht="15" hidden="false" customHeight="false" outlineLevel="0" collapsed="false">
      <c r="A54" s="0" t="str">
        <f aca="false">""</f>
        <v/>
      </c>
      <c r="B54" s="0" t="str">
        <f aca="false">""</f>
        <v/>
      </c>
      <c r="C54" s="0" t="str">
        <f aca="false">""</f>
        <v/>
      </c>
      <c r="D54" s="0" t="str">
        <f aca="false">""</f>
        <v/>
      </c>
      <c r="E54" s="0" t="str">
        <f aca="false">""</f>
        <v/>
      </c>
      <c r="F54" s="0" t="str">
        <f aca="false">""</f>
        <v/>
      </c>
      <c r="G54" s="0" t="str">
        <f aca="false">""</f>
        <v/>
      </c>
      <c r="J54" s="0" t="str">
        <f aca="false">""</f>
        <v/>
      </c>
      <c r="K54" s="0" t="str">
        <f aca="false">""</f>
        <v/>
      </c>
    </row>
    <row r="55" customFormat="false" ht="15" hidden="false" customHeight="false" outlineLevel="0" collapsed="false">
      <c r="A55" s="0" t="str">
        <f aca="false">""</f>
        <v/>
      </c>
      <c r="B55" s="0" t="str">
        <f aca="false">""</f>
        <v/>
      </c>
      <c r="C55" s="0" t="str">
        <f aca="false">""</f>
        <v/>
      </c>
      <c r="D55" s="0" t="str">
        <f aca="false">""</f>
        <v/>
      </c>
      <c r="E55" s="0" t="str">
        <f aca="false">""</f>
        <v/>
      </c>
      <c r="F55" s="0" t="str">
        <f aca="false">""</f>
        <v/>
      </c>
      <c r="G55" s="0" t="str">
        <f aca="false">""</f>
        <v/>
      </c>
      <c r="J55" s="0" t="str">
        <f aca="false">""</f>
        <v/>
      </c>
      <c r="K55" s="0" t="str">
        <f aca="false">""</f>
        <v/>
      </c>
    </row>
    <row r="56" customFormat="false" ht="15" hidden="false" customHeight="false" outlineLevel="0" collapsed="false">
      <c r="A56" s="0" t="str">
        <f aca="false">""</f>
        <v/>
      </c>
      <c r="B56" s="0" t="str">
        <f aca="false">""</f>
        <v/>
      </c>
      <c r="C56" s="0" t="str">
        <f aca="false">""</f>
        <v/>
      </c>
      <c r="D56" s="0" t="str">
        <f aca="false">""</f>
        <v/>
      </c>
      <c r="E56" s="0" t="str">
        <f aca="false">""</f>
        <v/>
      </c>
      <c r="F56" s="0" t="str">
        <f aca="false">""</f>
        <v/>
      </c>
      <c r="G56" s="0" t="str">
        <f aca="false">""</f>
        <v/>
      </c>
      <c r="J56" s="0" t="str">
        <f aca="false">""</f>
        <v/>
      </c>
      <c r="K56" s="0" t="str">
        <f aca="false">""</f>
        <v/>
      </c>
    </row>
    <row r="57" customFormat="false" ht="15" hidden="false" customHeight="false" outlineLevel="0" collapsed="false">
      <c r="A57" s="0" t="str">
        <f aca="false">""</f>
        <v/>
      </c>
      <c r="B57" s="0" t="str">
        <f aca="false">""</f>
        <v/>
      </c>
      <c r="C57" s="0" t="str">
        <f aca="false">""</f>
        <v/>
      </c>
      <c r="D57" s="0" t="str">
        <f aca="false">""</f>
        <v/>
      </c>
      <c r="E57" s="0" t="str">
        <f aca="false">""</f>
        <v/>
      </c>
      <c r="F57" s="0" t="str">
        <f aca="false">""</f>
        <v/>
      </c>
      <c r="G57" s="0" t="str">
        <f aca="false">""</f>
        <v/>
      </c>
      <c r="J57" s="0" t="str">
        <f aca="false">""</f>
        <v/>
      </c>
      <c r="K57" s="0" t="str">
        <f aca="false">""</f>
        <v/>
      </c>
    </row>
    <row r="58" customFormat="false" ht="15" hidden="false" customHeight="false" outlineLevel="0" collapsed="false">
      <c r="A58" s="0" t="str">
        <f aca="false">""</f>
        <v/>
      </c>
      <c r="B58" s="0" t="str">
        <f aca="false">""</f>
        <v/>
      </c>
      <c r="C58" s="0" t="str">
        <f aca="false">""</f>
        <v/>
      </c>
      <c r="D58" s="0" t="str">
        <f aca="false">""</f>
        <v/>
      </c>
      <c r="E58" s="0" t="str">
        <f aca="false">""</f>
        <v/>
      </c>
      <c r="F58" s="0" t="str">
        <f aca="false">""</f>
        <v/>
      </c>
      <c r="G58" s="0" t="str">
        <f aca="false">""</f>
        <v/>
      </c>
      <c r="J58" s="0" t="str">
        <f aca="false">""</f>
        <v/>
      </c>
      <c r="K58" s="0" t="str">
        <f aca="false">""</f>
        <v/>
      </c>
    </row>
    <row r="59" customFormat="false" ht="15" hidden="false" customHeight="false" outlineLevel="0" collapsed="false">
      <c r="A59" s="0" t="str">
        <f aca="false">""</f>
        <v/>
      </c>
      <c r="B59" s="0" t="str">
        <f aca="false">""</f>
        <v/>
      </c>
      <c r="C59" s="0" t="str">
        <f aca="false">""</f>
        <v/>
      </c>
      <c r="D59" s="0" t="str">
        <f aca="false">""</f>
        <v/>
      </c>
      <c r="E59" s="0" t="str">
        <f aca="false">""</f>
        <v/>
      </c>
      <c r="F59" s="0" t="str">
        <f aca="false">""</f>
        <v/>
      </c>
      <c r="G59" s="0" t="str">
        <f aca="false">""</f>
        <v/>
      </c>
      <c r="J59" s="0" t="str">
        <f aca="false">""</f>
        <v/>
      </c>
      <c r="K59" s="0" t="str">
        <f aca="false">""</f>
        <v/>
      </c>
    </row>
    <row r="60" customFormat="false" ht="15" hidden="false" customHeight="false" outlineLevel="0" collapsed="false">
      <c r="A60" s="0" t="str">
        <f aca="false">""</f>
        <v/>
      </c>
      <c r="B60" s="0" t="str">
        <f aca="false">""</f>
        <v/>
      </c>
      <c r="C60" s="0" t="str">
        <f aca="false">""</f>
        <v/>
      </c>
      <c r="D60" s="0" t="str">
        <f aca="false">""</f>
        <v/>
      </c>
      <c r="E60" s="0" t="str">
        <f aca="false">""</f>
        <v/>
      </c>
      <c r="F60" s="0" t="str">
        <f aca="false">""</f>
        <v/>
      </c>
      <c r="G60" s="0" t="str">
        <f aca="false">""</f>
        <v/>
      </c>
      <c r="J60" s="0" t="str">
        <f aca="false">""</f>
        <v/>
      </c>
      <c r="K60" s="0" t="str">
        <f aca="false">""</f>
        <v/>
      </c>
    </row>
    <row r="61" customFormat="false" ht="15" hidden="false" customHeight="false" outlineLevel="0" collapsed="false">
      <c r="A61" s="0" t="str">
        <f aca="false">""</f>
        <v/>
      </c>
      <c r="B61" s="0" t="str">
        <f aca="false">""</f>
        <v/>
      </c>
      <c r="C61" s="0" t="str">
        <f aca="false">""</f>
        <v/>
      </c>
      <c r="D61" s="0" t="str">
        <f aca="false">""</f>
        <v/>
      </c>
      <c r="E61" s="0" t="str">
        <f aca="false">""</f>
        <v/>
      </c>
      <c r="F61" s="0" t="str">
        <f aca="false">""</f>
        <v/>
      </c>
      <c r="G61" s="0" t="str">
        <f aca="false">""</f>
        <v/>
      </c>
      <c r="J61" s="0" t="str">
        <f aca="false">""</f>
        <v/>
      </c>
      <c r="K61" s="0" t="str">
        <f aca="false">""</f>
        <v/>
      </c>
    </row>
    <row r="62" customFormat="false" ht="15" hidden="false" customHeight="false" outlineLevel="0" collapsed="false">
      <c r="A62" s="0" t="str">
        <f aca="false">""</f>
        <v/>
      </c>
      <c r="B62" s="0" t="str">
        <f aca="false">""</f>
        <v/>
      </c>
      <c r="C62" s="0" t="str">
        <f aca="false">""</f>
        <v/>
      </c>
      <c r="D62" s="0" t="str">
        <f aca="false">""</f>
        <v/>
      </c>
      <c r="E62" s="0" t="str">
        <f aca="false">""</f>
        <v/>
      </c>
      <c r="F62" s="0" t="str">
        <f aca="false">""</f>
        <v/>
      </c>
      <c r="G62" s="0" t="str">
        <f aca="false">""</f>
        <v/>
      </c>
      <c r="J62" s="0" t="str">
        <f aca="false">""</f>
        <v/>
      </c>
      <c r="K62" s="0" t="str">
        <f aca="false">""</f>
        <v/>
      </c>
    </row>
    <row r="63" customFormat="false" ht="15" hidden="false" customHeight="false" outlineLevel="0" collapsed="false">
      <c r="A63" s="0" t="str">
        <f aca="false">""</f>
        <v/>
      </c>
      <c r="B63" s="0" t="str">
        <f aca="false">""</f>
        <v/>
      </c>
      <c r="C63" s="0" t="str">
        <f aca="false">""</f>
        <v/>
      </c>
      <c r="D63" s="0" t="str">
        <f aca="false">""</f>
        <v/>
      </c>
      <c r="E63" s="0" t="str">
        <f aca="false">""</f>
        <v/>
      </c>
      <c r="F63" s="0" t="str">
        <f aca="false">""</f>
        <v/>
      </c>
      <c r="G63" s="0" t="str">
        <f aca="false">""</f>
        <v/>
      </c>
      <c r="J63" s="0" t="str">
        <f aca="false">""</f>
        <v/>
      </c>
      <c r="K63" s="0" t="str">
        <f aca="false">""</f>
        <v/>
      </c>
    </row>
    <row r="64" customFormat="false" ht="15" hidden="false" customHeight="false" outlineLevel="0" collapsed="false">
      <c r="A64" s="0" t="str">
        <f aca="false">""</f>
        <v/>
      </c>
      <c r="B64" s="0" t="str">
        <f aca="false">""</f>
        <v/>
      </c>
      <c r="C64" s="0" t="str">
        <f aca="false">""</f>
        <v/>
      </c>
      <c r="D64" s="0" t="str">
        <f aca="false">""</f>
        <v/>
      </c>
      <c r="E64" s="0" t="str">
        <f aca="false">""</f>
        <v/>
      </c>
      <c r="F64" s="0" t="str">
        <f aca="false">""</f>
        <v/>
      </c>
      <c r="G64" s="0" t="str">
        <f aca="false">""</f>
        <v/>
      </c>
      <c r="J64" s="0" t="str">
        <f aca="false">""</f>
        <v/>
      </c>
      <c r="K64" s="0" t="str">
        <f aca="false">""</f>
        <v/>
      </c>
    </row>
    <row r="65" customFormat="false" ht="15" hidden="false" customHeight="false" outlineLevel="0" collapsed="false">
      <c r="A65" s="0" t="str">
        <f aca="false">""</f>
        <v/>
      </c>
      <c r="B65" s="0" t="str">
        <f aca="false">""</f>
        <v/>
      </c>
      <c r="C65" s="0" t="str">
        <f aca="false">""</f>
        <v/>
      </c>
      <c r="D65" s="0" t="str">
        <f aca="false">""</f>
        <v/>
      </c>
      <c r="E65" s="0" t="str">
        <f aca="false">""</f>
        <v/>
      </c>
      <c r="F65" s="0" t="str">
        <f aca="false">""</f>
        <v/>
      </c>
      <c r="G65" s="0" t="str">
        <f aca="false">""</f>
        <v/>
      </c>
      <c r="J65" s="0" t="str">
        <f aca="false">""</f>
        <v/>
      </c>
      <c r="K65" s="0" t="str">
        <f aca="false">""</f>
        <v/>
      </c>
    </row>
    <row r="66" customFormat="false" ht="15" hidden="false" customHeight="false" outlineLevel="0" collapsed="false">
      <c r="A66" s="0" t="str">
        <f aca="false">""</f>
        <v/>
      </c>
      <c r="B66" s="0" t="str">
        <f aca="false">""</f>
        <v/>
      </c>
      <c r="C66" s="0" t="str">
        <f aca="false">""</f>
        <v/>
      </c>
      <c r="D66" s="0" t="str">
        <f aca="false">""</f>
        <v/>
      </c>
      <c r="E66" s="0" t="str">
        <f aca="false">""</f>
        <v/>
      </c>
      <c r="F66" s="0" t="str">
        <f aca="false">""</f>
        <v/>
      </c>
      <c r="G66" s="0" t="str">
        <f aca="false">""</f>
        <v/>
      </c>
      <c r="J66" s="0" t="str">
        <f aca="false">""</f>
        <v/>
      </c>
      <c r="K66" s="0" t="str">
        <f aca="false">""</f>
        <v/>
      </c>
    </row>
    <row r="67" customFormat="false" ht="15" hidden="false" customHeight="false" outlineLevel="0" collapsed="false">
      <c r="A67" s="0" t="str">
        <f aca="false">""</f>
        <v/>
      </c>
      <c r="B67" s="0" t="str">
        <f aca="false">""</f>
        <v/>
      </c>
      <c r="C67" s="0" t="str">
        <f aca="false">""</f>
        <v/>
      </c>
      <c r="D67" s="0" t="str">
        <f aca="false">""</f>
        <v/>
      </c>
      <c r="E67" s="0" t="str">
        <f aca="false">""</f>
        <v/>
      </c>
      <c r="F67" s="0" t="str">
        <f aca="false">""</f>
        <v/>
      </c>
      <c r="G67" s="0" t="str">
        <f aca="false">""</f>
        <v/>
      </c>
      <c r="J67" s="0" t="str">
        <f aca="false">""</f>
        <v/>
      </c>
      <c r="K67" s="0" t="str">
        <f aca="false">""</f>
        <v/>
      </c>
    </row>
    <row r="68" customFormat="false" ht="15" hidden="false" customHeight="false" outlineLevel="0" collapsed="false">
      <c r="A68" s="0" t="str">
        <f aca="false">""</f>
        <v/>
      </c>
      <c r="B68" s="0" t="str">
        <f aca="false">""</f>
        <v/>
      </c>
      <c r="C68" s="0" t="str">
        <f aca="false">""</f>
        <v/>
      </c>
      <c r="D68" s="0" t="str">
        <f aca="false">""</f>
        <v/>
      </c>
      <c r="E68" s="0" t="str">
        <f aca="false">""</f>
        <v/>
      </c>
      <c r="F68" s="0" t="str">
        <f aca="false">""</f>
        <v/>
      </c>
      <c r="G68" s="0" t="str">
        <f aca="false">""</f>
        <v/>
      </c>
      <c r="J68" s="0" t="str">
        <f aca="false">""</f>
        <v/>
      </c>
      <c r="K68" s="0" t="str">
        <f aca="false">""</f>
        <v/>
      </c>
    </row>
    <row r="69" customFormat="false" ht="15" hidden="false" customHeight="false" outlineLevel="0" collapsed="false">
      <c r="A69" s="0" t="str">
        <f aca="false">""</f>
        <v/>
      </c>
      <c r="B69" s="0" t="str">
        <f aca="false">""</f>
        <v/>
      </c>
      <c r="C69" s="0" t="str">
        <f aca="false">""</f>
        <v/>
      </c>
      <c r="D69" s="0" t="str">
        <f aca="false">""</f>
        <v/>
      </c>
      <c r="E69" s="0" t="str">
        <f aca="false">""</f>
        <v/>
      </c>
      <c r="F69" s="0" t="str">
        <f aca="false">""</f>
        <v/>
      </c>
      <c r="G69" s="0" t="str">
        <f aca="false">""</f>
        <v/>
      </c>
      <c r="J69" s="0" t="str">
        <f aca="false">""</f>
        <v/>
      </c>
      <c r="K69" s="0" t="str">
        <f aca="false">""</f>
        <v/>
      </c>
    </row>
    <row r="70" customFormat="false" ht="15" hidden="false" customHeight="false" outlineLevel="0" collapsed="false">
      <c r="A70" s="0" t="str">
        <f aca="false">""</f>
        <v/>
      </c>
      <c r="B70" s="0" t="str">
        <f aca="false">""</f>
        <v/>
      </c>
      <c r="C70" s="0" t="str">
        <f aca="false">""</f>
        <v/>
      </c>
      <c r="D70" s="0" t="str">
        <f aca="false">""</f>
        <v/>
      </c>
      <c r="E70" s="0" t="str">
        <f aca="false">""</f>
        <v/>
      </c>
      <c r="F70" s="0" t="str">
        <f aca="false">""</f>
        <v/>
      </c>
      <c r="G70" s="0" t="str">
        <f aca="false">""</f>
        <v/>
      </c>
      <c r="J70" s="0" t="str">
        <f aca="false">""</f>
        <v/>
      </c>
      <c r="K70" s="0" t="str">
        <f aca="false">""</f>
        <v/>
      </c>
    </row>
    <row r="71" customFormat="false" ht="15" hidden="false" customHeight="false" outlineLevel="0" collapsed="false">
      <c r="A71" s="0" t="str">
        <f aca="false">""</f>
        <v/>
      </c>
      <c r="B71" s="0" t="str">
        <f aca="false">""</f>
        <v/>
      </c>
      <c r="C71" s="0" t="str">
        <f aca="false">""</f>
        <v/>
      </c>
      <c r="D71" s="0" t="str">
        <f aca="false">""</f>
        <v/>
      </c>
      <c r="E71" s="0" t="str">
        <f aca="false">""</f>
        <v/>
      </c>
      <c r="F71" s="0" t="str">
        <f aca="false">""</f>
        <v/>
      </c>
      <c r="G71" s="0" t="str">
        <f aca="false">""</f>
        <v/>
      </c>
      <c r="J71" s="0" t="str">
        <f aca="false">""</f>
        <v/>
      </c>
      <c r="K71" s="0" t="str">
        <f aca="false">""</f>
        <v/>
      </c>
    </row>
    <row r="72" customFormat="false" ht="15" hidden="false" customHeight="false" outlineLevel="0" collapsed="false">
      <c r="A72" s="0" t="str">
        <f aca="false">""</f>
        <v/>
      </c>
      <c r="B72" s="0" t="str">
        <f aca="false">""</f>
        <v/>
      </c>
      <c r="C72" s="0" t="str">
        <f aca="false">""</f>
        <v/>
      </c>
      <c r="D72" s="0" t="str">
        <f aca="false">""</f>
        <v/>
      </c>
      <c r="E72" s="0" t="str">
        <f aca="false">""</f>
        <v/>
      </c>
      <c r="F72" s="0" t="str">
        <f aca="false">""</f>
        <v/>
      </c>
      <c r="G72" s="0" t="str">
        <f aca="false">""</f>
        <v/>
      </c>
      <c r="J72" s="0" t="str">
        <f aca="false">""</f>
        <v/>
      </c>
      <c r="K72" s="0" t="str">
        <f aca="false">""</f>
        <v/>
      </c>
    </row>
    <row r="73" customFormat="false" ht="15" hidden="false" customHeight="false" outlineLevel="0" collapsed="false">
      <c r="A73" s="0" t="str">
        <f aca="false">""</f>
        <v/>
      </c>
      <c r="B73" s="0" t="str">
        <f aca="false">""</f>
        <v/>
      </c>
      <c r="C73" s="0" t="str">
        <f aca="false">""</f>
        <v/>
      </c>
      <c r="D73" s="0" t="str">
        <f aca="false">""</f>
        <v/>
      </c>
      <c r="E73" s="0" t="str">
        <f aca="false">""</f>
        <v/>
      </c>
      <c r="F73" s="0" t="str">
        <f aca="false">""</f>
        <v/>
      </c>
      <c r="G73" s="0" t="str">
        <f aca="false">""</f>
        <v/>
      </c>
      <c r="J73" s="0" t="str">
        <f aca="false">""</f>
        <v/>
      </c>
      <c r="K73" s="0" t="str">
        <f aca="false">""</f>
        <v/>
      </c>
    </row>
    <row r="74" customFormat="false" ht="15" hidden="false" customHeight="false" outlineLevel="0" collapsed="false">
      <c r="A74" s="0" t="str">
        <f aca="false">""</f>
        <v/>
      </c>
      <c r="B74" s="0" t="str">
        <f aca="false">""</f>
        <v/>
      </c>
      <c r="C74" s="0" t="str">
        <f aca="false">""</f>
        <v/>
      </c>
      <c r="D74" s="0" t="str">
        <f aca="false">""</f>
        <v/>
      </c>
      <c r="E74" s="0" t="str">
        <f aca="false">""</f>
        <v/>
      </c>
      <c r="F74" s="0" t="str">
        <f aca="false">""</f>
        <v/>
      </c>
      <c r="G74" s="0" t="str">
        <f aca="false">""</f>
        <v/>
      </c>
      <c r="J74" s="0" t="str">
        <f aca="false">""</f>
        <v/>
      </c>
      <c r="K74" s="0" t="str">
        <f aca="false">""</f>
        <v/>
      </c>
    </row>
    <row r="75" customFormat="false" ht="15" hidden="false" customHeight="false" outlineLevel="0" collapsed="false">
      <c r="A75" s="0" t="str">
        <f aca="false">""</f>
        <v/>
      </c>
      <c r="B75" s="0" t="str">
        <f aca="false">""</f>
        <v/>
      </c>
      <c r="C75" s="0" t="str">
        <f aca="false">""</f>
        <v/>
      </c>
      <c r="D75" s="0" t="str">
        <f aca="false">""</f>
        <v/>
      </c>
      <c r="E75" s="0" t="str">
        <f aca="false">""</f>
        <v/>
      </c>
      <c r="F75" s="0" t="str">
        <f aca="false">""</f>
        <v/>
      </c>
      <c r="G75" s="0" t="str">
        <f aca="false">""</f>
        <v/>
      </c>
      <c r="J75" s="0" t="str">
        <f aca="false">""</f>
        <v/>
      </c>
      <c r="K75" s="0" t="str">
        <f aca="false">""</f>
        <v/>
      </c>
    </row>
    <row r="76" customFormat="false" ht="15" hidden="false" customHeight="false" outlineLevel="0" collapsed="false">
      <c r="A76" s="0" t="str">
        <f aca="false">""</f>
        <v/>
      </c>
      <c r="B76" s="0" t="str">
        <f aca="false">""</f>
        <v/>
      </c>
      <c r="C76" s="0" t="str">
        <f aca="false">""</f>
        <v/>
      </c>
      <c r="D76" s="0" t="str">
        <f aca="false">""</f>
        <v/>
      </c>
      <c r="E76" s="0" t="str">
        <f aca="false">""</f>
        <v/>
      </c>
      <c r="F76" s="0" t="str">
        <f aca="false">""</f>
        <v/>
      </c>
      <c r="G76" s="0" t="str">
        <f aca="false">""</f>
        <v/>
      </c>
      <c r="J76" s="0" t="str">
        <f aca="false">""</f>
        <v/>
      </c>
      <c r="K76" s="0" t="str">
        <f aca="false">""</f>
        <v/>
      </c>
    </row>
    <row r="77" customFormat="false" ht="15" hidden="false" customHeight="false" outlineLevel="0" collapsed="false">
      <c r="A77" s="0" t="str">
        <f aca="false">""</f>
        <v/>
      </c>
      <c r="B77" s="0" t="str">
        <f aca="false">""</f>
        <v/>
      </c>
      <c r="C77" s="0" t="str">
        <f aca="false">""</f>
        <v/>
      </c>
      <c r="D77" s="0" t="str">
        <f aca="false">""</f>
        <v/>
      </c>
      <c r="E77" s="0" t="str">
        <f aca="false">""</f>
        <v/>
      </c>
      <c r="F77" s="0" t="str">
        <f aca="false">""</f>
        <v/>
      </c>
      <c r="G77" s="0" t="str">
        <f aca="false">""</f>
        <v/>
      </c>
      <c r="J77" s="0" t="str">
        <f aca="false">""</f>
        <v/>
      </c>
      <c r="K77" s="0" t="str">
        <f aca="false">""</f>
        <v/>
      </c>
    </row>
    <row r="78" customFormat="false" ht="15" hidden="false" customHeight="false" outlineLevel="0" collapsed="false">
      <c r="A78" s="0" t="str">
        <f aca="false">""</f>
        <v/>
      </c>
      <c r="B78" s="0" t="str">
        <f aca="false">""</f>
        <v/>
      </c>
      <c r="C78" s="0" t="str">
        <f aca="false">""</f>
        <v/>
      </c>
      <c r="D78" s="0" t="str">
        <f aca="false">""</f>
        <v/>
      </c>
      <c r="E78" s="0" t="str">
        <f aca="false">""</f>
        <v/>
      </c>
      <c r="F78" s="0" t="str">
        <f aca="false">""</f>
        <v/>
      </c>
      <c r="G78" s="0" t="str">
        <f aca="false">""</f>
        <v/>
      </c>
      <c r="J78" s="0" t="str">
        <f aca="false">""</f>
        <v/>
      </c>
      <c r="K78" s="0" t="str">
        <f aca="false">""</f>
        <v/>
      </c>
    </row>
    <row r="79" customFormat="false" ht="15" hidden="false" customHeight="false" outlineLevel="0" collapsed="false">
      <c r="A79" s="0" t="str">
        <f aca="false">""</f>
        <v/>
      </c>
      <c r="B79" s="0" t="str">
        <f aca="false">""</f>
        <v/>
      </c>
      <c r="C79" s="0" t="str">
        <f aca="false">""</f>
        <v/>
      </c>
      <c r="D79" s="0" t="str">
        <f aca="false">""</f>
        <v/>
      </c>
      <c r="E79" s="0" t="str">
        <f aca="false">""</f>
        <v/>
      </c>
      <c r="F79" s="0" t="str">
        <f aca="false">""</f>
        <v/>
      </c>
      <c r="G79" s="0" t="str">
        <f aca="false">""</f>
        <v/>
      </c>
      <c r="J79" s="0" t="str">
        <f aca="false">""</f>
        <v/>
      </c>
      <c r="K79" s="0" t="str">
        <f aca="false">""</f>
        <v/>
      </c>
    </row>
    <row r="80" customFormat="false" ht="15" hidden="false" customHeight="false" outlineLevel="0" collapsed="false">
      <c r="A80" s="0" t="str">
        <f aca="false">""</f>
        <v/>
      </c>
      <c r="B80" s="0" t="str">
        <f aca="false">""</f>
        <v/>
      </c>
      <c r="C80" s="0" t="str">
        <f aca="false">""</f>
        <v/>
      </c>
      <c r="D80" s="0" t="str">
        <f aca="false">""</f>
        <v/>
      </c>
      <c r="E80" s="0" t="str">
        <f aca="false">""</f>
        <v/>
      </c>
      <c r="F80" s="0" t="str">
        <f aca="false">""</f>
        <v/>
      </c>
      <c r="G80" s="0" t="str">
        <f aca="false">""</f>
        <v/>
      </c>
      <c r="J80" s="0" t="str">
        <f aca="false">""</f>
        <v/>
      </c>
      <c r="K80" s="0" t="str">
        <f aca="false">""</f>
        <v/>
      </c>
    </row>
    <row r="81" customFormat="false" ht="15" hidden="false" customHeight="false" outlineLevel="0" collapsed="false">
      <c r="A81" s="0" t="str">
        <f aca="false">""</f>
        <v/>
      </c>
      <c r="B81" s="0" t="str">
        <f aca="false">""</f>
        <v/>
      </c>
      <c r="C81" s="0" t="str">
        <f aca="false">""</f>
        <v/>
      </c>
      <c r="D81" s="0" t="str">
        <f aca="false">""</f>
        <v/>
      </c>
      <c r="E81" s="0" t="str">
        <f aca="false">""</f>
        <v/>
      </c>
      <c r="F81" s="0" t="str">
        <f aca="false">""</f>
        <v/>
      </c>
      <c r="G81" s="0" t="str">
        <f aca="false">""</f>
        <v/>
      </c>
      <c r="J81" s="0" t="str">
        <f aca="false">""</f>
        <v/>
      </c>
      <c r="K81" s="0" t="str">
        <f aca="false">""</f>
        <v/>
      </c>
    </row>
    <row r="82" customFormat="false" ht="15" hidden="false" customHeight="false" outlineLevel="0" collapsed="false">
      <c r="A82" s="0" t="str">
        <f aca="false">""</f>
        <v/>
      </c>
      <c r="B82" s="0" t="str">
        <f aca="false">""</f>
        <v/>
      </c>
      <c r="C82" s="0" t="str">
        <f aca="false">""</f>
        <v/>
      </c>
      <c r="D82" s="0" t="str">
        <f aca="false">""</f>
        <v/>
      </c>
      <c r="E82" s="0" t="str">
        <f aca="false">""</f>
        <v/>
      </c>
      <c r="F82" s="0" t="str">
        <f aca="false">""</f>
        <v/>
      </c>
      <c r="G82" s="0" t="str">
        <f aca="false">""</f>
        <v/>
      </c>
      <c r="J82" s="0" t="str">
        <f aca="false">""</f>
        <v/>
      </c>
      <c r="K82" s="0" t="str">
        <f aca="false">""</f>
        <v/>
      </c>
    </row>
    <row r="83" customFormat="false" ht="15" hidden="false" customHeight="false" outlineLevel="0" collapsed="false">
      <c r="A83" s="0" t="str">
        <f aca="false">""</f>
        <v/>
      </c>
      <c r="B83" s="0" t="str">
        <f aca="false">""</f>
        <v/>
      </c>
      <c r="C83" s="0" t="str">
        <f aca="false">""</f>
        <v/>
      </c>
      <c r="D83" s="0" t="str">
        <f aca="false">""</f>
        <v/>
      </c>
      <c r="E83" s="0" t="str">
        <f aca="false">""</f>
        <v/>
      </c>
      <c r="F83" s="0" t="str">
        <f aca="false">""</f>
        <v/>
      </c>
      <c r="G83" s="0" t="str">
        <f aca="false">""</f>
        <v/>
      </c>
      <c r="J83" s="0" t="str">
        <f aca="false">""</f>
        <v/>
      </c>
      <c r="K83" s="0" t="str">
        <f aca="false">""</f>
        <v/>
      </c>
    </row>
    <row r="84" customFormat="false" ht="15" hidden="false" customHeight="false" outlineLevel="0" collapsed="false">
      <c r="A84" s="0" t="str">
        <f aca="false">""</f>
        <v/>
      </c>
      <c r="B84" s="0" t="str">
        <f aca="false">""</f>
        <v/>
      </c>
      <c r="C84" s="0" t="str">
        <f aca="false">""</f>
        <v/>
      </c>
      <c r="D84" s="0" t="str">
        <f aca="false">""</f>
        <v/>
      </c>
      <c r="E84" s="0" t="str">
        <f aca="false">""</f>
        <v/>
      </c>
      <c r="F84" s="0" t="str">
        <f aca="false">""</f>
        <v/>
      </c>
      <c r="G84" s="0" t="str">
        <f aca="false">""</f>
        <v/>
      </c>
      <c r="J84" s="0" t="str">
        <f aca="false">""</f>
        <v/>
      </c>
      <c r="K84" s="0" t="str">
        <f aca="false">""</f>
        <v/>
      </c>
    </row>
    <row r="85" customFormat="false" ht="15" hidden="false" customHeight="false" outlineLevel="0" collapsed="false">
      <c r="A85" s="0" t="str">
        <f aca="false">""</f>
        <v/>
      </c>
      <c r="B85" s="0" t="str">
        <f aca="false">""</f>
        <v/>
      </c>
      <c r="C85" s="0" t="str">
        <f aca="false">""</f>
        <v/>
      </c>
      <c r="D85" s="0" t="str">
        <f aca="false">""</f>
        <v/>
      </c>
      <c r="E85" s="0" t="str">
        <f aca="false">""</f>
        <v/>
      </c>
      <c r="F85" s="0" t="str">
        <f aca="false">""</f>
        <v/>
      </c>
      <c r="G85" s="0" t="str">
        <f aca="false">""</f>
        <v/>
      </c>
      <c r="J85" s="0" t="str">
        <f aca="false">""</f>
        <v/>
      </c>
      <c r="K85" s="0" t="str">
        <f aca="false">""</f>
        <v/>
      </c>
    </row>
    <row r="86" customFormat="false" ht="15" hidden="false" customHeight="false" outlineLevel="0" collapsed="false">
      <c r="A86" s="0" t="str">
        <f aca="false">""</f>
        <v/>
      </c>
      <c r="B86" s="0" t="str">
        <f aca="false">""</f>
        <v/>
      </c>
      <c r="C86" s="0" t="str">
        <f aca="false">""</f>
        <v/>
      </c>
      <c r="D86" s="0" t="str">
        <f aca="false">""</f>
        <v/>
      </c>
      <c r="E86" s="0" t="str">
        <f aca="false">""</f>
        <v/>
      </c>
      <c r="F86" s="0" t="str">
        <f aca="false">""</f>
        <v/>
      </c>
      <c r="G86" s="0" t="str">
        <f aca="false">""</f>
        <v/>
      </c>
      <c r="J86" s="0" t="str">
        <f aca="false">""</f>
        <v/>
      </c>
      <c r="K86" s="0" t="str">
        <f aca="false">""</f>
        <v/>
      </c>
    </row>
    <row r="87" customFormat="false" ht="15" hidden="false" customHeight="false" outlineLevel="0" collapsed="false">
      <c r="A87" s="0" t="str">
        <f aca="false">""</f>
        <v/>
      </c>
      <c r="B87" s="0" t="str">
        <f aca="false">""</f>
        <v/>
      </c>
      <c r="C87" s="0" t="str">
        <f aca="false">""</f>
        <v/>
      </c>
      <c r="D87" s="0" t="str">
        <f aca="false">""</f>
        <v/>
      </c>
      <c r="E87" s="0" t="str">
        <f aca="false">""</f>
        <v/>
      </c>
      <c r="F87" s="0" t="str">
        <f aca="false">""</f>
        <v/>
      </c>
      <c r="G87" s="0" t="str">
        <f aca="false">""</f>
        <v/>
      </c>
      <c r="J87" s="0" t="str">
        <f aca="false">""</f>
        <v/>
      </c>
      <c r="K87" s="0" t="str">
        <f aca="false">""</f>
        <v/>
      </c>
    </row>
    <row r="88" customFormat="false" ht="15" hidden="false" customHeight="false" outlineLevel="0" collapsed="false">
      <c r="A88" s="0" t="str">
        <f aca="false">""</f>
        <v/>
      </c>
      <c r="B88" s="0" t="str">
        <f aca="false">""</f>
        <v/>
      </c>
      <c r="C88" s="0" t="str">
        <f aca="false">""</f>
        <v/>
      </c>
      <c r="D88" s="0" t="str">
        <f aca="false">""</f>
        <v/>
      </c>
      <c r="E88" s="0" t="str">
        <f aca="false">""</f>
        <v/>
      </c>
      <c r="F88" s="0" t="str">
        <f aca="false">""</f>
        <v/>
      </c>
      <c r="G88" s="0" t="str">
        <f aca="false">""</f>
        <v/>
      </c>
      <c r="J88" s="0" t="str">
        <f aca="false">""</f>
        <v/>
      </c>
      <c r="K88" s="0" t="str">
        <f aca="false">""</f>
        <v/>
      </c>
    </row>
    <row r="89" customFormat="false" ht="15" hidden="false" customHeight="false" outlineLevel="0" collapsed="false">
      <c r="A89" s="0" t="str">
        <f aca="false">""</f>
        <v/>
      </c>
      <c r="B89" s="0" t="str">
        <f aca="false">""</f>
        <v/>
      </c>
      <c r="C89" s="0" t="str">
        <f aca="false">""</f>
        <v/>
      </c>
      <c r="D89" s="0" t="str">
        <f aca="false">""</f>
        <v/>
      </c>
      <c r="E89" s="0" t="str">
        <f aca="false">""</f>
        <v/>
      </c>
      <c r="F89" s="0" t="str">
        <f aca="false">""</f>
        <v/>
      </c>
      <c r="G89" s="0" t="str">
        <f aca="false">""</f>
        <v/>
      </c>
      <c r="J89" s="0" t="str">
        <f aca="false">""</f>
        <v/>
      </c>
      <c r="K89" s="0" t="str">
        <f aca="false">""</f>
        <v/>
      </c>
    </row>
    <row r="90" customFormat="false" ht="15" hidden="false" customHeight="false" outlineLevel="0" collapsed="false">
      <c r="A90" s="0" t="str">
        <f aca="false">""</f>
        <v/>
      </c>
      <c r="B90" s="0" t="str">
        <f aca="false">""</f>
        <v/>
      </c>
      <c r="C90" s="0" t="str">
        <f aca="false">""</f>
        <v/>
      </c>
      <c r="D90" s="0" t="str">
        <f aca="false">""</f>
        <v/>
      </c>
      <c r="E90" s="0" t="str">
        <f aca="false">""</f>
        <v/>
      </c>
      <c r="F90" s="0" t="str">
        <f aca="false">""</f>
        <v/>
      </c>
      <c r="G90" s="0" t="str">
        <f aca="false">""</f>
        <v/>
      </c>
      <c r="J90" s="0" t="str">
        <f aca="false">""</f>
        <v/>
      </c>
      <c r="K90" s="0" t="str">
        <f aca="false">""</f>
        <v/>
      </c>
    </row>
    <row r="91" customFormat="false" ht="15" hidden="false" customHeight="false" outlineLevel="0" collapsed="false">
      <c r="A91" s="0" t="str">
        <f aca="false">""</f>
        <v/>
      </c>
      <c r="B91" s="0" t="str">
        <f aca="false">""</f>
        <v/>
      </c>
      <c r="C91" s="0" t="str">
        <f aca="false">""</f>
        <v/>
      </c>
      <c r="D91" s="0" t="str">
        <f aca="false">""</f>
        <v/>
      </c>
      <c r="E91" s="0" t="str">
        <f aca="false">""</f>
        <v/>
      </c>
      <c r="F91" s="0" t="str">
        <f aca="false">""</f>
        <v/>
      </c>
      <c r="G91" s="0" t="str">
        <f aca="false">""</f>
        <v/>
      </c>
      <c r="J91" s="0" t="str">
        <f aca="false">""</f>
        <v/>
      </c>
      <c r="K91" s="0" t="str">
        <f aca="false">""</f>
        <v/>
      </c>
    </row>
    <row r="92" customFormat="false" ht="15" hidden="false" customHeight="false" outlineLevel="0" collapsed="false">
      <c r="A92" s="0" t="str">
        <f aca="false">""</f>
        <v/>
      </c>
      <c r="B92" s="0" t="str">
        <f aca="false">""</f>
        <v/>
      </c>
      <c r="C92" s="0" t="str">
        <f aca="false">""</f>
        <v/>
      </c>
      <c r="D92" s="0" t="str">
        <f aca="false">""</f>
        <v/>
      </c>
      <c r="E92" s="0" t="str">
        <f aca="false">""</f>
        <v/>
      </c>
      <c r="F92" s="0" t="str">
        <f aca="false">""</f>
        <v/>
      </c>
      <c r="G92" s="0" t="str">
        <f aca="false">""</f>
        <v/>
      </c>
      <c r="J92" s="0" t="str">
        <f aca="false">""</f>
        <v/>
      </c>
      <c r="K92" s="0" t="str">
        <f aca="false">""</f>
        <v/>
      </c>
    </row>
    <row r="93" customFormat="false" ht="15" hidden="false" customHeight="false" outlineLevel="0" collapsed="false">
      <c r="A93" s="0" t="str">
        <f aca="false">""</f>
        <v/>
      </c>
      <c r="B93" s="0" t="str">
        <f aca="false">""</f>
        <v/>
      </c>
      <c r="C93" s="0" t="str">
        <f aca="false">""</f>
        <v/>
      </c>
      <c r="D93" s="0" t="str">
        <f aca="false">""</f>
        <v/>
      </c>
      <c r="E93" s="0" t="str">
        <f aca="false">""</f>
        <v/>
      </c>
      <c r="F93" s="0" t="str">
        <f aca="false">""</f>
        <v/>
      </c>
      <c r="G93" s="0" t="str">
        <f aca="false">""</f>
        <v/>
      </c>
      <c r="J93" s="0" t="str">
        <f aca="false">""</f>
        <v/>
      </c>
      <c r="K93" s="0" t="str">
        <f aca="false">""</f>
        <v/>
      </c>
    </row>
    <row r="94" customFormat="false" ht="15" hidden="false" customHeight="false" outlineLevel="0" collapsed="false">
      <c r="A94" s="0" t="str">
        <f aca="false">""</f>
        <v/>
      </c>
      <c r="B94" s="0" t="str">
        <f aca="false">""</f>
        <v/>
      </c>
      <c r="C94" s="0" t="str">
        <f aca="false">""</f>
        <v/>
      </c>
      <c r="D94" s="0" t="str">
        <f aca="false">""</f>
        <v/>
      </c>
      <c r="E94" s="0" t="str">
        <f aca="false">""</f>
        <v/>
      </c>
      <c r="F94" s="0" t="str">
        <f aca="false">""</f>
        <v/>
      </c>
      <c r="G94" s="0" t="str">
        <f aca="false">""</f>
        <v/>
      </c>
      <c r="J94" s="0" t="str">
        <f aca="false">""</f>
        <v/>
      </c>
      <c r="K94" s="0" t="str">
        <f aca="false">""</f>
        <v/>
      </c>
    </row>
    <row r="95" customFormat="false" ht="15" hidden="false" customHeight="false" outlineLevel="0" collapsed="false">
      <c r="A95" s="0" t="str">
        <f aca="false">""</f>
        <v/>
      </c>
      <c r="B95" s="0" t="str">
        <f aca="false">""</f>
        <v/>
      </c>
      <c r="C95" s="0" t="str">
        <f aca="false">""</f>
        <v/>
      </c>
      <c r="D95" s="0" t="str">
        <f aca="false">""</f>
        <v/>
      </c>
      <c r="E95" s="0" t="str">
        <f aca="false">""</f>
        <v/>
      </c>
      <c r="F95" s="0" t="str">
        <f aca="false">""</f>
        <v/>
      </c>
      <c r="G95" s="0" t="str">
        <f aca="false">""</f>
        <v/>
      </c>
      <c r="J95" s="0" t="str">
        <f aca="false">""</f>
        <v/>
      </c>
      <c r="K95" s="0" t="str">
        <f aca="false">""</f>
        <v/>
      </c>
    </row>
    <row r="96" customFormat="false" ht="15" hidden="false" customHeight="false" outlineLevel="0" collapsed="false">
      <c r="A96" s="0" t="str">
        <f aca="false">""</f>
        <v/>
      </c>
      <c r="B96" s="0" t="str">
        <f aca="false">""</f>
        <v/>
      </c>
      <c r="C96" s="0" t="str">
        <f aca="false">""</f>
        <v/>
      </c>
      <c r="D96" s="0" t="str">
        <f aca="false">""</f>
        <v/>
      </c>
      <c r="E96" s="0" t="str">
        <f aca="false">""</f>
        <v/>
      </c>
      <c r="F96" s="0" t="str">
        <f aca="false">""</f>
        <v/>
      </c>
      <c r="G96" s="0" t="str">
        <f aca="false">""</f>
        <v/>
      </c>
      <c r="J96" s="0" t="str">
        <f aca="false">""</f>
        <v/>
      </c>
      <c r="K96" s="0" t="str">
        <f aca="false">""</f>
        <v/>
      </c>
    </row>
    <row r="97" customFormat="false" ht="15" hidden="false" customHeight="false" outlineLevel="0" collapsed="false">
      <c r="A97" s="0" t="str">
        <f aca="false">""</f>
        <v/>
      </c>
      <c r="B97" s="0" t="str">
        <f aca="false">""</f>
        <v/>
      </c>
      <c r="C97" s="0" t="str">
        <f aca="false">""</f>
        <v/>
      </c>
      <c r="D97" s="0" t="str">
        <f aca="false">""</f>
        <v/>
      </c>
      <c r="E97" s="0" t="str">
        <f aca="false">""</f>
        <v/>
      </c>
      <c r="F97" s="0" t="str">
        <f aca="false">""</f>
        <v/>
      </c>
      <c r="G97" s="0" t="str">
        <f aca="false">""</f>
        <v/>
      </c>
      <c r="J97" s="0" t="str">
        <f aca="false">""</f>
        <v/>
      </c>
      <c r="K97" s="0" t="str">
        <f aca="false">""</f>
        <v/>
      </c>
    </row>
    <row r="98" customFormat="false" ht="15" hidden="false" customHeight="false" outlineLevel="0" collapsed="false">
      <c r="A98" s="0" t="str">
        <f aca="false">""</f>
        <v/>
      </c>
      <c r="B98" s="0" t="str">
        <f aca="false">""</f>
        <v/>
      </c>
      <c r="C98" s="0" t="str">
        <f aca="false">""</f>
        <v/>
      </c>
      <c r="D98" s="0" t="str">
        <f aca="false">""</f>
        <v/>
      </c>
      <c r="E98" s="0" t="str">
        <f aca="false">""</f>
        <v/>
      </c>
      <c r="F98" s="0" t="str">
        <f aca="false">""</f>
        <v/>
      </c>
      <c r="G98" s="0" t="str">
        <f aca="false">""</f>
        <v/>
      </c>
      <c r="J98" s="0" t="str">
        <f aca="false">""</f>
        <v/>
      </c>
      <c r="K98" s="0" t="str">
        <f aca="false">""</f>
        <v/>
      </c>
    </row>
    <row r="99" customFormat="false" ht="15" hidden="false" customHeight="false" outlineLevel="0" collapsed="false">
      <c r="A99" s="0" t="str">
        <f aca="false">""</f>
        <v/>
      </c>
      <c r="B99" s="0" t="str">
        <f aca="false">""</f>
        <v/>
      </c>
      <c r="C99" s="0" t="str">
        <f aca="false">""</f>
        <v/>
      </c>
      <c r="D99" s="0" t="str">
        <f aca="false">""</f>
        <v/>
      </c>
      <c r="E99" s="0" t="str">
        <f aca="false">""</f>
        <v/>
      </c>
      <c r="F99" s="0" t="str">
        <f aca="false">""</f>
        <v/>
      </c>
      <c r="G99" s="0" t="str">
        <f aca="false">""</f>
        <v/>
      </c>
      <c r="J99" s="0" t="str">
        <f aca="false">""</f>
        <v/>
      </c>
      <c r="K99" s="0" t="str">
        <f aca="false">""</f>
        <v/>
      </c>
    </row>
    <row r="100" customFormat="false" ht="15" hidden="false" customHeight="false" outlineLevel="0" collapsed="false">
      <c r="A100" s="0" t="str">
        <f aca="false">""</f>
        <v/>
      </c>
      <c r="B100" s="0" t="str">
        <f aca="false">""</f>
        <v/>
      </c>
      <c r="C100" s="0" t="str">
        <f aca="false">""</f>
        <v/>
      </c>
      <c r="D100" s="0" t="str">
        <f aca="false">""</f>
        <v/>
      </c>
      <c r="E100" s="0" t="str">
        <f aca="false">""</f>
        <v/>
      </c>
      <c r="F100" s="0" t="str">
        <f aca="false">""</f>
        <v/>
      </c>
      <c r="G100" s="0" t="str">
        <f aca="false">""</f>
        <v/>
      </c>
      <c r="J100" s="0" t="str">
        <f aca="false">""</f>
        <v/>
      </c>
      <c r="K100" s="0" t="str">
        <f aca="false">""</f>
        <v/>
      </c>
    </row>
    <row r="101" customFormat="false" ht="15" hidden="false" customHeight="false" outlineLevel="0" collapsed="false">
      <c r="A101" s="0" t="str">
        <f aca="false">""</f>
        <v/>
      </c>
      <c r="B101" s="0" t="str">
        <f aca="false">""</f>
        <v/>
      </c>
      <c r="C101" s="0" t="str">
        <f aca="false">""</f>
        <v/>
      </c>
      <c r="D101" s="0" t="str">
        <f aca="false">""</f>
        <v/>
      </c>
      <c r="E101" s="0" t="str">
        <f aca="false">""</f>
        <v/>
      </c>
      <c r="F101" s="0" t="str">
        <f aca="false">""</f>
        <v/>
      </c>
      <c r="G101" s="0" t="str">
        <f aca="false">""</f>
        <v/>
      </c>
      <c r="J101" s="0" t="str">
        <f aca="false">""</f>
        <v/>
      </c>
      <c r="K101" s="0" t="str">
        <f aca="false">""</f>
        <v/>
      </c>
    </row>
  </sheetData>
  <mergeCells count="1">
    <mergeCell ref="A1:K1"/>
  </mergeCells>
  <conditionalFormatting sqref="B27:B32">
    <cfRule type="expression" priority="2" aboveAverage="0" equalAverage="0" bottom="0" percent="0" rank="0" text="" dxfId="0">
      <formula>$B27&gt;0</formula>
    </cfRule>
    <cfRule type="expression" priority="3" aboveAverage="0" equalAverage="0" bottom="0" percent="0" rank="0" text="" dxfId="1">
      <formula>$B27=0</formula>
    </cfRule>
  </conditionalFormatting>
  <printOptions headings="false" gridLines="false" gridLinesSet="true" horizontalCentered="false" verticalCentered="false"/>
  <pageMargins left="0.3" right="0.3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P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5" topLeftCell="H6" activePane="bottomRight" state="frozen"/>
      <selection pane="topLeft" activeCell="A1" activeCellId="0" sqref="A1"/>
      <selection pane="topRight" activeCell="H1" activeCellId="0" sqref="H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7" min="6" style="0" width="12"/>
    <col collapsed="false" customWidth="true" hidden="false" outlineLevel="0" max="8" min="8" style="0" width="18"/>
    <col collapsed="false" customWidth="true" hidden="false" outlineLevel="0" max="9" min="9" style="0" width="8"/>
    <col collapsed="false" customWidth="true" hidden="false" outlineLevel="0" max="10" min="10" style="0" width="18"/>
    <col collapsed="false" customWidth="true" hidden="false" outlineLevel="0" max="11" min="11" style="0" width="8"/>
    <col collapsed="false" customWidth="true" hidden="false" outlineLevel="0" max="13" min="12" style="0" width="20"/>
    <col collapsed="false" customWidth="true" hidden="false" outlineLevel="0" max="14" min="14" style="0" width="16"/>
    <col collapsed="false" customWidth="true" hidden="false" outlineLevel="0" max="15" min="15" style="0" width="20"/>
    <col collapsed="false" customWidth="true" hidden="false" outlineLevel="0" max="19" min="16" style="0" width="13"/>
    <col collapsed="false" customWidth="true" hidden="false" outlineLevel="0" max="20" min="20" style="0" width="18"/>
    <col collapsed="false" customWidth="true" hidden="false" outlineLevel="0" max="30" min="21" style="0" width="14"/>
    <col collapsed="false" customWidth="true" hidden="false" outlineLevel="0" max="31" min="31" style="0" width="19"/>
    <col collapsed="false" customWidth="true" hidden="false" outlineLevel="0" max="32" min="32" style="0" width="14"/>
    <col collapsed="false" customWidth="true" hidden="false" outlineLevel="0" max="35" min="33" style="0" width="16"/>
    <col collapsed="false" customWidth="true" hidden="false" outlineLevel="0" max="36" min="36" style="0" width="14"/>
    <col collapsed="false" customWidth="true" hidden="false" outlineLevel="0" max="40" min="37" style="0" width="13"/>
    <col collapsed="false" customWidth="true" hidden="false" outlineLevel="0" max="41" min="41" style="0" width="22"/>
    <col collapsed="false" customWidth="true" hidden="false" outlineLevel="0" max="42" min="42" style="0" width="30"/>
  </cols>
  <sheetData>
    <row r="1" customFormat="false" ht="27.75" hidden="false" customHeight="true" outlineLevel="0" collapsed="false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customFormat="false" ht="30" hidden="false" customHeight="true" outlineLevel="0" collapsed="false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customFormat="false" ht="24.75" hidden="false" customHeight="true" outlineLevel="0" collapsed="false">
      <c r="A3" s="16" t="s">
        <v>37</v>
      </c>
      <c r="B3" s="16" t="s">
        <v>38</v>
      </c>
      <c r="C3" s="17" t="s">
        <v>39</v>
      </c>
      <c r="D3" s="17" t="s">
        <v>40</v>
      </c>
      <c r="E3" s="18" t="s">
        <v>41</v>
      </c>
      <c r="F3" s="18" t="s">
        <v>42</v>
      </c>
    </row>
    <row r="5" customFormat="false" ht="42" hidden="false" customHeight="true" outlineLevel="0" collapsed="false">
      <c r="A5" s="9" t="s">
        <v>43</v>
      </c>
      <c r="B5" s="9" t="s">
        <v>18</v>
      </c>
      <c r="C5" s="9" t="s">
        <v>44</v>
      </c>
      <c r="D5" s="9" t="s">
        <v>14</v>
      </c>
      <c r="E5" s="9" t="s">
        <v>45</v>
      </c>
      <c r="F5" s="9" t="s">
        <v>46</v>
      </c>
      <c r="G5" s="9" t="s">
        <v>47</v>
      </c>
      <c r="H5" s="9" t="s">
        <v>48</v>
      </c>
      <c r="I5" s="9" t="s">
        <v>49</v>
      </c>
      <c r="J5" s="9" t="s">
        <v>50</v>
      </c>
      <c r="K5" s="9" t="s">
        <v>51</v>
      </c>
      <c r="L5" s="9" t="s">
        <v>52</v>
      </c>
      <c r="M5" s="9" t="s">
        <v>53</v>
      </c>
      <c r="N5" s="9" t="s">
        <v>54</v>
      </c>
      <c r="O5" s="9" t="s">
        <v>55</v>
      </c>
      <c r="P5" s="9" t="s">
        <v>56</v>
      </c>
      <c r="Q5" s="9" t="s">
        <v>57</v>
      </c>
      <c r="R5" s="9" t="s">
        <v>13</v>
      </c>
      <c r="S5" s="9" t="s">
        <v>58</v>
      </c>
      <c r="T5" s="9" t="s">
        <v>59</v>
      </c>
      <c r="U5" s="9" t="s">
        <v>60</v>
      </c>
      <c r="V5" s="9" t="s">
        <v>61</v>
      </c>
      <c r="W5" s="9" t="s">
        <v>62</v>
      </c>
      <c r="X5" s="9" t="s">
        <v>63</v>
      </c>
      <c r="Y5" s="9" t="s">
        <v>64</v>
      </c>
      <c r="Z5" s="9" t="s">
        <v>65</v>
      </c>
      <c r="AA5" s="9" t="s">
        <v>16</v>
      </c>
      <c r="AB5" s="9" t="s">
        <v>66</v>
      </c>
      <c r="AC5" s="9" t="s">
        <v>67</v>
      </c>
      <c r="AD5" s="9" t="s">
        <v>9</v>
      </c>
      <c r="AE5" s="9" t="s">
        <v>68</v>
      </c>
      <c r="AF5" s="9" t="s">
        <v>69</v>
      </c>
      <c r="AG5" s="9" t="s">
        <v>10</v>
      </c>
      <c r="AH5" s="9" t="s">
        <v>11</v>
      </c>
      <c r="AI5" s="9" t="s">
        <v>17</v>
      </c>
      <c r="AJ5" s="9" t="s">
        <v>70</v>
      </c>
      <c r="AK5" s="9" t="s">
        <v>71</v>
      </c>
      <c r="AL5" s="9" t="s">
        <v>72</v>
      </c>
      <c r="AM5" s="9" t="s">
        <v>73</v>
      </c>
      <c r="AN5" s="9" t="s">
        <v>74</v>
      </c>
      <c r="AO5" s="9" t="s">
        <v>75</v>
      </c>
      <c r="AP5" s="9" t="s">
        <v>76</v>
      </c>
    </row>
    <row r="6" customFormat="false" ht="19.5" hidden="false" customHeight="true" outlineLevel="0" collapsed="false">
      <c r="A6" s="19" t="s">
        <v>77</v>
      </c>
      <c r="B6" s="19" t="s">
        <v>20</v>
      </c>
      <c r="C6" s="20" t="s">
        <v>78</v>
      </c>
      <c r="D6" s="19" t="s">
        <v>79</v>
      </c>
      <c r="E6" s="19" t="s">
        <v>80</v>
      </c>
      <c r="F6" s="19" t="s">
        <v>81</v>
      </c>
      <c r="G6" s="19" t="s">
        <v>82</v>
      </c>
      <c r="H6" s="20" t="s">
        <v>83</v>
      </c>
      <c r="I6" s="19" t="s">
        <v>84</v>
      </c>
      <c r="J6" s="20" t="s">
        <v>85</v>
      </c>
      <c r="K6" s="19" t="s">
        <v>86</v>
      </c>
      <c r="L6" s="21" t="n">
        <v>46272.3333333333</v>
      </c>
      <c r="M6" s="21" t="n">
        <v>46273.25</v>
      </c>
      <c r="N6" s="19" t="s">
        <v>87</v>
      </c>
      <c r="O6" s="20" t="s">
        <v>88</v>
      </c>
      <c r="P6" s="22" t="n">
        <v>39500</v>
      </c>
      <c r="Q6" s="22" t="n">
        <v>42</v>
      </c>
      <c r="R6" s="22" t="n">
        <v>250</v>
      </c>
      <c r="S6" s="23" t="n">
        <f aca="false">IF($A6="","",IF(COUNTA($Q6:$R6)=0,"",SUM($Q6:$R6)))</f>
        <v>292</v>
      </c>
      <c r="T6" s="19" t="s">
        <v>89</v>
      </c>
      <c r="U6" s="24" t="n">
        <v>1250</v>
      </c>
      <c r="V6" s="25" t="n">
        <f aca="false">IF($A6="","",IF(OR($T6="",$U6=""),"",IFERROR(IF($T6="Flat",$U6,IF($T6="Per Loaded Mile",$R6*$U6,"")),"")))</f>
        <v>1250</v>
      </c>
      <c r="W6" s="24" t="n">
        <v>175</v>
      </c>
      <c r="X6" s="24" t="n">
        <v>0</v>
      </c>
      <c r="Y6" s="24" t="n">
        <v>85</v>
      </c>
      <c r="Z6" s="24" t="n">
        <v>0</v>
      </c>
      <c r="AA6" s="25" t="n">
        <f aca="false">IF(OR($A6="",$V6=""),"",IFERROR(SUM($V6:$Z6),""))</f>
        <v>1510</v>
      </c>
      <c r="AB6" s="26" t="n">
        <f aca="false">IF($A6="","",IFERROR(IF(INDEX(Resources!$J$5:$J$104,MATCH($F6,Resources!$G$5:$G$104,0))&gt;0,INDEX(Resources!$J$5:$J$104,MATCH($F6,Resources!$G$5:$G$104,0)),Settings!$B$5),Settings!$B$5))</f>
        <v>7.2</v>
      </c>
      <c r="AC6" s="26" t="n">
        <f aca="false">IF($A6="","",IF(OR($S6="",$AB6=""),"",IFERROR($S6/$AB6,"")))</f>
        <v>40.5555555555556</v>
      </c>
      <c r="AD6" s="25" t="n">
        <f aca="false">IF($A6="","",IF($AC6="","",IFERROR($AC6*Settings!$B$4,"")))</f>
        <v>157.761111111111</v>
      </c>
      <c r="AE6" s="19" t="s">
        <v>90</v>
      </c>
      <c r="AF6" s="27" t="n">
        <v>0.27</v>
      </c>
      <c r="AG6" s="25" t="n">
        <f aca="false">IF($A6="","",IF(OR($AE6="",$AF6=""),"",IFERROR(IF($AE6="% of Gross",$AA6*$AF6,IF($AE6="Per Loaded Mile",$R6*$AF6,IF($AE6="Flat",$AF6,""))),"")))</f>
        <v>407.7</v>
      </c>
      <c r="AH6" s="25" t="n">
        <f aca="false">IF($A6="","",IFERROR(IF(OR($AA6="",$AD6="",$AG6=""),"",$AA6-$AD6-$AG6),""))</f>
        <v>944.538888888889</v>
      </c>
      <c r="AI6" s="28" t="n">
        <f aca="false">IF($A6="","",IFERROR($AH6/$AA6,""))</f>
        <v>0.625522442972774</v>
      </c>
      <c r="AJ6" s="19"/>
      <c r="AK6" s="29"/>
      <c r="AL6" s="30" t="n">
        <f aca="false">IF($A6="","",IFERROR(IF(INDEX(Resources!$S$5:$S$104,MATCH($C6,Resources!$P$5:$P$104,0))&gt;0,INDEX(Resources!$S$5:$S$104,MATCH($C6,Resources!$P$5:$P$104,0)),Settings!$B$6),Settings!$B$6))</f>
        <v>30</v>
      </c>
      <c r="AM6" s="31" t="str">
        <f aca="false">IF($AK6="","",IFERROR($AK6+$AL6,""))</f>
        <v/>
      </c>
      <c r="AN6" s="19" t="s">
        <v>91</v>
      </c>
      <c r="AO6" s="32" t="str">
        <f aca="true">IF($A6="","",IF($B6="Canceled","OK",IF(COUNTIF($A$6:$A$205,$A6)&gt;1,"DUPLICATE LOAD ID",IF(AND($L6&lt;&gt;"",$M6&lt;&gt;"",$M6&lt;=$L6),"CHECK APPOINTMENTS",IF(AND($P6&lt;&gt;"",$P6&gt;Settings!$B$8),"CHECK WEIGHT",IF(IFERROR(INDEX(Resources!$C$5:$C$104,MATCH($E6,Resources!$A$5:$A$104,0)),"Missing")&lt;&gt;"Active","CHECK DRIVER",IF(IFERROR(INDEX(Resources!$I$5:$I$104,MATCH($F6,Resources!$G$5:$G$104,0)),"Missing")&lt;&gt;"Active","CHECK TRUCK",IF(AND($G6&lt;&gt;"",IFERROR(INDEX(Resources!$N$5:$N$104,MATCH($G6,Resources!$L$5:$L$104,0)),"Missing")&lt;&gt;"Active"),"CHECK TRAILER",IF(AND($B6="Delivered",$AN6&lt;&gt;"Yes"),"POD NEEDED",IF(AND(OR($B6="Planned",$B6="Dispatched",$B6="At Pickup",$B6="In Transit"),$M6&lt;&gt;"",$M6&lt;NOW()),"DELIVERY OVERDUE",IF(AND($AI6&lt;&gt;"",$AI6&lt;Settings!$B$7),"LOW MARGIN","OK")))))))))))</f>
        <v>OK</v>
      </c>
      <c r="AP6" s="20" t="s">
        <v>92</v>
      </c>
    </row>
    <row r="7" customFormat="false" ht="19.5" hidden="false" customHeight="true" outlineLevel="0" collapsed="false">
      <c r="A7" s="19" t="s">
        <v>93</v>
      </c>
      <c r="B7" s="19" t="s">
        <v>21</v>
      </c>
      <c r="C7" s="20" t="s">
        <v>94</v>
      </c>
      <c r="D7" s="19" t="s">
        <v>95</v>
      </c>
      <c r="E7" s="19" t="s">
        <v>96</v>
      </c>
      <c r="F7" s="19" t="s">
        <v>97</v>
      </c>
      <c r="G7" s="19" t="s">
        <v>98</v>
      </c>
      <c r="H7" s="20" t="s">
        <v>99</v>
      </c>
      <c r="I7" s="19" t="s">
        <v>100</v>
      </c>
      <c r="J7" s="20" t="s">
        <v>101</v>
      </c>
      <c r="K7" s="19" t="s">
        <v>102</v>
      </c>
      <c r="L7" s="21" t="n">
        <v>46271.5833333333</v>
      </c>
      <c r="M7" s="21" t="n">
        <v>46272.3333333333</v>
      </c>
      <c r="N7" s="19" t="s">
        <v>103</v>
      </c>
      <c r="O7" s="20" t="s">
        <v>104</v>
      </c>
      <c r="P7" s="22" t="n">
        <v>31200</v>
      </c>
      <c r="Q7" s="22" t="n">
        <v>25</v>
      </c>
      <c r="R7" s="22" t="n">
        <v>210</v>
      </c>
      <c r="S7" s="23" t="n">
        <f aca="false">IF($A7="","",IF(COUNTA($Q7:$R7)=0,"",SUM($Q7:$R7)))</f>
        <v>235</v>
      </c>
      <c r="T7" s="19" t="s">
        <v>105</v>
      </c>
      <c r="U7" s="24" t="n">
        <v>3.1</v>
      </c>
      <c r="V7" s="25" t="n">
        <f aca="false">IF($A7="","",IF(OR($T7="",$U7=""),"",IFERROR(IF($T7="Flat",$U7,IF($T7="Per Loaded Mile",$R7*$U7,"")),"")))</f>
        <v>651</v>
      </c>
      <c r="W7" s="24" t="n">
        <v>85</v>
      </c>
      <c r="X7" s="24" t="n">
        <v>0</v>
      </c>
      <c r="Y7" s="24" t="n">
        <v>0</v>
      </c>
      <c r="Z7" s="24" t="n">
        <v>0</v>
      </c>
      <c r="AA7" s="25" t="n">
        <f aca="false">IF(OR($A7="",$V7=""),"",IFERROR(SUM($V7:$Z7),""))</f>
        <v>736</v>
      </c>
      <c r="AB7" s="26" t="n">
        <f aca="false">IF($A7="","",IFERROR(IF(INDEX(Resources!$J$5:$J$104,MATCH($F7,Resources!$G$5:$G$104,0))&gt;0,INDEX(Resources!$J$5:$J$104,MATCH($F7,Resources!$G$5:$G$104,0)),Settings!$B$5),Settings!$B$5))</f>
        <v>6.7</v>
      </c>
      <c r="AC7" s="26" t="n">
        <f aca="false">IF($A7="","",IF(OR($S7="",$AB7=""),"",IFERROR($S7/$AB7,"")))</f>
        <v>35.0746268656716</v>
      </c>
      <c r="AD7" s="25" t="n">
        <f aca="false">IF($A7="","",IF($AC7="","",IFERROR($AC7*Settings!$B$4,"")))</f>
        <v>136.440298507463</v>
      </c>
      <c r="AE7" s="19" t="s">
        <v>105</v>
      </c>
      <c r="AF7" s="27" t="n">
        <v>0.65</v>
      </c>
      <c r="AG7" s="25" t="n">
        <f aca="false">IF($A7="","",IF(OR($AE7="",$AF7=""),"",IFERROR(IF($AE7="% of Gross",$AA7*$AF7,IF($AE7="Per Loaded Mile",$R7*$AF7,IF($AE7="Flat",$AF7,""))),"")))</f>
        <v>136.5</v>
      </c>
      <c r="AH7" s="25" t="n">
        <f aca="false">IF($A7="","",IFERROR(IF(OR($AA7="",$AD7="",$AG7=""),"",$AA7-$AD7-$AG7),""))</f>
        <v>463.059701492537</v>
      </c>
      <c r="AI7" s="28" t="n">
        <f aca="false">IF($A7="","",IFERROR($AH7/$AA7,""))</f>
        <v>0.629157203114861</v>
      </c>
      <c r="AJ7" s="19"/>
      <c r="AK7" s="29"/>
      <c r="AL7" s="30" t="n">
        <f aca="false">IF($A7="","",IFERROR(IF(INDEX(Resources!$S$5:$S$104,MATCH($C7,Resources!$P$5:$P$104,0))&gt;0,INDEX(Resources!$S$5:$S$104,MATCH($C7,Resources!$P$5:$P$104,0)),Settings!$B$6),Settings!$B$6))</f>
        <v>45</v>
      </c>
      <c r="AM7" s="31" t="str">
        <f aca="false">IF($AK7="","",IFERROR($AK7+$AL7,""))</f>
        <v/>
      </c>
      <c r="AN7" s="19" t="s">
        <v>91</v>
      </c>
      <c r="AO7" s="32" t="str">
        <f aca="true">IF($A7="","",IF($B7="Canceled","OK",IF(COUNTIF($A$6:$A$205,$A7)&gt;1,"DUPLICATE LOAD ID",IF(AND($L7&lt;&gt;"",$M7&lt;&gt;"",$M7&lt;=$L7),"CHECK APPOINTMENTS",IF(AND($P7&lt;&gt;"",$P7&gt;Settings!$B$8),"CHECK WEIGHT",IF(IFERROR(INDEX(Resources!$C$5:$C$104,MATCH($E7,Resources!$A$5:$A$104,0)),"Missing")&lt;&gt;"Active","CHECK DRIVER",IF(IFERROR(INDEX(Resources!$I$5:$I$104,MATCH($F7,Resources!$G$5:$G$104,0)),"Missing")&lt;&gt;"Active","CHECK TRUCK",IF(AND($G7&lt;&gt;"",IFERROR(INDEX(Resources!$N$5:$N$104,MATCH($G7,Resources!$L$5:$L$104,0)),"Missing")&lt;&gt;"Active"),"CHECK TRAILER",IF(AND($B7="Delivered",$AN7&lt;&gt;"Yes"),"POD NEEDED",IF(AND(OR($B7="Planned",$B7="Dispatched",$B7="At Pickup",$B7="In Transit"),$M7&lt;&gt;"",$M7&lt;NOW()),"DELIVERY OVERDUE",IF(AND($AI7&lt;&gt;"",$AI7&lt;Settings!$B$7),"LOW MARGIN","OK")))))))))))</f>
        <v>OK</v>
      </c>
      <c r="AP7" s="20" t="s">
        <v>106</v>
      </c>
    </row>
    <row r="8" customFormat="false" ht="19.5" hidden="false" customHeight="true" outlineLevel="0" collapsed="false">
      <c r="A8" s="19" t="s">
        <v>107</v>
      </c>
      <c r="B8" s="19" t="s">
        <v>22</v>
      </c>
      <c r="C8" s="20" t="s">
        <v>108</v>
      </c>
      <c r="D8" s="19" t="s">
        <v>109</v>
      </c>
      <c r="E8" s="19" t="s">
        <v>110</v>
      </c>
      <c r="F8" s="19" t="s">
        <v>111</v>
      </c>
      <c r="G8" s="19" t="s">
        <v>112</v>
      </c>
      <c r="H8" s="20" t="s">
        <v>113</v>
      </c>
      <c r="I8" s="19" t="s">
        <v>114</v>
      </c>
      <c r="J8" s="20" t="s">
        <v>115</v>
      </c>
      <c r="K8" s="19" t="s">
        <v>116</v>
      </c>
      <c r="L8" s="21" t="n">
        <v>46271.4166666667</v>
      </c>
      <c r="M8" s="21" t="n">
        <v>46272.2916666667</v>
      </c>
      <c r="N8" s="19" t="s">
        <v>117</v>
      </c>
      <c r="O8" s="20" t="s">
        <v>118</v>
      </c>
      <c r="P8" s="22" t="n">
        <v>46000</v>
      </c>
      <c r="Q8" s="22" t="n">
        <v>60</v>
      </c>
      <c r="R8" s="22" t="n">
        <v>205</v>
      </c>
      <c r="S8" s="23" t="n">
        <f aca="false">IF($A8="","",IF(COUNTA($Q8:$R8)=0,"",SUM($Q8:$R8)))</f>
        <v>265</v>
      </c>
      <c r="T8" s="19" t="s">
        <v>89</v>
      </c>
      <c r="U8" s="24" t="n">
        <v>1400</v>
      </c>
      <c r="V8" s="25" t="n">
        <f aca="false">IF($A8="","",IF(OR($T8="",$U8=""),"",IFERROR(IF($T8="Flat",$U8,IF($T8="Per Loaded Mile",$R8*$U8,"")),"")))</f>
        <v>1400</v>
      </c>
      <c r="W8" s="24" t="n">
        <v>200</v>
      </c>
      <c r="X8" s="24" t="n">
        <v>0</v>
      </c>
      <c r="Y8" s="24" t="n">
        <v>0</v>
      </c>
      <c r="Z8" s="24" t="n">
        <v>75</v>
      </c>
      <c r="AA8" s="25" t="n">
        <f aca="false">IF(OR($A8="",$V8=""),"",IFERROR(SUM($V8:$Z8),""))</f>
        <v>1675</v>
      </c>
      <c r="AB8" s="26" t="n">
        <f aca="false">IF($A8="","",IFERROR(IF(INDEX(Resources!$J$5:$J$104,MATCH($F8,Resources!$G$5:$G$104,0))&gt;0,INDEX(Resources!$J$5:$J$104,MATCH($F8,Resources!$G$5:$G$104,0)),Settings!$B$5),Settings!$B$5))</f>
        <v>7</v>
      </c>
      <c r="AC8" s="26" t="n">
        <f aca="false">IF($A8="","",IF(OR($S8="",$AB8=""),"",IFERROR($S8/$AB8,"")))</f>
        <v>37.8571428571429</v>
      </c>
      <c r="AD8" s="25" t="n">
        <f aca="false">IF($A8="","",IF($AC8="","",IFERROR($AC8*Settings!$B$4,"")))</f>
        <v>147.264285714286</v>
      </c>
      <c r="AE8" s="19" t="s">
        <v>89</v>
      </c>
      <c r="AF8" s="27" t="n">
        <v>450</v>
      </c>
      <c r="AG8" s="25" t="n">
        <f aca="false">IF($A8="","",IF(OR($AE8="",$AF8=""),"",IFERROR(IF($AE8="% of Gross",$AA8*$AF8,IF($AE8="Per Loaded Mile",$R8*$AF8,IF($AE8="Flat",$AF8,""))),"")))</f>
        <v>450</v>
      </c>
      <c r="AH8" s="25" t="n">
        <f aca="false">IF($A8="","",IFERROR(IF(OR($AA8="",$AD8="",$AG8=""),"",$AA8-$AD8-$AG8),""))</f>
        <v>1077.73571428571</v>
      </c>
      <c r="AI8" s="28" t="n">
        <f aca="false">IF($A8="","",IFERROR($AH8/$AA8,""))</f>
        <v>0.643424307036247</v>
      </c>
      <c r="AJ8" s="19"/>
      <c r="AK8" s="29"/>
      <c r="AL8" s="30" t="n">
        <f aca="false">IF($A8="","",IFERROR(IF(INDEX(Resources!$S$5:$S$104,MATCH($C8,Resources!$P$5:$P$104,0))&gt;0,INDEX(Resources!$S$5:$S$104,MATCH($C8,Resources!$P$5:$P$104,0)),Settings!$B$6),Settings!$B$6))</f>
        <v>30</v>
      </c>
      <c r="AM8" s="31" t="str">
        <f aca="false">IF($AK8="","",IFERROR($AK8+$AL8,""))</f>
        <v/>
      </c>
      <c r="AN8" s="19" t="s">
        <v>91</v>
      </c>
      <c r="AO8" s="32" t="str">
        <f aca="true">IF($A8="","",IF($B8="Canceled","OK",IF(COUNTIF($A$6:$A$205,$A8)&gt;1,"DUPLICATE LOAD ID",IF(AND($L8&lt;&gt;"",$M8&lt;&gt;"",$M8&lt;=$L8),"CHECK APPOINTMENTS",IF(AND($P8&lt;&gt;"",$P8&gt;Settings!$B$8),"CHECK WEIGHT",IF(IFERROR(INDEX(Resources!$C$5:$C$104,MATCH($E8,Resources!$A$5:$A$104,0)),"Missing")&lt;&gt;"Active","CHECK DRIVER",IF(IFERROR(INDEX(Resources!$I$5:$I$104,MATCH($F8,Resources!$G$5:$G$104,0)),"Missing")&lt;&gt;"Active","CHECK TRUCK",IF(AND($G8&lt;&gt;"",IFERROR(INDEX(Resources!$N$5:$N$104,MATCH($G8,Resources!$L$5:$L$104,0)),"Missing")&lt;&gt;"Active"),"CHECK TRAILER",IF(AND($B8="Delivered",$AN8&lt;&gt;"Yes"),"POD NEEDED",IF(AND(OR($B8="Planned",$B8="Dispatched",$B8="At Pickup",$B8="In Transit"),$M8&lt;&gt;"",$M8&lt;NOW()),"DELIVERY OVERDUE",IF(AND($AI8&lt;&gt;"",$AI8&lt;Settings!$B$7),"LOW MARGIN","OK")))))))))))</f>
        <v>OK</v>
      </c>
      <c r="AP8" s="20" t="s">
        <v>119</v>
      </c>
    </row>
    <row r="9" customFormat="false" ht="19.5" hidden="false" customHeight="true" outlineLevel="0" collapsed="false">
      <c r="A9" s="19" t="s">
        <v>120</v>
      </c>
      <c r="B9" s="19" t="s">
        <v>23</v>
      </c>
      <c r="C9" s="20" t="s">
        <v>121</v>
      </c>
      <c r="D9" s="19" t="s">
        <v>122</v>
      </c>
      <c r="E9" s="19" t="s">
        <v>123</v>
      </c>
      <c r="F9" s="19" t="s">
        <v>124</v>
      </c>
      <c r="G9" s="19" t="s">
        <v>82</v>
      </c>
      <c r="H9" s="20" t="s">
        <v>125</v>
      </c>
      <c r="I9" s="19" t="s">
        <v>126</v>
      </c>
      <c r="J9" s="20" t="s">
        <v>127</v>
      </c>
      <c r="K9" s="19" t="s">
        <v>128</v>
      </c>
      <c r="L9" s="21" t="n">
        <v>46270.2916666667</v>
      </c>
      <c r="M9" s="21" t="n">
        <v>46272.375</v>
      </c>
      <c r="N9" s="19" t="s">
        <v>87</v>
      </c>
      <c r="O9" s="20" t="s">
        <v>129</v>
      </c>
      <c r="P9" s="22" t="n">
        <v>41800</v>
      </c>
      <c r="Q9" s="22" t="n">
        <v>35</v>
      </c>
      <c r="R9" s="22" t="n">
        <v>525</v>
      </c>
      <c r="S9" s="23" t="n">
        <f aca="false">IF($A9="","",IF(COUNTA($Q9:$R9)=0,"",SUM($Q9:$R9)))</f>
        <v>560</v>
      </c>
      <c r="T9" s="19" t="s">
        <v>105</v>
      </c>
      <c r="U9" s="24" t="n">
        <v>2.85</v>
      </c>
      <c r="V9" s="25" t="n">
        <f aca="false">IF($A9="","",IF(OR($T9="",$U9=""),"",IFERROR(IF($T9="Flat",$U9,IF($T9="Per Loaded Mile",$R9*$U9,"")),"")))</f>
        <v>1496.25</v>
      </c>
      <c r="W9" s="24" t="n">
        <v>250</v>
      </c>
      <c r="X9" s="24" t="n">
        <v>0</v>
      </c>
      <c r="Y9" s="24" t="n">
        <v>120</v>
      </c>
      <c r="Z9" s="24" t="n">
        <v>0</v>
      </c>
      <c r="AA9" s="25" t="n">
        <f aca="false">IF(OR($A9="",$V9=""),"",IFERROR(SUM($V9:$Z9),""))</f>
        <v>1866.25</v>
      </c>
      <c r="AB9" s="26" t="n">
        <f aca="false">IF($A9="","",IFERROR(IF(INDEX(Resources!$J$5:$J$104,MATCH($F9,Resources!$G$5:$G$104,0))&gt;0,INDEX(Resources!$J$5:$J$104,MATCH($F9,Resources!$G$5:$G$104,0)),Settings!$B$5),Settings!$B$5))</f>
        <v>6.9</v>
      </c>
      <c r="AC9" s="26" t="n">
        <f aca="false">IF($A9="","",IF(OR($S9="",$AB9=""),"",IFERROR($S9/$AB9,"")))</f>
        <v>81.1594202898551</v>
      </c>
      <c r="AD9" s="25" t="n">
        <f aca="false">IF($A9="","",IF($AC9="","",IFERROR($AC9*Settings!$B$4,"")))</f>
        <v>315.710144927536</v>
      </c>
      <c r="AE9" s="19" t="s">
        <v>90</v>
      </c>
      <c r="AF9" s="27" t="n">
        <v>0.28</v>
      </c>
      <c r="AG9" s="25" t="n">
        <f aca="false">IF($A9="","",IF(OR($AE9="",$AF9=""),"",IFERROR(IF($AE9="% of Gross",$AA9*$AF9,IF($AE9="Per Loaded Mile",$R9*$AF9,IF($AE9="Flat",$AF9,""))),"")))</f>
        <v>522.55</v>
      </c>
      <c r="AH9" s="25" t="n">
        <f aca="false">IF($A9="","",IFERROR(IF(OR($AA9="",$AD9="",$AG9=""),"",$AA9-$AD9-$AG9),""))</f>
        <v>1027.98985507246</v>
      </c>
      <c r="AI9" s="28" t="n">
        <f aca="false">IF($A9="","",IFERROR($AH9/$AA9,""))</f>
        <v>0.550831804459458</v>
      </c>
      <c r="AJ9" s="19"/>
      <c r="AK9" s="29"/>
      <c r="AL9" s="30" t="n">
        <f aca="false">IF($A9="","",IFERROR(IF(INDEX(Resources!$S$5:$S$104,MATCH($C9,Resources!$P$5:$P$104,0))&gt;0,INDEX(Resources!$S$5:$S$104,MATCH($C9,Resources!$P$5:$P$104,0)),Settings!$B$6),Settings!$B$6))</f>
        <v>21</v>
      </c>
      <c r="AM9" s="31" t="str">
        <f aca="false">IF($AK9="","",IFERROR($AK9+$AL9,""))</f>
        <v/>
      </c>
      <c r="AN9" s="19" t="s">
        <v>91</v>
      </c>
      <c r="AO9" s="32" t="str">
        <f aca="true">IF($A9="","",IF($B9="Canceled","OK",IF(COUNTIF($A$6:$A$205,$A9)&gt;1,"DUPLICATE LOAD ID",IF(AND($L9&lt;&gt;"",$M9&lt;&gt;"",$M9&lt;=$L9),"CHECK APPOINTMENTS",IF(AND($P9&lt;&gt;"",$P9&gt;Settings!$B$8),"CHECK WEIGHT",IF(IFERROR(INDEX(Resources!$C$5:$C$104,MATCH($E9,Resources!$A$5:$A$104,0)),"Missing")&lt;&gt;"Active","CHECK DRIVER",IF(IFERROR(INDEX(Resources!$I$5:$I$104,MATCH($F9,Resources!$G$5:$G$104,0)),"Missing")&lt;&gt;"Active","CHECK TRUCK",IF(AND($G9&lt;&gt;"",IFERROR(INDEX(Resources!$N$5:$N$104,MATCH($G9,Resources!$L$5:$L$104,0)),"Missing")&lt;&gt;"Active"),"CHECK TRAILER",IF(AND($B9="Delivered",$AN9&lt;&gt;"Yes"),"POD NEEDED",IF(AND(OR($B9="Planned",$B9="Dispatched",$B9="At Pickup",$B9="In Transit"),$M9&lt;&gt;"",$M9&lt;NOW()),"DELIVERY OVERDUE",IF(AND($AI9&lt;&gt;"",$AI9&lt;Settings!$B$7),"LOW MARGIN","OK")))))))))))</f>
        <v>OK</v>
      </c>
      <c r="AP9" s="20" t="s">
        <v>130</v>
      </c>
    </row>
    <row r="10" customFormat="false" ht="19.5" hidden="false" customHeight="true" outlineLevel="0" collapsed="false">
      <c r="A10" s="19" t="s">
        <v>131</v>
      </c>
      <c r="B10" s="19" t="s">
        <v>24</v>
      </c>
      <c r="C10" s="20" t="s">
        <v>132</v>
      </c>
      <c r="D10" s="19" t="s">
        <v>79</v>
      </c>
      <c r="E10" s="19" t="s">
        <v>133</v>
      </c>
      <c r="F10" s="19" t="s">
        <v>81</v>
      </c>
      <c r="G10" s="19" t="s">
        <v>134</v>
      </c>
      <c r="H10" s="20" t="s">
        <v>135</v>
      </c>
      <c r="I10" s="19" t="s">
        <v>136</v>
      </c>
      <c r="J10" s="20" t="s">
        <v>137</v>
      </c>
      <c r="K10" s="19" t="s">
        <v>138</v>
      </c>
      <c r="L10" s="21" t="n">
        <v>46268.3333333333</v>
      </c>
      <c r="M10" s="21" t="n">
        <v>46269.625</v>
      </c>
      <c r="N10" s="19" t="s">
        <v>103</v>
      </c>
      <c r="O10" s="20" t="s">
        <v>139</v>
      </c>
      <c r="P10" s="22" t="n">
        <v>36000</v>
      </c>
      <c r="Q10" s="22" t="n">
        <v>18</v>
      </c>
      <c r="R10" s="22" t="n">
        <v>185</v>
      </c>
      <c r="S10" s="23" t="n">
        <f aca="false">IF($A10="","",IF(COUNTA($Q10:$R10)=0,"",SUM($Q10:$R10)))</f>
        <v>203</v>
      </c>
      <c r="T10" s="19" t="s">
        <v>89</v>
      </c>
      <c r="U10" s="24" t="n">
        <v>1050</v>
      </c>
      <c r="V10" s="25" t="n">
        <f aca="false">IF($A10="","",IF(OR($T10="",$U10=""),"",IFERROR(IF($T10="Flat",$U10,IF($T10="Per Loaded Mile",$R10*$U10,"")),"")))</f>
        <v>1050</v>
      </c>
      <c r="W10" s="24" t="n">
        <v>125</v>
      </c>
      <c r="X10" s="24" t="n">
        <v>150</v>
      </c>
      <c r="Y10" s="24" t="n">
        <v>0</v>
      </c>
      <c r="Z10" s="24" t="n">
        <v>0</v>
      </c>
      <c r="AA10" s="25" t="n">
        <f aca="false">IF(OR($A10="",$V10=""),"",IFERROR(SUM($V10:$Z10),""))</f>
        <v>1325</v>
      </c>
      <c r="AB10" s="26" t="n">
        <f aca="false">IF($A10="","",IFERROR(IF(INDEX(Resources!$J$5:$J$104,MATCH($F10,Resources!$G$5:$G$104,0))&gt;0,INDEX(Resources!$J$5:$J$104,MATCH($F10,Resources!$G$5:$G$104,0)),Settings!$B$5),Settings!$B$5))</f>
        <v>7.2</v>
      </c>
      <c r="AC10" s="26" t="n">
        <f aca="false">IF($A10="","",IF(OR($S10="",$AB10=""),"",IFERROR($S10/$AB10,"")))</f>
        <v>28.1944444444444</v>
      </c>
      <c r="AD10" s="25" t="n">
        <f aca="false">IF($A10="","",IF($AC10="","",IFERROR($AC10*Settings!$B$4,"")))</f>
        <v>109.676388888889</v>
      </c>
      <c r="AE10" s="19" t="s">
        <v>90</v>
      </c>
      <c r="AF10" s="27" t="n">
        <v>0.26</v>
      </c>
      <c r="AG10" s="25" t="n">
        <f aca="false">IF($A10="","",IF(OR($AE10="",$AF10=""),"",IFERROR(IF($AE10="% of Gross",$AA10*$AF10,IF($AE10="Per Loaded Mile",$R10*$AF10,IF($AE10="Flat",$AF10,""))),"")))</f>
        <v>344.5</v>
      </c>
      <c r="AH10" s="25" t="n">
        <f aca="false">IF($A10="","",IFERROR(IF(OR($AA10="",$AD10="",$AG10=""),"",$AA10-$AD10-$AG10),""))</f>
        <v>870.823611111111</v>
      </c>
      <c r="AI10" s="28" t="n">
        <f aca="false">IF($A10="","",IFERROR($AH10/$AA10,""))</f>
        <v>0.65722536687631</v>
      </c>
      <c r="AJ10" s="19"/>
      <c r="AK10" s="29"/>
      <c r="AL10" s="30" t="n">
        <f aca="false">IF($A10="","",IFERROR(IF(INDEX(Resources!$S$5:$S$104,MATCH($C10,Resources!$P$5:$P$104,0))&gt;0,INDEX(Resources!$S$5:$S$104,MATCH($C10,Resources!$P$5:$P$104,0)),Settings!$B$6),Settings!$B$6))</f>
        <v>30</v>
      </c>
      <c r="AM10" s="31" t="str">
        <f aca="false">IF($AK10="","",IFERROR($AK10+$AL10,""))</f>
        <v/>
      </c>
      <c r="AN10" s="19" t="s">
        <v>91</v>
      </c>
      <c r="AO10" s="32" t="str">
        <f aca="true">IF($A10="","",IF($B10="Canceled","OK",IF(COUNTIF($A$6:$A$205,$A10)&gt;1,"DUPLICATE LOAD ID",IF(AND($L10&lt;&gt;"",$M10&lt;&gt;"",$M10&lt;=$L10),"CHECK APPOINTMENTS",IF(AND($P10&lt;&gt;"",$P10&gt;Settings!$B$8),"CHECK WEIGHT",IF(IFERROR(INDEX(Resources!$C$5:$C$104,MATCH($E10,Resources!$A$5:$A$104,0)),"Missing")&lt;&gt;"Active","CHECK DRIVER",IF(IFERROR(INDEX(Resources!$I$5:$I$104,MATCH($F10,Resources!$G$5:$G$104,0)),"Missing")&lt;&gt;"Active","CHECK TRUCK",IF(AND($G10&lt;&gt;"",IFERROR(INDEX(Resources!$N$5:$N$104,MATCH($G10,Resources!$L$5:$L$104,0)),"Missing")&lt;&gt;"Active"),"CHECK TRAILER",IF(AND($B10="Delivered",$AN10&lt;&gt;"Yes"),"POD NEEDED",IF(AND(OR($B10="Planned",$B10="Dispatched",$B10="At Pickup",$B10="In Transit"),$M10&lt;&gt;"",$M10&lt;NOW()),"DELIVERY OVERDUE",IF(AND($AI10&lt;&gt;"",$AI10&lt;Settings!$B$7),"LOW MARGIN","OK")))))))))))</f>
        <v>POD NEEDED</v>
      </c>
      <c r="AP10" s="20" t="s">
        <v>140</v>
      </c>
    </row>
    <row r="11" customFormat="false" ht="19.5" hidden="false" customHeight="true" outlineLevel="0" collapsed="false">
      <c r="A11" s="19" t="s">
        <v>141</v>
      </c>
      <c r="B11" s="19" t="s">
        <v>25</v>
      </c>
      <c r="C11" s="20" t="s">
        <v>142</v>
      </c>
      <c r="D11" s="19" t="s">
        <v>95</v>
      </c>
      <c r="E11" s="19" t="s">
        <v>80</v>
      </c>
      <c r="F11" s="19" t="s">
        <v>124</v>
      </c>
      <c r="G11" s="19" t="s">
        <v>98</v>
      </c>
      <c r="H11" s="20" t="s">
        <v>143</v>
      </c>
      <c r="I11" s="19" t="s">
        <v>144</v>
      </c>
      <c r="J11" s="20" t="s">
        <v>145</v>
      </c>
      <c r="K11" s="19" t="s">
        <v>146</v>
      </c>
      <c r="L11" s="21" t="n">
        <v>46264.25</v>
      </c>
      <c r="M11" s="21" t="n">
        <v>46265.75</v>
      </c>
      <c r="N11" s="19" t="s">
        <v>103</v>
      </c>
      <c r="O11" s="20" t="s">
        <v>147</v>
      </c>
      <c r="P11" s="22" t="n">
        <v>38500</v>
      </c>
      <c r="Q11" s="22" t="n">
        <v>55</v>
      </c>
      <c r="R11" s="22" t="n">
        <v>520</v>
      </c>
      <c r="S11" s="23" t="n">
        <f aca="false">IF($A11="","",IF(COUNTA($Q11:$R11)=0,"",SUM($Q11:$R11)))</f>
        <v>575</v>
      </c>
      <c r="T11" s="19" t="s">
        <v>105</v>
      </c>
      <c r="U11" s="24" t="n">
        <v>3</v>
      </c>
      <c r="V11" s="25" t="n">
        <f aca="false">IF($A11="","",IF(OR($T11="",$U11=""),"",IFERROR(IF($T11="Flat",$U11,IF($T11="Per Loaded Mile",$R11*$U11,"")),"")))</f>
        <v>1560</v>
      </c>
      <c r="W11" s="24" t="n">
        <v>210</v>
      </c>
      <c r="X11" s="24" t="n">
        <v>0</v>
      </c>
      <c r="Y11" s="24" t="n">
        <v>0</v>
      </c>
      <c r="Z11" s="24" t="n">
        <v>35</v>
      </c>
      <c r="AA11" s="25" t="n">
        <f aca="false">IF(OR($A11="",$V11=""),"",IFERROR(SUM($V11:$Z11),""))</f>
        <v>1805</v>
      </c>
      <c r="AB11" s="26" t="n">
        <f aca="false">IF($A11="","",IFERROR(IF(INDEX(Resources!$J$5:$J$104,MATCH($F11,Resources!$G$5:$G$104,0))&gt;0,INDEX(Resources!$J$5:$J$104,MATCH($F11,Resources!$G$5:$G$104,0)),Settings!$B$5),Settings!$B$5))</f>
        <v>6.9</v>
      </c>
      <c r="AC11" s="26" t="n">
        <f aca="false">IF($A11="","",IF(OR($S11="",$AB11=""),"",IFERROR($S11/$AB11,"")))</f>
        <v>83.3333333333333</v>
      </c>
      <c r="AD11" s="25" t="n">
        <f aca="false">IF($A11="","",IF($AC11="","",IFERROR($AC11*Settings!$B$4,"")))</f>
        <v>324.166666666667</v>
      </c>
      <c r="AE11" s="19" t="s">
        <v>90</v>
      </c>
      <c r="AF11" s="27" t="n">
        <v>0.27</v>
      </c>
      <c r="AG11" s="25" t="n">
        <f aca="false">IF($A11="","",IF(OR($AE11="",$AF11=""),"",IFERROR(IF($AE11="% of Gross",$AA11*$AF11,IF($AE11="Per Loaded Mile",$R11*$AF11,IF($AE11="Flat",$AF11,""))),"")))</f>
        <v>487.35</v>
      </c>
      <c r="AH11" s="25" t="n">
        <f aca="false">IF($A11="","",IFERROR(IF(OR($AA11="",$AD11="",$AG11=""),"",$AA11-$AD11-$AG11),""))</f>
        <v>993.483333333333</v>
      </c>
      <c r="AI11" s="28" t="n">
        <f aca="false">IF($A11="","",IFERROR($AH11/$AA11,""))</f>
        <v>0.550406278855032</v>
      </c>
      <c r="AJ11" s="19" t="s">
        <v>148</v>
      </c>
      <c r="AK11" s="29" t="n">
        <v>46266</v>
      </c>
      <c r="AL11" s="30" t="n">
        <f aca="false">IF($A11="","",IFERROR(IF(INDEX(Resources!$S$5:$S$104,MATCH($C11,Resources!$P$5:$P$104,0))&gt;0,INDEX(Resources!$S$5:$S$104,MATCH($C11,Resources!$P$5:$P$104,0)),Settings!$B$6),Settings!$B$6))</f>
        <v>45</v>
      </c>
      <c r="AM11" s="31" t="n">
        <f aca="false">IF($AK11="","",IFERROR($AK11+$AL11,""))</f>
        <v>46311</v>
      </c>
      <c r="AN11" s="19" t="s">
        <v>149</v>
      </c>
      <c r="AO11" s="32" t="str">
        <f aca="true">IF($A11="","",IF($B11="Canceled","OK",IF(COUNTIF($A$6:$A$205,$A11)&gt;1,"DUPLICATE LOAD ID",IF(AND($L11&lt;&gt;"",$M11&lt;&gt;"",$M11&lt;=$L11),"CHECK APPOINTMENTS",IF(AND($P11&lt;&gt;"",$P11&gt;Settings!$B$8),"CHECK WEIGHT",IF(IFERROR(INDEX(Resources!$C$5:$C$104,MATCH($E11,Resources!$A$5:$A$104,0)),"Missing")&lt;&gt;"Active","CHECK DRIVER",IF(IFERROR(INDEX(Resources!$I$5:$I$104,MATCH($F11,Resources!$G$5:$G$104,0)),"Missing")&lt;&gt;"Active","CHECK TRUCK",IF(AND($G11&lt;&gt;"",IFERROR(INDEX(Resources!$N$5:$N$104,MATCH($G11,Resources!$L$5:$L$104,0)),"Missing")&lt;&gt;"Active"),"CHECK TRAILER",IF(AND($B11="Delivered",$AN11&lt;&gt;"Yes"),"POD NEEDED",IF(AND(OR($B11="Planned",$B11="Dispatched",$B11="At Pickup",$B11="In Transit"),$M11&lt;&gt;"",$M11&lt;NOW()),"DELIVERY OVERDUE",IF(AND($AI11&lt;&gt;"",$AI11&lt;Settings!$B$7),"LOW MARGIN","OK")))))))))))</f>
        <v>OK</v>
      </c>
      <c r="AP11" s="20" t="s">
        <v>150</v>
      </c>
    </row>
    <row r="12" customFormat="false" ht="19.5" hidden="false" customHeight="true" outlineLevel="0" collapsed="false">
      <c r="A12" s="19" t="s">
        <v>151</v>
      </c>
      <c r="B12" s="19" t="s">
        <v>27</v>
      </c>
      <c r="C12" s="20" t="s">
        <v>152</v>
      </c>
      <c r="D12" s="19" t="s">
        <v>109</v>
      </c>
      <c r="E12" s="19" t="s">
        <v>96</v>
      </c>
      <c r="F12" s="19" t="s">
        <v>97</v>
      </c>
      <c r="G12" s="19" t="s">
        <v>153</v>
      </c>
      <c r="H12" s="20" t="s">
        <v>154</v>
      </c>
      <c r="I12" s="19" t="s">
        <v>155</v>
      </c>
      <c r="J12" s="20" t="s">
        <v>156</v>
      </c>
      <c r="K12" s="19" t="s">
        <v>157</v>
      </c>
      <c r="L12" s="21" t="n">
        <v>46251.375</v>
      </c>
      <c r="M12" s="21" t="n">
        <v>46252.6666666667</v>
      </c>
      <c r="N12" s="19" t="s">
        <v>103</v>
      </c>
      <c r="O12" s="20" t="s">
        <v>158</v>
      </c>
      <c r="P12" s="22" t="n">
        <v>43200</v>
      </c>
      <c r="Q12" s="22" t="n">
        <v>30</v>
      </c>
      <c r="R12" s="22" t="n">
        <v>185</v>
      </c>
      <c r="S12" s="23" t="n">
        <f aca="false">IF($A12="","",IF(COUNTA($Q12:$R12)=0,"",SUM($Q12:$R12)))</f>
        <v>215</v>
      </c>
      <c r="T12" s="19" t="s">
        <v>89</v>
      </c>
      <c r="U12" s="24" t="n">
        <v>1125</v>
      </c>
      <c r="V12" s="25" t="n">
        <f aca="false">IF($A12="","",IF(OR($T12="",$U12=""),"",IFERROR(IF($T12="Flat",$U12,IF($T12="Per Loaded Mile",$R12*$U12,"")),"")))</f>
        <v>1125</v>
      </c>
      <c r="W12" s="24" t="n">
        <v>95</v>
      </c>
      <c r="X12" s="24" t="n">
        <v>75</v>
      </c>
      <c r="Y12" s="24" t="n">
        <v>0</v>
      </c>
      <c r="Z12" s="24" t="n">
        <v>0</v>
      </c>
      <c r="AA12" s="25" t="n">
        <f aca="false">IF(OR($A12="",$V12=""),"",IFERROR(SUM($V12:$Z12),""))</f>
        <v>1295</v>
      </c>
      <c r="AB12" s="26" t="n">
        <f aca="false">IF($A12="","",IFERROR(IF(INDEX(Resources!$J$5:$J$104,MATCH($F12,Resources!$G$5:$G$104,0))&gt;0,INDEX(Resources!$J$5:$J$104,MATCH($F12,Resources!$G$5:$G$104,0)),Settings!$B$5),Settings!$B$5))</f>
        <v>6.7</v>
      </c>
      <c r="AC12" s="26" t="n">
        <f aca="false">IF($A12="","",IF(OR($S12="",$AB12=""),"",IFERROR($S12/$AB12,"")))</f>
        <v>32.089552238806</v>
      </c>
      <c r="AD12" s="25" t="n">
        <f aca="false">IF($A12="","",IF($AC12="","",IFERROR($AC12*Settings!$B$4,"")))</f>
        <v>124.828358208955</v>
      </c>
      <c r="AE12" s="19" t="s">
        <v>105</v>
      </c>
      <c r="AF12" s="27" t="n">
        <v>0.65</v>
      </c>
      <c r="AG12" s="25" t="n">
        <f aca="false">IF($A12="","",IF(OR($AE12="",$AF12=""),"",IFERROR(IF($AE12="% of Gross",$AA12*$AF12,IF($AE12="Per Loaded Mile",$R12*$AF12,IF($AE12="Flat",$AF12,""))),"")))</f>
        <v>120.25</v>
      </c>
      <c r="AH12" s="25" t="n">
        <f aca="false">IF($A12="","",IFERROR(IF(OR($AA12="",$AD12="",$AG12=""),"",$AA12-$AD12-$AG12),""))</f>
        <v>1049.92164179104</v>
      </c>
      <c r="AI12" s="28" t="n">
        <f aca="false">IF($A12="","",IFERROR($AH12/$AA12,""))</f>
        <v>0.810750302541347</v>
      </c>
      <c r="AJ12" s="19" t="s">
        <v>159</v>
      </c>
      <c r="AK12" s="29" t="n">
        <v>46253</v>
      </c>
      <c r="AL12" s="30" t="n">
        <f aca="false">IF($A12="","",IFERROR(IF(INDEX(Resources!$S$5:$S$104,MATCH($C12,Resources!$P$5:$P$104,0))&gt;0,INDEX(Resources!$S$5:$S$104,MATCH($C12,Resources!$P$5:$P$104,0)),Settings!$B$6),Settings!$B$6))</f>
        <v>30</v>
      </c>
      <c r="AM12" s="31" t="n">
        <f aca="false">IF($AK12="","",IFERROR($AK12+$AL12,""))</f>
        <v>46283</v>
      </c>
      <c r="AN12" s="19" t="s">
        <v>149</v>
      </c>
      <c r="AO12" s="32" t="str">
        <f aca="true">IF($A12="","",IF($B12="Canceled","OK",IF(COUNTIF($A$6:$A$205,$A12)&gt;1,"DUPLICATE LOAD ID",IF(AND($L12&lt;&gt;"",$M12&lt;&gt;"",$M12&lt;=$L12),"CHECK APPOINTMENTS",IF(AND($P12&lt;&gt;"",$P12&gt;Settings!$B$8),"CHECK WEIGHT",IF(IFERROR(INDEX(Resources!$C$5:$C$104,MATCH($E12,Resources!$A$5:$A$104,0)),"Missing")&lt;&gt;"Active","CHECK DRIVER",IF(IFERROR(INDEX(Resources!$I$5:$I$104,MATCH($F12,Resources!$G$5:$G$104,0)),"Missing")&lt;&gt;"Active","CHECK TRUCK",IF(AND($G12&lt;&gt;"",IFERROR(INDEX(Resources!$N$5:$N$104,MATCH($G12,Resources!$L$5:$L$104,0)),"Missing")&lt;&gt;"Active"),"CHECK TRAILER",IF(AND($B12="Delivered",$AN12&lt;&gt;"Yes"),"POD NEEDED",IF(AND(OR($B12="Planned",$B12="Dispatched",$B12="At Pickup",$B12="In Transit"),$M12&lt;&gt;"",$M12&lt;NOW()),"DELIVERY OVERDUE",IF(AND($AI12&lt;&gt;"",$AI12&lt;Settings!$B$7),"LOW MARGIN","OK")))))))))))</f>
        <v>OK</v>
      </c>
      <c r="AP12" s="20" t="s">
        <v>160</v>
      </c>
    </row>
    <row r="13" customFormat="false" ht="19.5" hidden="false" customHeight="true" outlineLevel="0" collapsed="false">
      <c r="A13" s="19" t="s">
        <v>161</v>
      </c>
      <c r="B13" s="19" t="s">
        <v>28</v>
      </c>
      <c r="C13" s="20" t="s">
        <v>162</v>
      </c>
      <c r="D13" s="19" t="s">
        <v>122</v>
      </c>
      <c r="E13" s="19" t="s">
        <v>123</v>
      </c>
      <c r="F13" s="19" t="s">
        <v>163</v>
      </c>
      <c r="G13" s="19"/>
      <c r="H13" s="20" t="s">
        <v>164</v>
      </c>
      <c r="I13" s="19" t="s">
        <v>165</v>
      </c>
      <c r="J13" s="20" t="s">
        <v>166</v>
      </c>
      <c r="K13" s="19" t="s">
        <v>165</v>
      </c>
      <c r="L13" s="21" t="n">
        <v>46274.5416666667</v>
      </c>
      <c r="M13" s="21" t="n">
        <v>46274.7916666667</v>
      </c>
      <c r="N13" s="19" t="s">
        <v>167</v>
      </c>
      <c r="O13" s="20" t="s">
        <v>168</v>
      </c>
      <c r="P13" s="22" t="n">
        <v>6200</v>
      </c>
      <c r="Q13" s="22" t="n">
        <v>12</v>
      </c>
      <c r="R13" s="22" t="n">
        <v>115</v>
      </c>
      <c r="S13" s="23" t="n">
        <f aca="false">IF($A13="","",IF(COUNTA($Q13:$R13)=0,"",SUM($Q13:$R13)))</f>
        <v>127</v>
      </c>
      <c r="T13" s="19" t="s">
        <v>89</v>
      </c>
      <c r="U13" s="24" t="n">
        <v>650</v>
      </c>
      <c r="V13" s="25" t="n">
        <f aca="false">IF($A13="","",IF(OR($T13="",$U13=""),"",IFERROR(IF($T13="Flat",$U13,IF($T13="Per Loaded Mile",$R13*$U13,"")),"")))</f>
        <v>650</v>
      </c>
      <c r="W13" s="24" t="n">
        <v>60</v>
      </c>
      <c r="X13" s="24" t="n">
        <v>0</v>
      </c>
      <c r="Y13" s="24" t="n">
        <v>0</v>
      </c>
      <c r="Z13" s="24" t="n">
        <v>0</v>
      </c>
      <c r="AA13" s="25" t="n">
        <f aca="false">IF(OR($A13="",$V13=""),"",IFERROR(SUM($V13:$Z13),""))</f>
        <v>710</v>
      </c>
      <c r="AB13" s="26" t="n">
        <f aca="false">IF($A13="","",IFERROR(IF(INDEX(Resources!$J$5:$J$104,MATCH($F13,Resources!$G$5:$G$104,0))&gt;0,INDEX(Resources!$J$5:$J$104,MATCH($F13,Resources!$G$5:$G$104,0)),Settings!$B$5),Settings!$B$5))</f>
        <v>9.5</v>
      </c>
      <c r="AC13" s="26" t="n">
        <f aca="false">IF($A13="","",IF(OR($S13="",$AB13=""),"",IFERROR($S13/$AB13,"")))</f>
        <v>13.3684210526316</v>
      </c>
      <c r="AD13" s="25" t="n">
        <f aca="false">IF($A13="","",IF($AC13="","",IFERROR($AC13*Settings!$B$4,"")))</f>
        <v>52.0031578947368</v>
      </c>
      <c r="AE13" s="19" t="s">
        <v>90</v>
      </c>
      <c r="AF13" s="27" t="n">
        <v>0.28</v>
      </c>
      <c r="AG13" s="25" t="n">
        <f aca="false">IF($A13="","",IF(OR($AE13="",$AF13=""),"",IFERROR(IF($AE13="% of Gross",$AA13*$AF13,IF($AE13="Per Loaded Mile",$R13*$AF13,IF($AE13="Flat",$AF13,""))),"")))</f>
        <v>198.8</v>
      </c>
      <c r="AH13" s="25" t="n">
        <f aca="false">IF($A13="","",IFERROR(IF(OR($AA13="",$AD13="",$AG13=""),"",$AA13-$AD13-$AG13),""))</f>
        <v>459.196842105263</v>
      </c>
      <c r="AI13" s="28" t="n">
        <f aca="false">IF($A13="","",IFERROR($AH13/$AA13,""))</f>
        <v>0.646756115641216</v>
      </c>
      <c r="AJ13" s="19"/>
      <c r="AK13" s="29"/>
      <c r="AL13" s="30" t="n">
        <f aca="false">IF($A13="","",IFERROR(IF(INDEX(Resources!$S$5:$S$104,MATCH($C13,Resources!$P$5:$P$104,0))&gt;0,INDEX(Resources!$S$5:$S$104,MATCH($C13,Resources!$P$5:$P$104,0)),Settings!$B$6),Settings!$B$6))</f>
        <v>15</v>
      </c>
      <c r="AM13" s="31" t="str">
        <f aca="false">IF($AK13="","",IFERROR($AK13+$AL13,""))</f>
        <v/>
      </c>
      <c r="AN13" s="19" t="s">
        <v>91</v>
      </c>
      <c r="AO13" s="32" t="str">
        <f aca="true">IF($A13="","",IF($B13="Canceled","OK",IF(COUNTIF($A$6:$A$205,$A13)&gt;1,"DUPLICATE LOAD ID",IF(AND($L13&lt;&gt;"",$M13&lt;&gt;"",$M13&lt;=$L13),"CHECK APPOINTMENTS",IF(AND($P13&lt;&gt;"",$P13&gt;Settings!$B$8),"CHECK WEIGHT",IF(IFERROR(INDEX(Resources!$C$5:$C$104,MATCH($E13,Resources!$A$5:$A$104,0)),"Missing")&lt;&gt;"Active","CHECK DRIVER",IF(IFERROR(INDEX(Resources!$I$5:$I$104,MATCH($F13,Resources!$G$5:$G$104,0)),"Missing")&lt;&gt;"Active","CHECK TRUCK",IF(AND($G13&lt;&gt;"",IFERROR(INDEX(Resources!$N$5:$N$104,MATCH($G13,Resources!$L$5:$L$104,0)),"Missing")&lt;&gt;"Active"),"CHECK TRAILER",IF(AND($B13="Delivered",$AN13&lt;&gt;"Yes"),"POD NEEDED",IF(AND(OR($B13="Planned",$B13="Dispatched",$B13="At Pickup",$B13="In Transit"),$M13&lt;&gt;"",$M13&lt;NOW()),"DELIVERY OVERDUE",IF(AND($AI13&lt;&gt;"",$AI13&lt;Settings!$B$7),"LOW MARGIN","OK")))))))))))</f>
        <v>OK</v>
      </c>
      <c r="AP13" s="20" t="s">
        <v>169</v>
      </c>
    </row>
    <row r="14" customFormat="false" ht="19.5" hidden="false" customHeight="true" outlineLevel="0" collapsed="false">
      <c r="A14" s="19" t="s">
        <v>170</v>
      </c>
      <c r="B14" s="19" t="s">
        <v>20</v>
      </c>
      <c r="C14" s="20" t="s">
        <v>108</v>
      </c>
      <c r="D14" s="19" t="s">
        <v>79</v>
      </c>
      <c r="E14" s="19" t="s">
        <v>171</v>
      </c>
      <c r="F14" s="19" t="s">
        <v>111</v>
      </c>
      <c r="G14" s="19" t="s">
        <v>112</v>
      </c>
      <c r="H14" s="20" t="s">
        <v>172</v>
      </c>
      <c r="I14" s="19" t="s">
        <v>100</v>
      </c>
      <c r="J14" s="20" t="s">
        <v>173</v>
      </c>
      <c r="K14" s="19" t="s">
        <v>100</v>
      </c>
      <c r="L14" s="21" t="n">
        <v>46273.2916666667</v>
      </c>
      <c r="M14" s="21" t="n">
        <v>46274.7083333333</v>
      </c>
      <c r="N14" s="19" t="s">
        <v>117</v>
      </c>
      <c r="O14" s="20" t="s">
        <v>174</v>
      </c>
      <c r="P14" s="22" t="n">
        <v>48000</v>
      </c>
      <c r="Q14" s="22" t="n">
        <v>25</v>
      </c>
      <c r="R14" s="22" t="n">
        <v>165</v>
      </c>
      <c r="S14" s="23" t="n">
        <f aca="false">IF($A14="","",IF(COUNTA($Q14:$R14)=0,"",SUM($Q14:$R14)))</f>
        <v>190</v>
      </c>
      <c r="T14" s="19" t="s">
        <v>89</v>
      </c>
      <c r="U14" s="24" t="n">
        <v>900</v>
      </c>
      <c r="V14" s="25" t="n">
        <f aca="false">IF($A14="","",IF(OR($T14="",$U14=""),"",IFERROR(IF($T14="Flat",$U14,IF($T14="Per Loaded Mile",$R14*$U14,"")),"")))</f>
        <v>900</v>
      </c>
      <c r="W14" s="24" t="n">
        <v>80</v>
      </c>
      <c r="X14" s="24" t="n">
        <v>0</v>
      </c>
      <c r="Y14" s="24" t="n">
        <v>0</v>
      </c>
      <c r="Z14" s="24" t="n">
        <v>0</v>
      </c>
      <c r="AA14" s="25" t="n">
        <f aca="false">IF(OR($A14="",$V14=""),"",IFERROR(SUM($V14:$Z14),""))</f>
        <v>980</v>
      </c>
      <c r="AB14" s="26" t="n">
        <f aca="false">IF($A14="","",IFERROR(IF(INDEX(Resources!$J$5:$J$104,MATCH($F14,Resources!$G$5:$G$104,0))&gt;0,INDEX(Resources!$J$5:$J$104,MATCH($F14,Resources!$G$5:$G$104,0)),Settings!$B$5),Settings!$B$5))</f>
        <v>7</v>
      </c>
      <c r="AC14" s="26" t="n">
        <f aca="false">IF($A14="","",IF(OR($S14="",$AB14=""),"",IFERROR($S14/$AB14,"")))</f>
        <v>27.1428571428571</v>
      </c>
      <c r="AD14" s="25" t="n">
        <f aca="false">IF($A14="","",IF($AC14="","",IFERROR($AC14*Settings!$B$4,"")))</f>
        <v>105.585714285714</v>
      </c>
      <c r="AE14" s="19" t="s">
        <v>105</v>
      </c>
      <c r="AF14" s="27" t="n">
        <v>0.68</v>
      </c>
      <c r="AG14" s="25" t="n">
        <f aca="false">IF($A14="","",IF(OR($AE14="",$AF14=""),"",IFERROR(IF($AE14="% of Gross",$AA14*$AF14,IF($AE14="Per Loaded Mile",$R14*$AF14,IF($AE14="Flat",$AF14,""))),"")))</f>
        <v>112.2</v>
      </c>
      <c r="AH14" s="25" t="n">
        <f aca="false">IF($A14="","",IFERROR(IF(OR($AA14="",$AD14="",$AG14=""),"",$AA14-$AD14-$AG14),""))</f>
        <v>762.214285714286</v>
      </c>
      <c r="AI14" s="28" t="n">
        <f aca="false">IF($A14="","",IFERROR($AH14/$AA14,""))</f>
        <v>0.777769679300292</v>
      </c>
      <c r="AJ14" s="19"/>
      <c r="AK14" s="29"/>
      <c r="AL14" s="30" t="n">
        <f aca="false">IF($A14="","",IFERROR(IF(INDEX(Resources!$S$5:$S$104,MATCH($C14,Resources!$P$5:$P$104,0))&gt;0,INDEX(Resources!$S$5:$S$104,MATCH($C14,Resources!$P$5:$P$104,0)),Settings!$B$6),Settings!$B$6))</f>
        <v>30</v>
      </c>
      <c r="AM14" s="31" t="str">
        <f aca="false">IF($AK14="","",IFERROR($AK14+$AL14,""))</f>
        <v/>
      </c>
      <c r="AN14" s="19" t="s">
        <v>91</v>
      </c>
      <c r="AO14" s="32" t="str">
        <f aca="true">IF($A14="","",IF($B14="Canceled","OK",IF(COUNTIF($A$6:$A$205,$A14)&gt;1,"DUPLICATE LOAD ID",IF(AND($L14&lt;&gt;"",$M14&lt;&gt;"",$M14&lt;=$L14),"CHECK APPOINTMENTS",IF(AND($P14&lt;&gt;"",$P14&gt;Settings!$B$8),"CHECK WEIGHT",IF(IFERROR(INDEX(Resources!$C$5:$C$104,MATCH($E14,Resources!$A$5:$A$104,0)),"Missing")&lt;&gt;"Active","CHECK DRIVER",IF(IFERROR(INDEX(Resources!$I$5:$I$104,MATCH($F14,Resources!$G$5:$G$104,0)),"Missing")&lt;&gt;"Active","CHECK TRUCK",IF(AND($G14&lt;&gt;"",IFERROR(INDEX(Resources!$N$5:$N$104,MATCH($G14,Resources!$L$5:$L$104,0)),"Missing")&lt;&gt;"Active"),"CHECK TRAILER",IF(AND($B14="Delivered",$AN14&lt;&gt;"Yes"),"POD NEEDED",IF(AND(OR($B14="Planned",$B14="Dispatched",$B14="At Pickup",$B14="In Transit"),$M14&lt;&gt;"",$M14&lt;NOW()),"DELIVERY OVERDUE",IF(AND($AI14&lt;&gt;"",$AI14&lt;Settings!$B$7),"LOW MARGIN","OK")))))))))))</f>
        <v>CHECK DRIVER</v>
      </c>
      <c r="AP14" s="20" t="s">
        <v>175</v>
      </c>
    </row>
    <row r="15" customFormat="false" ht="19.5" hidden="false" customHeight="true" outlineLevel="0" collapsed="false">
      <c r="A15" s="19" t="s">
        <v>176</v>
      </c>
      <c r="B15" s="19" t="s">
        <v>24</v>
      </c>
      <c r="C15" s="20" t="s">
        <v>162</v>
      </c>
      <c r="D15" s="19" t="s">
        <v>95</v>
      </c>
      <c r="E15" s="19" t="s">
        <v>110</v>
      </c>
      <c r="F15" s="19" t="s">
        <v>97</v>
      </c>
      <c r="G15" s="19" t="s">
        <v>98</v>
      </c>
      <c r="H15" s="20" t="s">
        <v>177</v>
      </c>
      <c r="I15" s="19" t="s">
        <v>178</v>
      </c>
      <c r="J15" s="20" t="s">
        <v>179</v>
      </c>
      <c r="K15" s="19" t="s">
        <v>180</v>
      </c>
      <c r="L15" s="21" t="n">
        <v>46269.3333333333</v>
      </c>
      <c r="M15" s="21" t="n">
        <v>46270.5</v>
      </c>
      <c r="N15" s="19" t="s">
        <v>103</v>
      </c>
      <c r="O15" s="20" t="s">
        <v>168</v>
      </c>
      <c r="P15" s="22" t="n">
        <v>7500</v>
      </c>
      <c r="Q15" s="22" t="n">
        <v>20</v>
      </c>
      <c r="R15" s="22" t="n">
        <v>180</v>
      </c>
      <c r="S15" s="23" t="n">
        <f aca="false">IF($A15="","",IF(COUNTA($Q15:$R15)=0,"",SUM($Q15:$R15)))</f>
        <v>200</v>
      </c>
      <c r="T15" s="19" t="s">
        <v>89</v>
      </c>
      <c r="U15" s="24" t="n">
        <v>500</v>
      </c>
      <c r="V15" s="25" t="n">
        <f aca="false">IF($A15="","",IF(OR($T15="",$U15=""),"",IFERROR(IF($T15="Flat",$U15,IF($T15="Per Loaded Mile",$R15*$U15,"")),"")))</f>
        <v>500</v>
      </c>
      <c r="W15" s="24" t="n">
        <v>50</v>
      </c>
      <c r="X15" s="24" t="n">
        <v>0</v>
      </c>
      <c r="Y15" s="24" t="n">
        <v>0</v>
      </c>
      <c r="Z15" s="24" t="n">
        <v>0</v>
      </c>
      <c r="AA15" s="25" t="n">
        <f aca="false">IF(OR($A15="",$V15=""),"",IFERROR(SUM($V15:$Z15),""))</f>
        <v>550</v>
      </c>
      <c r="AB15" s="26" t="n">
        <f aca="false">IF($A15="","",IFERROR(IF(INDEX(Resources!$J$5:$J$104,MATCH($F15,Resources!$G$5:$G$104,0))&gt;0,INDEX(Resources!$J$5:$J$104,MATCH($F15,Resources!$G$5:$G$104,0)),Settings!$B$5),Settings!$B$5))</f>
        <v>6.7</v>
      </c>
      <c r="AC15" s="26" t="n">
        <f aca="false">IF($A15="","",IF(OR($S15="",$AB15=""),"",IFERROR($S15/$AB15,"")))</f>
        <v>29.8507462686567</v>
      </c>
      <c r="AD15" s="25" t="n">
        <f aca="false">IF($A15="","",IF($AC15="","",IFERROR($AC15*Settings!$B$4,"")))</f>
        <v>116.119402985075</v>
      </c>
      <c r="AE15" s="19" t="s">
        <v>89</v>
      </c>
      <c r="AF15" s="27" t="n">
        <v>450</v>
      </c>
      <c r="AG15" s="25" t="n">
        <f aca="false">IF($A15="","",IF(OR($AE15="",$AF15=""),"",IFERROR(IF($AE15="% of Gross",$AA15*$AF15,IF($AE15="Per Loaded Mile",$R15*$AF15,IF($AE15="Flat",$AF15,""))),"")))</f>
        <v>450</v>
      </c>
      <c r="AH15" s="25" t="n">
        <f aca="false">IF($A15="","",IFERROR(IF(OR($AA15="",$AD15="",$AG15=""),"",$AA15-$AD15-$AG15),""))</f>
        <v>-16.1194029850747</v>
      </c>
      <c r="AI15" s="28" t="n">
        <f aca="false">IF($A15="","",IFERROR($AH15/$AA15,""))</f>
        <v>-0.0293080054274085</v>
      </c>
      <c r="AJ15" s="19"/>
      <c r="AK15" s="29"/>
      <c r="AL15" s="30" t="n">
        <f aca="false">IF($A15="","",IFERROR(IF(INDEX(Resources!$S$5:$S$104,MATCH($C15,Resources!$P$5:$P$104,0))&gt;0,INDEX(Resources!$S$5:$S$104,MATCH($C15,Resources!$P$5:$P$104,0)),Settings!$B$6),Settings!$B$6))</f>
        <v>15</v>
      </c>
      <c r="AM15" s="31" t="str">
        <f aca="false">IF($AK15="","",IFERROR($AK15+$AL15,""))</f>
        <v/>
      </c>
      <c r="AN15" s="19" t="s">
        <v>149</v>
      </c>
      <c r="AO15" s="32" t="str">
        <f aca="true">IF($A15="","",IF($B15="Canceled","OK",IF(COUNTIF($A$6:$A$205,$A15)&gt;1,"DUPLICATE LOAD ID",IF(AND($L15&lt;&gt;"",$M15&lt;&gt;"",$M15&lt;=$L15),"CHECK APPOINTMENTS",IF(AND($P15&lt;&gt;"",$P15&gt;Settings!$B$8),"CHECK WEIGHT",IF(IFERROR(INDEX(Resources!$C$5:$C$104,MATCH($E15,Resources!$A$5:$A$104,0)),"Missing")&lt;&gt;"Active","CHECK DRIVER",IF(IFERROR(INDEX(Resources!$I$5:$I$104,MATCH($F15,Resources!$G$5:$G$104,0)),"Missing")&lt;&gt;"Active","CHECK TRUCK",IF(AND($G15&lt;&gt;"",IFERROR(INDEX(Resources!$N$5:$N$104,MATCH($G15,Resources!$L$5:$L$104,0)),"Missing")&lt;&gt;"Active"),"CHECK TRAILER",IF(AND($B15="Delivered",$AN15&lt;&gt;"Yes"),"POD NEEDED",IF(AND(OR($B15="Planned",$B15="Dispatched",$B15="At Pickup",$B15="In Transit"),$M15&lt;&gt;"",$M15&lt;NOW()),"DELIVERY OVERDUE",IF(AND($AI15&lt;&gt;"",$AI15&lt;Settings!$B$7),"LOW MARGIN","OK")))))))))))</f>
        <v>LOW MARGIN</v>
      </c>
      <c r="AP15" s="20" t="s">
        <v>181</v>
      </c>
    </row>
    <row r="16" customFormat="false" ht="19.5" hidden="false" customHeight="true" outlineLevel="0" collapsed="false">
      <c r="A16" s="19"/>
      <c r="B16" s="19"/>
      <c r="C16" s="20"/>
      <c r="D16" s="19"/>
      <c r="E16" s="19"/>
      <c r="F16" s="19"/>
      <c r="G16" s="19"/>
      <c r="H16" s="20"/>
      <c r="I16" s="19"/>
      <c r="J16" s="20"/>
      <c r="K16" s="19"/>
      <c r="L16" s="21"/>
      <c r="M16" s="21"/>
      <c r="N16" s="19"/>
      <c r="O16" s="20"/>
      <c r="P16" s="22"/>
      <c r="Q16" s="22"/>
      <c r="R16" s="22"/>
      <c r="S16" s="23" t="str">
        <f aca="false">IF($A16="","",IF(COUNTA($Q16:$R16)=0,"",SUM($Q16:$R16)))</f>
        <v/>
      </c>
      <c r="T16" s="19"/>
      <c r="U16" s="24"/>
      <c r="V16" s="25" t="str">
        <f aca="false">IF($A16="","",IF(OR($T16="",$U16=""),"",IFERROR(IF($T16="Flat",$U16,IF($T16="Per Loaded Mile",$R16*$U16,"")),"")))</f>
        <v/>
      </c>
      <c r="W16" s="24"/>
      <c r="X16" s="24"/>
      <c r="Y16" s="24"/>
      <c r="Z16" s="24"/>
      <c r="AA16" s="25" t="str">
        <f aca="false">IF(OR($A16="",$V16=""),"",IFERROR(SUM($V16:$Z16),""))</f>
        <v/>
      </c>
      <c r="AB16" s="26" t="str">
        <f aca="false">IF($A16="","",IFERROR(IF(INDEX(Resources!$J$5:$J$104,MATCH($F16,Resources!$G$5:$G$104,0))&gt;0,INDEX(Resources!$J$5:$J$104,MATCH($F16,Resources!$G$5:$G$104,0)),Settings!$B$5),Settings!$B$5))</f>
        <v/>
      </c>
      <c r="AC16" s="26" t="str">
        <f aca="false">IF($A16="","",IF(OR($S16="",$AB16=""),"",IFERROR($S16/$AB16,"")))</f>
        <v/>
      </c>
      <c r="AD16" s="25" t="str">
        <f aca="false">IF($A16="","",IF($AC16="","",IFERROR($AC16*Settings!$B$4,"")))</f>
        <v/>
      </c>
      <c r="AE16" s="19"/>
      <c r="AF16" s="27"/>
      <c r="AG16" s="25" t="str">
        <f aca="false">IF($A16="","",IF(OR($AE16="",$AF16=""),"",IFERROR(IF($AE16="% of Gross",$AA16*$AF16,IF($AE16="Per Loaded Mile",$R16*$AF16,IF($AE16="Flat",$AF16,""))),"")))</f>
        <v/>
      </c>
      <c r="AH16" s="25" t="str">
        <f aca="false">IF($A16="","",IFERROR(IF(OR($AA16="",$AD16="",$AG16=""),"",$AA16-$AD16-$AG16),""))</f>
        <v/>
      </c>
      <c r="AI16" s="28" t="str">
        <f aca="false">IF($A16="","",IFERROR($AH16/$AA16,""))</f>
        <v/>
      </c>
      <c r="AJ16" s="19"/>
      <c r="AK16" s="29"/>
      <c r="AL16" s="30" t="str">
        <f aca="false">IF($A16="","",IFERROR(IF(INDEX(Resources!$S$5:$S$104,MATCH($C16,Resources!$P$5:$P$104,0))&gt;0,INDEX(Resources!$S$5:$S$104,MATCH($C16,Resources!$P$5:$P$104,0)),Settings!$B$6),Settings!$B$6))</f>
        <v/>
      </c>
      <c r="AM16" s="31" t="str">
        <f aca="false">IF($AK16="","",IFERROR($AK16+$AL16,""))</f>
        <v/>
      </c>
      <c r="AN16" s="19"/>
      <c r="AO16" s="32" t="str">
        <f aca="true">IF($A16="","",IF($B16="Canceled","OK",IF(COUNTIF($A$6:$A$205,$A16)&gt;1,"DUPLICATE LOAD ID",IF(AND($L16&lt;&gt;"",$M16&lt;&gt;"",$M16&lt;=$L16),"CHECK APPOINTMENTS",IF(AND($P16&lt;&gt;"",$P16&gt;Settings!$B$8),"CHECK WEIGHT",IF(IFERROR(INDEX(Resources!$C$5:$C$104,MATCH($E16,Resources!$A$5:$A$104,0)),"Missing")&lt;&gt;"Active","CHECK DRIVER",IF(IFERROR(INDEX(Resources!$I$5:$I$104,MATCH($F16,Resources!$G$5:$G$104,0)),"Missing")&lt;&gt;"Active","CHECK TRUCK",IF(AND($G16&lt;&gt;"",IFERROR(INDEX(Resources!$N$5:$N$104,MATCH($G16,Resources!$L$5:$L$104,0)),"Missing")&lt;&gt;"Active"),"CHECK TRAILER",IF(AND($B16="Delivered",$AN16&lt;&gt;"Yes"),"POD NEEDED",IF(AND(OR($B16="Planned",$B16="Dispatched",$B16="At Pickup",$B16="In Transit"),$M16&lt;&gt;"",$M16&lt;NOW()),"DELIVERY OVERDUE",IF(AND($AI16&lt;&gt;"",$AI16&lt;Settings!$B$7),"LOW MARGIN","OK")))))))))))</f>
        <v/>
      </c>
      <c r="AP16" s="20"/>
    </row>
    <row r="17" customFormat="false" ht="19.5" hidden="false" customHeight="true" outlineLevel="0" collapsed="false">
      <c r="A17" s="19"/>
      <c r="B17" s="19"/>
      <c r="C17" s="20"/>
      <c r="D17" s="19"/>
      <c r="E17" s="19"/>
      <c r="F17" s="19"/>
      <c r="G17" s="19"/>
      <c r="H17" s="20"/>
      <c r="I17" s="19"/>
      <c r="J17" s="20"/>
      <c r="K17" s="19"/>
      <c r="L17" s="21"/>
      <c r="M17" s="21"/>
      <c r="N17" s="19"/>
      <c r="O17" s="20"/>
      <c r="P17" s="22"/>
      <c r="Q17" s="22"/>
      <c r="R17" s="22"/>
      <c r="S17" s="23" t="str">
        <f aca="false">IF($A17="","",IF(COUNTA($Q17:$R17)=0,"",SUM($Q17:$R17)))</f>
        <v/>
      </c>
      <c r="T17" s="19"/>
      <c r="U17" s="24"/>
      <c r="V17" s="25" t="str">
        <f aca="false">IF($A17="","",IF(OR($T17="",$U17=""),"",IFERROR(IF($T17="Flat",$U17,IF($T17="Per Loaded Mile",$R17*$U17,"")),"")))</f>
        <v/>
      </c>
      <c r="W17" s="24"/>
      <c r="X17" s="24"/>
      <c r="Y17" s="24"/>
      <c r="Z17" s="24"/>
      <c r="AA17" s="25" t="str">
        <f aca="false">IF(OR($A17="",$V17=""),"",IFERROR(SUM($V17:$Z17),""))</f>
        <v/>
      </c>
      <c r="AB17" s="26" t="str">
        <f aca="false">IF($A17="","",IFERROR(IF(INDEX(Resources!$J$5:$J$104,MATCH($F17,Resources!$G$5:$G$104,0))&gt;0,INDEX(Resources!$J$5:$J$104,MATCH($F17,Resources!$G$5:$G$104,0)),Settings!$B$5),Settings!$B$5))</f>
        <v/>
      </c>
      <c r="AC17" s="26" t="str">
        <f aca="false">IF($A17="","",IF(OR($S17="",$AB17=""),"",IFERROR($S17/$AB17,"")))</f>
        <v/>
      </c>
      <c r="AD17" s="25" t="str">
        <f aca="false">IF($A17="","",IF($AC17="","",IFERROR($AC17*Settings!$B$4,"")))</f>
        <v/>
      </c>
      <c r="AE17" s="19"/>
      <c r="AF17" s="27"/>
      <c r="AG17" s="25" t="str">
        <f aca="false">IF($A17="","",IF(OR($AE17="",$AF17=""),"",IFERROR(IF($AE17="% of Gross",$AA17*$AF17,IF($AE17="Per Loaded Mile",$R17*$AF17,IF($AE17="Flat",$AF17,""))),"")))</f>
        <v/>
      </c>
      <c r="AH17" s="25" t="str">
        <f aca="false">IF($A17="","",IFERROR(IF(OR($AA17="",$AD17="",$AG17=""),"",$AA17-$AD17-$AG17),""))</f>
        <v/>
      </c>
      <c r="AI17" s="28" t="str">
        <f aca="false">IF($A17="","",IFERROR($AH17/$AA17,""))</f>
        <v/>
      </c>
      <c r="AJ17" s="19"/>
      <c r="AK17" s="29"/>
      <c r="AL17" s="30" t="str">
        <f aca="false">IF($A17="","",IFERROR(IF(INDEX(Resources!$S$5:$S$104,MATCH($C17,Resources!$P$5:$P$104,0))&gt;0,INDEX(Resources!$S$5:$S$104,MATCH($C17,Resources!$P$5:$P$104,0)),Settings!$B$6),Settings!$B$6))</f>
        <v/>
      </c>
      <c r="AM17" s="31" t="str">
        <f aca="false">IF($AK17="","",IFERROR($AK17+$AL17,""))</f>
        <v/>
      </c>
      <c r="AN17" s="19"/>
      <c r="AO17" s="32" t="str">
        <f aca="true">IF($A17="","",IF($B17="Canceled","OK",IF(COUNTIF($A$6:$A$205,$A17)&gt;1,"DUPLICATE LOAD ID",IF(AND($L17&lt;&gt;"",$M17&lt;&gt;"",$M17&lt;=$L17),"CHECK APPOINTMENTS",IF(AND($P17&lt;&gt;"",$P17&gt;Settings!$B$8),"CHECK WEIGHT",IF(IFERROR(INDEX(Resources!$C$5:$C$104,MATCH($E17,Resources!$A$5:$A$104,0)),"Missing")&lt;&gt;"Active","CHECK DRIVER",IF(IFERROR(INDEX(Resources!$I$5:$I$104,MATCH($F17,Resources!$G$5:$G$104,0)),"Missing")&lt;&gt;"Active","CHECK TRUCK",IF(AND($G17&lt;&gt;"",IFERROR(INDEX(Resources!$N$5:$N$104,MATCH($G17,Resources!$L$5:$L$104,0)),"Missing")&lt;&gt;"Active"),"CHECK TRAILER",IF(AND($B17="Delivered",$AN17&lt;&gt;"Yes"),"POD NEEDED",IF(AND(OR($B17="Planned",$B17="Dispatched",$B17="At Pickup",$B17="In Transit"),$M17&lt;&gt;"",$M17&lt;NOW()),"DELIVERY OVERDUE",IF(AND($AI17&lt;&gt;"",$AI17&lt;Settings!$B$7),"LOW MARGIN","OK")))))))))))</f>
        <v/>
      </c>
      <c r="AP17" s="20"/>
    </row>
    <row r="18" customFormat="false" ht="19.5" hidden="false" customHeight="true" outlineLevel="0" collapsed="false">
      <c r="A18" s="19"/>
      <c r="B18" s="19"/>
      <c r="C18" s="20"/>
      <c r="D18" s="19"/>
      <c r="E18" s="19"/>
      <c r="F18" s="19"/>
      <c r="G18" s="19"/>
      <c r="H18" s="20"/>
      <c r="I18" s="19"/>
      <c r="J18" s="20"/>
      <c r="K18" s="19"/>
      <c r="L18" s="21"/>
      <c r="M18" s="21"/>
      <c r="N18" s="19"/>
      <c r="O18" s="20"/>
      <c r="P18" s="22"/>
      <c r="Q18" s="22"/>
      <c r="R18" s="22"/>
      <c r="S18" s="23" t="str">
        <f aca="false">IF($A18="","",IF(COUNTA($Q18:$R18)=0,"",SUM($Q18:$R18)))</f>
        <v/>
      </c>
      <c r="T18" s="19"/>
      <c r="U18" s="24"/>
      <c r="V18" s="25" t="str">
        <f aca="false">IF($A18="","",IF(OR($T18="",$U18=""),"",IFERROR(IF($T18="Flat",$U18,IF($T18="Per Loaded Mile",$R18*$U18,"")),"")))</f>
        <v/>
      </c>
      <c r="W18" s="24"/>
      <c r="X18" s="24"/>
      <c r="Y18" s="24"/>
      <c r="Z18" s="24"/>
      <c r="AA18" s="25" t="str">
        <f aca="false">IF(OR($A18="",$V18=""),"",IFERROR(SUM($V18:$Z18),""))</f>
        <v/>
      </c>
      <c r="AB18" s="26" t="str">
        <f aca="false">IF($A18="","",IFERROR(IF(INDEX(Resources!$J$5:$J$104,MATCH($F18,Resources!$G$5:$G$104,0))&gt;0,INDEX(Resources!$J$5:$J$104,MATCH($F18,Resources!$G$5:$G$104,0)),Settings!$B$5),Settings!$B$5))</f>
        <v/>
      </c>
      <c r="AC18" s="26" t="str">
        <f aca="false">IF($A18="","",IF(OR($S18="",$AB18=""),"",IFERROR($S18/$AB18,"")))</f>
        <v/>
      </c>
      <c r="AD18" s="25" t="str">
        <f aca="false">IF($A18="","",IF($AC18="","",IFERROR($AC18*Settings!$B$4,"")))</f>
        <v/>
      </c>
      <c r="AE18" s="19"/>
      <c r="AF18" s="27"/>
      <c r="AG18" s="25" t="str">
        <f aca="false">IF($A18="","",IF(OR($AE18="",$AF18=""),"",IFERROR(IF($AE18="% of Gross",$AA18*$AF18,IF($AE18="Per Loaded Mile",$R18*$AF18,IF($AE18="Flat",$AF18,""))),"")))</f>
        <v/>
      </c>
      <c r="AH18" s="25" t="str">
        <f aca="false">IF($A18="","",IFERROR(IF(OR($AA18="",$AD18="",$AG18=""),"",$AA18-$AD18-$AG18),""))</f>
        <v/>
      </c>
      <c r="AI18" s="28" t="str">
        <f aca="false">IF($A18="","",IFERROR($AH18/$AA18,""))</f>
        <v/>
      </c>
      <c r="AJ18" s="19"/>
      <c r="AK18" s="29"/>
      <c r="AL18" s="30" t="str">
        <f aca="false">IF($A18="","",IFERROR(IF(INDEX(Resources!$S$5:$S$104,MATCH($C18,Resources!$P$5:$P$104,0))&gt;0,INDEX(Resources!$S$5:$S$104,MATCH($C18,Resources!$P$5:$P$104,0)),Settings!$B$6),Settings!$B$6))</f>
        <v/>
      </c>
      <c r="AM18" s="31" t="str">
        <f aca="false">IF($AK18="","",IFERROR($AK18+$AL18,""))</f>
        <v/>
      </c>
      <c r="AN18" s="19"/>
      <c r="AO18" s="32" t="str">
        <f aca="true">IF($A18="","",IF($B18="Canceled","OK",IF(COUNTIF($A$6:$A$205,$A18)&gt;1,"DUPLICATE LOAD ID",IF(AND($L18&lt;&gt;"",$M18&lt;&gt;"",$M18&lt;=$L18),"CHECK APPOINTMENTS",IF(AND($P18&lt;&gt;"",$P18&gt;Settings!$B$8),"CHECK WEIGHT",IF(IFERROR(INDEX(Resources!$C$5:$C$104,MATCH($E18,Resources!$A$5:$A$104,0)),"Missing")&lt;&gt;"Active","CHECK DRIVER",IF(IFERROR(INDEX(Resources!$I$5:$I$104,MATCH($F18,Resources!$G$5:$G$104,0)),"Missing")&lt;&gt;"Active","CHECK TRUCK",IF(AND($G18&lt;&gt;"",IFERROR(INDEX(Resources!$N$5:$N$104,MATCH($G18,Resources!$L$5:$L$104,0)),"Missing")&lt;&gt;"Active"),"CHECK TRAILER",IF(AND($B18="Delivered",$AN18&lt;&gt;"Yes"),"POD NEEDED",IF(AND(OR($B18="Planned",$B18="Dispatched",$B18="At Pickup",$B18="In Transit"),$M18&lt;&gt;"",$M18&lt;NOW()),"DELIVERY OVERDUE",IF(AND($AI18&lt;&gt;"",$AI18&lt;Settings!$B$7),"LOW MARGIN","OK")))))))))))</f>
        <v/>
      </c>
      <c r="AP18" s="20"/>
    </row>
    <row r="19" customFormat="false" ht="19.5" hidden="false" customHeight="true" outlineLevel="0" collapsed="false">
      <c r="A19" s="19"/>
      <c r="B19" s="19"/>
      <c r="C19" s="20"/>
      <c r="D19" s="19"/>
      <c r="E19" s="19"/>
      <c r="F19" s="19"/>
      <c r="G19" s="19"/>
      <c r="H19" s="20"/>
      <c r="I19" s="19"/>
      <c r="J19" s="20"/>
      <c r="K19" s="19"/>
      <c r="L19" s="21"/>
      <c r="M19" s="21"/>
      <c r="N19" s="19"/>
      <c r="O19" s="20"/>
      <c r="P19" s="22"/>
      <c r="Q19" s="22"/>
      <c r="R19" s="22"/>
      <c r="S19" s="23" t="str">
        <f aca="false">IF($A19="","",IF(COUNTA($Q19:$R19)=0,"",SUM($Q19:$R19)))</f>
        <v/>
      </c>
      <c r="T19" s="19"/>
      <c r="U19" s="24"/>
      <c r="V19" s="25" t="str">
        <f aca="false">IF($A19="","",IF(OR($T19="",$U19=""),"",IFERROR(IF($T19="Flat",$U19,IF($T19="Per Loaded Mile",$R19*$U19,"")),"")))</f>
        <v/>
      </c>
      <c r="W19" s="24"/>
      <c r="X19" s="24"/>
      <c r="Y19" s="24"/>
      <c r="Z19" s="24"/>
      <c r="AA19" s="25" t="str">
        <f aca="false">IF(OR($A19="",$V19=""),"",IFERROR(SUM($V19:$Z19),""))</f>
        <v/>
      </c>
      <c r="AB19" s="26" t="str">
        <f aca="false">IF($A19="","",IFERROR(IF(INDEX(Resources!$J$5:$J$104,MATCH($F19,Resources!$G$5:$G$104,0))&gt;0,INDEX(Resources!$J$5:$J$104,MATCH($F19,Resources!$G$5:$G$104,0)),Settings!$B$5),Settings!$B$5))</f>
        <v/>
      </c>
      <c r="AC19" s="26" t="str">
        <f aca="false">IF($A19="","",IF(OR($S19="",$AB19=""),"",IFERROR($S19/$AB19,"")))</f>
        <v/>
      </c>
      <c r="AD19" s="25" t="str">
        <f aca="false">IF($A19="","",IF($AC19="","",IFERROR($AC19*Settings!$B$4,"")))</f>
        <v/>
      </c>
      <c r="AE19" s="19"/>
      <c r="AF19" s="27"/>
      <c r="AG19" s="25" t="str">
        <f aca="false">IF($A19="","",IF(OR($AE19="",$AF19=""),"",IFERROR(IF($AE19="% of Gross",$AA19*$AF19,IF($AE19="Per Loaded Mile",$R19*$AF19,IF($AE19="Flat",$AF19,""))),"")))</f>
        <v/>
      </c>
      <c r="AH19" s="25" t="str">
        <f aca="false">IF($A19="","",IFERROR(IF(OR($AA19="",$AD19="",$AG19=""),"",$AA19-$AD19-$AG19),""))</f>
        <v/>
      </c>
      <c r="AI19" s="28" t="str">
        <f aca="false">IF($A19="","",IFERROR($AH19/$AA19,""))</f>
        <v/>
      </c>
      <c r="AJ19" s="19"/>
      <c r="AK19" s="29"/>
      <c r="AL19" s="30" t="str">
        <f aca="false">IF($A19="","",IFERROR(IF(INDEX(Resources!$S$5:$S$104,MATCH($C19,Resources!$P$5:$P$104,0))&gt;0,INDEX(Resources!$S$5:$S$104,MATCH($C19,Resources!$P$5:$P$104,0)),Settings!$B$6),Settings!$B$6))</f>
        <v/>
      </c>
      <c r="AM19" s="31" t="str">
        <f aca="false">IF($AK19="","",IFERROR($AK19+$AL19,""))</f>
        <v/>
      </c>
      <c r="AN19" s="19"/>
      <c r="AO19" s="32" t="str">
        <f aca="true">IF($A19="","",IF($B19="Canceled","OK",IF(COUNTIF($A$6:$A$205,$A19)&gt;1,"DUPLICATE LOAD ID",IF(AND($L19&lt;&gt;"",$M19&lt;&gt;"",$M19&lt;=$L19),"CHECK APPOINTMENTS",IF(AND($P19&lt;&gt;"",$P19&gt;Settings!$B$8),"CHECK WEIGHT",IF(IFERROR(INDEX(Resources!$C$5:$C$104,MATCH($E19,Resources!$A$5:$A$104,0)),"Missing")&lt;&gt;"Active","CHECK DRIVER",IF(IFERROR(INDEX(Resources!$I$5:$I$104,MATCH($F19,Resources!$G$5:$G$104,0)),"Missing")&lt;&gt;"Active","CHECK TRUCK",IF(AND($G19&lt;&gt;"",IFERROR(INDEX(Resources!$N$5:$N$104,MATCH($G19,Resources!$L$5:$L$104,0)),"Missing")&lt;&gt;"Active"),"CHECK TRAILER",IF(AND($B19="Delivered",$AN19&lt;&gt;"Yes"),"POD NEEDED",IF(AND(OR($B19="Planned",$B19="Dispatched",$B19="At Pickup",$B19="In Transit"),$M19&lt;&gt;"",$M19&lt;NOW()),"DELIVERY OVERDUE",IF(AND($AI19&lt;&gt;"",$AI19&lt;Settings!$B$7),"LOW MARGIN","OK")))))))))))</f>
        <v/>
      </c>
      <c r="AP19" s="20"/>
    </row>
    <row r="20" customFormat="false" ht="19.5" hidden="false" customHeight="true" outlineLevel="0" collapsed="false">
      <c r="A20" s="19"/>
      <c r="B20" s="19"/>
      <c r="C20" s="20"/>
      <c r="D20" s="19"/>
      <c r="E20" s="19"/>
      <c r="F20" s="19"/>
      <c r="G20" s="19"/>
      <c r="H20" s="20"/>
      <c r="I20" s="19"/>
      <c r="J20" s="20"/>
      <c r="K20" s="19"/>
      <c r="L20" s="21"/>
      <c r="M20" s="21"/>
      <c r="N20" s="19"/>
      <c r="O20" s="20"/>
      <c r="P20" s="22"/>
      <c r="Q20" s="22"/>
      <c r="R20" s="22"/>
      <c r="S20" s="23" t="str">
        <f aca="false">IF($A20="","",IF(COUNTA($Q20:$R20)=0,"",SUM($Q20:$R20)))</f>
        <v/>
      </c>
      <c r="T20" s="19"/>
      <c r="U20" s="24"/>
      <c r="V20" s="25" t="str">
        <f aca="false">IF($A20="","",IF(OR($T20="",$U20=""),"",IFERROR(IF($T20="Flat",$U20,IF($T20="Per Loaded Mile",$R20*$U20,"")),"")))</f>
        <v/>
      </c>
      <c r="W20" s="24"/>
      <c r="X20" s="24"/>
      <c r="Y20" s="24"/>
      <c r="Z20" s="24"/>
      <c r="AA20" s="25" t="str">
        <f aca="false">IF(OR($A20="",$V20=""),"",IFERROR(SUM($V20:$Z20),""))</f>
        <v/>
      </c>
      <c r="AB20" s="26" t="str">
        <f aca="false">IF($A20="","",IFERROR(IF(INDEX(Resources!$J$5:$J$104,MATCH($F20,Resources!$G$5:$G$104,0))&gt;0,INDEX(Resources!$J$5:$J$104,MATCH($F20,Resources!$G$5:$G$104,0)),Settings!$B$5),Settings!$B$5))</f>
        <v/>
      </c>
      <c r="AC20" s="26" t="str">
        <f aca="false">IF($A20="","",IF(OR($S20="",$AB20=""),"",IFERROR($S20/$AB20,"")))</f>
        <v/>
      </c>
      <c r="AD20" s="25" t="str">
        <f aca="false">IF($A20="","",IF($AC20="","",IFERROR($AC20*Settings!$B$4,"")))</f>
        <v/>
      </c>
      <c r="AE20" s="19"/>
      <c r="AF20" s="27"/>
      <c r="AG20" s="25" t="str">
        <f aca="false">IF($A20="","",IF(OR($AE20="",$AF20=""),"",IFERROR(IF($AE20="% of Gross",$AA20*$AF20,IF($AE20="Per Loaded Mile",$R20*$AF20,IF($AE20="Flat",$AF20,""))),"")))</f>
        <v/>
      </c>
      <c r="AH20" s="25" t="str">
        <f aca="false">IF($A20="","",IFERROR(IF(OR($AA20="",$AD20="",$AG20=""),"",$AA20-$AD20-$AG20),""))</f>
        <v/>
      </c>
      <c r="AI20" s="28" t="str">
        <f aca="false">IF($A20="","",IFERROR($AH20/$AA20,""))</f>
        <v/>
      </c>
      <c r="AJ20" s="19"/>
      <c r="AK20" s="29"/>
      <c r="AL20" s="30" t="str">
        <f aca="false">IF($A20="","",IFERROR(IF(INDEX(Resources!$S$5:$S$104,MATCH($C20,Resources!$P$5:$P$104,0))&gt;0,INDEX(Resources!$S$5:$S$104,MATCH($C20,Resources!$P$5:$P$104,0)),Settings!$B$6),Settings!$B$6))</f>
        <v/>
      </c>
      <c r="AM20" s="31" t="str">
        <f aca="false">IF($AK20="","",IFERROR($AK20+$AL20,""))</f>
        <v/>
      </c>
      <c r="AN20" s="19"/>
      <c r="AO20" s="32" t="str">
        <f aca="true">IF($A20="","",IF($B20="Canceled","OK",IF(COUNTIF($A$6:$A$205,$A20)&gt;1,"DUPLICATE LOAD ID",IF(AND($L20&lt;&gt;"",$M20&lt;&gt;"",$M20&lt;=$L20),"CHECK APPOINTMENTS",IF(AND($P20&lt;&gt;"",$P20&gt;Settings!$B$8),"CHECK WEIGHT",IF(IFERROR(INDEX(Resources!$C$5:$C$104,MATCH($E20,Resources!$A$5:$A$104,0)),"Missing")&lt;&gt;"Active","CHECK DRIVER",IF(IFERROR(INDEX(Resources!$I$5:$I$104,MATCH($F20,Resources!$G$5:$G$104,0)),"Missing")&lt;&gt;"Active","CHECK TRUCK",IF(AND($G20&lt;&gt;"",IFERROR(INDEX(Resources!$N$5:$N$104,MATCH($G20,Resources!$L$5:$L$104,0)),"Missing")&lt;&gt;"Active"),"CHECK TRAILER",IF(AND($B20="Delivered",$AN20&lt;&gt;"Yes"),"POD NEEDED",IF(AND(OR($B20="Planned",$B20="Dispatched",$B20="At Pickup",$B20="In Transit"),$M20&lt;&gt;"",$M20&lt;NOW()),"DELIVERY OVERDUE",IF(AND($AI20&lt;&gt;"",$AI20&lt;Settings!$B$7),"LOW MARGIN","OK")))))))))))</f>
        <v/>
      </c>
      <c r="AP20" s="20"/>
    </row>
    <row r="21" customFormat="false" ht="19.5" hidden="false" customHeight="true" outlineLevel="0" collapsed="false">
      <c r="A21" s="19"/>
      <c r="B21" s="19"/>
      <c r="C21" s="20"/>
      <c r="D21" s="19"/>
      <c r="E21" s="19"/>
      <c r="F21" s="19"/>
      <c r="G21" s="19"/>
      <c r="H21" s="20"/>
      <c r="I21" s="19"/>
      <c r="J21" s="20"/>
      <c r="K21" s="19"/>
      <c r="L21" s="21"/>
      <c r="M21" s="21"/>
      <c r="N21" s="19"/>
      <c r="O21" s="20"/>
      <c r="P21" s="22"/>
      <c r="Q21" s="22"/>
      <c r="R21" s="22"/>
      <c r="S21" s="23" t="str">
        <f aca="false">IF($A21="","",IF(COUNTA($Q21:$R21)=0,"",SUM($Q21:$R21)))</f>
        <v/>
      </c>
      <c r="T21" s="19"/>
      <c r="U21" s="24"/>
      <c r="V21" s="25" t="str">
        <f aca="false">IF($A21="","",IF(OR($T21="",$U21=""),"",IFERROR(IF($T21="Flat",$U21,IF($T21="Per Loaded Mile",$R21*$U21,"")),"")))</f>
        <v/>
      </c>
      <c r="W21" s="24"/>
      <c r="X21" s="24"/>
      <c r="Y21" s="24"/>
      <c r="Z21" s="24"/>
      <c r="AA21" s="25" t="str">
        <f aca="false">IF(OR($A21="",$V21=""),"",IFERROR(SUM($V21:$Z21),""))</f>
        <v/>
      </c>
      <c r="AB21" s="26" t="str">
        <f aca="false">IF($A21="","",IFERROR(IF(INDEX(Resources!$J$5:$J$104,MATCH($F21,Resources!$G$5:$G$104,0))&gt;0,INDEX(Resources!$J$5:$J$104,MATCH($F21,Resources!$G$5:$G$104,0)),Settings!$B$5),Settings!$B$5))</f>
        <v/>
      </c>
      <c r="AC21" s="26" t="str">
        <f aca="false">IF($A21="","",IF(OR($S21="",$AB21=""),"",IFERROR($S21/$AB21,"")))</f>
        <v/>
      </c>
      <c r="AD21" s="25" t="str">
        <f aca="false">IF($A21="","",IF($AC21="","",IFERROR($AC21*Settings!$B$4,"")))</f>
        <v/>
      </c>
      <c r="AE21" s="19"/>
      <c r="AF21" s="27"/>
      <c r="AG21" s="25" t="str">
        <f aca="false">IF($A21="","",IF(OR($AE21="",$AF21=""),"",IFERROR(IF($AE21="% of Gross",$AA21*$AF21,IF($AE21="Per Loaded Mile",$R21*$AF21,IF($AE21="Flat",$AF21,""))),"")))</f>
        <v/>
      </c>
      <c r="AH21" s="25" t="str">
        <f aca="false">IF($A21="","",IFERROR(IF(OR($AA21="",$AD21="",$AG21=""),"",$AA21-$AD21-$AG21),""))</f>
        <v/>
      </c>
      <c r="AI21" s="28" t="str">
        <f aca="false">IF($A21="","",IFERROR($AH21/$AA21,""))</f>
        <v/>
      </c>
      <c r="AJ21" s="19"/>
      <c r="AK21" s="29"/>
      <c r="AL21" s="30" t="str">
        <f aca="false">IF($A21="","",IFERROR(IF(INDEX(Resources!$S$5:$S$104,MATCH($C21,Resources!$P$5:$P$104,0))&gt;0,INDEX(Resources!$S$5:$S$104,MATCH($C21,Resources!$P$5:$P$104,0)),Settings!$B$6),Settings!$B$6))</f>
        <v/>
      </c>
      <c r="AM21" s="31" t="str">
        <f aca="false">IF($AK21="","",IFERROR($AK21+$AL21,""))</f>
        <v/>
      </c>
      <c r="AN21" s="19"/>
      <c r="AO21" s="32" t="str">
        <f aca="true">IF($A21="","",IF($B21="Canceled","OK",IF(COUNTIF($A$6:$A$205,$A21)&gt;1,"DUPLICATE LOAD ID",IF(AND($L21&lt;&gt;"",$M21&lt;&gt;"",$M21&lt;=$L21),"CHECK APPOINTMENTS",IF(AND($P21&lt;&gt;"",$P21&gt;Settings!$B$8),"CHECK WEIGHT",IF(IFERROR(INDEX(Resources!$C$5:$C$104,MATCH($E21,Resources!$A$5:$A$104,0)),"Missing")&lt;&gt;"Active","CHECK DRIVER",IF(IFERROR(INDEX(Resources!$I$5:$I$104,MATCH($F21,Resources!$G$5:$G$104,0)),"Missing")&lt;&gt;"Active","CHECK TRUCK",IF(AND($G21&lt;&gt;"",IFERROR(INDEX(Resources!$N$5:$N$104,MATCH($G21,Resources!$L$5:$L$104,0)),"Missing")&lt;&gt;"Active"),"CHECK TRAILER",IF(AND($B21="Delivered",$AN21&lt;&gt;"Yes"),"POD NEEDED",IF(AND(OR($B21="Planned",$B21="Dispatched",$B21="At Pickup",$B21="In Transit"),$M21&lt;&gt;"",$M21&lt;NOW()),"DELIVERY OVERDUE",IF(AND($AI21&lt;&gt;"",$AI21&lt;Settings!$B$7),"LOW MARGIN","OK")))))))))))</f>
        <v/>
      </c>
      <c r="AP21" s="20"/>
    </row>
    <row r="22" customFormat="false" ht="19.5" hidden="false" customHeight="true" outlineLevel="0" collapsed="false">
      <c r="A22" s="19"/>
      <c r="B22" s="19"/>
      <c r="C22" s="20"/>
      <c r="D22" s="19"/>
      <c r="E22" s="19"/>
      <c r="F22" s="19"/>
      <c r="G22" s="19"/>
      <c r="H22" s="20"/>
      <c r="I22" s="19"/>
      <c r="J22" s="20"/>
      <c r="K22" s="19"/>
      <c r="L22" s="21"/>
      <c r="M22" s="21"/>
      <c r="N22" s="19"/>
      <c r="O22" s="20"/>
      <c r="P22" s="22"/>
      <c r="Q22" s="22"/>
      <c r="R22" s="22"/>
      <c r="S22" s="23" t="str">
        <f aca="false">IF($A22="","",IF(COUNTA($Q22:$R22)=0,"",SUM($Q22:$R22)))</f>
        <v/>
      </c>
      <c r="T22" s="19"/>
      <c r="U22" s="24"/>
      <c r="V22" s="25" t="str">
        <f aca="false">IF($A22="","",IF(OR($T22="",$U22=""),"",IFERROR(IF($T22="Flat",$U22,IF($T22="Per Loaded Mile",$R22*$U22,"")),"")))</f>
        <v/>
      </c>
      <c r="W22" s="24"/>
      <c r="X22" s="24"/>
      <c r="Y22" s="24"/>
      <c r="Z22" s="24"/>
      <c r="AA22" s="25" t="str">
        <f aca="false">IF(OR($A22="",$V22=""),"",IFERROR(SUM($V22:$Z22),""))</f>
        <v/>
      </c>
      <c r="AB22" s="26" t="str">
        <f aca="false">IF($A22="","",IFERROR(IF(INDEX(Resources!$J$5:$J$104,MATCH($F22,Resources!$G$5:$G$104,0))&gt;0,INDEX(Resources!$J$5:$J$104,MATCH($F22,Resources!$G$5:$G$104,0)),Settings!$B$5),Settings!$B$5))</f>
        <v/>
      </c>
      <c r="AC22" s="26" t="str">
        <f aca="false">IF($A22="","",IF(OR($S22="",$AB22=""),"",IFERROR($S22/$AB22,"")))</f>
        <v/>
      </c>
      <c r="AD22" s="25" t="str">
        <f aca="false">IF($A22="","",IF($AC22="","",IFERROR($AC22*Settings!$B$4,"")))</f>
        <v/>
      </c>
      <c r="AE22" s="19"/>
      <c r="AF22" s="27"/>
      <c r="AG22" s="25" t="str">
        <f aca="false">IF($A22="","",IF(OR($AE22="",$AF22=""),"",IFERROR(IF($AE22="% of Gross",$AA22*$AF22,IF($AE22="Per Loaded Mile",$R22*$AF22,IF($AE22="Flat",$AF22,""))),"")))</f>
        <v/>
      </c>
      <c r="AH22" s="25" t="str">
        <f aca="false">IF($A22="","",IFERROR(IF(OR($AA22="",$AD22="",$AG22=""),"",$AA22-$AD22-$AG22),""))</f>
        <v/>
      </c>
      <c r="AI22" s="28" t="str">
        <f aca="false">IF($A22="","",IFERROR($AH22/$AA22,""))</f>
        <v/>
      </c>
      <c r="AJ22" s="19"/>
      <c r="AK22" s="29"/>
      <c r="AL22" s="30" t="str">
        <f aca="false">IF($A22="","",IFERROR(IF(INDEX(Resources!$S$5:$S$104,MATCH($C22,Resources!$P$5:$P$104,0))&gt;0,INDEX(Resources!$S$5:$S$104,MATCH($C22,Resources!$P$5:$P$104,0)),Settings!$B$6),Settings!$B$6))</f>
        <v/>
      </c>
      <c r="AM22" s="31" t="str">
        <f aca="false">IF($AK22="","",IFERROR($AK22+$AL22,""))</f>
        <v/>
      </c>
      <c r="AN22" s="19"/>
      <c r="AO22" s="32" t="str">
        <f aca="true">IF($A22="","",IF($B22="Canceled","OK",IF(COUNTIF($A$6:$A$205,$A22)&gt;1,"DUPLICATE LOAD ID",IF(AND($L22&lt;&gt;"",$M22&lt;&gt;"",$M22&lt;=$L22),"CHECK APPOINTMENTS",IF(AND($P22&lt;&gt;"",$P22&gt;Settings!$B$8),"CHECK WEIGHT",IF(IFERROR(INDEX(Resources!$C$5:$C$104,MATCH($E22,Resources!$A$5:$A$104,0)),"Missing")&lt;&gt;"Active","CHECK DRIVER",IF(IFERROR(INDEX(Resources!$I$5:$I$104,MATCH($F22,Resources!$G$5:$G$104,0)),"Missing")&lt;&gt;"Active","CHECK TRUCK",IF(AND($G22&lt;&gt;"",IFERROR(INDEX(Resources!$N$5:$N$104,MATCH($G22,Resources!$L$5:$L$104,0)),"Missing")&lt;&gt;"Active"),"CHECK TRAILER",IF(AND($B22="Delivered",$AN22&lt;&gt;"Yes"),"POD NEEDED",IF(AND(OR($B22="Planned",$B22="Dispatched",$B22="At Pickup",$B22="In Transit"),$M22&lt;&gt;"",$M22&lt;NOW()),"DELIVERY OVERDUE",IF(AND($AI22&lt;&gt;"",$AI22&lt;Settings!$B$7),"LOW MARGIN","OK")))))))))))</f>
        <v/>
      </c>
      <c r="AP22" s="20"/>
    </row>
    <row r="23" customFormat="false" ht="19.5" hidden="false" customHeight="true" outlineLevel="0" collapsed="false">
      <c r="A23" s="19"/>
      <c r="B23" s="19"/>
      <c r="C23" s="20"/>
      <c r="D23" s="19"/>
      <c r="E23" s="19"/>
      <c r="F23" s="19"/>
      <c r="G23" s="19"/>
      <c r="H23" s="20"/>
      <c r="I23" s="19"/>
      <c r="J23" s="20"/>
      <c r="K23" s="19"/>
      <c r="L23" s="21"/>
      <c r="M23" s="21"/>
      <c r="N23" s="19"/>
      <c r="O23" s="20"/>
      <c r="P23" s="22"/>
      <c r="Q23" s="22"/>
      <c r="R23" s="22"/>
      <c r="S23" s="23" t="str">
        <f aca="false">IF($A23="","",IF(COUNTA($Q23:$R23)=0,"",SUM($Q23:$R23)))</f>
        <v/>
      </c>
      <c r="T23" s="19"/>
      <c r="U23" s="24"/>
      <c r="V23" s="25" t="str">
        <f aca="false">IF($A23="","",IF(OR($T23="",$U23=""),"",IFERROR(IF($T23="Flat",$U23,IF($T23="Per Loaded Mile",$R23*$U23,"")),"")))</f>
        <v/>
      </c>
      <c r="W23" s="24"/>
      <c r="X23" s="24"/>
      <c r="Y23" s="24"/>
      <c r="Z23" s="24"/>
      <c r="AA23" s="25" t="str">
        <f aca="false">IF(OR($A23="",$V23=""),"",IFERROR(SUM($V23:$Z23),""))</f>
        <v/>
      </c>
      <c r="AB23" s="26" t="str">
        <f aca="false">IF($A23="","",IFERROR(IF(INDEX(Resources!$J$5:$J$104,MATCH($F23,Resources!$G$5:$G$104,0))&gt;0,INDEX(Resources!$J$5:$J$104,MATCH($F23,Resources!$G$5:$G$104,0)),Settings!$B$5),Settings!$B$5))</f>
        <v/>
      </c>
      <c r="AC23" s="26" t="str">
        <f aca="false">IF($A23="","",IF(OR($S23="",$AB23=""),"",IFERROR($S23/$AB23,"")))</f>
        <v/>
      </c>
      <c r="AD23" s="25" t="str">
        <f aca="false">IF($A23="","",IF($AC23="","",IFERROR($AC23*Settings!$B$4,"")))</f>
        <v/>
      </c>
      <c r="AE23" s="19"/>
      <c r="AF23" s="27"/>
      <c r="AG23" s="25" t="str">
        <f aca="false">IF($A23="","",IF(OR($AE23="",$AF23=""),"",IFERROR(IF($AE23="% of Gross",$AA23*$AF23,IF($AE23="Per Loaded Mile",$R23*$AF23,IF($AE23="Flat",$AF23,""))),"")))</f>
        <v/>
      </c>
      <c r="AH23" s="25" t="str">
        <f aca="false">IF($A23="","",IFERROR(IF(OR($AA23="",$AD23="",$AG23=""),"",$AA23-$AD23-$AG23),""))</f>
        <v/>
      </c>
      <c r="AI23" s="28" t="str">
        <f aca="false">IF($A23="","",IFERROR($AH23/$AA23,""))</f>
        <v/>
      </c>
      <c r="AJ23" s="19"/>
      <c r="AK23" s="29"/>
      <c r="AL23" s="30" t="str">
        <f aca="false">IF($A23="","",IFERROR(IF(INDEX(Resources!$S$5:$S$104,MATCH($C23,Resources!$P$5:$P$104,0))&gt;0,INDEX(Resources!$S$5:$S$104,MATCH($C23,Resources!$P$5:$P$104,0)),Settings!$B$6),Settings!$B$6))</f>
        <v/>
      </c>
      <c r="AM23" s="31" t="str">
        <f aca="false">IF($AK23="","",IFERROR($AK23+$AL23,""))</f>
        <v/>
      </c>
      <c r="AN23" s="19"/>
      <c r="AO23" s="32" t="str">
        <f aca="true">IF($A23="","",IF($B23="Canceled","OK",IF(COUNTIF($A$6:$A$205,$A23)&gt;1,"DUPLICATE LOAD ID",IF(AND($L23&lt;&gt;"",$M23&lt;&gt;"",$M23&lt;=$L23),"CHECK APPOINTMENTS",IF(AND($P23&lt;&gt;"",$P23&gt;Settings!$B$8),"CHECK WEIGHT",IF(IFERROR(INDEX(Resources!$C$5:$C$104,MATCH($E23,Resources!$A$5:$A$104,0)),"Missing")&lt;&gt;"Active","CHECK DRIVER",IF(IFERROR(INDEX(Resources!$I$5:$I$104,MATCH($F23,Resources!$G$5:$G$104,0)),"Missing")&lt;&gt;"Active","CHECK TRUCK",IF(AND($G23&lt;&gt;"",IFERROR(INDEX(Resources!$N$5:$N$104,MATCH($G23,Resources!$L$5:$L$104,0)),"Missing")&lt;&gt;"Active"),"CHECK TRAILER",IF(AND($B23="Delivered",$AN23&lt;&gt;"Yes"),"POD NEEDED",IF(AND(OR($B23="Planned",$B23="Dispatched",$B23="At Pickup",$B23="In Transit"),$M23&lt;&gt;"",$M23&lt;NOW()),"DELIVERY OVERDUE",IF(AND($AI23&lt;&gt;"",$AI23&lt;Settings!$B$7),"LOW MARGIN","OK")))))))))))</f>
        <v/>
      </c>
      <c r="AP23" s="20"/>
    </row>
    <row r="24" customFormat="false" ht="19.5" hidden="false" customHeight="true" outlineLevel="0" collapsed="false">
      <c r="A24" s="19"/>
      <c r="B24" s="19"/>
      <c r="C24" s="20"/>
      <c r="D24" s="19"/>
      <c r="E24" s="19"/>
      <c r="F24" s="19"/>
      <c r="G24" s="19"/>
      <c r="H24" s="20"/>
      <c r="I24" s="19"/>
      <c r="J24" s="20"/>
      <c r="K24" s="19"/>
      <c r="L24" s="21"/>
      <c r="M24" s="21"/>
      <c r="N24" s="19"/>
      <c r="O24" s="20"/>
      <c r="P24" s="22"/>
      <c r="Q24" s="22"/>
      <c r="R24" s="22"/>
      <c r="S24" s="23" t="str">
        <f aca="false">IF($A24="","",IF(COUNTA($Q24:$R24)=0,"",SUM($Q24:$R24)))</f>
        <v/>
      </c>
      <c r="T24" s="19"/>
      <c r="U24" s="24"/>
      <c r="V24" s="25" t="str">
        <f aca="false">IF($A24="","",IF(OR($T24="",$U24=""),"",IFERROR(IF($T24="Flat",$U24,IF($T24="Per Loaded Mile",$R24*$U24,"")),"")))</f>
        <v/>
      </c>
      <c r="W24" s="24"/>
      <c r="X24" s="24"/>
      <c r="Y24" s="24"/>
      <c r="Z24" s="24"/>
      <c r="AA24" s="25" t="str">
        <f aca="false">IF(OR($A24="",$V24=""),"",IFERROR(SUM($V24:$Z24),""))</f>
        <v/>
      </c>
      <c r="AB24" s="26" t="str">
        <f aca="false">IF($A24="","",IFERROR(IF(INDEX(Resources!$J$5:$J$104,MATCH($F24,Resources!$G$5:$G$104,0))&gt;0,INDEX(Resources!$J$5:$J$104,MATCH($F24,Resources!$G$5:$G$104,0)),Settings!$B$5),Settings!$B$5))</f>
        <v/>
      </c>
      <c r="AC24" s="26" t="str">
        <f aca="false">IF($A24="","",IF(OR($S24="",$AB24=""),"",IFERROR($S24/$AB24,"")))</f>
        <v/>
      </c>
      <c r="AD24" s="25" t="str">
        <f aca="false">IF($A24="","",IF($AC24="","",IFERROR($AC24*Settings!$B$4,"")))</f>
        <v/>
      </c>
      <c r="AE24" s="19"/>
      <c r="AF24" s="27"/>
      <c r="AG24" s="25" t="str">
        <f aca="false">IF($A24="","",IF(OR($AE24="",$AF24=""),"",IFERROR(IF($AE24="% of Gross",$AA24*$AF24,IF($AE24="Per Loaded Mile",$R24*$AF24,IF($AE24="Flat",$AF24,""))),"")))</f>
        <v/>
      </c>
      <c r="AH24" s="25" t="str">
        <f aca="false">IF($A24="","",IFERROR(IF(OR($AA24="",$AD24="",$AG24=""),"",$AA24-$AD24-$AG24),""))</f>
        <v/>
      </c>
      <c r="AI24" s="28" t="str">
        <f aca="false">IF($A24="","",IFERROR($AH24/$AA24,""))</f>
        <v/>
      </c>
      <c r="AJ24" s="19"/>
      <c r="AK24" s="29"/>
      <c r="AL24" s="30" t="str">
        <f aca="false">IF($A24="","",IFERROR(IF(INDEX(Resources!$S$5:$S$104,MATCH($C24,Resources!$P$5:$P$104,0))&gt;0,INDEX(Resources!$S$5:$S$104,MATCH($C24,Resources!$P$5:$P$104,0)),Settings!$B$6),Settings!$B$6))</f>
        <v/>
      </c>
      <c r="AM24" s="31" t="str">
        <f aca="false">IF($AK24="","",IFERROR($AK24+$AL24,""))</f>
        <v/>
      </c>
      <c r="AN24" s="19"/>
      <c r="AO24" s="32" t="str">
        <f aca="true">IF($A24="","",IF($B24="Canceled","OK",IF(COUNTIF($A$6:$A$205,$A24)&gt;1,"DUPLICATE LOAD ID",IF(AND($L24&lt;&gt;"",$M24&lt;&gt;"",$M24&lt;=$L24),"CHECK APPOINTMENTS",IF(AND($P24&lt;&gt;"",$P24&gt;Settings!$B$8),"CHECK WEIGHT",IF(IFERROR(INDEX(Resources!$C$5:$C$104,MATCH($E24,Resources!$A$5:$A$104,0)),"Missing")&lt;&gt;"Active","CHECK DRIVER",IF(IFERROR(INDEX(Resources!$I$5:$I$104,MATCH($F24,Resources!$G$5:$G$104,0)),"Missing")&lt;&gt;"Active","CHECK TRUCK",IF(AND($G24&lt;&gt;"",IFERROR(INDEX(Resources!$N$5:$N$104,MATCH($G24,Resources!$L$5:$L$104,0)),"Missing")&lt;&gt;"Active"),"CHECK TRAILER",IF(AND($B24="Delivered",$AN24&lt;&gt;"Yes"),"POD NEEDED",IF(AND(OR($B24="Planned",$B24="Dispatched",$B24="At Pickup",$B24="In Transit"),$M24&lt;&gt;"",$M24&lt;NOW()),"DELIVERY OVERDUE",IF(AND($AI24&lt;&gt;"",$AI24&lt;Settings!$B$7),"LOW MARGIN","OK")))))))))))</f>
        <v/>
      </c>
      <c r="AP24" s="20"/>
    </row>
    <row r="25" customFormat="false" ht="19.5" hidden="false" customHeight="true" outlineLevel="0" collapsed="false">
      <c r="A25" s="19"/>
      <c r="B25" s="19"/>
      <c r="C25" s="20"/>
      <c r="D25" s="19"/>
      <c r="E25" s="19"/>
      <c r="F25" s="19"/>
      <c r="G25" s="19"/>
      <c r="H25" s="20"/>
      <c r="I25" s="19"/>
      <c r="J25" s="20"/>
      <c r="K25" s="19"/>
      <c r="L25" s="21"/>
      <c r="M25" s="21"/>
      <c r="N25" s="19"/>
      <c r="O25" s="20"/>
      <c r="P25" s="22"/>
      <c r="Q25" s="22"/>
      <c r="R25" s="22"/>
      <c r="S25" s="23" t="str">
        <f aca="false">IF($A25="","",IF(COUNTA($Q25:$R25)=0,"",SUM($Q25:$R25)))</f>
        <v/>
      </c>
      <c r="T25" s="19"/>
      <c r="U25" s="24"/>
      <c r="V25" s="25" t="str">
        <f aca="false">IF($A25="","",IF(OR($T25="",$U25=""),"",IFERROR(IF($T25="Flat",$U25,IF($T25="Per Loaded Mile",$R25*$U25,"")),"")))</f>
        <v/>
      </c>
      <c r="W25" s="24"/>
      <c r="X25" s="24"/>
      <c r="Y25" s="24"/>
      <c r="Z25" s="24"/>
      <c r="AA25" s="25" t="str">
        <f aca="false">IF(OR($A25="",$V25=""),"",IFERROR(SUM($V25:$Z25),""))</f>
        <v/>
      </c>
      <c r="AB25" s="26" t="str">
        <f aca="false">IF($A25="","",IFERROR(IF(INDEX(Resources!$J$5:$J$104,MATCH($F25,Resources!$G$5:$G$104,0))&gt;0,INDEX(Resources!$J$5:$J$104,MATCH($F25,Resources!$G$5:$G$104,0)),Settings!$B$5),Settings!$B$5))</f>
        <v/>
      </c>
      <c r="AC25" s="26" t="str">
        <f aca="false">IF($A25="","",IF(OR($S25="",$AB25=""),"",IFERROR($S25/$AB25,"")))</f>
        <v/>
      </c>
      <c r="AD25" s="25" t="str">
        <f aca="false">IF($A25="","",IF($AC25="","",IFERROR($AC25*Settings!$B$4,"")))</f>
        <v/>
      </c>
      <c r="AE25" s="19"/>
      <c r="AF25" s="27"/>
      <c r="AG25" s="25" t="str">
        <f aca="false">IF($A25="","",IF(OR($AE25="",$AF25=""),"",IFERROR(IF($AE25="% of Gross",$AA25*$AF25,IF($AE25="Per Loaded Mile",$R25*$AF25,IF($AE25="Flat",$AF25,""))),"")))</f>
        <v/>
      </c>
      <c r="AH25" s="25" t="str">
        <f aca="false">IF($A25="","",IFERROR(IF(OR($AA25="",$AD25="",$AG25=""),"",$AA25-$AD25-$AG25),""))</f>
        <v/>
      </c>
      <c r="AI25" s="28" t="str">
        <f aca="false">IF($A25="","",IFERROR($AH25/$AA25,""))</f>
        <v/>
      </c>
      <c r="AJ25" s="19"/>
      <c r="AK25" s="29"/>
      <c r="AL25" s="30" t="str">
        <f aca="false">IF($A25="","",IFERROR(IF(INDEX(Resources!$S$5:$S$104,MATCH($C25,Resources!$P$5:$P$104,0))&gt;0,INDEX(Resources!$S$5:$S$104,MATCH($C25,Resources!$P$5:$P$104,0)),Settings!$B$6),Settings!$B$6))</f>
        <v/>
      </c>
      <c r="AM25" s="31" t="str">
        <f aca="false">IF($AK25="","",IFERROR($AK25+$AL25,""))</f>
        <v/>
      </c>
      <c r="AN25" s="19"/>
      <c r="AO25" s="32" t="str">
        <f aca="true">IF($A25="","",IF($B25="Canceled","OK",IF(COUNTIF($A$6:$A$205,$A25)&gt;1,"DUPLICATE LOAD ID",IF(AND($L25&lt;&gt;"",$M25&lt;&gt;"",$M25&lt;=$L25),"CHECK APPOINTMENTS",IF(AND($P25&lt;&gt;"",$P25&gt;Settings!$B$8),"CHECK WEIGHT",IF(IFERROR(INDEX(Resources!$C$5:$C$104,MATCH($E25,Resources!$A$5:$A$104,0)),"Missing")&lt;&gt;"Active","CHECK DRIVER",IF(IFERROR(INDEX(Resources!$I$5:$I$104,MATCH($F25,Resources!$G$5:$G$104,0)),"Missing")&lt;&gt;"Active","CHECK TRUCK",IF(AND($G25&lt;&gt;"",IFERROR(INDEX(Resources!$N$5:$N$104,MATCH($G25,Resources!$L$5:$L$104,0)),"Missing")&lt;&gt;"Active"),"CHECK TRAILER",IF(AND($B25="Delivered",$AN25&lt;&gt;"Yes"),"POD NEEDED",IF(AND(OR($B25="Planned",$B25="Dispatched",$B25="At Pickup",$B25="In Transit"),$M25&lt;&gt;"",$M25&lt;NOW()),"DELIVERY OVERDUE",IF(AND($AI25&lt;&gt;"",$AI25&lt;Settings!$B$7),"LOW MARGIN","OK")))))))))))</f>
        <v/>
      </c>
      <c r="AP25" s="20"/>
    </row>
    <row r="26" customFormat="false" ht="19.5" hidden="false" customHeight="true" outlineLevel="0" collapsed="false">
      <c r="A26" s="19"/>
      <c r="B26" s="19"/>
      <c r="C26" s="20"/>
      <c r="D26" s="19"/>
      <c r="E26" s="19"/>
      <c r="F26" s="19"/>
      <c r="G26" s="19"/>
      <c r="H26" s="20"/>
      <c r="I26" s="19"/>
      <c r="J26" s="20"/>
      <c r="K26" s="19"/>
      <c r="L26" s="21"/>
      <c r="M26" s="21"/>
      <c r="N26" s="19"/>
      <c r="O26" s="20"/>
      <c r="P26" s="22"/>
      <c r="Q26" s="22"/>
      <c r="R26" s="22"/>
      <c r="S26" s="23" t="str">
        <f aca="false">IF($A26="","",IF(COUNTA($Q26:$R26)=0,"",SUM($Q26:$R26)))</f>
        <v/>
      </c>
      <c r="T26" s="19"/>
      <c r="U26" s="24"/>
      <c r="V26" s="25" t="str">
        <f aca="false">IF($A26="","",IF(OR($T26="",$U26=""),"",IFERROR(IF($T26="Flat",$U26,IF($T26="Per Loaded Mile",$R26*$U26,"")),"")))</f>
        <v/>
      </c>
      <c r="W26" s="24"/>
      <c r="X26" s="24"/>
      <c r="Y26" s="24"/>
      <c r="Z26" s="24"/>
      <c r="AA26" s="25" t="str">
        <f aca="false">IF(OR($A26="",$V26=""),"",IFERROR(SUM($V26:$Z26),""))</f>
        <v/>
      </c>
      <c r="AB26" s="26" t="str">
        <f aca="false">IF($A26="","",IFERROR(IF(INDEX(Resources!$J$5:$J$104,MATCH($F26,Resources!$G$5:$G$104,0))&gt;0,INDEX(Resources!$J$5:$J$104,MATCH($F26,Resources!$G$5:$G$104,0)),Settings!$B$5),Settings!$B$5))</f>
        <v/>
      </c>
      <c r="AC26" s="26" t="str">
        <f aca="false">IF($A26="","",IF(OR($S26="",$AB26=""),"",IFERROR($S26/$AB26,"")))</f>
        <v/>
      </c>
      <c r="AD26" s="25" t="str">
        <f aca="false">IF($A26="","",IF($AC26="","",IFERROR($AC26*Settings!$B$4,"")))</f>
        <v/>
      </c>
      <c r="AE26" s="19"/>
      <c r="AF26" s="27"/>
      <c r="AG26" s="25" t="str">
        <f aca="false">IF($A26="","",IF(OR($AE26="",$AF26=""),"",IFERROR(IF($AE26="% of Gross",$AA26*$AF26,IF($AE26="Per Loaded Mile",$R26*$AF26,IF($AE26="Flat",$AF26,""))),"")))</f>
        <v/>
      </c>
      <c r="AH26" s="25" t="str">
        <f aca="false">IF($A26="","",IFERROR(IF(OR($AA26="",$AD26="",$AG26=""),"",$AA26-$AD26-$AG26),""))</f>
        <v/>
      </c>
      <c r="AI26" s="28" t="str">
        <f aca="false">IF($A26="","",IFERROR($AH26/$AA26,""))</f>
        <v/>
      </c>
      <c r="AJ26" s="19"/>
      <c r="AK26" s="29"/>
      <c r="AL26" s="30" t="str">
        <f aca="false">IF($A26="","",IFERROR(IF(INDEX(Resources!$S$5:$S$104,MATCH($C26,Resources!$P$5:$P$104,0))&gt;0,INDEX(Resources!$S$5:$S$104,MATCH($C26,Resources!$P$5:$P$104,0)),Settings!$B$6),Settings!$B$6))</f>
        <v/>
      </c>
      <c r="AM26" s="31" t="str">
        <f aca="false">IF($AK26="","",IFERROR($AK26+$AL26,""))</f>
        <v/>
      </c>
      <c r="AN26" s="19"/>
      <c r="AO26" s="32" t="str">
        <f aca="true">IF($A26="","",IF($B26="Canceled","OK",IF(COUNTIF($A$6:$A$205,$A26)&gt;1,"DUPLICATE LOAD ID",IF(AND($L26&lt;&gt;"",$M26&lt;&gt;"",$M26&lt;=$L26),"CHECK APPOINTMENTS",IF(AND($P26&lt;&gt;"",$P26&gt;Settings!$B$8),"CHECK WEIGHT",IF(IFERROR(INDEX(Resources!$C$5:$C$104,MATCH($E26,Resources!$A$5:$A$104,0)),"Missing")&lt;&gt;"Active","CHECK DRIVER",IF(IFERROR(INDEX(Resources!$I$5:$I$104,MATCH($F26,Resources!$G$5:$G$104,0)),"Missing")&lt;&gt;"Active","CHECK TRUCK",IF(AND($G26&lt;&gt;"",IFERROR(INDEX(Resources!$N$5:$N$104,MATCH($G26,Resources!$L$5:$L$104,0)),"Missing")&lt;&gt;"Active"),"CHECK TRAILER",IF(AND($B26="Delivered",$AN26&lt;&gt;"Yes"),"POD NEEDED",IF(AND(OR($B26="Planned",$B26="Dispatched",$B26="At Pickup",$B26="In Transit"),$M26&lt;&gt;"",$M26&lt;NOW()),"DELIVERY OVERDUE",IF(AND($AI26&lt;&gt;"",$AI26&lt;Settings!$B$7),"LOW MARGIN","OK")))))))))))</f>
        <v/>
      </c>
      <c r="AP26" s="20"/>
    </row>
    <row r="27" customFormat="false" ht="19.5" hidden="false" customHeight="true" outlineLevel="0" collapsed="false">
      <c r="A27" s="19"/>
      <c r="B27" s="19"/>
      <c r="C27" s="20"/>
      <c r="D27" s="19"/>
      <c r="E27" s="19"/>
      <c r="F27" s="19"/>
      <c r="G27" s="19"/>
      <c r="H27" s="20"/>
      <c r="I27" s="19"/>
      <c r="J27" s="20"/>
      <c r="K27" s="19"/>
      <c r="L27" s="21"/>
      <c r="M27" s="21"/>
      <c r="N27" s="19"/>
      <c r="O27" s="20"/>
      <c r="P27" s="22"/>
      <c r="Q27" s="22"/>
      <c r="R27" s="22"/>
      <c r="S27" s="23" t="str">
        <f aca="false">IF($A27="","",IF(COUNTA($Q27:$R27)=0,"",SUM($Q27:$R27)))</f>
        <v/>
      </c>
      <c r="T27" s="19"/>
      <c r="U27" s="24"/>
      <c r="V27" s="25" t="str">
        <f aca="false">IF($A27="","",IF(OR($T27="",$U27=""),"",IFERROR(IF($T27="Flat",$U27,IF($T27="Per Loaded Mile",$R27*$U27,"")),"")))</f>
        <v/>
      </c>
      <c r="W27" s="24"/>
      <c r="X27" s="24"/>
      <c r="Y27" s="24"/>
      <c r="Z27" s="24"/>
      <c r="AA27" s="25" t="str">
        <f aca="false">IF(OR($A27="",$V27=""),"",IFERROR(SUM($V27:$Z27),""))</f>
        <v/>
      </c>
      <c r="AB27" s="26" t="str">
        <f aca="false">IF($A27="","",IFERROR(IF(INDEX(Resources!$J$5:$J$104,MATCH($F27,Resources!$G$5:$G$104,0))&gt;0,INDEX(Resources!$J$5:$J$104,MATCH($F27,Resources!$G$5:$G$104,0)),Settings!$B$5),Settings!$B$5))</f>
        <v/>
      </c>
      <c r="AC27" s="26" t="str">
        <f aca="false">IF($A27="","",IF(OR($S27="",$AB27=""),"",IFERROR($S27/$AB27,"")))</f>
        <v/>
      </c>
      <c r="AD27" s="25" t="str">
        <f aca="false">IF($A27="","",IF($AC27="","",IFERROR($AC27*Settings!$B$4,"")))</f>
        <v/>
      </c>
      <c r="AE27" s="19"/>
      <c r="AF27" s="27"/>
      <c r="AG27" s="25" t="str">
        <f aca="false">IF($A27="","",IF(OR($AE27="",$AF27=""),"",IFERROR(IF($AE27="% of Gross",$AA27*$AF27,IF($AE27="Per Loaded Mile",$R27*$AF27,IF($AE27="Flat",$AF27,""))),"")))</f>
        <v/>
      </c>
      <c r="AH27" s="25" t="str">
        <f aca="false">IF($A27="","",IFERROR(IF(OR($AA27="",$AD27="",$AG27=""),"",$AA27-$AD27-$AG27),""))</f>
        <v/>
      </c>
      <c r="AI27" s="28" t="str">
        <f aca="false">IF($A27="","",IFERROR($AH27/$AA27,""))</f>
        <v/>
      </c>
      <c r="AJ27" s="19"/>
      <c r="AK27" s="29"/>
      <c r="AL27" s="30" t="str">
        <f aca="false">IF($A27="","",IFERROR(IF(INDEX(Resources!$S$5:$S$104,MATCH($C27,Resources!$P$5:$P$104,0))&gt;0,INDEX(Resources!$S$5:$S$104,MATCH($C27,Resources!$P$5:$P$104,0)),Settings!$B$6),Settings!$B$6))</f>
        <v/>
      </c>
      <c r="AM27" s="31" t="str">
        <f aca="false">IF($AK27="","",IFERROR($AK27+$AL27,""))</f>
        <v/>
      </c>
      <c r="AN27" s="19"/>
      <c r="AO27" s="32" t="str">
        <f aca="true">IF($A27="","",IF($B27="Canceled","OK",IF(COUNTIF($A$6:$A$205,$A27)&gt;1,"DUPLICATE LOAD ID",IF(AND($L27&lt;&gt;"",$M27&lt;&gt;"",$M27&lt;=$L27),"CHECK APPOINTMENTS",IF(AND($P27&lt;&gt;"",$P27&gt;Settings!$B$8),"CHECK WEIGHT",IF(IFERROR(INDEX(Resources!$C$5:$C$104,MATCH($E27,Resources!$A$5:$A$104,0)),"Missing")&lt;&gt;"Active","CHECK DRIVER",IF(IFERROR(INDEX(Resources!$I$5:$I$104,MATCH($F27,Resources!$G$5:$G$104,0)),"Missing")&lt;&gt;"Active","CHECK TRUCK",IF(AND($G27&lt;&gt;"",IFERROR(INDEX(Resources!$N$5:$N$104,MATCH($G27,Resources!$L$5:$L$104,0)),"Missing")&lt;&gt;"Active"),"CHECK TRAILER",IF(AND($B27="Delivered",$AN27&lt;&gt;"Yes"),"POD NEEDED",IF(AND(OR($B27="Planned",$B27="Dispatched",$B27="At Pickup",$B27="In Transit"),$M27&lt;&gt;"",$M27&lt;NOW()),"DELIVERY OVERDUE",IF(AND($AI27&lt;&gt;"",$AI27&lt;Settings!$B$7),"LOW MARGIN","OK")))))))))))</f>
        <v/>
      </c>
      <c r="AP27" s="20"/>
    </row>
    <row r="28" customFormat="false" ht="19.5" hidden="false" customHeight="true" outlineLevel="0" collapsed="false">
      <c r="A28" s="19"/>
      <c r="B28" s="19"/>
      <c r="C28" s="20"/>
      <c r="D28" s="19"/>
      <c r="E28" s="19"/>
      <c r="F28" s="19"/>
      <c r="G28" s="19"/>
      <c r="H28" s="20"/>
      <c r="I28" s="19"/>
      <c r="J28" s="20"/>
      <c r="K28" s="19"/>
      <c r="L28" s="21"/>
      <c r="M28" s="21"/>
      <c r="N28" s="19"/>
      <c r="O28" s="20"/>
      <c r="P28" s="22"/>
      <c r="Q28" s="22"/>
      <c r="R28" s="22"/>
      <c r="S28" s="23" t="str">
        <f aca="false">IF($A28="","",IF(COUNTA($Q28:$R28)=0,"",SUM($Q28:$R28)))</f>
        <v/>
      </c>
      <c r="T28" s="19"/>
      <c r="U28" s="24"/>
      <c r="V28" s="25" t="str">
        <f aca="false">IF($A28="","",IF(OR($T28="",$U28=""),"",IFERROR(IF($T28="Flat",$U28,IF($T28="Per Loaded Mile",$R28*$U28,"")),"")))</f>
        <v/>
      </c>
      <c r="W28" s="24"/>
      <c r="X28" s="24"/>
      <c r="Y28" s="24"/>
      <c r="Z28" s="24"/>
      <c r="AA28" s="25" t="str">
        <f aca="false">IF(OR($A28="",$V28=""),"",IFERROR(SUM($V28:$Z28),""))</f>
        <v/>
      </c>
      <c r="AB28" s="26" t="str">
        <f aca="false">IF($A28="","",IFERROR(IF(INDEX(Resources!$J$5:$J$104,MATCH($F28,Resources!$G$5:$G$104,0))&gt;0,INDEX(Resources!$J$5:$J$104,MATCH($F28,Resources!$G$5:$G$104,0)),Settings!$B$5),Settings!$B$5))</f>
        <v/>
      </c>
      <c r="AC28" s="26" t="str">
        <f aca="false">IF($A28="","",IF(OR($S28="",$AB28=""),"",IFERROR($S28/$AB28,"")))</f>
        <v/>
      </c>
      <c r="AD28" s="25" t="str">
        <f aca="false">IF($A28="","",IF($AC28="","",IFERROR($AC28*Settings!$B$4,"")))</f>
        <v/>
      </c>
      <c r="AE28" s="19"/>
      <c r="AF28" s="27"/>
      <c r="AG28" s="25" t="str">
        <f aca="false">IF($A28="","",IF(OR($AE28="",$AF28=""),"",IFERROR(IF($AE28="% of Gross",$AA28*$AF28,IF($AE28="Per Loaded Mile",$R28*$AF28,IF($AE28="Flat",$AF28,""))),"")))</f>
        <v/>
      </c>
      <c r="AH28" s="25" t="str">
        <f aca="false">IF($A28="","",IFERROR(IF(OR($AA28="",$AD28="",$AG28=""),"",$AA28-$AD28-$AG28),""))</f>
        <v/>
      </c>
      <c r="AI28" s="28" t="str">
        <f aca="false">IF($A28="","",IFERROR($AH28/$AA28,""))</f>
        <v/>
      </c>
      <c r="AJ28" s="19"/>
      <c r="AK28" s="29"/>
      <c r="AL28" s="30" t="str">
        <f aca="false">IF($A28="","",IFERROR(IF(INDEX(Resources!$S$5:$S$104,MATCH($C28,Resources!$P$5:$P$104,0))&gt;0,INDEX(Resources!$S$5:$S$104,MATCH($C28,Resources!$P$5:$P$104,0)),Settings!$B$6),Settings!$B$6))</f>
        <v/>
      </c>
      <c r="AM28" s="31" t="str">
        <f aca="false">IF($AK28="","",IFERROR($AK28+$AL28,""))</f>
        <v/>
      </c>
      <c r="AN28" s="19"/>
      <c r="AO28" s="32" t="str">
        <f aca="true">IF($A28="","",IF($B28="Canceled","OK",IF(COUNTIF($A$6:$A$205,$A28)&gt;1,"DUPLICATE LOAD ID",IF(AND($L28&lt;&gt;"",$M28&lt;&gt;"",$M28&lt;=$L28),"CHECK APPOINTMENTS",IF(AND($P28&lt;&gt;"",$P28&gt;Settings!$B$8),"CHECK WEIGHT",IF(IFERROR(INDEX(Resources!$C$5:$C$104,MATCH($E28,Resources!$A$5:$A$104,0)),"Missing")&lt;&gt;"Active","CHECK DRIVER",IF(IFERROR(INDEX(Resources!$I$5:$I$104,MATCH($F28,Resources!$G$5:$G$104,0)),"Missing")&lt;&gt;"Active","CHECK TRUCK",IF(AND($G28&lt;&gt;"",IFERROR(INDEX(Resources!$N$5:$N$104,MATCH($G28,Resources!$L$5:$L$104,0)),"Missing")&lt;&gt;"Active"),"CHECK TRAILER",IF(AND($B28="Delivered",$AN28&lt;&gt;"Yes"),"POD NEEDED",IF(AND(OR($B28="Planned",$B28="Dispatched",$B28="At Pickup",$B28="In Transit"),$M28&lt;&gt;"",$M28&lt;NOW()),"DELIVERY OVERDUE",IF(AND($AI28&lt;&gt;"",$AI28&lt;Settings!$B$7),"LOW MARGIN","OK")))))))))))</f>
        <v/>
      </c>
      <c r="AP28" s="20"/>
    </row>
    <row r="29" customFormat="false" ht="19.5" hidden="false" customHeight="true" outlineLevel="0" collapsed="false">
      <c r="A29" s="19"/>
      <c r="B29" s="19"/>
      <c r="C29" s="20"/>
      <c r="D29" s="19"/>
      <c r="E29" s="19"/>
      <c r="F29" s="19"/>
      <c r="G29" s="19"/>
      <c r="H29" s="20"/>
      <c r="I29" s="19"/>
      <c r="J29" s="20"/>
      <c r="K29" s="19"/>
      <c r="L29" s="21"/>
      <c r="M29" s="21"/>
      <c r="N29" s="19"/>
      <c r="O29" s="20"/>
      <c r="P29" s="22"/>
      <c r="Q29" s="22"/>
      <c r="R29" s="22"/>
      <c r="S29" s="23" t="str">
        <f aca="false">IF($A29="","",IF(COUNTA($Q29:$R29)=0,"",SUM($Q29:$R29)))</f>
        <v/>
      </c>
      <c r="T29" s="19"/>
      <c r="U29" s="24"/>
      <c r="V29" s="25" t="str">
        <f aca="false">IF($A29="","",IF(OR($T29="",$U29=""),"",IFERROR(IF($T29="Flat",$U29,IF($T29="Per Loaded Mile",$R29*$U29,"")),"")))</f>
        <v/>
      </c>
      <c r="W29" s="24"/>
      <c r="X29" s="24"/>
      <c r="Y29" s="24"/>
      <c r="Z29" s="24"/>
      <c r="AA29" s="25" t="str">
        <f aca="false">IF(OR($A29="",$V29=""),"",IFERROR(SUM($V29:$Z29),""))</f>
        <v/>
      </c>
      <c r="AB29" s="26" t="str">
        <f aca="false">IF($A29="","",IFERROR(IF(INDEX(Resources!$J$5:$J$104,MATCH($F29,Resources!$G$5:$G$104,0))&gt;0,INDEX(Resources!$J$5:$J$104,MATCH($F29,Resources!$G$5:$G$104,0)),Settings!$B$5),Settings!$B$5))</f>
        <v/>
      </c>
      <c r="AC29" s="26" t="str">
        <f aca="false">IF($A29="","",IF(OR($S29="",$AB29=""),"",IFERROR($S29/$AB29,"")))</f>
        <v/>
      </c>
      <c r="AD29" s="25" t="str">
        <f aca="false">IF($A29="","",IF($AC29="","",IFERROR($AC29*Settings!$B$4,"")))</f>
        <v/>
      </c>
      <c r="AE29" s="19"/>
      <c r="AF29" s="27"/>
      <c r="AG29" s="25" t="str">
        <f aca="false">IF($A29="","",IF(OR($AE29="",$AF29=""),"",IFERROR(IF($AE29="% of Gross",$AA29*$AF29,IF($AE29="Per Loaded Mile",$R29*$AF29,IF($AE29="Flat",$AF29,""))),"")))</f>
        <v/>
      </c>
      <c r="AH29" s="25" t="str">
        <f aca="false">IF($A29="","",IFERROR(IF(OR($AA29="",$AD29="",$AG29=""),"",$AA29-$AD29-$AG29),""))</f>
        <v/>
      </c>
      <c r="AI29" s="28" t="str">
        <f aca="false">IF($A29="","",IFERROR($AH29/$AA29,""))</f>
        <v/>
      </c>
      <c r="AJ29" s="19"/>
      <c r="AK29" s="29"/>
      <c r="AL29" s="30" t="str">
        <f aca="false">IF($A29="","",IFERROR(IF(INDEX(Resources!$S$5:$S$104,MATCH($C29,Resources!$P$5:$P$104,0))&gt;0,INDEX(Resources!$S$5:$S$104,MATCH($C29,Resources!$P$5:$P$104,0)),Settings!$B$6),Settings!$B$6))</f>
        <v/>
      </c>
      <c r="AM29" s="31" t="str">
        <f aca="false">IF($AK29="","",IFERROR($AK29+$AL29,""))</f>
        <v/>
      </c>
      <c r="AN29" s="19"/>
      <c r="AO29" s="32" t="str">
        <f aca="true">IF($A29="","",IF($B29="Canceled","OK",IF(COUNTIF($A$6:$A$205,$A29)&gt;1,"DUPLICATE LOAD ID",IF(AND($L29&lt;&gt;"",$M29&lt;&gt;"",$M29&lt;=$L29),"CHECK APPOINTMENTS",IF(AND($P29&lt;&gt;"",$P29&gt;Settings!$B$8),"CHECK WEIGHT",IF(IFERROR(INDEX(Resources!$C$5:$C$104,MATCH($E29,Resources!$A$5:$A$104,0)),"Missing")&lt;&gt;"Active","CHECK DRIVER",IF(IFERROR(INDEX(Resources!$I$5:$I$104,MATCH($F29,Resources!$G$5:$G$104,0)),"Missing")&lt;&gt;"Active","CHECK TRUCK",IF(AND($G29&lt;&gt;"",IFERROR(INDEX(Resources!$N$5:$N$104,MATCH($G29,Resources!$L$5:$L$104,0)),"Missing")&lt;&gt;"Active"),"CHECK TRAILER",IF(AND($B29="Delivered",$AN29&lt;&gt;"Yes"),"POD NEEDED",IF(AND(OR($B29="Planned",$B29="Dispatched",$B29="At Pickup",$B29="In Transit"),$M29&lt;&gt;"",$M29&lt;NOW()),"DELIVERY OVERDUE",IF(AND($AI29&lt;&gt;"",$AI29&lt;Settings!$B$7),"LOW MARGIN","OK")))))))))))</f>
        <v/>
      </c>
      <c r="AP29" s="20"/>
    </row>
    <row r="30" customFormat="false" ht="19.5" hidden="false" customHeight="true" outlineLevel="0" collapsed="false">
      <c r="A30" s="19"/>
      <c r="B30" s="19"/>
      <c r="C30" s="20"/>
      <c r="D30" s="19"/>
      <c r="E30" s="19"/>
      <c r="F30" s="19"/>
      <c r="G30" s="19"/>
      <c r="H30" s="20"/>
      <c r="I30" s="19"/>
      <c r="J30" s="20"/>
      <c r="K30" s="19"/>
      <c r="L30" s="21"/>
      <c r="M30" s="21"/>
      <c r="N30" s="19"/>
      <c r="O30" s="20"/>
      <c r="P30" s="22"/>
      <c r="Q30" s="22"/>
      <c r="R30" s="22"/>
      <c r="S30" s="23" t="str">
        <f aca="false">IF($A30="","",IF(COUNTA($Q30:$R30)=0,"",SUM($Q30:$R30)))</f>
        <v/>
      </c>
      <c r="T30" s="19"/>
      <c r="U30" s="24"/>
      <c r="V30" s="25" t="str">
        <f aca="false">IF($A30="","",IF(OR($T30="",$U30=""),"",IFERROR(IF($T30="Flat",$U30,IF($T30="Per Loaded Mile",$R30*$U30,"")),"")))</f>
        <v/>
      </c>
      <c r="W30" s="24"/>
      <c r="X30" s="24"/>
      <c r="Y30" s="24"/>
      <c r="Z30" s="24"/>
      <c r="AA30" s="25" t="str">
        <f aca="false">IF(OR($A30="",$V30=""),"",IFERROR(SUM($V30:$Z30),""))</f>
        <v/>
      </c>
      <c r="AB30" s="26" t="str">
        <f aca="false">IF($A30="","",IFERROR(IF(INDEX(Resources!$J$5:$J$104,MATCH($F30,Resources!$G$5:$G$104,0))&gt;0,INDEX(Resources!$J$5:$J$104,MATCH($F30,Resources!$G$5:$G$104,0)),Settings!$B$5),Settings!$B$5))</f>
        <v/>
      </c>
      <c r="AC30" s="26" t="str">
        <f aca="false">IF($A30="","",IF(OR($S30="",$AB30=""),"",IFERROR($S30/$AB30,"")))</f>
        <v/>
      </c>
      <c r="AD30" s="25" t="str">
        <f aca="false">IF($A30="","",IF($AC30="","",IFERROR($AC30*Settings!$B$4,"")))</f>
        <v/>
      </c>
      <c r="AE30" s="19"/>
      <c r="AF30" s="27"/>
      <c r="AG30" s="25" t="str">
        <f aca="false">IF($A30="","",IF(OR($AE30="",$AF30=""),"",IFERROR(IF($AE30="% of Gross",$AA30*$AF30,IF($AE30="Per Loaded Mile",$R30*$AF30,IF($AE30="Flat",$AF30,""))),"")))</f>
        <v/>
      </c>
      <c r="AH30" s="25" t="str">
        <f aca="false">IF($A30="","",IFERROR(IF(OR($AA30="",$AD30="",$AG30=""),"",$AA30-$AD30-$AG30),""))</f>
        <v/>
      </c>
      <c r="AI30" s="28" t="str">
        <f aca="false">IF($A30="","",IFERROR($AH30/$AA30,""))</f>
        <v/>
      </c>
      <c r="AJ30" s="19"/>
      <c r="AK30" s="29"/>
      <c r="AL30" s="30" t="str">
        <f aca="false">IF($A30="","",IFERROR(IF(INDEX(Resources!$S$5:$S$104,MATCH($C30,Resources!$P$5:$P$104,0))&gt;0,INDEX(Resources!$S$5:$S$104,MATCH($C30,Resources!$P$5:$P$104,0)),Settings!$B$6),Settings!$B$6))</f>
        <v/>
      </c>
      <c r="AM30" s="31" t="str">
        <f aca="false">IF($AK30="","",IFERROR($AK30+$AL30,""))</f>
        <v/>
      </c>
      <c r="AN30" s="19"/>
      <c r="AO30" s="32" t="str">
        <f aca="true">IF($A30="","",IF($B30="Canceled","OK",IF(COUNTIF($A$6:$A$205,$A30)&gt;1,"DUPLICATE LOAD ID",IF(AND($L30&lt;&gt;"",$M30&lt;&gt;"",$M30&lt;=$L30),"CHECK APPOINTMENTS",IF(AND($P30&lt;&gt;"",$P30&gt;Settings!$B$8),"CHECK WEIGHT",IF(IFERROR(INDEX(Resources!$C$5:$C$104,MATCH($E30,Resources!$A$5:$A$104,0)),"Missing")&lt;&gt;"Active","CHECK DRIVER",IF(IFERROR(INDEX(Resources!$I$5:$I$104,MATCH($F30,Resources!$G$5:$G$104,0)),"Missing")&lt;&gt;"Active","CHECK TRUCK",IF(AND($G30&lt;&gt;"",IFERROR(INDEX(Resources!$N$5:$N$104,MATCH($G30,Resources!$L$5:$L$104,0)),"Missing")&lt;&gt;"Active"),"CHECK TRAILER",IF(AND($B30="Delivered",$AN30&lt;&gt;"Yes"),"POD NEEDED",IF(AND(OR($B30="Planned",$B30="Dispatched",$B30="At Pickup",$B30="In Transit"),$M30&lt;&gt;"",$M30&lt;NOW()),"DELIVERY OVERDUE",IF(AND($AI30&lt;&gt;"",$AI30&lt;Settings!$B$7),"LOW MARGIN","OK")))))))))))</f>
        <v/>
      </c>
      <c r="AP30" s="20"/>
    </row>
    <row r="31" customFormat="false" ht="19.5" hidden="false" customHeight="true" outlineLevel="0" collapsed="false">
      <c r="A31" s="19"/>
      <c r="B31" s="19"/>
      <c r="C31" s="20"/>
      <c r="D31" s="19"/>
      <c r="E31" s="19"/>
      <c r="F31" s="19"/>
      <c r="G31" s="19"/>
      <c r="H31" s="20"/>
      <c r="I31" s="19"/>
      <c r="J31" s="20"/>
      <c r="K31" s="19"/>
      <c r="L31" s="21"/>
      <c r="M31" s="21"/>
      <c r="N31" s="19"/>
      <c r="O31" s="20"/>
      <c r="P31" s="22"/>
      <c r="Q31" s="22"/>
      <c r="R31" s="22"/>
      <c r="S31" s="23" t="str">
        <f aca="false">IF($A31="","",IF(COUNTA($Q31:$R31)=0,"",SUM($Q31:$R31)))</f>
        <v/>
      </c>
      <c r="T31" s="19"/>
      <c r="U31" s="24"/>
      <c r="V31" s="25" t="str">
        <f aca="false">IF($A31="","",IF(OR($T31="",$U31=""),"",IFERROR(IF($T31="Flat",$U31,IF($T31="Per Loaded Mile",$R31*$U31,"")),"")))</f>
        <v/>
      </c>
      <c r="W31" s="24"/>
      <c r="X31" s="24"/>
      <c r="Y31" s="24"/>
      <c r="Z31" s="24"/>
      <c r="AA31" s="25" t="str">
        <f aca="false">IF(OR($A31="",$V31=""),"",IFERROR(SUM($V31:$Z31),""))</f>
        <v/>
      </c>
      <c r="AB31" s="26" t="str">
        <f aca="false">IF($A31="","",IFERROR(IF(INDEX(Resources!$J$5:$J$104,MATCH($F31,Resources!$G$5:$G$104,0))&gt;0,INDEX(Resources!$J$5:$J$104,MATCH($F31,Resources!$G$5:$G$104,0)),Settings!$B$5),Settings!$B$5))</f>
        <v/>
      </c>
      <c r="AC31" s="26" t="str">
        <f aca="false">IF($A31="","",IF(OR($S31="",$AB31=""),"",IFERROR($S31/$AB31,"")))</f>
        <v/>
      </c>
      <c r="AD31" s="25" t="str">
        <f aca="false">IF($A31="","",IF($AC31="","",IFERROR($AC31*Settings!$B$4,"")))</f>
        <v/>
      </c>
      <c r="AE31" s="19"/>
      <c r="AF31" s="27"/>
      <c r="AG31" s="25" t="str">
        <f aca="false">IF($A31="","",IF(OR($AE31="",$AF31=""),"",IFERROR(IF($AE31="% of Gross",$AA31*$AF31,IF($AE31="Per Loaded Mile",$R31*$AF31,IF($AE31="Flat",$AF31,""))),"")))</f>
        <v/>
      </c>
      <c r="AH31" s="25" t="str">
        <f aca="false">IF($A31="","",IFERROR(IF(OR($AA31="",$AD31="",$AG31=""),"",$AA31-$AD31-$AG31),""))</f>
        <v/>
      </c>
      <c r="AI31" s="28" t="str">
        <f aca="false">IF($A31="","",IFERROR($AH31/$AA31,""))</f>
        <v/>
      </c>
      <c r="AJ31" s="19"/>
      <c r="AK31" s="29"/>
      <c r="AL31" s="30" t="str">
        <f aca="false">IF($A31="","",IFERROR(IF(INDEX(Resources!$S$5:$S$104,MATCH($C31,Resources!$P$5:$P$104,0))&gt;0,INDEX(Resources!$S$5:$S$104,MATCH($C31,Resources!$P$5:$P$104,0)),Settings!$B$6),Settings!$B$6))</f>
        <v/>
      </c>
      <c r="AM31" s="31" t="str">
        <f aca="false">IF($AK31="","",IFERROR($AK31+$AL31,""))</f>
        <v/>
      </c>
      <c r="AN31" s="19"/>
      <c r="AO31" s="32" t="str">
        <f aca="true">IF($A31="","",IF($B31="Canceled","OK",IF(COUNTIF($A$6:$A$205,$A31)&gt;1,"DUPLICATE LOAD ID",IF(AND($L31&lt;&gt;"",$M31&lt;&gt;"",$M31&lt;=$L31),"CHECK APPOINTMENTS",IF(AND($P31&lt;&gt;"",$P31&gt;Settings!$B$8),"CHECK WEIGHT",IF(IFERROR(INDEX(Resources!$C$5:$C$104,MATCH($E31,Resources!$A$5:$A$104,0)),"Missing")&lt;&gt;"Active","CHECK DRIVER",IF(IFERROR(INDEX(Resources!$I$5:$I$104,MATCH($F31,Resources!$G$5:$G$104,0)),"Missing")&lt;&gt;"Active","CHECK TRUCK",IF(AND($G31&lt;&gt;"",IFERROR(INDEX(Resources!$N$5:$N$104,MATCH($G31,Resources!$L$5:$L$104,0)),"Missing")&lt;&gt;"Active"),"CHECK TRAILER",IF(AND($B31="Delivered",$AN31&lt;&gt;"Yes"),"POD NEEDED",IF(AND(OR($B31="Planned",$B31="Dispatched",$B31="At Pickup",$B31="In Transit"),$M31&lt;&gt;"",$M31&lt;NOW()),"DELIVERY OVERDUE",IF(AND($AI31&lt;&gt;"",$AI31&lt;Settings!$B$7),"LOW MARGIN","OK")))))))))))</f>
        <v/>
      </c>
      <c r="AP31" s="20"/>
    </row>
    <row r="32" customFormat="false" ht="19.5" hidden="false" customHeight="true" outlineLevel="0" collapsed="false">
      <c r="A32" s="19"/>
      <c r="B32" s="19"/>
      <c r="C32" s="20"/>
      <c r="D32" s="19"/>
      <c r="E32" s="19"/>
      <c r="F32" s="19"/>
      <c r="G32" s="19"/>
      <c r="H32" s="20"/>
      <c r="I32" s="19"/>
      <c r="J32" s="20"/>
      <c r="K32" s="19"/>
      <c r="L32" s="21"/>
      <c r="M32" s="21"/>
      <c r="N32" s="19"/>
      <c r="O32" s="20"/>
      <c r="P32" s="22"/>
      <c r="Q32" s="22"/>
      <c r="R32" s="22"/>
      <c r="S32" s="23" t="str">
        <f aca="false">IF($A32="","",IF(COUNTA($Q32:$R32)=0,"",SUM($Q32:$R32)))</f>
        <v/>
      </c>
      <c r="T32" s="19"/>
      <c r="U32" s="24"/>
      <c r="V32" s="25" t="str">
        <f aca="false">IF($A32="","",IF(OR($T32="",$U32=""),"",IFERROR(IF($T32="Flat",$U32,IF($T32="Per Loaded Mile",$R32*$U32,"")),"")))</f>
        <v/>
      </c>
      <c r="W32" s="24"/>
      <c r="X32" s="24"/>
      <c r="Y32" s="24"/>
      <c r="Z32" s="24"/>
      <c r="AA32" s="25" t="str">
        <f aca="false">IF(OR($A32="",$V32=""),"",IFERROR(SUM($V32:$Z32),""))</f>
        <v/>
      </c>
      <c r="AB32" s="26" t="str">
        <f aca="false">IF($A32="","",IFERROR(IF(INDEX(Resources!$J$5:$J$104,MATCH($F32,Resources!$G$5:$G$104,0))&gt;0,INDEX(Resources!$J$5:$J$104,MATCH($F32,Resources!$G$5:$G$104,0)),Settings!$B$5),Settings!$B$5))</f>
        <v/>
      </c>
      <c r="AC32" s="26" t="str">
        <f aca="false">IF($A32="","",IF(OR($S32="",$AB32=""),"",IFERROR($S32/$AB32,"")))</f>
        <v/>
      </c>
      <c r="AD32" s="25" t="str">
        <f aca="false">IF($A32="","",IF($AC32="","",IFERROR($AC32*Settings!$B$4,"")))</f>
        <v/>
      </c>
      <c r="AE32" s="19"/>
      <c r="AF32" s="27"/>
      <c r="AG32" s="25" t="str">
        <f aca="false">IF($A32="","",IF(OR($AE32="",$AF32=""),"",IFERROR(IF($AE32="% of Gross",$AA32*$AF32,IF($AE32="Per Loaded Mile",$R32*$AF32,IF($AE32="Flat",$AF32,""))),"")))</f>
        <v/>
      </c>
      <c r="AH32" s="25" t="str">
        <f aca="false">IF($A32="","",IFERROR(IF(OR($AA32="",$AD32="",$AG32=""),"",$AA32-$AD32-$AG32),""))</f>
        <v/>
      </c>
      <c r="AI32" s="28" t="str">
        <f aca="false">IF($A32="","",IFERROR($AH32/$AA32,""))</f>
        <v/>
      </c>
      <c r="AJ32" s="19"/>
      <c r="AK32" s="29"/>
      <c r="AL32" s="30" t="str">
        <f aca="false">IF($A32="","",IFERROR(IF(INDEX(Resources!$S$5:$S$104,MATCH($C32,Resources!$P$5:$P$104,0))&gt;0,INDEX(Resources!$S$5:$S$104,MATCH($C32,Resources!$P$5:$P$104,0)),Settings!$B$6),Settings!$B$6))</f>
        <v/>
      </c>
      <c r="AM32" s="31" t="str">
        <f aca="false">IF($AK32="","",IFERROR($AK32+$AL32,""))</f>
        <v/>
      </c>
      <c r="AN32" s="19"/>
      <c r="AO32" s="32" t="str">
        <f aca="true">IF($A32="","",IF($B32="Canceled","OK",IF(COUNTIF($A$6:$A$205,$A32)&gt;1,"DUPLICATE LOAD ID",IF(AND($L32&lt;&gt;"",$M32&lt;&gt;"",$M32&lt;=$L32),"CHECK APPOINTMENTS",IF(AND($P32&lt;&gt;"",$P32&gt;Settings!$B$8),"CHECK WEIGHT",IF(IFERROR(INDEX(Resources!$C$5:$C$104,MATCH($E32,Resources!$A$5:$A$104,0)),"Missing")&lt;&gt;"Active","CHECK DRIVER",IF(IFERROR(INDEX(Resources!$I$5:$I$104,MATCH($F32,Resources!$G$5:$G$104,0)),"Missing")&lt;&gt;"Active","CHECK TRUCK",IF(AND($G32&lt;&gt;"",IFERROR(INDEX(Resources!$N$5:$N$104,MATCH($G32,Resources!$L$5:$L$104,0)),"Missing")&lt;&gt;"Active"),"CHECK TRAILER",IF(AND($B32="Delivered",$AN32&lt;&gt;"Yes"),"POD NEEDED",IF(AND(OR($B32="Planned",$B32="Dispatched",$B32="At Pickup",$B32="In Transit"),$M32&lt;&gt;"",$M32&lt;NOW()),"DELIVERY OVERDUE",IF(AND($AI32&lt;&gt;"",$AI32&lt;Settings!$B$7),"LOW MARGIN","OK")))))))))))</f>
        <v/>
      </c>
      <c r="AP32" s="20"/>
    </row>
    <row r="33" customFormat="false" ht="19.5" hidden="false" customHeight="true" outlineLevel="0" collapsed="false">
      <c r="A33" s="19"/>
      <c r="B33" s="19"/>
      <c r="C33" s="20"/>
      <c r="D33" s="19"/>
      <c r="E33" s="19"/>
      <c r="F33" s="19"/>
      <c r="G33" s="19"/>
      <c r="H33" s="20"/>
      <c r="I33" s="19"/>
      <c r="J33" s="20"/>
      <c r="K33" s="19"/>
      <c r="L33" s="21"/>
      <c r="M33" s="21"/>
      <c r="N33" s="19"/>
      <c r="O33" s="20"/>
      <c r="P33" s="22"/>
      <c r="Q33" s="22"/>
      <c r="R33" s="22"/>
      <c r="S33" s="23" t="str">
        <f aca="false">IF($A33="","",IF(COUNTA($Q33:$R33)=0,"",SUM($Q33:$R33)))</f>
        <v/>
      </c>
      <c r="T33" s="19"/>
      <c r="U33" s="24"/>
      <c r="V33" s="25" t="str">
        <f aca="false">IF($A33="","",IF(OR($T33="",$U33=""),"",IFERROR(IF($T33="Flat",$U33,IF($T33="Per Loaded Mile",$R33*$U33,"")),"")))</f>
        <v/>
      </c>
      <c r="W33" s="24"/>
      <c r="X33" s="24"/>
      <c r="Y33" s="24"/>
      <c r="Z33" s="24"/>
      <c r="AA33" s="25" t="str">
        <f aca="false">IF(OR($A33="",$V33=""),"",IFERROR(SUM($V33:$Z33),""))</f>
        <v/>
      </c>
      <c r="AB33" s="26" t="str">
        <f aca="false">IF($A33="","",IFERROR(IF(INDEX(Resources!$J$5:$J$104,MATCH($F33,Resources!$G$5:$G$104,0))&gt;0,INDEX(Resources!$J$5:$J$104,MATCH($F33,Resources!$G$5:$G$104,0)),Settings!$B$5),Settings!$B$5))</f>
        <v/>
      </c>
      <c r="AC33" s="26" t="str">
        <f aca="false">IF($A33="","",IF(OR($S33="",$AB33=""),"",IFERROR($S33/$AB33,"")))</f>
        <v/>
      </c>
      <c r="AD33" s="25" t="str">
        <f aca="false">IF($A33="","",IF($AC33="","",IFERROR($AC33*Settings!$B$4,"")))</f>
        <v/>
      </c>
      <c r="AE33" s="19"/>
      <c r="AF33" s="27"/>
      <c r="AG33" s="25" t="str">
        <f aca="false">IF($A33="","",IF(OR($AE33="",$AF33=""),"",IFERROR(IF($AE33="% of Gross",$AA33*$AF33,IF($AE33="Per Loaded Mile",$R33*$AF33,IF($AE33="Flat",$AF33,""))),"")))</f>
        <v/>
      </c>
      <c r="AH33" s="25" t="str">
        <f aca="false">IF($A33="","",IFERROR(IF(OR($AA33="",$AD33="",$AG33=""),"",$AA33-$AD33-$AG33),""))</f>
        <v/>
      </c>
      <c r="AI33" s="28" t="str">
        <f aca="false">IF($A33="","",IFERROR($AH33/$AA33,""))</f>
        <v/>
      </c>
      <c r="AJ33" s="19"/>
      <c r="AK33" s="29"/>
      <c r="AL33" s="30" t="str">
        <f aca="false">IF($A33="","",IFERROR(IF(INDEX(Resources!$S$5:$S$104,MATCH($C33,Resources!$P$5:$P$104,0))&gt;0,INDEX(Resources!$S$5:$S$104,MATCH($C33,Resources!$P$5:$P$104,0)),Settings!$B$6),Settings!$B$6))</f>
        <v/>
      </c>
      <c r="AM33" s="31" t="str">
        <f aca="false">IF($AK33="","",IFERROR($AK33+$AL33,""))</f>
        <v/>
      </c>
      <c r="AN33" s="19"/>
      <c r="AO33" s="32" t="str">
        <f aca="true">IF($A33="","",IF($B33="Canceled","OK",IF(COUNTIF($A$6:$A$205,$A33)&gt;1,"DUPLICATE LOAD ID",IF(AND($L33&lt;&gt;"",$M33&lt;&gt;"",$M33&lt;=$L33),"CHECK APPOINTMENTS",IF(AND($P33&lt;&gt;"",$P33&gt;Settings!$B$8),"CHECK WEIGHT",IF(IFERROR(INDEX(Resources!$C$5:$C$104,MATCH($E33,Resources!$A$5:$A$104,0)),"Missing")&lt;&gt;"Active","CHECK DRIVER",IF(IFERROR(INDEX(Resources!$I$5:$I$104,MATCH($F33,Resources!$G$5:$G$104,0)),"Missing")&lt;&gt;"Active","CHECK TRUCK",IF(AND($G33&lt;&gt;"",IFERROR(INDEX(Resources!$N$5:$N$104,MATCH($G33,Resources!$L$5:$L$104,0)),"Missing")&lt;&gt;"Active"),"CHECK TRAILER",IF(AND($B33="Delivered",$AN33&lt;&gt;"Yes"),"POD NEEDED",IF(AND(OR($B33="Planned",$B33="Dispatched",$B33="At Pickup",$B33="In Transit"),$M33&lt;&gt;"",$M33&lt;NOW()),"DELIVERY OVERDUE",IF(AND($AI33&lt;&gt;"",$AI33&lt;Settings!$B$7),"LOW MARGIN","OK")))))))))))</f>
        <v/>
      </c>
      <c r="AP33" s="20"/>
    </row>
    <row r="34" customFormat="false" ht="19.5" hidden="false" customHeight="true" outlineLevel="0" collapsed="false">
      <c r="A34" s="19"/>
      <c r="B34" s="19"/>
      <c r="C34" s="20"/>
      <c r="D34" s="19"/>
      <c r="E34" s="19"/>
      <c r="F34" s="19"/>
      <c r="G34" s="19"/>
      <c r="H34" s="20"/>
      <c r="I34" s="19"/>
      <c r="J34" s="20"/>
      <c r="K34" s="19"/>
      <c r="L34" s="21"/>
      <c r="M34" s="21"/>
      <c r="N34" s="19"/>
      <c r="O34" s="20"/>
      <c r="P34" s="22"/>
      <c r="Q34" s="22"/>
      <c r="R34" s="22"/>
      <c r="S34" s="23" t="str">
        <f aca="false">IF($A34="","",IF(COUNTA($Q34:$R34)=0,"",SUM($Q34:$R34)))</f>
        <v/>
      </c>
      <c r="T34" s="19"/>
      <c r="U34" s="24"/>
      <c r="V34" s="25" t="str">
        <f aca="false">IF($A34="","",IF(OR($T34="",$U34=""),"",IFERROR(IF($T34="Flat",$U34,IF($T34="Per Loaded Mile",$R34*$U34,"")),"")))</f>
        <v/>
      </c>
      <c r="W34" s="24"/>
      <c r="X34" s="24"/>
      <c r="Y34" s="24"/>
      <c r="Z34" s="24"/>
      <c r="AA34" s="25" t="str">
        <f aca="false">IF(OR($A34="",$V34=""),"",IFERROR(SUM($V34:$Z34),""))</f>
        <v/>
      </c>
      <c r="AB34" s="26" t="str">
        <f aca="false">IF($A34="","",IFERROR(IF(INDEX(Resources!$J$5:$J$104,MATCH($F34,Resources!$G$5:$G$104,0))&gt;0,INDEX(Resources!$J$5:$J$104,MATCH($F34,Resources!$G$5:$G$104,0)),Settings!$B$5),Settings!$B$5))</f>
        <v/>
      </c>
      <c r="AC34" s="26" t="str">
        <f aca="false">IF($A34="","",IF(OR($S34="",$AB34=""),"",IFERROR($S34/$AB34,"")))</f>
        <v/>
      </c>
      <c r="AD34" s="25" t="str">
        <f aca="false">IF($A34="","",IF($AC34="","",IFERROR($AC34*Settings!$B$4,"")))</f>
        <v/>
      </c>
      <c r="AE34" s="19"/>
      <c r="AF34" s="27"/>
      <c r="AG34" s="25" t="str">
        <f aca="false">IF($A34="","",IF(OR($AE34="",$AF34=""),"",IFERROR(IF($AE34="% of Gross",$AA34*$AF34,IF($AE34="Per Loaded Mile",$R34*$AF34,IF($AE34="Flat",$AF34,""))),"")))</f>
        <v/>
      </c>
      <c r="AH34" s="25" t="str">
        <f aca="false">IF($A34="","",IFERROR(IF(OR($AA34="",$AD34="",$AG34=""),"",$AA34-$AD34-$AG34),""))</f>
        <v/>
      </c>
      <c r="AI34" s="28" t="str">
        <f aca="false">IF($A34="","",IFERROR($AH34/$AA34,""))</f>
        <v/>
      </c>
      <c r="AJ34" s="19"/>
      <c r="AK34" s="29"/>
      <c r="AL34" s="30" t="str">
        <f aca="false">IF($A34="","",IFERROR(IF(INDEX(Resources!$S$5:$S$104,MATCH($C34,Resources!$P$5:$P$104,0))&gt;0,INDEX(Resources!$S$5:$S$104,MATCH($C34,Resources!$P$5:$P$104,0)),Settings!$B$6),Settings!$B$6))</f>
        <v/>
      </c>
      <c r="AM34" s="31" t="str">
        <f aca="false">IF($AK34="","",IFERROR($AK34+$AL34,""))</f>
        <v/>
      </c>
      <c r="AN34" s="19"/>
      <c r="AO34" s="32" t="str">
        <f aca="true">IF($A34="","",IF($B34="Canceled","OK",IF(COUNTIF($A$6:$A$205,$A34)&gt;1,"DUPLICATE LOAD ID",IF(AND($L34&lt;&gt;"",$M34&lt;&gt;"",$M34&lt;=$L34),"CHECK APPOINTMENTS",IF(AND($P34&lt;&gt;"",$P34&gt;Settings!$B$8),"CHECK WEIGHT",IF(IFERROR(INDEX(Resources!$C$5:$C$104,MATCH($E34,Resources!$A$5:$A$104,0)),"Missing")&lt;&gt;"Active","CHECK DRIVER",IF(IFERROR(INDEX(Resources!$I$5:$I$104,MATCH($F34,Resources!$G$5:$G$104,0)),"Missing")&lt;&gt;"Active","CHECK TRUCK",IF(AND($G34&lt;&gt;"",IFERROR(INDEX(Resources!$N$5:$N$104,MATCH($G34,Resources!$L$5:$L$104,0)),"Missing")&lt;&gt;"Active"),"CHECK TRAILER",IF(AND($B34="Delivered",$AN34&lt;&gt;"Yes"),"POD NEEDED",IF(AND(OR($B34="Planned",$B34="Dispatched",$B34="At Pickup",$B34="In Transit"),$M34&lt;&gt;"",$M34&lt;NOW()),"DELIVERY OVERDUE",IF(AND($AI34&lt;&gt;"",$AI34&lt;Settings!$B$7),"LOW MARGIN","OK")))))))))))</f>
        <v/>
      </c>
      <c r="AP34" s="20"/>
    </row>
    <row r="35" customFormat="false" ht="19.5" hidden="false" customHeight="true" outlineLevel="0" collapsed="false">
      <c r="A35" s="19"/>
      <c r="B35" s="19"/>
      <c r="C35" s="20"/>
      <c r="D35" s="19"/>
      <c r="E35" s="19"/>
      <c r="F35" s="19"/>
      <c r="G35" s="19"/>
      <c r="H35" s="20"/>
      <c r="I35" s="19"/>
      <c r="J35" s="20"/>
      <c r="K35" s="19"/>
      <c r="L35" s="21"/>
      <c r="M35" s="21"/>
      <c r="N35" s="19"/>
      <c r="O35" s="20"/>
      <c r="P35" s="22"/>
      <c r="Q35" s="22"/>
      <c r="R35" s="22"/>
      <c r="S35" s="23" t="str">
        <f aca="false">IF($A35="","",IF(COUNTA($Q35:$R35)=0,"",SUM($Q35:$R35)))</f>
        <v/>
      </c>
      <c r="T35" s="19"/>
      <c r="U35" s="24"/>
      <c r="V35" s="25" t="str">
        <f aca="false">IF($A35="","",IF(OR($T35="",$U35=""),"",IFERROR(IF($T35="Flat",$U35,IF($T35="Per Loaded Mile",$R35*$U35,"")),"")))</f>
        <v/>
      </c>
      <c r="W35" s="24"/>
      <c r="X35" s="24"/>
      <c r="Y35" s="24"/>
      <c r="Z35" s="24"/>
      <c r="AA35" s="25" t="str">
        <f aca="false">IF(OR($A35="",$V35=""),"",IFERROR(SUM($V35:$Z35),""))</f>
        <v/>
      </c>
      <c r="AB35" s="26" t="str">
        <f aca="false">IF($A35="","",IFERROR(IF(INDEX(Resources!$J$5:$J$104,MATCH($F35,Resources!$G$5:$G$104,0))&gt;0,INDEX(Resources!$J$5:$J$104,MATCH($F35,Resources!$G$5:$G$104,0)),Settings!$B$5),Settings!$B$5))</f>
        <v/>
      </c>
      <c r="AC35" s="26" t="str">
        <f aca="false">IF($A35="","",IF(OR($S35="",$AB35=""),"",IFERROR($S35/$AB35,"")))</f>
        <v/>
      </c>
      <c r="AD35" s="25" t="str">
        <f aca="false">IF($A35="","",IF($AC35="","",IFERROR($AC35*Settings!$B$4,"")))</f>
        <v/>
      </c>
      <c r="AE35" s="19"/>
      <c r="AF35" s="27"/>
      <c r="AG35" s="25" t="str">
        <f aca="false">IF($A35="","",IF(OR($AE35="",$AF35=""),"",IFERROR(IF($AE35="% of Gross",$AA35*$AF35,IF($AE35="Per Loaded Mile",$R35*$AF35,IF($AE35="Flat",$AF35,""))),"")))</f>
        <v/>
      </c>
      <c r="AH35" s="25" t="str">
        <f aca="false">IF($A35="","",IFERROR(IF(OR($AA35="",$AD35="",$AG35=""),"",$AA35-$AD35-$AG35),""))</f>
        <v/>
      </c>
      <c r="AI35" s="28" t="str">
        <f aca="false">IF($A35="","",IFERROR($AH35/$AA35,""))</f>
        <v/>
      </c>
      <c r="AJ35" s="19"/>
      <c r="AK35" s="29"/>
      <c r="AL35" s="30" t="str">
        <f aca="false">IF($A35="","",IFERROR(IF(INDEX(Resources!$S$5:$S$104,MATCH($C35,Resources!$P$5:$P$104,0))&gt;0,INDEX(Resources!$S$5:$S$104,MATCH($C35,Resources!$P$5:$P$104,0)),Settings!$B$6),Settings!$B$6))</f>
        <v/>
      </c>
      <c r="AM35" s="31" t="str">
        <f aca="false">IF($AK35="","",IFERROR($AK35+$AL35,""))</f>
        <v/>
      </c>
      <c r="AN35" s="19"/>
      <c r="AO35" s="32" t="str">
        <f aca="true">IF($A35="","",IF($B35="Canceled","OK",IF(COUNTIF($A$6:$A$205,$A35)&gt;1,"DUPLICATE LOAD ID",IF(AND($L35&lt;&gt;"",$M35&lt;&gt;"",$M35&lt;=$L35),"CHECK APPOINTMENTS",IF(AND($P35&lt;&gt;"",$P35&gt;Settings!$B$8),"CHECK WEIGHT",IF(IFERROR(INDEX(Resources!$C$5:$C$104,MATCH($E35,Resources!$A$5:$A$104,0)),"Missing")&lt;&gt;"Active","CHECK DRIVER",IF(IFERROR(INDEX(Resources!$I$5:$I$104,MATCH($F35,Resources!$G$5:$G$104,0)),"Missing")&lt;&gt;"Active","CHECK TRUCK",IF(AND($G35&lt;&gt;"",IFERROR(INDEX(Resources!$N$5:$N$104,MATCH($G35,Resources!$L$5:$L$104,0)),"Missing")&lt;&gt;"Active"),"CHECK TRAILER",IF(AND($B35="Delivered",$AN35&lt;&gt;"Yes"),"POD NEEDED",IF(AND(OR($B35="Planned",$B35="Dispatched",$B35="At Pickup",$B35="In Transit"),$M35&lt;&gt;"",$M35&lt;NOW()),"DELIVERY OVERDUE",IF(AND($AI35&lt;&gt;"",$AI35&lt;Settings!$B$7),"LOW MARGIN","OK")))))))))))</f>
        <v/>
      </c>
      <c r="AP35" s="20"/>
    </row>
    <row r="36" customFormat="false" ht="19.5" hidden="false" customHeight="true" outlineLevel="0" collapsed="false">
      <c r="A36" s="19"/>
      <c r="B36" s="19"/>
      <c r="C36" s="20"/>
      <c r="D36" s="19"/>
      <c r="E36" s="19"/>
      <c r="F36" s="19"/>
      <c r="G36" s="19"/>
      <c r="H36" s="20"/>
      <c r="I36" s="19"/>
      <c r="J36" s="20"/>
      <c r="K36" s="19"/>
      <c r="L36" s="21"/>
      <c r="M36" s="21"/>
      <c r="N36" s="19"/>
      <c r="O36" s="20"/>
      <c r="P36" s="22"/>
      <c r="Q36" s="22"/>
      <c r="R36" s="22"/>
      <c r="S36" s="23" t="str">
        <f aca="false">IF($A36="","",IF(COUNTA($Q36:$R36)=0,"",SUM($Q36:$R36)))</f>
        <v/>
      </c>
      <c r="T36" s="19"/>
      <c r="U36" s="24"/>
      <c r="V36" s="25" t="str">
        <f aca="false">IF($A36="","",IF(OR($T36="",$U36=""),"",IFERROR(IF($T36="Flat",$U36,IF($T36="Per Loaded Mile",$R36*$U36,"")),"")))</f>
        <v/>
      </c>
      <c r="W36" s="24"/>
      <c r="X36" s="24"/>
      <c r="Y36" s="24"/>
      <c r="Z36" s="24"/>
      <c r="AA36" s="25" t="str">
        <f aca="false">IF(OR($A36="",$V36=""),"",IFERROR(SUM($V36:$Z36),""))</f>
        <v/>
      </c>
      <c r="AB36" s="26" t="str">
        <f aca="false">IF($A36="","",IFERROR(IF(INDEX(Resources!$J$5:$J$104,MATCH($F36,Resources!$G$5:$G$104,0))&gt;0,INDEX(Resources!$J$5:$J$104,MATCH($F36,Resources!$G$5:$G$104,0)),Settings!$B$5),Settings!$B$5))</f>
        <v/>
      </c>
      <c r="AC36" s="26" t="str">
        <f aca="false">IF($A36="","",IF(OR($S36="",$AB36=""),"",IFERROR($S36/$AB36,"")))</f>
        <v/>
      </c>
      <c r="AD36" s="25" t="str">
        <f aca="false">IF($A36="","",IF($AC36="","",IFERROR($AC36*Settings!$B$4,"")))</f>
        <v/>
      </c>
      <c r="AE36" s="19"/>
      <c r="AF36" s="27"/>
      <c r="AG36" s="25" t="str">
        <f aca="false">IF($A36="","",IF(OR($AE36="",$AF36=""),"",IFERROR(IF($AE36="% of Gross",$AA36*$AF36,IF($AE36="Per Loaded Mile",$R36*$AF36,IF($AE36="Flat",$AF36,""))),"")))</f>
        <v/>
      </c>
      <c r="AH36" s="25" t="str">
        <f aca="false">IF($A36="","",IFERROR(IF(OR($AA36="",$AD36="",$AG36=""),"",$AA36-$AD36-$AG36),""))</f>
        <v/>
      </c>
      <c r="AI36" s="28" t="str">
        <f aca="false">IF($A36="","",IFERROR($AH36/$AA36,""))</f>
        <v/>
      </c>
      <c r="AJ36" s="19"/>
      <c r="AK36" s="29"/>
      <c r="AL36" s="30" t="str">
        <f aca="false">IF($A36="","",IFERROR(IF(INDEX(Resources!$S$5:$S$104,MATCH($C36,Resources!$P$5:$P$104,0))&gt;0,INDEX(Resources!$S$5:$S$104,MATCH($C36,Resources!$P$5:$P$104,0)),Settings!$B$6),Settings!$B$6))</f>
        <v/>
      </c>
      <c r="AM36" s="31" t="str">
        <f aca="false">IF($AK36="","",IFERROR($AK36+$AL36,""))</f>
        <v/>
      </c>
      <c r="AN36" s="19"/>
      <c r="AO36" s="32" t="str">
        <f aca="true">IF($A36="","",IF($B36="Canceled","OK",IF(COUNTIF($A$6:$A$205,$A36)&gt;1,"DUPLICATE LOAD ID",IF(AND($L36&lt;&gt;"",$M36&lt;&gt;"",$M36&lt;=$L36),"CHECK APPOINTMENTS",IF(AND($P36&lt;&gt;"",$P36&gt;Settings!$B$8),"CHECK WEIGHT",IF(IFERROR(INDEX(Resources!$C$5:$C$104,MATCH($E36,Resources!$A$5:$A$104,0)),"Missing")&lt;&gt;"Active","CHECK DRIVER",IF(IFERROR(INDEX(Resources!$I$5:$I$104,MATCH($F36,Resources!$G$5:$G$104,0)),"Missing")&lt;&gt;"Active","CHECK TRUCK",IF(AND($G36&lt;&gt;"",IFERROR(INDEX(Resources!$N$5:$N$104,MATCH($G36,Resources!$L$5:$L$104,0)),"Missing")&lt;&gt;"Active"),"CHECK TRAILER",IF(AND($B36="Delivered",$AN36&lt;&gt;"Yes"),"POD NEEDED",IF(AND(OR($B36="Planned",$B36="Dispatched",$B36="At Pickup",$B36="In Transit"),$M36&lt;&gt;"",$M36&lt;NOW()),"DELIVERY OVERDUE",IF(AND($AI36&lt;&gt;"",$AI36&lt;Settings!$B$7),"LOW MARGIN","OK")))))))))))</f>
        <v/>
      </c>
      <c r="AP36" s="20"/>
    </row>
    <row r="37" customFormat="false" ht="19.5" hidden="false" customHeight="true" outlineLevel="0" collapsed="false">
      <c r="A37" s="19"/>
      <c r="B37" s="19"/>
      <c r="C37" s="20"/>
      <c r="D37" s="19"/>
      <c r="E37" s="19"/>
      <c r="F37" s="19"/>
      <c r="G37" s="19"/>
      <c r="H37" s="20"/>
      <c r="I37" s="19"/>
      <c r="J37" s="20"/>
      <c r="K37" s="19"/>
      <c r="L37" s="21"/>
      <c r="M37" s="21"/>
      <c r="N37" s="19"/>
      <c r="O37" s="20"/>
      <c r="P37" s="22"/>
      <c r="Q37" s="22"/>
      <c r="R37" s="22"/>
      <c r="S37" s="23" t="str">
        <f aca="false">IF($A37="","",IF(COUNTA($Q37:$R37)=0,"",SUM($Q37:$R37)))</f>
        <v/>
      </c>
      <c r="T37" s="19"/>
      <c r="U37" s="24"/>
      <c r="V37" s="25" t="str">
        <f aca="false">IF($A37="","",IF(OR($T37="",$U37=""),"",IFERROR(IF($T37="Flat",$U37,IF($T37="Per Loaded Mile",$R37*$U37,"")),"")))</f>
        <v/>
      </c>
      <c r="W37" s="24"/>
      <c r="X37" s="24"/>
      <c r="Y37" s="24"/>
      <c r="Z37" s="24"/>
      <c r="AA37" s="25" t="str">
        <f aca="false">IF(OR($A37="",$V37=""),"",IFERROR(SUM($V37:$Z37),""))</f>
        <v/>
      </c>
      <c r="AB37" s="26" t="str">
        <f aca="false">IF($A37="","",IFERROR(IF(INDEX(Resources!$J$5:$J$104,MATCH($F37,Resources!$G$5:$G$104,0))&gt;0,INDEX(Resources!$J$5:$J$104,MATCH($F37,Resources!$G$5:$G$104,0)),Settings!$B$5),Settings!$B$5))</f>
        <v/>
      </c>
      <c r="AC37" s="26" t="str">
        <f aca="false">IF($A37="","",IF(OR($S37="",$AB37=""),"",IFERROR($S37/$AB37,"")))</f>
        <v/>
      </c>
      <c r="AD37" s="25" t="str">
        <f aca="false">IF($A37="","",IF($AC37="","",IFERROR($AC37*Settings!$B$4,"")))</f>
        <v/>
      </c>
      <c r="AE37" s="19"/>
      <c r="AF37" s="27"/>
      <c r="AG37" s="25" t="str">
        <f aca="false">IF($A37="","",IF(OR($AE37="",$AF37=""),"",IFERROR(IF($AE37="% of Gross",$AA37*$AF37,IF($AE37="Per Loaded Mile",$R37*$AF37,IF($AE37="Flat",$AF37,""))),"")))</f>
        <v/>
      </c>
      <c r="AH37" s="25" t="str">
        <f aca="false">IF($A37="","",IFERROR(IF(OR($AA37="",$AD37="",$AG37=""),"",$AA37-$AD37-$AG37),""))</f>
        <v/>
      </c>
      <c r="AI37" s="28" t="str">
        <f aca="false">IF($A37="","",IFERROR($AH37/$AA37,""))</f>
        <v/>
      </c>
      <c r="AJ37" s="19"/>
      <c r="AK37" s="29"/>
      <c r="AL37" s="30" t="str">
        <f aca="false">IF($A37="","",IFERROR(IF(INDEX(Resources!$S$5:$S$104,MATCH($C37,Resources!$P$5:$P$104,0))&gt;0,INDEX(Resources!$S$5:$S$104,MATCH($C37,Resources!$P$5:$P$104,0)),Settings!$B$6),Settings!$B$6))</f>
        <v/>
      </c>
      <c r="AM37" s="31" t="str">
        <f aca="false">IF($AK37="","",IFERROR($AK37+$AL37,""))</f>
        <v/>
      </c>
      <c r="AN37" s="19"/>
      <c r="AO37" s="32" t="str">
        <f aca="true">IF($A37="","",IF($B37="Canceled","OK",IF(COUNTIF($A$6:$A$205,$A37)&gt;1,"DUPLICATE LOAD ID",IF(AND($L37&lt;&gt;"",$M37&lt;&gt;"",$M37&lt;=$L37),"CHECK APPOINTMENTS",IF(AND($P37&lt;&gt;"",$P37&gt;Settings!$B$8),"CHECK WEIGHT",IF(IFERROR(INDEX(Resources!$C$5:$C$104,MATCH($E37,Resources!$A$5:$A$104,0)),"Missing")&lt;&gt;"Active","CHECK DRIVER",IF(IFERROR(INDEX(Resources!$I$5:$I$104,MATCH($F37,Resources!$G$5:$G$104,0)),"Missing")&lt;&gt;"Active","CHECK TRUCK",IF(AND($G37&lt;&gt;"",IFERROR(INDEX(Resources!$N$5:$N$104,MATCH($G37,Resources!$L$5:$L$104,0)),"Missing")&lt;&gt;"Active"),"CHECK TRAILER",IF(AND($B37="Delivered",$AN37&lt;&gt;"Yes"),"POD NEEDED",IF(AND(OR($B37="Planned",$B37="Dispatched",$B37="At Pickup",$B37="In Transit"),$M37&lt;&gt;"",$M37&lt;NOW()),"DELIVERY OVERDUE",IF(AND($AI37&lt;&gt;"",$AI37&lt;Settings!$B$7),"LOW MARGIN","OK")))))))))))</f>
        <v/>
      </c>
      <c r="AP37" s="20"/>
    </row>
    <row r="38" customFormat="false" ht="19.5" hidden="false" customHeight="true" outlineLevel="0" collapsed="false">
      <c r="A38" s="19"/>
      <c r="B38" s="19"/>
      <c r="C38" s="20"/>
      <c r="D38" s="19"/>
      <c r="E38" s="19"/>
      <c r="F38" s="19"/>
      <c r="G38" s="19"/>
      <c r="H38" s="20"/>
      <c r="I38" s="19"/>
      <c r="J38" s="20"/>
      <c r="K38" s="19"/>
      <c r="L38" s="21"/>
      <c r="M38" s="21"/>
      <c r="N38" s="19"/>
      <c r="O38" s="20"/>
      <c r="P38" s="22"/>
      <c r="Q38" s="22"/>
      <c r="R38" s="22"/>
      <c r="S38" s="23" t="str">
        <f aca="false">IF($A38="","",IF(COUNTA($Q38:$R38)=0,"",SUM($Q38:$R38)))</f>
        <v/>
      </c>
      <c r="T38" s="19"/>
      <c r="U38" s="24"/>
      <c r="V38" s="25" t="str">
        <f aca="false">IF($A38="","",IF(OR($T38="",$U38=""),"",IFERROR(IF($T38="Flat",$U38,IF($T38="Per Loaded Mile",$R38*$U38,"")),"")))</f>
        <v/>
      </c>
      <c r="W38" s="24"/>
      <c r="X38" s="24"/>
      <c r="Y38" s="24"/>
      <c r="Z38" s="24"/>
      <c r="AA38" s="25" t="str">
        <f aca="false">IF(OR($A38="",$V38=""),"",IFERROR(SUM($V38:$Z38),""))</f>
        <v/>
      </c>
      <c r="AB38" s="26" t="str">
        <f aca="false">IF($A38="","",IFERROR(IF(INDEX(Resources!$J$5:$J$104,MATCH($F38,Resources!$G$5:$G$104,0))&gt;0,INDEX(Resources!$J$5:$J$104,MATCH($F38,Resources!$G$5:$G$104,0)),Settings!$B$5),Settings!$B$5))</f>
        <v/>
      </c>
      <c r="AC38" s="26" t="str">
        <f aca="false">IF($A38="","",IF(OR($S38="",$AB38=""),"",IFERROR($S38/$AB38,"")))</f>
        <v/>
      </c>
      <c r="AD38" s="25" t="str">
        <f aca="false">IF($A38="","",IF($AC38="","",IFERROR($AC38*Settings!$B$4,"")))</f>
        <v/>
      </c>
      <c r="AE38" s="19"/>
      <c r="AF38" s="27"/>
      <c r="AG38" s="25" t="str">
        <f aca="false">IF($A38="","",IF(OR($AE38="",$AF38=""),"",IFERROR(IF($AE38="% of Gross",$AA38*$AF38,IF($AE38="Per Loaded Mile",$R38*$AF38,IF($AE38="Flat",$AF38,""))),"")))</f>
        <v/>
      </c>
      <c r="AH38" s="25" t="str">
        <f aca="false">IF($A38="","",IFERROR(IF(OR($AA38="",$AD38="",$AG38=""),"",$AA38-$AD38-$AG38),""))</f>
        <v/>
      </c>
      <c r="AI38" s="28" t="str">
        <f aca="false">IF($A38="","",IFERROR($AH38/$AA38,""))</f>
        <v/>
      </c>
      <c r="AJ38" s="19"/>
      <c r="AK38" s="29"/>
      <c r="AL38" s="30" t="str">
        <f aca="false">IF($A38="","",IFERROR(IF(INDEX(Resources!$S$5:$S$104,MATCH($C38,Resources!$P$5:$P$104,0))&gt;0,INDEX(Resources!$S$5:$S$104,MATCH($C38,Resources!$P$5:$P$104,0)),Settings!$B$6),Settings!$B$6))</f>
        <v/>
      </c>
      <c r="AM38" s="31" t="str">
        <f aca="false">IF($AK38="","",IFERROR($AK38+$AL38,""))</f>
        <v/>
      </c>
      <c r="AN38" s="19"/>
      <c r="AO38" s="32" t="str">
        <f aca="true">IF($A38="","",IF($B38="Canceled","OK",IF(COUNTIF($A$6:$A$205,$A38)&gt;1,"DUPLICATE LOAD ID",IF(AND($L38&lt;&gt;"",$M38&lt;&gt;"",$M38&lt;=$L38),"CHECK APPOINTMENTS",IF(AND($P38&lt;&gt;"",$P38&gt;Settings!$B$8),"CHECK WEIGHT",IF(IFERROR(INDEX(Resources!$C$5:$C$104,MATCH($E38,Resources!$A$5:$A$104,0)),"Missing")&lt;&gt;"Active","CHECK DRIVER",IF(IFERROR(INDEX(Resources!$I$5:$I$104,MATCH($F38,Resources!$G$5:$G$104,0)),"Missing")&lt;&gt;"Active","CHECK TRUCK",IF(AND($G38&lt;&gt;"",IFERROR(INDEX(Resources!$N$5:$N$104,MATCH($G38,Resources!$L$5:$L$104,0)),"Missing")&lt;&gt;"Active"),"CHECK TRAILER",IF(AND($B38="Delivered",$AN38&lt;&gt;"Yes"),"POD NEEDED",IF(AND(OR($B38="Planned",$B38="Dispatched",$B38="At Pickup",$B38="In Transit"),$M38&lt;&gt;"",$M38&lt;NOW()),"DELIVERY OVERDUE",IF(AND($AI38&lt;&gt;"",$AI38&lt;Settings!$B$7),"LOW MARGIN","OK")))))))))))</f>
        <v/>
      </c>
      <c r="AP38" s="20"/>
    </row>
    <row r="39" customFormat="false" ht="19.5" hidden="false" customHeight="true" outlineLevel="0" collapsed="false">
      <c r="A39" s="19"/>
      <c r="B39" s="19"/>
      <c r="C39" s="20"/>
      <c r="D39" s="19"/>
      <c r="E39" s="19"/>
      <c r="F39" s="19"/>
      <c r="G39" s="19"/>
      <c r="H39" s="20"/>
      <c r="I39" s="19"/>
      <c r="J39" s="20"/>
      <c r="K39" s="19"/>
      <c r="L39" s="21"/>
      <c r="M39" s="21"/>
      <c r="N39" s="19"/>
      <c r="O39" s="20"/>
      <c r="P39" s="22"/>
      <c r="Q39" s="22"/>
      <c r="R39" s="22"/>
      <c r="S39" s="23" t="str">
        <f aca="false">IF($A39="","",IF(COUNTA($Q39:$R39)=0,"",SUM($Q39:$R39)))</f>
        <v/>
      </c>
      <c r="T39" s="19"/>
      <c r="U39" s="24"/>
      <c r="V39" s="25" t="str">
        <f aca="false">IF($A39="","",IF(OR($T39="",$U39=""),"",IFERROR(IF($T39="Flat",$U39,IF($T39="Per Loaded Mile",$R39*$U39,"")),"")))</f>
        <v/>
      </c>
      <c r="W39" s="24"/>
      <c r="X39" s="24"/>
      <c r="Y39" s="24"/>
      <c r="Z39" s="24"/>
      <c r="AA39" s="25" t="str">
        <f aca="false">IF(OR($A39="",$V39=""),"",IFERROR(SUM($V39:$Z39),""))</f>
        <v/>
      </c>
      <c r="AB39" s="26" t="str">
        <f aca="false">IF($A39="","",IFERROR(IF(INDEX(Resources!$J$5:$J$104,MATCH($F39,Resources!$G$5:$G$104,0))&gt;0,INDEX(Resources!$J$5:$J$104,MATCH($F39,Resources!$G$5:$G$104,0)),Settings!$B$5),Settings!$B$5))</f>
        <v/>
      </c>
      <c r="AC39" s="26" t="str">
        <f aca="false">IF($A39="","",IF(OR($S39="",$AB39=""),"",IFERROR($S39/$AB39,"")))</f>
        <v/>
      </c>
      <c r="AD39" s="25" t="str">
        <f aca="false">IF($A39="","",IF($AC39="","",IFERROR($AC39*Settings!$B$4,"")))</f>
        <v/>
      </c>
      <c r="AE39" s="19"/>
      <c r="AF39" s="27"/>
      <c r="AG39" s="25" t="str">
        <f aca="false">IF($A39="","",IF(OR($AE39="",$AF39=""),"",IFERROR(IF($AE39="% of Gross",$AA39*$AF39,IF($AE39="Per Loaded Mile",$R39*$AF39,IF($AE39="Flat",$AF39,""))),"")))</f>
        <v/>
      </c>
      <c r="AH39" s="25" t="str">
        <f aca="false">IF($A39="","",IFERROR(IF(OR($AA39="",$AD39="",$AG39=""),"",$AA39-$AD39-$AG39),""))</f>
        <v/>
      </c>
      <c r="AI39" s="28" t="str">
        <f aca="false">IF($A39="","",IFERROR($AH39/$AA39,""))</f>
        <v/>
      </c>
      <c r="AJ39" s="19"/>
      <c r="AK39" s="29"/>
      <c r="AL39" s="30" t="str">
        <f aca="false">IF($A39="","",IFERROR(IF(INDEX(Resources!$S$5:$S$104,MATCH($C39,Resources!$P$5:$P$104,0))&gt;0,INDEX(Resources!$S$5:$S$104,MATCH($C39,Resources!$P$5:$P$104,0)),Settings!$B$6),Settings!$B$6))</f>
        <v/>
      </c>
      <c r="AM39" s="31" t="str">
        <f aca="false">IF($AK39="","",IFERROR($AK39+$AL39,""))</f>
        <v/>
      </c>
      <c r="AN39" s="19"/>
      <c r="AO39" s="32" t="str">
        <f aca="true">IF($A39="","",IF($B39="Canceled","OK",IF(COUNTIF($A$6:$A$205,$A39)&gt;1,"DUPLICATE LOAD ID",IF(AND($L39&lt;&gt;"",$M39&lt;&gt;"",$M39&lt;=$L39),"CHECK APPOINTMENTS",IF(AND($P39&lt;&gt;"",$P39&gt;Settings!$B$8),"CHECK WEIGHT",IF(IFERROR(INDEX(Resources!$C$5:$C$104,MATCH($E39,Resources!$A$5:$A$104,0)),"Missing")&lt;&gt;"Active","CHECK DRIVER",IF(IFERROR(INDEX(Resources!$I$5:$I$104,MATCH($F39,Resources!$G$5:$G$104,0)),"Missing")&lt;&gt;"Active","CHECK TRUCK",IF(AND($G39&lt;&gt;"",IFERROR(INDEX(Resources!$N$5:$N$104,MATCH($G39,Resources!$L$5:$L$104,0)),"Missing")&lt;&gt;"Active"),"CHECK TRAILER",IF(AND($B39="Delivered",$AN39&lt;&gt;"Yes"),"POD NEEDED",IF(AND(OR($B39="Planned",$B39="Dispatched",$B39="At Pickup",$B39="In Transit"),$M39&lt;&gt;"",$M39&lt;NOW()),"DELIVERY OVERDUE",IF(AND($AI39&lt;&gt;"",$AI39&lt;Settings!$B$7),"LOW MARGIN","OK")))))))))))</f>
        <v/>
      </c>
      <c r="AP39" s="20"/>
    </row>
    <row r="40" customFormat="false" ht="19.5" hidden="false" customHeight="true" outlineLevel="0" collapsed="false">
      <c r="A40" s="19"/>
      <c r="B40" s="19"/>
      <c r="C40" s="20"/>
      <c r="D40" s="19"/>
      <c r="E40" s="19"/>
      <c r="F40" s="19"/>
      <c r="G40" s="19"/>
      <c r="H40" s="20"/>
      <c r="I40" s="19"/>
      <c r="J40" s="20"/>
      <c r="K40" s="19"/>
      <c r="L40" s="21"/>
      <c r="M40" s="21"/>
      <c r="N40" s="19"/>
      <c r="O40" s="20"/>
      <c r="P40" s="22"/>
      <c r="Q40" s="22"/>
      <c r="R40" s="22"/>
      <c r="S40" s="23" t="str">
        <f aca="false">IF($A40="","",IF(COUNTA($Q40:$R40)=0,"",SUM($Q40:$R40)))</f>
        <v/>
      </c>
      <c r="T40" s="19"/>
      <c r="U40" s="24"/>
      <c r="V40" s="25" t="str">
        <f aca="false">IF($A40="","",IF(OR($T40="",$U40=""),"",IFERROR(IF($T40="Flat",$U40,IF($T40="Per Loaded Mile",$R40*$U40,"")),"")))</f>
        <v/>
      </c>
      <c r="W40" s="24"/>
      <c r="X40" s="24"/>
      <c r="Y40" s="24"/>
      <c r="Z40" s="24"/>
      <c r="AA40" s="25" t="str">
        <f aca="false">IF(OR($A40="",$V40=""),"",IFERROR(SUM($V40:$Z40),""))</f>
        <v/>
      </c>
      <c r="AB40" s="26" t="str">
        <f aca="false">IF($A40="","",IFERROR(IF(INDEX(Resources!$J$5:$J$104,MATCH($F40,Resources!$G$5:$G$104,0))&gt;0,INDEX(Resources!$J$5:$J$104,MATCH($F40,Resources!$G$5:$G$104,0)),Settings!$B$5),Settings!$B$5))</f>
        <v/>
      </c>
      <c r="AC40" s="26" t="str">
        <f aca="false">IF($A40="","",IF(OR($S40="",$AB40=""),"",IFERROR($S40/$AB40,"")))</f>
        <v/>
      </c>
      <c r="AD40" s="25" t="str">
        <f aca="false">IF($A40="","",IF($AC40="","",IFERROR($AC40*Settings!$B$4,"")))</f>
        <v/>
      </c>
      <c r="AE40" s="19"/>
      <c r="AF40" s="27"/>
      <c r="AG40" s="25" t="str">
        <f aca="false">IF($A40="","",IF(OR($AE40="",$AF40=""),"",IFERROR(IF($AE40="% of Gross",$AA40*$AF40,IF($AE40="Per Loaded Mile",$R40*$AF40,IF($AE40="Flat",$AF40,""))),"")))</f>
        <v/>
      </c>
      <c r="AH40" s="25" t="str">
        <f aca="false">IF($A40="","",IFERROR(IF(OR($AA40="",$AD40="",$AG40=""),"",$AA40-$AD40-$AG40),""))</f>
        <v/>
      </c>
      <c r="AI40" s="28" t="str">
        <f aca="false">IF($A40="","",IFERROR($AH40/$AA40,""))</f>
        <v/>
      </c>
      <c r="AJ40" s="19"/>
      <c r="AK40" s="29"/>
      <c r="AL40" s="30" t="str">
        <f aca="false">IF($A40="","",IFERROR(IF(INDEX(Resources!$S$5:$S$104,MATCH($C40,Resources!$P$5:$P$104,0))&gt;0,INDEX(Resources!$S$5:$S$104,MATCH($C40,Resources!$P$5:$P$104,0)),Settings!$B$6),Settings!$B$6))</f>
        <v/>
      </c>
      <c r="AM40" s="31" t="str">
        <f aca="false">IF($AK40="","",IFERROR($AK40+$AL40,""))</f>
        <v/>
      </c>
      <c r="AN40" s="19"/>
      <c r="AO40" s="32" t="str">
        <f aca="true">IF($A40="","",IF($B40="Canceled","OK",IF(COUNTIF($A$6:$A$205,$A40)&gt;1,"DUPLICATE LOAD ID",IF(AND($L40&lt;&gt;"",$M40&lt;&gt;"",$M40&lt;=$L40),"CHECK APPOINTMENTS",IF(AND($P40&lt;&gt;"",$P40&gt;Settings!$B$8),"CHECK WEIGHT",IF(IFERROR(INDEX(Resources!$C$5:$C$104,MATCH($E40,Resources!$A$5:$A$104,0)),"Missing")&lt;&gt;"Active","CHECK DRIVER",IF(IFERROR(INDEX(Resources!$I$5:$I$104,MATCH($F40,Resources!$G$5:$G$104,0)),"Missing")&lt;&gt;"Active","CHECK TRUCK",IF(AND($G40&lt;&gt;"",IFERROR(INDEX(Resources!$N$5:$N$104,MATCH($G40,Resources!$L$5:$L$104,0)),"Missing")&lt;&gt;"Active"),"CHECK TRAILER",IF(AND($B40="Delivered",$AN40&lt;&gt;"Yes"),"POD NEEDED",IF(AND(OR($B40="Planned",$B40="Dispatched",$B40="At Pickup",$B40="In Transit"),$M40&lt;&gt;"",$M40&lt;NOW()),"DELIVERY OVERDUE",IF(AND($AI40&lt;&gt;"",$AI40&lt;Settings!$B$7),"LOW MARGIN","OK")))))))))))</f>
        <v/>
      </c>
      <c r="AP40" s="20"/>
    </row>
    <row r="41" customFormat="false" ht="19.5" hidden="false" customHeight="true" outlineLevel="0" collapsed="false">
      <c r="A41" s="19"/>
      <c r="B41" s="19"/>
      <c r="C41" s="20"/>
      <c r="D41" s="19"/>
      <c r="E41" s="19"/>
      <c r="F41" s="19"/>
      <c r="G41" s="19"/>
      <c r="H41" s="20"/>
      <c r="I41" s="19"/>
      <c r="J41" s="20"/>
      <c r="K41" s="19"/>
      <c r="L41" s="21"/>
      <c r="M41" s="21"/>
      <c r="N41" s="19"/>
      <c r="O41" s="20"/>
      <c r="P41" s="22"/>
      <c r="Q41" s="22"/>
      <c r="R41" s="22"/>
      <c r="S41" s="23" t="str">
        <f aca="false">IF($A41="","",IF(COUNTA($Q41:$R41)=0,"",SUM($Q41:$R41)))</f>
        <v/>
      </c>
      <c r="T41" s="19"/>
      <c r="U41" s="24"/>
      <c r="V41" s="25" t="str">
        <f aca="false">IF($A41="","",IF(OR($T41="",$U41=""),"",IFERROR(IF($T41="Flat",$U41,IF($T41="Per Loaded Mile",$R41*$U41,"")),"")))</f>
        <v/>
      </c>
      <c r="W41" s="24"/>
      <c r="X41" s="24"/>
      <c r="Y41" s="24"/>
      <c r="Z41" s="24"/>
      <c r="AA41" s="25" t="str">
        <f aca="false">IF(OR($A41="",$V41=""),"",IFERROR(SUM($V41:$Z41),""))</f>
        <v/>
      </c>
      <c r="AB41" s="26" t="str">
        <f aca="false">IF($A41="","",IFERROR(IF(INDEX(Resources!$J$5:$J$104,MATCH($F41,Resources!$G$5:$G$104,0))&gt;0,INDEX(Resources!$J$5:$J$104,MATCH($F41,Resources!$G$5:$G$104,0)),Settings!$B$5),Settings!$B$5))</f>
        <v/>
      </c>
      <c r="AC41" s="26" t="str">
        <f aca="false">IF($A41="","",IF(OR($S41="",$AB41=""),"",IFERROR($S41/$AB41,"")))</f>
        <v/>
      </c>
      <c r="AD41" s="25" t="str">
        <f aca="false">IF($A41="","",IF($AC41="","",IFERROR($AC41*Settings!$B$4,"")))</f>
        <v/>
      </c>
      <c r="AE41" s="19"/>
      <c r="AF41" s="27"/>
      <c r="AG41" s="25" t="str">
        <f aca="false">IF($A41="","",IF(OR($AE41="",$AF41=""),"",IFERROR(IF($AE41="% of Gross",$AA41*$AF41,IF($AE41="Per Loaded Mile",$R41*$AF41,IF($AE41="Flat",$AF41,""))),"")))</f>
        <v/>
      </c>
      <c r="AH41" s="25" t="str">
        <f aca="false">IF($A41="","",IFERROR(IF(OR($AA41="",$AD41="",$AG41=""),"",$AA41-$AD41-$AG41),""))</f>
        <v/>
      </c>
      <c r="AI41" s="28" t="str">
        <f aca="false">IF($A41="","",IFERROR($AH41/$AA41,""))</f>
        <v/>
      </c>
      <c r="AJ41" s="19"/>
      <c r="AK41" s="29"/>
      <c r="AL41" s="30" t="str">
        <f aca="false">IF($A41="","",IFERROR(IF(INDEX(Resources!$S$5:$S$104,MATCH($C41,Resources!$P$5:$P$104,0))&gt;0,INDEX(Resources!$S$5:$S$104,MATCH($C41,Resources!$P$5:$P$104,0)),Settings!$B$6),Settings!$B$6))</f>
        <v/>
      </c>
      <c r="AM41" s="31" t="str">
        <f aca="false">IF($AK41="","",IFERROR($AK41+$AL41,""))</f>
        <v/>
      </c>
      <c r="AN41" s="19"/>
      <c r="AO41" s="32" t="str">
        <f aca="true">IF($A41="","",IF($B41="Canceled","OK",IF(COUNTIF($A$6:$A$205,$A41)&gt;1,"DUPLICATE LOAD ID",IF(AND($L41&lt;&gt;"",$M41&lt;&gt;"",$M41&lt;=$L41),"CHECK APPOINTMENTS",IF(AND($P41&lt;&gt;"",$P41&gt;Settings!$B$8),"CHECK WEIGHT",IF(IFERROR(INDEX(Resources!$C$5:$C$104,MATCH($E41,Resources!$A$5:$A$104,0)),"Missing")&lt;&gt;"Active","CHECK DRIVER",IF(IFERROR(INDEX(Resources!$I$5:$I$104,MATCH($F41,Resources!$G$5:$G$104,0)),"Missing")&lt;&gt;"Active","CHECK TRUCK",IF(AND($G41&lt;&gt;"",IFERROR(INDEX(Resources!$N$5:$N$104,MATCH($G41,Resources!$L$5:$L$104,0)),"Missing")&lt;&gt;"Active"),"CHECK TRAILER",IF(AND($B41="Delivered",$AN41&lt;&gt;"Yes"),"POD NEEDED",IF(AND(OR($B41="Planned",$B41="Dispatched",$B41="At Pickup",$B41="In Transit"),$M41&lt;&gt;"",$M41&lt;NOW()),"DELIVERY OVERDUE",IF(AND($AI41&lt;&gt;"",$AI41&lt;Settings!$B$7),"LOW MARGIN","OK")))))))))))</f>
        <v/>
      </c>
      <c r="AP41" s="20"/>
    </row>
    <row r="42" customFormat="false" ht="19.5" hidden="false" customHeight="true" outlineLevel="0" collapsed="false">
      <c r="A42" s="19"/>
      <c r="B42" s="19"/>
      <c r="C42" s="20"/>
      <c r="D42" s="19"/>
      <c r="E42" s="19"/>
      <c r="F42" s="19"/>
      <c r="G42" s="19"/>
      <c r="H42" s="20"/>
      <c r="I42" s="19"/>
      <c r="J42" s="20"/>
      <c r="K42" s="19"/>
      <c r="L42" s="21"/>
      <c r="M42" s="21"/>
      <c r="N42" s="19"/>
      <c r="O42" s="20"/>
      <c r="P42" s="22"/>
      <c r="Q42" s="22"/>
      <c r="R42" s="22"/>
      <c r="S42" s="23" t="str">
        <f aca="false">IF($A42="","",IF(COUNTA($Q42:$R42)=0,"",SUM($Q42:$R42)))</f>
        <v/>
      </c>
      <c r="T42" s="19"/>
      <c r="U42" s="24"/>
      <c r="V42" s="25" t="str">
        <f aca="false">IF($A42="","",IF(OR($T42="",$U42=""),"",IFERROR(IF($T42="Flat",$U42,IF($T42="Per Loaded Mile",$R42*$U42,"")),"")))</f>
        <v/>
      </c>
      <c r="W42" s="24"/>
      <c r="X42" s="24"/>
      <c r="Y42" s="24"/>
      <c r="Z42" s="24"/>
      <c r="AA42" s="25" t="str">
        <f aca="false">IF(OR($A42="",$V42=""),"",IFERROR(SUM($V42:$Z42),""))</f>
        <v/>
      </c>
      <c r="AB42" s="26" t="str">
        <f aca="false">IF($A42="","",IFERROR(IF(INDEX(Resources!$J$5:$J$104,MATCH($F42,Resources!$G$5:$G$104,0))&gt;0,INDEX(Resources!$J$5:$J$104,MATCH($F42,Resources!$G$5:$G$104,0)),Settings!$B$5),Settings!$B$5))</f>
        <v/>
      </c>
      <c r="AC42" s="26" t="str">
        <f aca="false">IF($A42="","",IF(OR($S42="",$AB42=""),"",IFERROR($S42/$AB42,"")))</f>
        <v/>
      </c>
      <c r="AD42" s="25" t="str">
        <f aca="false">IF($A42="","",IF($AC42="","",IFERROR($AC42*Settings!$B$4,"")))</f>
        <v/>
      </c>
      <c r="AE42" s="19"/>
      <c r="AF42" s="27"/>
      <c r="AG42" s="25" t="str">
        <f aca="false">IF($A42="","",IF(OR($AE42="",$AF42=""),"",IFERROR(IF($AE42="% of Gross",$AA42*$AF42,IF($AE42="Per Loaded Mile",$R42*$AF42,IF($AE42="Flat",$AF42,""))),"")))</f>
        <v/>
      </c>
      <c r="AH42" s="25" t="str">
        <f aca="false">IF($A42="","",IFERROR(IF(OR($AA42="",$AD42="",$AG42=""),"",$AA42-$AD42-$AG42),""))</f>
        <v/>
      </c>
      <c r="AI42" s="28" t="str">
        <f aca="false">IF($A42="","",IFERROR($AH42/$AA42,""))</f>
        <v/>
      </c>
      <c r="AJ42" s="19"/>
      <c r="AK42" s="29"/>
      <c r="AL42" s="30" t="str">
        <f aca="false">IF($A42="","",IFERROR(IF(INDEX(Resources!$S$5:$S$104,MATCH($C42,Resources!$P$5:$P$104,0))&gt;0,INDEX(Resources!$S$5:$S$104,MATCH($C42,Resources!$P$5:$P$104,0)),Settings!$B$6),Settings!$B$6))</f>
        <v/>
      </c>
      <c r="AM42" s="31" t="str">
        <f aca="false">IF($AK42="","",IFERROR($AK42+$AL42,""))</f>
        <v/>
      </c>
      <c r="AN42" s="19"/>
      <c r="AO42" s="32" t="str">
        <f aca="true">IF($A42="","",IF($B42="Canceled","OK",IF(COUNTIF($A$6:$A$205,$A42)&gt;1,"DUPLICATE LOAD ID",IF(AND($L42&lt;&gt;"",$M42&lt;&gt;"",$M42&lt;=$L42),"CHECK APPOINTMENTS",IF(AND($P42&lt;&gt;"",$P42&gt;Settings!$B$8),"CHECK WEIGHT",IF(IFERROR(INDEX(Resources!$C$5:$C$104,MATCH($E42,Resources!$A$5:$A$104,0)),"Missing")&lt;&gt;"Active","CHECK DRIVER",IF(IFERROR(INDEX(Resources!$I$5:$I$104,MATCH($F42,Resources!$G$5:$G$104,0)),"Missing")&lt;&gt;"Active","CHECK TRUCK",IF(AND($G42&lt;&gt;"",IFERROR(INDEX(Resources!$N$5:$N$104,MATCH($G42,Resources!$L$5:$L$104,0)),"Missing")&lt;&gt;"Active"),"CHECK TRAILER",IF(AND($B42="Delivered",$AN42&lt;&gt;"Yes"),"POD NEEDED",IF(AND(OR($B42="Planned",$B42="Dispatched",$B42="At Pickup",$B42="In Transit"),$M42&lt;&gt;"",$M42&lt;NOW()),"DELIVERY OVERDUE",IF(AND($AI42&lt;&gt;"",$AI42&lt;Settings!$B$7),"LOW MARGIN","OK")))))))))))</f>
        <v/>
      </c>
      <c r="AP42" s="20"/>
    </row>
    <row r="43" customFormat="false" ht="19.5" hidden="false" customHeight="true" outlineLevel="0" collapsed="false">
      <c r="A43" s="19"/>
      <c r="B43" s="19"/>
      <c r="C43" s="20"/>
      <c r="D43" s="19"/>
      <c r="E43" s="19"/>
      <c r="F43" s="19"/>
      <c r="G43" s="19"/>
      <c r="H43" s="20"/>
      <c r="I43" s="19"/>
      <c r="J43" s="20"/>
      <c r="K43" s="19"/>
      <c r="L43" s="21"/>
      <c r="M43" s="21"/>
      <c r="N43" s="19"/>
      <c r="O43" s="20"/>
      <c r="P43" s="22"/>
      <c r="Q43" s="22"/>
      <c r="R43" s="22"/>
      <c r="S43" s="23" t="str">
        <f aca="false">IF($A43="","",IF(COUNTA($Q43:$R43)=0,"",SUM($Q43:$R43)))</f>
        <v/>
      </c>
      <c r="T43" s="19"/>
      <c r="U43" s="24"/>
      <c r="V43" s="25" t="str">
        <f aca="false">IF($A43="","",IF(OR($T43="",$U43=""),"",IFERROR(IF($T43="Flat",$U43,IF($T43="Per Loaded Mile",$R43*$U43,"")),"")))</f>
        <v/>
      </c>
      <c r="W43" s="24"/>
      <c r="X43" s="24"/>
      <c r="Y43" s="24"/>
      <c r="Z43" s="24"/>
      <c r="AA43" s="25" t="str">
        <f aca="false">IF(OR($A43="",$V43=""),"",IFERROR(SUM($V43:$Z43),""))</f>
        <v/>
      </c>
      <c r="AB43" s="26" t="str">
        <f aca="false">IF($A43="","",IFERROR(IF(INDEX(Resources!$J$5:$J$104,MATCH($F43,Resources!$G$5:$G$104,0))&gt;0,INDEX(Resources!$J$5:$J$104,MATCH($F43,Resources!$G$5:$G$104,0)),Settings!$B$5),Settings!$B$5))</f>
        <v/>
      </c>
      <c r="AC43" s="26" t="str">
        <f aca="false">IF($A43="","",IF(OR($S43="",$AB43=""),"",IFERROR($S43/$AB43,"")))</f>
        <v/>
      </c>
      <c r="AD43" s="25" t="str">
        <f aca="false">IF($A43="","",IF($AC43="","",IFERROR($AC43*Settings!$B$4,"")))</f>
        <v/>
      </c>
      <c r="AE43" s="19"/>
      <c r="AF43" s="27"/>
      <c r="AG43" s="25" t="str">
        <f aca="false">IF($A43="","",IF(OR($AE43="",$AF43=""),"",IFERROR(IF($AE43="% of Gross",$AA43*$AF43,IF($AE43="Per Loaded Mile",$R43*$AF43,IF($AE43="Flat",$AF43,""))),"")))</f>
        <v/>
      </c>
      <c r="AH43" s="25" t="str">
        <f aca="false">IF($A43="","",IFERROR(IF(OR($AA43="",$AD43="",$AG43=""),"",$AA43-$AD43-$AG43),""))</f>
        <v/>
      </c>
      <c r="AI43" s="28" t="str">
        <f aca="false">IF($A43="","",IFERROR($AH43/$AA43,""))</f>
        <v/>
      </c>
      <c r="AJ43" s="19"/>
      <c r="AK43" s="29"/>
      <c r="AL43" s="30" t="str">
        <f aca="false">IF($A43="","",IFERROR(IF(INDEX(Resources!$S$5:$S$104,MATCH($C43,Resources!$P$5:$P$104,0))&gt;0,INDEX(Resources!$S$5:$S$104,MATCH($C43,Resources!$P$5:$P$104,0)),Settings!$B$6),Settings!$B$6))</f>
        <v/>
      </c>
      <c r="AM43" s="31" t="str">
        <f aca="false">IF($AK43="","",IFERROR($AK43+$AL43,""))</f>
        <v/>
      </c>
      <c r="AN43" s="19"/>
      <c r="AO43" s="32" t="str">
        <f aca="true">IF($A43="","",IF($B43="Canceled","OK",IF(COUNTIF($A$6:$A$205,$A43)&gt;1,"DUPLICATE LOAD ID",IF(AND($L43&lt;&gt;"",$M43&lt;&gt;"",$M43&lt;=$L43),"CHECK APPOINTMENTS",IF(AND($P43&lt;&gt;"",$P43&gt;Settings!$B$8),"CHECK WEIGHT",IF(IFERROR(INDEX(Resources!$C$5:$C$104,MATCH($E43,Resources!$A$5:$A$104,0)),"Missing")&lt;&gt;"Active","CHECK DRIVER",IF(IFERROR(INDEX(Resources!$I$5:$I$104,MATCH($F43,Resources!$G$5:$G$104,0)),"Missing")&lt;&gt;"Active","CHECK TRUCK",IF(AND($G43&lt;&gt;"",IFERROR(INDEX(Resources!$N$5:$N$104,MATCH($G43,Resources!$L$5:$L$104,0)),"Missing")&lt;&gt;"Active"),"CHECK TRAILER",IF(AND($B43="Delivered",$AN43&lt;&gt;"Yes"),"POD NEEDED",IF(AND(OR($B43="Planned",$B43="Dispatched",$B43="At Pickup",$B43="In Transit"),$M43&lt;&gt;"",$M43&lt;NOW()),"DELIVERY OVERDUE",IF(AND($AI43&lt;&gt;"",$AI43&lt;Settings!$B$7),"LOW MARGIN","OK")))))))))))</f>
        <v/>
      </c>
      <c r="AP43" s="20"/>
    </row>
    <row r="44" customFormat="false" ht="19.5" hidden="false" customHeight="true" outlineLevel="0" collapsed="false">
      <c r="A44" s="19"/>
      <c r="B44" s="19"/>
      <c r="C44" s="20"/>
      <c r="D44" s="19"/>
      <c r="E44" s="19"/>
      <c r="F44" s="19"/>
      <c r="G44" s="19"/>
      <c r="H44" s="20"/>
      <c r="I44" s="19"/>
      <c r="J44" s="20"/>
      <c r="K44" s="19"/>
      <c r="L44" s="21"/>
      <c r="M44" s="21"/>
      <c r="N44" s="19"/>
      <c r="O44" s="20"/>
      <c r="P44" s="22"/>
      <c r="Q44" s="22"/>
      <c r="R44" s="22"/>
      <c r="S44" s="23" t="str">
        <f aca="false">IF($A44="","",IF(COUNTA($Q44:$R44)=0,"",SUM($Q44:$R44)))</f>
        <v/>
      </c>
      <c r="T44" s="19"/>
      <c r="U44" s="24"/>
      <c r="V44" s="25" t="str">
        <f aca="false">IF($A44="","",IF(OR($T44="",$U44=""),"",IFERROR(IF($T44="Flat",$U44,IF($T44="Per Loaded Mile",$R44*$U44,"")),"")))</f>
        <v/>
      </c>
      <c r="W44" s="24"/>
      <c r="X44" s="24"/>
      <c r="Y44" s="24"/>
      <c r="Z44" s="24"/>
      <c r="AA44" s="25" t="str">
        <f aca="false">IF(OR($A44="",$V44=""),"",IFERROR(SUM($V44:$Z44),""))</f>
        <v/>
      </c>
      <c r="AB44" s="26" t="str">
        <f aca="false">IF($A44="","",IFERROR(IF(INDEX(Resources!$J$5:$J$104,MATCH($F44,Resources!$G$5:$G$104,0))&gt;0,INDEX(Resources!$J$5:$J$104,MATCH($F44,Resources!$G$5:$G$104,0)),Settings!$B$5),Settings!$B$5))</f>
        <v/>
      </c>
      <c r="AC44" s="26" t="str">
        <f aca="false">IF($A44="","",IF(OR($S44="",$AB44=""),"",IFERROR($S44/$AB44,"")))</f>
        <v/>
      </c>
      <c r="AD44" s="25" t="str">
        <f aca="false">IF($A44="","",IF($AC44="","",IFERROR($AC44*Settings!$B$4,"")))</f>
        <v/>
      </c>
      <c r="AE44" s="19"/>
      <c r="AF44" s="27"/>
      <c r="AG44" s="25" t="str">
        <f aca="false">IF($A44="","",IF(OR($AE44="",$AF44=""),"",IFERROR(IF($AE44="% of Gross",$AA44*$AF44,IF($AE44="Per Loaded Mile",$R44*$AF44,IF($AE44="Flat",$AF44,""))),"")))</f>
        <v/>
      </c>
      <c r="AH44" s="25" t="str">
        <f aca="false">IF($A44="","",IFERROR(IF(OR($AA44="",$AD44="",$AG44=""),"",$AA44-$AD44-$AG44),""))</f>
        <v/>
      </c>
      <c r="AI44" s="28" t="str">
        <f aca="false">IF($A44="","",IFERROR($AH44/$AA44,""))</f>
        <v/>
      </c>
      <c r="AJ44" s="19"/>
      <c r="AK44" s="29"/>
      <c r="AL44" s="30" t="str">
        <f aca="false">IF($A44="","",IFERROR(IF(INDEX(Resources!$S$5:$S$104,MATCH($C44,Resources!$P$5:$P$104,0))&gt;0,INDEX(Resources!$S$5:$S$104,MATCH($C44,Resources!$P$5:$P$104,0)),Settings!$B$6),Settings!$B$6))</f>
        <v/>
      </c>
      <c r="AM44" s="31" t="str">
        <f aca="false">IF($AK44="","",IFERROR($AK44+$AL44,""))</f>
        <v/>
      </c>
      <c r="AN44" s="19"/>
      <c r="AO44" s="32" t="str">
        <f aca="true">IF($A44="","",IF($B44="Canceled","OK",IF(COUNTIF($A$6:$A$205,$A44)&gt;1,"DUPLICATE LOAD ID",IF(AND($L44&lt;&gt;"",$M44&lt;&gt;"",$M44&lt;=$L44),"CHECK APPOINTMENTS",IF(AND($P44&lt;&gt;"",$P44&gt;Settings!$B$8),"CHECK WEIGHT",IF(IFERROR(INDEX(Resources!$C$5:$C$104,MATCH($E44,Resources!$A$5:$A$104,0)),"Missing")&lt;&gt;"Active","CHECK DRIVER",IF(IFERROR(INDEX(Resources!$I$5:$I$104,MATCH($F44,Resources!$G$5:$G$104,0)),"Missing")&lt;&gt;"Active","CHECK TRUCK",IF(AND($G44&lt;&gt;"",IFERROR(INDEX(Resources!$N$5:$N$104,MATCH($G44,Resources!$L$5:$L$104,0)),"Missing")&lt;&gt;"Active"),"CHECK TRAILER",IF(AND($B44="Delivered",$AN44&lt;&gt;"Yes"),"POD NEEDED",IF(AND(OR($B44="Planned",$B44="Dispatched",$B44="At Pickup",$B44="In Transit"),$M44&lt;&gt;"",$M44&lt;NOW()),"DELIVERY OVERDUE",IF(AND($AI44&lt;&gt;"",$AI44&lt;Settings!$B$7),"LOW MARGIN","OK")))))))))))</f>
        <v/>
      </c>
      <c r="AP44" s="20"/>
    </row>
    <row r="45" customFormat="false" ht="19.5" hidden="false" customHeight="true" outlineLevel="0" collapsed="false">
      <c r="A45" s="19"/>
      <c r="B45" s="19"/>
      <c r="C45" s="20"/>
      <c r="D45" s="19"/>
      <c r="E45" s="19"/>
      <c r="F45" s="19"/>
      <c r="G45" s="19"/>
      <c r="H45" s="20"/>
      <c r="I45" s="19"/>
      <c r="J45" s="20"/>
      <c r="K45" s="19"/>
      <c r="L45" s="21"/>
      <c r="M45" s="21"/>
      <c r="N45" s="19"/>
      <c r="O45" s="20"/>
      <c r="P45" s="22"/>
      <c r="Q45" s="22"/>
      <c r="R45" s="22"/>
      <c r="S45" s="23" t="str">
        <f aca="false">IF($A45="","",IF(COUNTA($Q45:$R45)=0,"",SUM($Q45:$R45)))</f>
        <v/>
      </c>
      <c r="T45" s="19"/>
      <c r="U45" s="24"/>
      <c r="V45" s="25" t="str">
        <f aca="false">IF($A45="","",IF(OR($T45="",$U45=""),"",IFERROR(IF($T45="Flat",$U45,IF($T45="Per Loaded Mile",$R45*$U45,"")),"")))</f>
        <v/>
      </c>
      <c r="W45" s="24"/>
      <c r="X45" s="24"/>
      <c r="Y45" s="24"/>
      <c r="Z45" s="24"/>
      <c r="AA45" s="25" t="str">
        <f aca="false">IF(OR($A45="",$V45=""),"",IFERROR(SUM($V45:$Z45),""))</f>
        <v/>
      </c>
      <c r="AB45" s="26" t="str">
        <f aca="false">IF($A45="","",IFERROR(IF(INDEX(Resources!$J$5:$J$104,MATCH($F45,Resources!$G$5:$G$104,0))&gt;0,INDEX(Resources!$J$5:$J$104,MATCH($F45,Resources!$G$5:$G$104,0)),Settings!$B$5),Settings!$B$5))</f>
        <v/>
      </c>
      <c r="AC45" s="26" t="str">
        <f aca="false">IF($A45="","",IF(OR($S45="",$AB45=""),"",IFERROR($S45/$AB45,"")))</f>
        <v/>
      </c>
      <c r="AD45" s="25" t="str">
        <f aca="false">IF($A45="","",IF($AC45="","",IFERROR($AC45*Settings!$B$4,"")))</f>
        <v/>
      </c>
      <c r="AE45" s="19"/>
      <c r="AF45" s="27"/>
      <c r="AG45" s="25" t="str">
        <f aca="false">IF($A45="","",IF(OR($AE45="",$AF45=""),"",IFERROR(IF($AE45="% of Gross",$AA45*$AF45,IF($AE45="Per Loaded Mile",$R45*$AF45,IF($AE45="Flat",$AF45,""))),"")))</f>
        <v/>
      </c>
      <c r="AH45" s="25" t="str">
        <f aca="false">IF($A45="","",IFERROR(IF(OR($AA45="",$AD45="",$AG45=""),"",$AA45-$AD45-$AG45),""))</f>
        <v/>
      </c>
      <c r="AI45" s="28" t="str">
        <f aca="false">IF($A45="","",IFERROR($AH45/$AA45,""))</f>
        <v/>
      </c>
      <c r="AJ45" s="19"/>
      <c r="AK45" s="29"/>
      <c r="AL45" s="30" t="str">
        <f aca="false">IF($A45="","",IFERROR(IF(INDEX(Resources!$S$5:$S$104,MATCH($C45,Resources!$P$5:$P$104,0))&gt;0,INDEX(Resources!$S$5:$S$104,MATCH($C45,Resources!$P$5:$P$104,0)),Settings!$B$6),Settings!$B$6))</f>
        <v/>
      </c>
      <c r="AM45" s="31" t="str">
        <f aca="false">IF($AK45="","",IFERROR($AK45+$AL45,""))</f>
        <v/>
      </c>
      <c r="AN45" s="19"/>
      <c r="AO45" s="32" t="str">
        <f aca="true">IF($A45="","",IF($B45="Canceled","OK",IF(COUNTIF($A$6:$A$205,$A45)&gt;1,"DUPLICATE LOAD ID",IF(AND($L45&lt;&gt;"",$M45&lt;&gt;"",$M45&lt;=$L45),"CHECK APPOINTMENTS",IF(AND($P45&lt;&gt;"",$P45&gt;Settings!$B$8),"CHECK WEIGHT",IF(IFERROR(INDEX(Resources!$C$5:$C$104,MATCH($E45,Resources!$A$5:$A$104,0)),"Missing")&lt;&gt;"Active","CHECK DRIVER",IF(IFERROR(INDEX(Resources!$I$5:$I$104,MATCH($F45,Resources!$G$5:$G$104,0)),"Missing")&lt;&gt;"Active","CHECK TRUCK",IF(AND($G45&lt;&gt;"",IFERROR(INDEX(Resources!$N$5:$N$104,MATCH($G45,Resources!$L$5:$L$104,0)),"Missing")&lt;&gt;"Active"),"CHECK TRAILER",IF(AND($B45="Delivered",$AN45&lt;&gt;"Yes"),"POD NEEDED",IF(AND(OR($B45="Planned",$B45="Dispatched",$B45="At Pickup",$B45="In Transit"),$M45&lt;&gt;"",$M45&lt;NOW()),"DELIVERY OVERDUE",IF(AND($AI45&lt;&gt;"",$AI45&lt;Settings!$B$7),"LOW MARGIN","OK")))))))))))</f>
        <v/>
      </c>
      <c r="AP45" s="20"/>
    </row>
    <row r="46" customFormat="false" ht="19.5" hidden="false" customHeight="true" outlineLevel="0" collapsed="false">
      <c r="A46" s="19"/>
      <c r="B46" s="19"/>
      <c r="C46" s="20"/>
      <c r="D46" s="19"/>
      <c r="E46" s="19"/>
      <c r="F46" s="19"/>
      <c r="G46" s="19"/>
      <c r="H46" s="20"/>
      <c r="I46" s="19"/>
      <c r="J46" s="20"/>
      <c r="K46" s="19"/>
      <c r="L46" s="21"/>
      <c r="M46" s="21"/>
      <c r="N46" s="19"/>
      <c r="O46" s="20"/>
      <c r="P46" s="22"/>
      <c r="Q46" s="22"/>
      <c r="R46" s="22"/>
      <c r="S46" s="23" t="str">
        <f aca="false">IF($A46="","",IF(COUNTA($Q46:$R46)=0,"",SUM($Q46:$R46)))</f>
        <v/>
      </c>
      <c r="T46" s="19"/>
      <c r="U46" s="24"/>
      <c r="V46" s="25" t="str">
        <f aca="false">IF($A46="","",IF(OR($T46="",$U46=""),"",IFERROR(IF($T46="Flat",$U46,IF($T46="Per Loaded Mile",$R46*$U46,"")),"")))</f>
        <v/>
      </c>
      <c r="W46" s="24"/>
      <c r="X46" s="24"/>
      <c r="Y46" s="24"/>
      <c r="Z46" s="24"/>
      <c r="AA46" s="25" t="str">
        <f aca="false">IF(OR($A46="",$V46=""),"",IFERROR(SUM($V46:$Z46),""))</f>
        <v/>
      </c>
      <c r="AB46" s="26" t="str">
        <f aca="false">IF($A46="","",IFERROR(IF(INDEX(Resources!$J$5:$J$104,MATCH($F46,Resources!$G$5:$G$104,0))&gt;0,INDEX(Resources!$J$5:$J$104,MATCH($F46,Resources!$G$5:$G$104,0)),Settings!$B$5),Settings!$B$5))</f>
        <v/>
      </c>
      <c r="AC46" s="26" t="str">
        <f aca="false">IF($A46="","",IF(OR($S46="",$AB46=""),"",IFERROR($S46/$AB46,"")))</f>
        <v/>
      </c>
      <c r="AD46" s="25" t="str">
        <f aca="false">IF($A46="","",IF($AC46="","",IFERROR($AC46*Settings!$B$4,"")))</f>
        <v/>
      </c>
      <c r="AE46" s="19"/>
      <c r="AF46" s="27"/>
      <c r="AG46" s="25" t="str">
        <f aca="false">IF($A46="","",IF(OR($AE46="",$AF46=""),"",IFERROR(IF($AE46="% of Gross",$AA46*$AF46,IF($AE46="Per Loaded Mile",$R46*$AF46,IF($AE46="Flat",$AF46,""))),"")))</f>
        <v/>
      </c>
      <c r="AH46" s="25" t="str">
        <f aca="false">IF($A46="","",IFERROR(IF(OR($AA46="",$AD46="",$AG46=""),"",$AA46-$AD46-$AG46),""))</f>
        <v/>
      </c>
      <c r="AI46" s="28" t="str">
        <f aca="false">IF($A46="","",IFERROR($AH46/$AA46,""))</f>
        <v/>
      </c>
      <c r="AJ46" s="19"/>
      <c r="AK46" s="29"/>
      <c r="AL46" s="30" t="str">
        <f aca="false">IF($A46="","",IFERROR(IF(INDEX(Resources!$S$5:$S$104,MATCH($C46,Resources!$P$5:$P$104,0))&gt;0,INDEX(Resources!$S$5:$S$104,MATCH($C46,Resources!$P$5:$P$104,0)),Settings!$B$6),Settings!$B$6))</f>
        <v/>
      </c>
      <c r="AM46" s="31" t="str">
        <f aca="false">IF($AK46="","",IFERROR($AK46+$AL46,""))</f>
        <v/>
      </c>
      <c r="AN46" s="19"/>
      <c r="AO46" s="32" t="str">
        <f aca="true">IF($A46="","",IF($B46="Canceled","OK",IF(COUNTIF($A$6:$A$205,$A46)&gt;1,"DUPLICATE LOAD ID",IF(AND($L46&lt;&gt;"",$M46&lt;&gt;"",$M46&lt;=$L46),"CHECK APPOINTMENTS",IF(AND($P46&lt;&gt;"",$P46&gt;Settings!$B$8),"CHECK WEIGHT",IF(IFERROR(INDEX(Resources!$C$5:$C$104,MATCH($E46,Resources!$A$5:$A$104,0)),"Missing")&lt;&gt;"Active","CHECK DRIVER",IF(IFERROR(INDEX(Resources!$I$5:$I$104,MATCH($F46,Resources!$G$5:$G$104,0)),"Missing")&lt;&gt;"Active","CHECK TRUCK",IF(AND($G46&lt;&gt;"",IFERROR(INDEX(Resources!$N$5:$N$104,MATCH($G46,Resources!$L$5:$L$104,0)),"Missing")&lt;&gt;"Active"),"CHECK TRAILER",IF(AND($B46="Delivered",$AN46&lt;&gt;"Yes"),"POD NEEDED",IF(AND(OR($B46="Planned",$B46="Dispatched",$B46="At Pickup",$B46="In Transit"),$M46&lt;&gt;"",$M46&lt;NOW()),"DELIVERY OVERDUE",IF(AND($AI46&lt;&gt;"",$AI46&lt;Settings!$B$7),"LOW MARGIN","OK")))))))))))</f>
        <v/>
      </c>
      <c r="AP46" s="20"/>
    </row>
    <row r="47" customFormat="false" ht="19.5" hidden="false" customHeight="true" outlineLevel="0" collapsed="false">
      <c r="A47" s="19"/>
      <c r="B47" s="19"/>
      <c r="C47" s="20"/>
      <c r="D47" s="19"/>
      <c r="E47" s="19"/>
      <c r="F47" s="19"/>
      <c r="G47" s="19"/>
      <c r="H47" s="20"/>
      <c r="I47" s="19"/>
      <c r="J47" s="20"/>
      <c r="K47" s="19"/>
      <c r="L47" s="21"/>
      <c r="M47" s="21"/>
      <c r="N47" s="19"/>
      <c r="O47" s="20"/>
      <c r="P47" s="22"/>
      <c r="Q47" s="22"/>
      <c r="R47" s="22"/>
      <c r="S47" s="23" t="str">
        <f aca="false">IF($A47="","",IF(COUNTA($Q47:$R47)=0,"",SUM($Q47:$R47)))</f>
        <v/>
      </c>
      <c r="T47" s="19"/>
      <c r="U47" s="24"/>
      <c r="V47" s="25" t="str">
        <f aca="false">IF($A47="","",IF(OR($T47="",$U47=""),"",IFERROR(IF($T47="Flat",$U47,IF($T47="Per Loaded Mile",$R47*$U47,"")),"")))</f>
        <v/>
      </c>
      <c r="W47" s="24"/>
      <c r="X47" s="24"/>
      <c r="Y47" s="24"/>
      <c r="Z47" s="24"/>
      <c r="AA47" s="25" t="str">
        <f aca="false">IF(OR($A47="",$V47=""),"",IFERROR(SUM($V47:$Z47),""))</f>
        <v/>
      </c>
      <c r="AB47" s="26" t="str">
        <f aca="false">IF($A47="","",IFERROR(IF(INDEX(Resources!$J$5:$J$104,MATCH($F47,Resources!$G$5:$G$104,0))&gt;0,INDEX(Resources!$J$5:$J$104,MATCH($F47,Resources!$G$5:$G$104,0)),Settings!$B$5),Settings!$B$5))</f>
        <v/>
      </c>
      <c r="AC47" s="26" t="str">
        <f aca="false">IF($A47="","",IF(OR($S47="",$AB47=""),"",IFERROR($S47/$AB47,"")))</f>
        <v/>
      </c>
      <c r="AD47" s="25" t="str">
        <f aca="false">IF($A47="","",IF($AC47="","",IFERROR($AC47*Settings!$B$4,"")))</f>
        <v/>
      </c>
      <c r="AE47" s="19"/>
      <c r="AF47" s="27"/>
      <c r="AG47" s="25" t="str">
        <f aca="false">IF($A47="","",IF(OR($AE47="",$AF47=""),"",IFERROR(IF($AE47="% of Gross",$AA47*$AF47,IF($AE47="Per Loaded Mile",$R47*$AF47,IF($AE47="Flat",$AF47,""))),"")))</f>
        <v/>
      </c>
      <c r="AH47" s="25" t="str">
        <f aca="false">IF($A47="","",IFERROR(IF(OR($AA47="",$AD47="",$AG47=""),"",$AA47-$AD47-$AG47),""))</f>
        <v/>
      </c>
      <c r="AI47" s="28" t="str">
        <f aca="false">IF($A47="","",IFERROR($AH47/$AA47,""))</f>
        <v/>
      </c>
      <c r="AJ47" s="19"/>
      <c r="AK47" s="29"/>
      <c r="AL47" s="30" t="str">
        <f aca="false">IF($A47="","",IFERROR(IF(INDEX(Resources!$S$5:$S$104,MATCH($C47,Resources!$P$5:$P$104,0))&gt;0,INDEX(Resources!$S$5:$S$104,MATCH($C47,Resources!$P$5:$P$104,0)),Settings!$B$6),Settings!$B$6))</f>
        <v/>
      </c>
      <c r="AM47" s="31" t="str">
        <f aca="false">IF($AK47="","",IFERROR($AK47+$AL47,""))</f>
        <v/>
      </c>
      <c r="AN47" s="19"/>
      <c r="AO47" s="32" t="str">
        <f aca="true">IF($A47="","",IF($B47="Canceled","OK",IF(COUNTIF($A$6:$A$205,$A47)&gt;1,"DUPLICATE LOAD ID",IF(AND($L47&lt;&gt;"",$M47&lt;&gt;"",$M47&lt;=$L47),"CHECK APPOINTMENTS",IF(AND($P47&lt;&gt;"",$P47&gt;Settings!$B$8),"CHECK WEIGHT",IF(IFERROR(INDEX(Resources!$C$5:$C$104,MATCH($E47,Resources!$A$5:$A$104,0)),"Missing")&lt;&gt;"Active","CHECK DRIVER",IF(IFERROR(INDEX(Resources!$I$5:$I$104,MATCH($F47,Resources!$G$5:$G$104,0)),"Missing")&lt;&gt;"Active","CHECK TRUCK",IF(AND($G47&lt;&gt;"",IFERROR(INDEX(Resources!$N$5:$N$104,MATCH($G47,Resources!$L$5:$L$104,0)),"Missing")&lt;&gt;"Active"),"CHECK TRAILER",IF(AND($B47="Delivered",$AN47&lt;&gt;"Yes"),"POD NEEDED",IF(AND(OR($B47="Planned",$B47="Dispatched",$B47="At Pickup",$B47="In Transit"),$M47&lt;&gt;"",$M47&lt;NOW()),"DELIVERY OVERDUE",IF(AND($AI47&lt;&gt;"",$AI47&lt;Settings!$B$7),"LOW MARGIN","OK")))))))))))</f>
        <v/>
      </c>
      <c r="AP47" s="20"/>
    </row>
    <row r="48" customFormat="false" ht="19.5" hidden="false" customHeight="true" outlineLevel="0" collapsed="false">
      <c r="A48" s="19"/>
      <c r="B48" s="19"/>
      <c r="C48" s="20"/>
      <c r="D48" s="19"/>
      <c r="E48" s="19"/>
      <c r="F48" s="19"/>
      <c r="G48" s="19"/>
      <c r="H48" s="20"/>
      <c r="I48" s="19"/>
      <c r="J48" s="20"/>
      <c r="K48" s="19"/>
      <c r="L48" s="21"/>
      <c r="M48" s="21"/>
      <c r="N48" s="19"/>
      <c r="O48" s="20"/>
      <c r="P48" s="22"/>
      <c r="Q48" s="22"/>
      <c r="R48" s="22"/>
      <c r="S48" s="23" t="str">
        <f aca="false">IF($A48="","",IF(COUNTA($Q48:$R48)=0,"",SUM($Q48:$R48)))</f>
        <v/>
      </c>
      <c r="T48" s="19"/>
      <c r="U48" s="24"/>
      <c r="V48" s="25" t="str">
        <f aca="false">IF($A48="","",IF(OR($T48="",$U48=""),"",IFERROR(IF($T48="Flat",$U48,IF($T48="Per Loaded Mile",$R48*$U48,"")),"")))</f>
        <v/>
      </c>
      <c r="W48" s="24"/>
      <c r="X48" s="24"/>
      <c r="Y48" s="24"/>
      <c r="Z48" s="24"/>
      <c r="AA48" s="25" t="str">
        <f aca="false">IF(OR($A48="",$V48=""),"",IFERROR(SUM($V48:$Z48),""))</f>
        <v/>
      </c>
      <c r="AB48" s="26" t="str">
        <f aca="false">IF($A48="","",IFERROR(IF(INDEX(Resources!$J$5:$J$104,MATCH($F48,Resources!$G$5:$G$104,0))&gt;0,INDEX(Resources!$J$5:$J$104,MATCH($F48,Resources!$G$5:$G$104,0)),Settings!$B$5),Settings!$B$5))</f>
        <v/>
      </c>
      <c r="AC48" s="26" t="str">
        <f aca="false">IF($A48="","",IF(OR($S48="",$AB48=""),"",IFERROR($S48/$AB48,"")))</f>
        <v/>
      </c>
      <c r="AD48" s="25" t="str">
        <f aca="false">IF($A48="","",IF($AC48="","",IFERROR($AC48*Settings!$B$4,"")))</f>
        <v/>
      </c>
      <c r="AE48" s="19"/>
      <c r="AF48" s="27"/>
      <c r="AG48" s="25" t="str">
        <f aca="false">IF($A48="","",IF(OR($AE48="",$AF48=""),"",IFERROR(IF($AE48="% of Gross",$AA48*$AF48,IF($AE48="Per Loaded Mile",$R48*$AF48,IF($AE48="Flat",$AF48,""))),"")))</f>
        <v/>
      </c>
      <c r="AH48" s="25" t="str">
        <f aca="false">IF($A48="","",IFERROR(IF(OR($AA48="",$AD48="",$AG48=""),"",$AA48-$AD48-$AG48),""))</f>
        <v/>
      </c>
      <c r="AI48" s="28" t="str">
        <f aca="false">IF($A48="","",IFERROR($AH48/$AA48,""))</f>
        <v/>
      </c>
      <c r="AJ48" s="19"/>
      <c r="AK48" s="29"/>
      <c r="AL48" s="30" t="str">
        <f aca="false">IF($A48="","",IFERROR(IF(INDEX(Resources!$S$5:$S$104,MATCH($C48,Resources!$P$5:$P$104,0))&gt;0,INDEX(Resources!$S$5:$S$104,MATCH($C48,Resources!$P$5:$P$104,0)),Settings!$B$6),Settings!$B$6))</f>
        <v/>
      </c>
      <c r="AM48" s="31" t="str">
        <f aca="false">IF($AK48="","",IFERROR($AK48+$AL48,""))</f>
        <v/>
      </c>
      <c r="AN48" s="19"/>
      <c r="AO48" s="32" t="str">
        <f aca="true">IF($A48="","",IF($B48="Canceled","OK",IF(COUNTIF($A$6:$A$205,$A48)&gt;1,"DUPLICATE LOAD ID",IF(AND($L48&lt;&gt;"",$M48&lt;&gt;"",$M48&lt;=$L48),"CHECK APPOINTMENTS",IF(AND($P48&lt;&gt;"",$P48&gt;Settings!$B$8),"CHECK WEIGHT",IF(IFERROR(INDEX(Resources!$C$5:$C$104,MATCH($E48,Resources!$A$5:$A$104,0)),"Missing")&lt;&gt;"Active","CHECK DRIVER",IF(IFERROR(INDEX(Resources!$I$5:$I$104,MATCH($F48,Resources!$G$5:$G$104,0)),"Missing")&lt;&gt;"Active","CHECK TRUCK",IF(AND($G48&lt;&gt;"",IFERROR(INDEX(Resources!$N$5:$N$104,MATCH($G48,Resources!$L$5:$L$104,0)),"Missing")&lt;&gt;"Active"),"CHECK TRAILER",IF(AND($B48="Delivered",$AN48&lt;&gt;"Yes"),"POD NEEDED",IF(AND(OR($B48="Planned",$B48="Dispatched",$B48="At Pickup",$B48="In Transit"),$M48&lt;&gt;"",$M48&lt;NOW()),"DELIVERY OVERDUE",IF(AND($AI48&lt;&gt;"",$AI48&lt;Settings!$B$7),"LOW MARGIN","OK")))))))))))</f>
        <v/>
      </c>
      <c r="AP48" s="20"/>
    </row>
    <row r="49" customFormat="false" ht="19.5" hidden="false" customHeight="true" outlineLevel="0" collapsed="false">
      <c r="A49" s="19"/>
      <c r="B49" s="19"/>
      <c r="C49" s="20"/>
      <c r="D49" s="19"/>
      <c r="E49" s="19"/>
      <c r="F49" s="19"/>
      <c r="G49" s="19"/>
      <c r="H49" s="20"/>
      <c r="I49" s="19"/>
      <c r="J49" s="20"/>
      <c r="K49" s="19"/>
      <c r="L49" s="21"/>
      <c r="M49" s="21"/>
      <c r="N49" s="19"/>
      <c r="O49" s="20"/>
      <c r="P49" s="22"/>
      <c r="Q49" s="22"/>
      <c r="R49" s="22"/>
      <c r="S49" s="23" t="str">
        <f aca="false">IF($A49="","",IF(COUNTA($Q49:$R49)=0,"",SUM($Q49:$R49)))</f>
        <v/>
      </c>
      <c r="T49" s="19"/>
      <c r="U49" s="24"/>
      <c r="V49" s="25" t="str">
        <f aca="false">IF($A49="","",IF(OR($T49="",$U49=""),"",IFERROR(IF($T49="Flat",$U49,IF($T49="Per Loaded Mile",$R49*$U49,"")),"")))</f>
        <v/>
      </c>
      <c r="W49" s="24"/>
      <c r="X49" s="24"/>
      <c r="Y49" s="24"/>
      <c r="Z49" s="24"/>
      <c r="AA49" s="25" t="str">
        <f aca="false">IF(OR($A49="",$V49=""),"",IFERROR(SUM($V49:$Z49),""))</f>
        <v/>
      </c>
      <c r="AB49" s="26" t="str">
        <f aca="false">IF($A49="","",IFERROR(IF(INDEX(Resources!$J$5:$J$104,MATCH($F49,Resources!$G$5:$G$104,0))&gt;0,INDEX(Resources!$J$5:$J$104,MATCH($F49,Resources!$G$5:$G$104,0)),Settings!$B$5),Settings!$B$5))</f>
        <v/>
      </c>
      <c r="AC49" s="26" t="str">
        <f aca="false">IF($A49="","",IF(OR($S49="",$AB49=""),"",IFERROR($S49/$AB49,"")))</f>
        <v/>
      </c>
      <c r="AD49" s="25" t="str">
        <f aca="false">IF($A49="","",IF($AC49="","",IFERROR($AC49*Settings!$B$4,"")))</f>
        <v/>
      </c>
      <c r="AE49" s="19"/>
      <c r="AF49" s="27"/>
      <c r="AG49" s="25" t="str">
        <f aca="false">IF($A49="","",IF(OR($AE49="",$AF49=""),"",IFERROR(IF($AE49="% of Gross",$AA49*$AF49,IF($AE49="Per Loaded Mile",$R49*$AF49,IF($AE49="Flat",$AF49,""))),"")))</f>
        <v/>
      </c>
      <c r="AH49" s="25" t="str">
        <f aca="false">IF($A49="","",IFERROR(IF(OR($AA49="",$AD49="",$AG49=""),"",$AA49-$AD49-$AG49),""))</f>
        <v/>
      </c>
      <c r="AI49" s="28" t="str">
        <f aca="false">IF($A49="","",IFERROR($AH49/$AA49,""))</f>
        <v/>
      </c>
      <c r="AJ49" s="19"/>
      <c r="AK49" s="29"/>
      <c r="AL49" s="30" t="str">
        <f aca="false">IF($A49="","",IFERROR(IF(INDEX(Resources!$S$5:$S$104,MATCH($C49,Resources!$P$5:$P$104,0))&gt;0,INDEX(Resources!$S$5:$S$104,MATCH($C49,Resources!$P$5:$P$104,0)),Settings!$B$6),Settings!$B$6))</f>
        <v/>
      </c>
      <c r="AM49" s="31" t="str">
        <f aca="false">IF($AK49="","",IFERROR($AK49+$AL49,""))</f>
        <v/>
      </c>
      <c r="AN49" s="19"/>
      <c r="AO49" s="32" t="str">
        <f aca="true">IF($A49="","",IF($B49="Canceled","OK",IF(COUNTIF($A$6:$A$205,$A49)&gt;1,"DUPLICATE LOAD ID",IF(AND($L49&lt;&gt;"",$M49&lt;&gt;"",$M49&lt;=$L49),"CHECK APPOINTMENTS",IF(AND($P49&lt;&gt;"",$P49&gt;Settings!$B$8),"CHECK WEIGHT",IF(IFERROR(INDEX(Resources!$C$5:$C$104,MATCH($E49,Resources!$A$5:$A$104,0)),"Missing")&lt;&gt;"Active","CHECK DRIVER",IF(IFERROR(INDEX(Resources!$I$5:$I$104,MATCH($F49,Resources!$G$5:$G$104,0)),"Missing")&lt;&gt;"Active","CHECK TRUCK",IF(AND($G49&lt;&gt;"",IFERROR(INDEX(Resources!$N$5:$N$104,MATCH($G49,Resources!$L$5:$L$104,0)),"Missing")&lt;&gt;"Active"),"CHECK TRAILER",IF(AND($B49="Delivered",$AN49&lt;&gt;"Yes"),"POD NEEDED",IF(AND(OR($B49="Planned",$B49="Dispatched",$B49="At Pickup",$B49="In Transit"),$M49&lt;&gt;"",$M49&lt;NOW()),"DELIVERY OVERDUE",IF(AND($AI49&lt;&gt;"",$AI49&lt;Settings!$B$7),"LOW MARGIN","OK")))))))))))</f>
        <v/>
      </c>
      <c r="AP49" s="20"/>
    </row>
    <row r="50" customFormat="false" ht="19.5" hidden="false" customHeight="true" outlineLevel="0" collapsed="false">
      <c r="A50" s="19"/>
      <c r="B50" s="19"/>
      <c r="C50" s="20"/>
      <c r="D50" s="19"/>
      <c r="E50" s="19"/>
      <c r="F50" s="19"/>
      <c r="G50" s="19"/>
      <c r="H50" s="20"/>
      <c r="I50" s="19"/>
      <c r="J50" s="20"/>
      <c r="K50" s="19"/>
      <c r="L50" s="21"/>
      <c r="M50" s="21"/>
      <c r="N50" s="19"/>
      <c r="O50" s="20"/>
      <c r="P50" s="22"/>
      <c r="Q50" s="22"/>
      <c r="R50" s="22"/>
      <c r="S50" s="23" t="str">
        <f aca="false">IF($A50="","",IF(COUNTA($Q50:$R50)=0,"",SUM($Q50:$R50)))</f>
        <v/>
      </c>
      <c r="T50" s="19"/>
      <c r="U50" s="24"/>
      <c r="V50" s="25" t="str">
        <f aca="false">IF($A50="","",IF(OR($T50="",$U50=""),"",IFERROR(IF($T50="Flat",$U50,IF($T50="Per Loaded Mile",$R50*$U50,"")),"")))</f>
        <v/>
      </c>
      <c r="W50" s="24"/>
      <c r="X50" s="24"/>
      <c r="Y50" s="24"/>
      <c r="Z50" s="24"/>
      <c r="AA50" s="25" t="str">
        <f aca="false">IF(OR($A50="",$V50=""),"",IFERROR(SUM($V50:$Z50),""))</f>
        <v/>
      </c>
      <c r="AB50" s="26" t="str">
        <f aca="false">IF($A50="","",IFERROR(IF(INDEX(Resources!$J$5:$J$104,MATCH($F50,Resources!$G$5:$G$104,0))&gt;0,INDEX(Resources!$J$5:$J$104,MATCH($F50,Resources!$G$5:$G$104,0)),Settings!$B$5),Settings!$B$5))</f>
        <v/>
      </c>
      <c r="AC50" s="26" t="str">
        <f aca="false">IF($A50="","",IF(OR($S50="",$AB50=""),"",IFERROR($S50/$AB50,"")))</f>
        <v/>
      </c>
      <c r="AD50" s="25" t="str">
        <f aca="false">IF($A50="","",IF($AC50="","",IFERROR($AC50*Settings!$B$4,"")))</f>
        <v/>
      </c>
      <c r="AE50" s="19"/>
      <c r="AF50" s="27"/>
      <c r="AG50" s="25" t="str">
        <f aca="false">IF($A50="","",IF(OR($AE50="",$AF50=""),"",IFERROR(IF($AE50="% of Gross",$AA50*$AF50,IF($AE50="Per Loaded Mile",$R50*$AF50,IF($AE50="Flat",$AF50,""))),"")))</f>
        <v/>
      </c>
      <c r="AH50" s="25" t="str">
        <f aca="false">IF($A50="","",IFERROR(IF(OR($AA50="",$AD50="",$AG50=""),"",$AA50-$AD50-$AG50),""))</f>
        <v/>
      </c>
      <c r="AI50" s="28" t="str">
        <f aca="false">IF($A50="","",IFERROR($AH50/$AA50,""))</f>
        <v/>
      </c>
      <c r="AJ50" s="19"/>
      <c r="AK50" s="29"/>
      <c r="AL50" s="30" t="str">
        <f aca="false">IF($A50="","",IFERROR(IF(INDEX(Resources!$S$5:$S$104,MATCH($C50,Resources!$P$5:$P$104,0))&gt;0,INDEX(Resources!$S$5:$S$104,MATCH($C50,Resources!$P$5:$P$104,0)),Settings!$B$6),Settings!$B$6))</f>
        <v/>
      </c>
      <c r="AM50" s="31" t="str">
        <f aca="false">IF($AK50="","",IFERROR($AK50+$AL50,""))</f>
        <v/>
      </c>
      <c r="AN50" s="19"/>
      <c r="AO50" s="32" t="str">
        <f aca="true">IF($A50="","",IF($B50="Canceled","OK",IF(COUNTIF($A$6:$A$205,$A50)&gt;1,"DUPLICATE LOAD ID",IF(AND($L50&lt;&gt;"",$M50&lt;&gt;"",$M50&lt;=$L50),"CHECK APPOINTMENTS",IF(AND($P50&lt;&gt;"",$P50&gt;Settings!$B$8),"CHECK WEIGHT",IF(IFERROR(INDEX(Resources!$C$5:$C$104,MATCH($E50,Resources!$A$5:$A$104,0)),"Missing")&lt;&gt;"Active","CHECK DRIVER",IF(IFERROR(INDEX(Resources!$I$5:$I$104,MATCH($F50,Resources!$G$5:$G$104,0)),"Missing")&lt;&gt;"Active","CHECK TRUCK",IF(AND($G50&lt;&gt;"",IFERROR(INDEX(Resources!$N$5:$N$104,MATCH($G50,Resources!$L$5:$L$104,0)),"Missing")&lt;&gt;"Active"),"CHECK TRAILER",IF(AND($B50="Delivered",$AN50&lt;&gt;"Yes"),"POD NEEDED",IF(AND(OR($B50="Planned",$B50="Dispatched",$B50="At Pickup",$B50="In Transit"),$M50&lt;&gt;"",$M50&lt;NOW()),"DELIVERY OVERDUE",IF(AND($AI50&lt;&gt;"",$AI50&lt;Settings!$B$7),"LOW MARGIN","OK")))))))))))</f>
        <v/>
      </c>
      <c r="AP50" s="20"/>
    </row>
    <row r="51" customFormat="false" ht="19.5" hidden="false" customHeight="true" outlineLevel="0" collapsed="false">
      <c r="A51" s="19"/>
      <c r="B51" s="19"/>
      <c r="C51" s="20"/>
      <c r="D51" s="19"/>
      <c r="E51" s="19"/>
      <c r="F51" s="19"/>
      <c r="G51" s="19"/>
      <c r="H51" s="20"/>
      <c r="I51" s="19"/>
      <c r="J51" s="20"/>
      <c r="K51" s="19"/>
      <c r="L51" s="21"/>
      <c r="M51" s="21"/>
      <c r="N51" s="19"/>
      <c r="O51" s="20"/>
      <c r="P51" s="22"/>
      <c r="Q51" s="22"/>
      <c r="R51" s="22"/>
      <c r="S51" s="23" t="str">
        <f aca="false">IF($A51="","",IF(COUNTA($Q51:$R51)=0,"",SUM($Q51:$R51)))</f>
        <v/>
      </c>
      <c r="T51" s="19"/>
      <c r="U51" s="24"/>
      <c r="V51" s="25" t="str">
        <f aca="false">IF($A51="","",IF(OR($T51="",$U51=""),"",IFERROR(IF($T51="Flat",$U51,IF($T51="Per Loaded Mile",$R51*$U51,"")),"")))</f>
        <v/>
      </c>
      <c r="W51" s="24"/>
      <c r="X51" s="24"/>
      <c r="Y51" s="24"/>
      <c r="Z51" s="24"/>
      <c r="AA51" s="25" t="str">
        <f aca="false">IF(OR($A51="",$V51=""),"",IFERROR(SUM($V51:$Z51),""))</f>
        <v/>
      </c>
      <c r="AB51" s="26" t="str">
        <f aca="false">IF($A51="","",IFERROR(IF(INDEX(Resources!$J$5:$J$104,MATCH($F51,Resources!$G$5:$G$104,0))&gt;0,INDEX(Resources!$J$5:$J$104,MATCH($F51,Resources!$G$5:$G$104,0)),Settings!$B$5),Settings!$B$5))</f>
        <v/>
      </c>
      <c r="AC51" s="26" t="str">
        <f aca="false">IF($A51="","",IF(OR($S51="",$AB51=""),"",IFERROR($S51/$AB51,"")))</f>
        <v/>
      </c>
      <c r="AD51" s="25" t="str">
        <f aca="false">IF($A51="","",IF($AC51="","",IFERROR($AC51*Settings!$B$4,"")))</f>
        <v/>
      </c>
      <c r="AE51" s="19"/>
      <c r="AF51" s="27"/>
      <c r="AG51" s="25" t="str">
        <f aca="false">IF($A51="","",IF(OR($AE51="",$AF51=""),"",IFERROR(IF($AE51="% of Gross",$AA51*$AF51,IF($AE51="Per Loaded Mile",$R51*$AF51,IF($AE51="Flat",$AF51,""))),"")))</f>
        <v/>
      </c>
      <c r="AH51" s="25" t="str">
        <f aca="false">IF($A51="","",IFERROR(IF(OR($AA51="",$AD51="",$AG51=""),"",$AA51-$AD51-$AG51),""))</f>
        <v/>
      </c>
      <c r="AI51" s="28" t="str">
        <f aca="false">IF($A51="","",IFERROR($AH51/$AA51,""))</f>
        <v/>
      </c>
      <c r="AJ51" s="19"/>
      <c r="AK51" s="29"/>
      <c r="AL51" s="30" t="str">
        <f aca="false">IF($A51="","",IFERROR(IF(INDEX(Resources!$S$5:$S$104,MATCH($C51,Resources!$P$5:$P$104,0))&gt;0,INDEX(Resources!$S$5:$S$104,MATCH($C51,Resources!$P$5:$P$104,0)),Settings!$B$6),Settings!$B$6))</f>
        <v/>
      </c>
      <c r="AM51" s="31" t="str">
        <f aca="false">IF($AK51="","",IFERROR($AK51+$AL51,""))</f>
        <v/>
      </c>
      <c r="AN51" s="19"/>
      <c r="AO51" s="32" t="str">
        <f aca="true">IF($A51="","",IF($B51="Canceled","OK",IF(COUNTIF($A$6:$A$205,$A51)&gt;1,"DUPLICATE LOAD ID",IF(AND($L51&lt;&gt;"",$M51&lt;&gt;"",$M51&lt;=$L51),"CHECK APPOINTMENTS",IF(AND($P51&lt;&gt;"",$P51&gt;Settings!$B$8),"CHECK WEIGHT",IF(IFERROR(INDEX(Resources!$C$5:$C$104,MATCH($E51,Resources!$A$5:$A$104,0)),"Missing")&lt;&gt;"Active","CHECK DRIVER",IF(IFERROR(INDEX(Resources!$I$5:$I$104,MATCH($F51,Resources!$G$5:$G$104,0)),"Missing")&lt;&gt;"Active","CHECK TRUCK",IF(AND($G51&lt;&gt;"",IFERROR(INDEX(Resources!$N$5:$N$104,MATCH($G51,Resources!$L$5:$L$104,0)),"Missing")&lt;&gt;"Active"),"CHECK TRAILER",IF(AND($B51="Delivered",$AN51&lt;&gt;"Yes"),"POD NEEDED",IF(AND(OR($B51="Planned",$B51="Dispatched",$B51="At Pickup",$B51="In Transit"),$M51&lt;&gt;"",$M51&lt;NOW()),"DELIVERY OVERDUE",IF(AND($AI51&lt;&gt;"",$AI51&lt;Settings!$B$7),"LOW MARGIN","OK")))))))))))</f>
        <v/>
      </c>
      <c r="AP51" s="20"/>
    </row>
    <row r="52" customFormat="false" ht="19.5" hidden="false" customHeight="true" outlineLevel="0" collapsed="false">
      <c r="A52" s="19"/>
      <c r="B52" s="19"/>
      <c r="C52" s="20"/>
      <c r="D52" s="19"/>
      <c r="E52" s="19"/>
      <c r="F52" s="19"/>
      <c r="G52" s="19"/>
      <c r="H52" s="20"/>
      <c r="I52" s="19"/>
      <c r="J52" s="20"/>
      <c r="K52" s="19"/>
      <c r="L52" s="21"/>
      <c r="M52" s="21"/>
      <c r="N52" s="19"/>
      <c r="O52" s="20"/>
      <c r="P52" s="22"/>
      <c r="Q52" s="22"/>
      <c r="R52" s="22"/>
      <c r="S52" s="23" t="str">
        <f aca="false">IF($A52="","",IF(COUNTA($Q52:$R52)=0,"",SUM($Q52:$R52)))</f>
        <v/>
      </c>
      <c r="T52" s="19"/>
      <c r="U52" s="24"/>
      <c r="V52" s="25" t="str">
        <f aca="false">IF($A52="","",IF(OR($T52="",$U52=""),"",IFERROR(IF($T52="Flat",$U52,IF($T52="Per Loaded Mile",$R52*$U52,"")),"")))</f>
        <v/>
      </c>
      <c r="W52" s="24"/>
      <c r="X52" s="24"/>
      <c r="Y52" s="24"/>
      <c r="Z52" s="24"/>
      <c r="AA52" s="25" t="str">
        <f aca="false">IF(OR($A52="",$V52=""),"",IFERROR(SUM($V52:$Z52),""))</f>
        <v/>
      </c>
      <c r="AB52" s="26" t="str">
        <f aca="false">IF($A52="","",IFERROR(IF(INDEX(Resources!$J$5:$J$104,MATCH($F52,Resources!$G$5:$G$104,0))&gt;0,INDEX(Resources!$J$5:$J$104,MATCH($F52,Resources!$G$5:$G$104,0)),Settings!$B$5),Settings!$B$5))</f>
        <v/>
      </c>
      <c r="AC52" s="26" t="str">
        <f aca="false">IF($A52="","",IF(OR($S52="",$AB52=""),"",IFERROR($S52/$AB52,"")))</f>
        <v/>
      </c>
      <c r="AD52" s="25" t="str">
        <f aca="false">IF($A52="","",IF($AC52="","",IFERROR($AC52*Settings!$B$4,"")))</f>
        <v/>
      </c>
      <c r="AE52" s="19"/>
      <c r="AF52" s="27"/>
      <c r="AG52" s="25" t="str">
        <f aca="false">IF($A52="","",IF(OR($AE52="",$AF52=""),"",IFERROR(IF($AE52="% of Gross",$AA52*$AF52,IF($AE52="Per Loaded Mile",$R52*$AF52,IF($AE52="Flat",$AF52,""))),"")))</f>
        <v/>
      </c>
      <c r="AH52" s="25" t="str">
        <f aca="false">IF($A52="","",IFERROR(IF(OR($AA52="",$AD52="",$AG52=""),"",$AA52-$AD52-$AG52),""))</f>
        <v/>
      </c>
      <c r="AI52" s="28" t="str">
        <f aca="false">IF($A52="","",IFERROR($AH52/$AA52,""))</f>
        <v/>
      </c>
      <c r="AJ52" s="19"/>
      <c r="AK52" s="29"/>
      <c r="AL52" s="30" t="str">
        <f aca="false">IF($A52="","",IFERROR(IF(INDEX(Resources!$S$5:$S$104,MATCH($C52,Resources!$P$5:$P$104,0))&gt;0,INDEX(Resources!$S$5:$S$104,MATCH($C52,Resources!$P$5:$P$104,0)),Settings!$B$6),Settings!$B$6))</f>
        <v/>
      </c>
      <c r="AM52" s="31" t="str">
        <f aca="false">IF($AK52="","",IFERROR($AK52+$AL52,""))</f>
        <v/>
      </c>
      <c r="AN52" s="19"/>
      <c r="AO52" s="32" t="str">
        <f aca="true">IF($A52="","",IF($B52="Canceled","OK",IF(COUNTIF($A$6:$A$205,$A52)&gt;1,"DUPLICATE LOAD ID",IF(AND($L52&lt;&gt;"",$M52&lt;&gt;"",$M52&lt;=$L52),"CHECK APPOINTMENTS",IF(AND($P52&lt;&gt;"",$P52&gt;Settings!$B$8),"CHECK WEIGHT",IF(IFERROR(INDEX(Resources!$C$5:$C$104,MATCH($E52,Resources!$A$5:$A$104,0)),"Missing")&lt;&gt;"Active","CHECK DRIVER",IF(IFERROR(INDEX(Resources!$I$5:$I$104,MATCH($F52,Resources!$G$5:$G$104,0)),"Missing")&lt;&gt;"Active","CHECK TRUCK",IF(AND($G52&lt;&gt;"",IFERROR(INDEX(Resources!$N$5:$N$104,MATCH($G52,Resources!$L$5:$L$104,0)),"Missing")&lt;&gt;"Active"),"CHECK TRAILER",IF(AND($B52="Delivered",$AN52&lt;&gt;"Yes"),"POD NEEDED",IF(AND(OR($B52="Planned",$B52="Dispatched",$B52="At Pickup",$B52="In Transit"),$M52&lt;&gt;"",$M52&lt;NOW()),"DELIVERY OVERDUE",IF(AND($AI52&lt;&gt;"",$AI52&lt;Settings!$B$7),"LOW MARGIN","OK")))))))))))</f>
        <v/>
      </c>
      <c r="AP52" s="20"/>
    </row>
    <row r="53" customFormat="false" ht="19.5" hidden="false" customHeight="true" outlineLevel="0" collapsed="false">
      <c r="A53" s="19"/>
      <c r="B53" s="19"/>
      <c r="C53" s="20"/>
      <c r="D53" s="19"/>
      <c r="E53" s="19"/>
      <c r="F53" s="19"/>
      <c r="G53" s="19"/>
      <c r="H53" s="20"/>
      <c r="I53" s="19"/>
      <c r="J53" s="20"/>
      <c r="K53" s="19"/>
      <c r="L53" s="21"/>
      <c r="M53" s="21"/>
      <c r="N53" s="19"/>
      <c r="O53" s="20"/>
      <c r="P53" s="22"/>
      <c r="Q53" s="22"/>
      <c r="R53" s="22"/>
      <c r="S53" s="23" t="str">
        <f aca="false">IF($A53="","",IF(COUNTA($Q53:$R53)=0,"",SUM($Q53:$R53)))</f>
        <v/>
      </c>
      <c r="T53" s="19"/>
      <c r="U53" s="24"/>
      <c r="V53" s="25" t="str">
        <f aca="false">IF($A53="","",IF(OR($T53="",$U53=""),"",IFERROR(IF($T53="Flat",$U53,IF($T53="Per Loaded Mile",$R53*$U53,"")),"")))</f>
        <v/>
      </c>
      <c r="W53" s="24"/>
      <c r="X53" s="24"/>
      <c r="Y53" s="24"/>
      <c r="Z53" s="24"/>
      <c r="AA53" s="25" t="str">
        <f aca="false">IF(OR($A53="",$V53=""),"",IFERROR(SUM($V53:$Z53),""))</f>
        <v/>
      </c>
      <c r="AB53" s="26" t="str">
        <f aca="false">IF($A53="","",IFERROR(IF(INDEX(Resources!$J$5:$J$104,MATCH($F53,Resources!$G$5:$G$104,0))&gt;0,INDEX(Resources!$J$5:$J$104,MATCH($F53,Resources!$G$5:$G$104,0)),Settings!$B$5),Settings!$B$5))</f>
        <v/>
      </c>
      <c r="AC53" s="26" t="str">
        <f aca="false">IF($A53="","",IF(OR($S53="",$AB53=""),"",IFERROR($S53/$AB53,"")))</f>
        <v/>
      </c>
      <c r="AD53" s="25" t="str">
        <f aca="false">IF($A53="","",IF($AC53="","",IFERROR($AC53*Settings!$B$4,"")))</f>
        <v/>
      </c>
      <c r="AE53" s="19"/>
      <c r="AF53" s="27"/>
      <c r="AG53" s="25" t="str">
        <f aca="false">IF($A53="","",IF(OR($AE53="",$AF53=""),"",IFERROR(IF($AE53="% of Gross",$AA53*$AF53,IF($AE53="Per Loaded Mile",$R53*$AF53,IF($AE53="Flat",$AF53,""))),"")))</f>
        <v/>
      </c>
      <c r="AH53" s="25" t="str">
        <f aca="false">IF($A53="","",IFERROR(IF(OR($AA53="",$AD53="",$AG53=""),"",$AA53-$AD53-$AG53),""))</f>
        <v/>
      </c>
      <c r="AI53" s="28" t="str">
        <f aca="false">IF($A53="","",IFERROR($AH53/$AA53,""))</f>
        <v/>
      </c>
      <c r="AJ53" s="19"/>
      <c r="AK53" s="29"/>
      <c r="AL53" s="30" t="str">
        <f aca="false">IF($A53="","",IFERROR(IF(INDEX(Resources!$S$5:$S$104,MATCH($C53,Resources!$P$5:$P$104,0))&gt;0,INDEX(Resources!$S$5:$S$104,MATCH($C53,Resources!$P$5:$P$104,0)),Settings!$B$6),Settings!$B$6))</f>
        <v/>
      </c>
      <c r="AM53" s="31" t="str">
        <f aca="false">IF($AK53="","",IFERROR($AK53+$AL53,""))</f>
        <v/>
      </c>
      <c r="AN53" s="19"/>
      <c r="AO53" s="32" t="str">
        <f aca="true">IF($A53="","",IF($B53="Canceled","OK",IF(COUNTIF($A$6:$A$205,$A53)&gt;1,"DUPLICATE LOAD ID",IF(AND($L53&lt;&gt;"",$M53&lt;&gt;"",$M53&lt;=$L53),"CHECK APPOINTMENTS",IF(AND($P53&lt;&gt;"",$P53&gt;Settings!$B$8),"CHECK WEIGHT",IF(IFERROR(INDEX(Resources!$C$5:$C$104,MATCH($E53,Resources!$A$5:$A$104,0)),"Missing")&lt;&gt;"Active","CHECK DRIVER",IF(IFERROR(INDEX(Resources!$I$5:$I$104,MATCH($F53,Resources!$G$5:$G$104,0)),"Missing")&lt;&gt;"Active","CHECK TRUCK",IF(AND($G53&lt;&gt;"",IFERROR(INDEX(Resources!$N$5:$N$104,MATCH($G53,Resources!$L$5:$L$104,0)),"Missing")&lt;&gt;"Active"),"CHECK TRAILER",IF(AND($B53="Delivered",$AN53&lt;&gt;"Yes"),"POD NEEDED",IF(AND(OR($B53="Planned",$B53="Dispatched",$B53="At Pickup",$B53="In Transit"),$M53&lt;&gt;"",$M53&lt;NOW()),"DELIVERY OVERDUE",IF(AND($AI53&lt;&gt;"",$AI53&lt;Settings!$B$7),"LOW MARGIN","OK")))))))))))</f>
        <v/>
      </c>
      <c r="AP53" s="20"/>
    </row>
    <row r="54" customFormat="false" ht="19.5" hidden="false" customHeight="true" outlineLevel="0" collapsed="false">
      <c r="A54" s="19"/>
      <c r="B54" s="19"/>
      <c r="C54" s="20"/>
      <c r="D54" s="19"/>
      <c r="E54" s="19"/>
      <c r="F54" s="19"/>
      <c r="G54" s="19"/>
      <c r="H54" s="20"/>
      <c r="I54" s="19"/>
      <c r="J54" s="20"/>
      <c r="K54" s="19"/>
      <c r="L54" s="21"/>
      <c r="M54" s="21"/>
      <c r="N54" s="19"/>
      <c r="O54" s="20"/>
      <c r="P54" s="22"/>
      <c r="Q54" s="22"/>
      <c r="R54" s="22"/>
      <c r="S54" s="23" t="str">
        <f aca="false">IF($A54="","",IF(COUNTA($Q54:$R54)=0,"",SUM($Q54:$R54)))</f>
        <v/>
      </c>
      <c r="T54" s="19"/>
      <c r="U54" s="24"/>
      <c r="V54" s="25" t="str">
        <f aca="false">IF($A54="","",IF(OR($T54="",$U54=""),"",IFERROR(IF($T54="Flat",$U54,IF($T54="Per Loaded Mile",$R54*$U54,"")),"")))</f>
        <v/>
      </c>
      <c r="W54" s="24"/>
      <c r="X54" s="24"/>
      <c r="Y54" s="24"/>
      <c r="Z54" s="24"/>
      <c r="AA54" s="25" t="str">
        <f aca="false">IF(OR($A54="",$V54=""),"",IFERROR(SUM($V54:$Z54),""))</f>
        <v/>
      </c>
      <c r="AB54" s="26" t="str">
        <f aca="false">IF($A54="","",IFERROR(IF(INDEX(Resources!$J$5:$J$104,MATCH($F54,Resources!$G$5:$G$104,0))&gt;0,INDEX(Resources!$J$5:$J$104,MATCH($F54,Resources!$G$5:$G$104,0)),Settings!$B$5),Settings!$B$5))</f>
        <v/>
      </c>
      <c r="AC54" s="26" t="str">
        <f aca="false">IF($A54="","",IF(OR($S54="",$AB54=""),"",IFERROR($S54/$AB54,"")))</f>
        <v/>
      </c>
      <c r="AD54" s="25" t="str">
        <f aca="false">IF($A54="","",IF($AC54="","",IFERROR($AC54*Settings!$B$4,"")))</f>
        <v/>
      </c>
      <c r="AE54" s="19"/>
      <c r="AF54" s="27"/>
      <c r="AG54" s="25" t="str">
        <f aca="false">IF($A54="","",IF(OR($AE54="",$AF54=""),"",IFERROR(IF($AE54="% of Gross",$AA54*$AF54,IF($AE54="Per Loaded Mile",$R54*$AF54,IF($AE54="Flat",$AF54,""))),"")))</f>
        <v/>
      </c>
      <c r="AH54" s="25" t="str">
        <f aca="false">IF($A54="","",IFERROR(IF(OR($AA54="",$AD54="",$AG54=""),"",$AA54-$AD54-$AG54),""))</f>
        <v/>
      </c>
      <c r="AI54" s="28" t="str">
        <f aca="false">IF($A54="","",IFERROR($AH54/$AA54,""))</f>
        <v/>
      </c>
      <c r="AJ54" s="19"/>
      <c r="AK54" s="29"/>
      <c r="AL54" s="30" t="str">
        <f aca="false">IF($A54="","",IFERROR(IF(INDEX(Resources!$S$5:$S$104,MATCH($C54,Resources!$P$5:$P$104,0))&gt;0,INDEX(Resources!$S$5:$S$104,MATCH($C54,Resources!$P$5:$P$104,0)),Settings!$B$6),Settings!$B$6))</f>
        <v/>
      </c>
      <c r="AM54" s="31" t="str">
        <f aca="false">IF($AK54="","",IFERROR($AK54+$AL54,""))</f>
        <v/>
      </c>
      <c r="AN54" s="19"/>
      <c r="AO54" s="32" t="str">
        <f aca="true">IF($A54="","",IF($B54="Canceled","OK",IF(COUNTIF($A$6:$A$205,$A54)&gt;1,"DUPLICATE LOAD ID",IF(AND($L54&lt;&gt;"",$M54&lt;&gt;"",$M54&lt;=$L54),"CHECK APPOINTMENTS",IF(AND($P54&lt;&gt;"",$P54&gt;Settings!$B$8),"CHECK WEIGHT",IF(IFERROR(INDEX(Resources!$C$5:$C$104,MATCH($E54,Resources!$A$5:$A$104,0)),"Missing")&lt;&gt;"Active","CHECK DRIVER",IF(IFERROR(INDEX(Resources!$I$5:$I$104,MATCH($F54,Resources!$G$5:$G$104,0)),"Missing")&lt;&gt;"Active","CHECK TRUCK",IF(AND($G54&lt;&gt;"",IFERROR(INDEX(Resources!$N$5:$N$104,MATCH($G54,Resources!$L$5:$L$104,0)),"Missing")&lt;&gt;"Active"),"CHECK TRAILER",IF(AND($B54="Delivered",$AN54&lt;&gt;"Yes"),"POD NEEDED",IF(AND(OR($B54="Planned",$B54="Dispatched",$B54="At Pickup",$B54="In Transit"),$M54&lt;&gt;"",$M54&lt;NOW()),"DELIVERY OVERDUE",IF(AND($AI54&lt;&gt;"",$AI54&lt;Settings!$B$7),"LOW MARGIN","OK")))))))))))</f>
        <v/>
      </c>
      <c r="AP54" s="20"/>
    </row>
    <row r="55" customFormat="false" ht="19.5" hidden="false" customHeight="true" outlineLevel="0" collapsed="false">
      <c r="A55" s="19"/>
      <c r="B55" s="19"/>
      <c r="C55" s="20"/>
      <c r="D55" s="19"/>
      <c r="E55" s="19"/>
      <c r="F55" s="19"/>
      <c r="G55" s="19"/>
      <c r="H55" s="20"/>
      <c r="I55" s="19"/>
      <c r="J55" s="20"/>
      <c r="K55" s="19"/>
      <c r="L55" s="21"/>
      <c r="M55" s="21"/>
      <c r="N55" s="19"/>
      <c r="O55" s="20"/>
      <c r="P55" s="22"/>
      <c r="Q55" s="22"/>
      <c r="R55" s="22"/>
      <c r="S55" s="23" t="str">
        <f aca="false">IF($A55="","",IF(COUNTA($Q55:$R55)=0,"",SUM($Q55:$R55)))</f>
        <v/>
      </c>
      <c r="T55" s="19"/>
      <c r="U55" s="24"/>
      <c r="V55" s="25" t="str">
        <f aca="false">IF($A55="","",IF(OR($T55="",$U55=""),"",IFERROR(IF($T55="Flat",$U55,IF($T55="Per Loaded Mile",$R55*$U55,"")),"")))</f>
        <v/>
      </c>
      <c r="W55" s="24"/>
      <c r="X55" s="24"/>
      <c r="Y55" s="24"/>
      <c r="Z55" s="24"/>
      <c r="AA55" s="25" t="str">
        <f aca="false">IF(OR($A55="",$V55=""),"",IFERROR(SUM($V55:$Z55),""))</f>
        <v/>
      </c>
      <c r="AB55" s="26" t="str">
        <f aca="false">IF($A55="","",IFERROR(IF(INDEX(Resources!$J$5:$J$104,MATCH($F55,Resources!$G$5:$G$104,0))&gt;0,INDEX(Resources!$J$5:$J$104,MATCH($F55,Resources!$G$5:$G$104,0)),Settings!$B$5),Settings!$B$5))</f>
        <v/>
      </c>
      <c r="AC55" s="26" t="str">
        <f aca="false">IF($A55="","",IF(OR($S55="",$AB55=""),"",IFERROR($S55/$AB55,"")))</f>
        <v/>
      </c>
      <c r="AD55" s="25" t="str">
        <f aca="false">IF($A55="","",IF($AC55="","",IFERROR($AC55*Settings!$B$4,"")))</f>
        <v/>
      </c>
      <c r="AE55" s="19"/>
      <c r="AF55" s="27"/>
      <c r="AG55" s="25" t="str">
        <f aca="false">IF($A55="","",IF(OR($AE55="",$AF55=""),"",IFERROR(IF($AE55="% of Gross",$AA55*$AF55,IF($AE55="Per Loaded Mile",$R55*$AF55,IF($AE55="Flat",$AF55,""))),"")))</f>
        <v/>
      </c>
      <c r="AH55" s="25" t="str">
        <f aca="false">IF($A55="","",IFERROR(IF(OR($AA55="",$AD55="",$AG55=""),"",$AA55-$AD55-$AG55),""))</f>
        <v/>
      </c>
      <c r="AI55" s="28" t="str">
        <f aca="false">IF($A55="","",IFERROR($AH55/$AA55,""))</f>
        <v/>
      </c>
      <c r="AJ55" s="19"/>
      <c r="AK55" s="29"/>
      <c r="AL55" s="30" t="str">
        <f aca="false">IF($A55="","",IFERROR(IF(INDEX(Resources!$S$5:$S$104,MATCH($C55,Resources!$P$5:$P$104,0))&gt;0,INDEX(Resources!$S$5:$S$104,MATCH($C55,Resources!$P$5:$P$104,0)),Settings!$B$6),Settings!$B$6))</f>
        <v/>
      </c>
      <c r="AM55" s="31" t="str">
        <f aca="false">IF($AK55="","",IFERROR($AK55+$AL55,""))</f>
        <v/>
      </c>
      <c r="AN55" s="19"/>
      <c r="AO55" s="32" t="str">
        <f aca="true">IF($A55="","",IF($B55="Canceled","OK",IF(COUNTIF($A$6:$A$205,$A55)&gt;1,"DUPLICATE LOAD ID",IF(AND($L55&lt;&gt;"",$M55&lt;&gt;"",$M55&lt;=$L55),"CHECK APPOINTMENTS",IF(AND($P55&lt;&gt;"",$P55&gt;Settings!$B$8),"CHECK WEIGHT",IF(IFERROR(INDEX(Resources!$C$5:$C$104,MATCH($E55,Resources!$A$5:$A$104,0)),"Missing")&lt;&gt;"Active","CHECK DRIVER",IF(IFERROR(INDEX(Resources!$I$5:$I$104,MATCH($F55,Resources!$G$5:$G$104,0)),"Missing")&lt;&gt;"Active","CHECK TRUCK",IF(AND($G55&lt;&gt;"",IFERROR(INDEX(Resources!$N$5:$N$104,MATCH($G55,Resources!$L$5:$L$104,0)),"Missing")&lt;&gt;"Active"),"CHECK TRAILER",IF(AND($B55="Delivered",$AN55&lt;&gt;"Yes"),"POD NEEDED",IF(AND(OR($B55="Planned",$B55="Dispatched",$B55="At Pickup",$B55="In Transit"),$M55&lt;&gt;"",$M55&lt;NOW()),"DELIVERY OVERDUE",IF(AND($AI55&lt;&gt;"",$AI55&lt;Settings!$B$7),"LOW MARGIN","OK")))))))))))</f>
        <v/>
      </c>
      <c r="AP55" s="20"/>
    </row>
    <row r="56" customFormat="false" ht="19.5" hidden="false" customHeight="true" outlineLevel="0" collapsed="false">
      <c r="A56" s="19"/>
      <c r="B56" s="19"/>
      <c r="C56" s="20"/>
      <c r="D56" s="19"/>
      <c r="E56" s="19"/>
      <c r="F56" s="19"/>
      <c r="G56" s="19"/>
      <c r="H56" s="20"/>
      <c r="I56" s="19"/>
      <c r="J56" s="20"/>
      <c r="K56" s="19"/>
      <c r="L56" s="21"/>
      <c r="M56" s="21"/>
      <c r="N56" s="19"/>
      <c r="O56" s="20"/>
      <c r="P56" s="22"/>
      <c r="Q56" s="22"/>
      <c r="R56" s="22"/>
      <c r="S56" s="23" t="str">
        <f aca="false">IF($A56="","",IF(COUNTA($Q56:$R56)=0,"",SUM($Q56:$R56)))</f>
        <v/>
      </c>
      <c r="T56" s="19"/>
      <c r="U56" s="24"/>
      <c r="V56" s="25" t="str">
        <f aca="false">IF($A56="","",IF(OR($T56="",$U56=""),"",IFERROR(IF($T56="Flat",$U56,IF($T56="Per Loaded Mile",$R56*$U56,"")),"")))</f>
        <v/>
      </c>
      <c r="W56" s="24"/>
      <c r="X56" s="24"/>
      <c r="Y56" s="24"/>
      <c r="Z56" s="24"/>
      <c r="AA56" s="25" t="str">
        <f aca="false">IF(OR($A56="",$V56=""),"",IFERROR(SUM($V56:$Z56),""))</f>
        <v/>
      </c>
      <c r="AB56" s="26" t="str">
        <f aca="false">IF($A56="","",IFERROR(IF(INDEX(Resources!$J$5:$J$104,MATCH($F56,Resources!$G$5:$G$104,0))&gt;0,INDEX(Resources!$J$5:$J$104,MATCH($F56,Resources!$G$5:$G$104,0)),Settings!$B$5),Settings!$B$5))</f>
        <v/>
      </c>
      <c r="AC56" s="26" t="str">
        <f aca="false">IF($A56="","",IF(OR($S56="",$AB56=""),"",IFERROR($S56/$AB56,"")))</f>
        <v/>
      </c>
      <c r="AD56" s="25" t="str">
        <f aca="false">IF($A56="","",IF($AC56="","",IFERROR($AC56*Settings!$B$4,"")))</f>
        <v/>
      </c>
      <c r="AE56" s="19"/>
      <c r="AF56" s="27"/>
      <c r="AG56" s="25" t="str">
        <f aca="false">IF($A56="","",IF(OR($AE56="",$AF56=""),"",IFERROR(IF($AE56="% of Gross",$AA56*$AF56,IF($AE56="Per Loaded Mile",$R56*$AF56,IF($AE56="Flat",$AF56,""))),"")))</f>
        <v/>
      </c>
      <c r="AH56" s="25" t="str">
        <f aca="false">IF($A56="","",IFERROR(IF(OR($AA56="",$AD56="",$AG56=""),"",$AA56-$AD56-$AG56),""))</f>
        <v/>
      </c>
      <c r="AI56" s="28" t="str">
        <f aca="false">IF($A56="","",IFERROR($AH56/$AA56,""))</f>
        <v/>
      </c>
      <c r="AJ56" s="19"/>
      <c r="AK56" s="29"/>
      <c r="AL56" s="30" t="str">
        <f aca="false">IF($A56="","",IFERROR(IF(INDEX(Resources!$S$5:$S$104,MATCH($C56,Resources!$P$5:$P$104,0))&gt;0,INDEX(Resources!$S$5:$S$104,MATCH($C56,Resources!$P$5:$P$104,0)),Settings!$B$6),Settings!$B$6))</f>
        <v/>
      </c>
      <c r="AM56" s="31" t="str">
        <f aca="false">IF($AK56="","",IFERROR($AK56+$AL56,""))</f>
        <v/>
      </c>
      <c r="AN56" s="19"/>
      <c r="AO56" s="32" t="str">
        <f aca="true">IF($A56="","",IF($B56="Canceled","OK",IF(COUNTIF($A$6:$A$205,$A56)&gt;1,"DUPLICATE LOAD ID",IF(AND($L56&lt;&gt;"",$M56&lt;&gt;"",$M56&lt;=$L56),"CHECK APPOINTMENTS",IF(AND($P56&lt;&gt;"",$P56&gt;Settings!$B$8),"CHECK WEIGHT",IF(IFERROR(INDEX(Resources!$C$5:$C$104,MATCH($E56,Resources!$A$5:$A$104,0)),"Missing")&lt;&gt;"Active","CHECK DRIVER",IF(IFERROR(INDEX(Resources!$I$5:$I$104,MATCH($F56,Resources!$G$5:$G$104,0)),"Missing")&lt;&gt;"Active","CHECK TRUCK",IF(AND($G56&lt;&gt;"",IFERROR(INDEX(Resources!$N$5:$N$104,MATCH($G56,Resources!$L$5:$L$104,0)),"Missing")&lt;&gt;"Active"),"CHECK TRAILER",IF(AND($B56="Delivered",$AN56&lt;&gt;"Yes"),"POD NEEDED",IF(AND(OR($B56="Planned",$B56="Dispatched",$B56="At Pickup",$B56="In Transit"),$M56&lt;&gt;"",$M56&lt;NOW()),"DELIVERY OVERDUE",IF(AND($AI56&lt;&gt;"",$AI56&lt;Settings!$B$7),"LOW MARGIN","OK")))))))))))</f>
        <v/>
      </c>
      <c r="AP56" s="20"/>
    </row>
    <row r="57" customFormat="false" ht="19.5" hidden="false" customHeight="true" outlineLevel="0" collapsed="false">
      <c r="A57" s="19"/>
      <c r="B57" s="19"/>
      <c r="C57" s="20"/>
      <c r="D57" s="19"/>
      <c r="E57" s="19"/>
      <c r="F57" s="19"/>
      <c r="G57" s="19"/>
      <c r="H57" s="20"/>
      <c r="I57" s="19"/>
      <c r="J57" s="20"/>
      <c r="K57" s="19"/>
      <c r="L57" s="21"/>
      <c r="M57" s="21"/>
      <c r="N57" s="19"/>
      <c r="O57" s="20"/>
      <c r="P57" s="22"/>
      <c r="Q57" s="22"/>
      <c r="R57" s="22"/>
      <c r="S57" s="23" t="str">
        <f aca="false">IF($A57="","",IF(COUNTA($Q57:$R57)=0,"",SUM($Q57:$R57)))</f>
        <v/>
      </c>
      <c r="T57" s="19"/>
      <c r="U57" s="24"/>
      <c r="V57" s="25" t="str">
        <f aca="false">IF($A57="","",IF(OR($T57="",$U57=""),"",IFERROR(IF($T57="Flat",$U57,IF($T57="Per Loaded Mile",$R57*$U57,"")),"")))</f>
        <v/>
      </c>
      <c r="W57" s="24"/>
      <c r="X57" s="24"/>
      <c r="Y57" s="24"/>
      <c r="Z57" s="24"/>
      <c r="AA57" s="25" t="str">
        <f aca="false">IF(OR($A57="",$V57=""),"",IFERROR(SUM($V57:$Z57),""))</f>
        <v/>
      </c>
      <c r="AB57" s="26" t="str">
        <f aca="false">IF($A57="","",IFERROR(IF(INDEX(Resources!$J$5:$J$104,MATCH($F57,Resources!$G$5:$G$104,0))&gt;0,INDEX(Resources!$J$5:$J$104,MATCH($F57,Resources!$G$5:$G$104,0)),Settings!$B$5),Settings!$B$5))</f>
        <v/>
      </c>
      <c r="AC57" s="26" t="str">
        <f aca="false">IF($A57="","",IF(OR($S57="",$AB57=""),"",IFERROR($S57/$AB57,"")))</f>
        <v/>
      </c>
      <c r="AD57" s="25" t="str">
        <f aca="false">IF($A57="","",IF($AC57="","",IFERROR($AC57*Settings!$B$4,"")))</f>
        <v/>
      </c>
      <c r="AE57" s="19"/>
      <c r="AF57" s="27"/>
      <c r="AG57" s="25" t="str">
        <f aca="false">IF($A57="","",IF(OR($AE57="",$AF57=""),"",IFERROR(IF($AE57="% of Gross",$AA57*$AF57,IF($AE57="Per Loaded Mile",$R57*$AF57,IF($AE57="Flat",$AF57,""))),"")))</f>
        <v/>
      </c>
      <c r="AH57" s="25" t="str">
        <f aca="false">IF($A57="","",IFERROR(IF(OR($AA57="",$AD57="",$AG57=""),"",$AA57-$AD57-$AG57),""))</f>
        <v/>
      </c>
      <c r="AI57" s="28" t="str">
        <f aca="false">IF($A57="","",IFERROR($AH57/$AA57,""))</f>
        <v/>
      </c>
      <c r="AJ57" s="19"/>
      <c r="AK57" s="29"/>
      <c r="AL57" s="30" t="str">
        <f aca="false">IF($A57="","",IFERROR(IF(INDEX(Resources!$S$5:$S$104,MATCH($C57,Resources!$P$5:$P$104,0))&gt;0,INDEX(Resources!$S$5:$S$104,MATCH($C57,Resources!$P$5:$P$104,0)),Settings!$B$6),Settings!$B$6))</f>
        <v/>
      </c>
      <c r="AM57" s="31" t="str">
        <f aca="false">IF($AK57="","",IFERROR($AK57+$AL57,""))</f>
        <v/>
      </c>
      <c r="AN57" s="19"/>
      <c r="AO57" s="32" t="str">
        <f aca="true">IF($A57="","",IF($B57="Canceled","OK",IF(COUNTIF($A$6:$A$205,$A57)&gt;1,"DUPLICATE LOAD ID",IF(AND($L57&lt;&gt;"",$M57&lt;&gt;"",$M57&lt;=$L57),"CHECK APPOINTMENTS",IF(AND($P57&lt;&gt;"",$P57&gt;Settings!$B$8),"CHECK WEIGHT",IF(IFERROR(INDEX(Resources!$C$5:$C$104,MATCH($E57,Resources!$A$5:$A$104,0)),"Missing")&lt;&gt;"Active","CHECK DRIVER",IF(IFERROR(INDEX(Resources!$I$5:$I$104,MATCH($F57,Resources!$G$5:$G$104,0)),"Missing")&lt;&gt;"Active","CHECK TRUCK",IF(AND($G57&lt;&gt;"",IFERROR(INDEX(Resources!$N$5:$N$104,MATCH($G57,Resources!$L$5:$L$104,0)),"Missing")&lt;&gt;"Active"),"CHECK TRAILER",IF(AND($B57="Delivered",$AN57&lt;&gt;"Yes"),"POD NEEDED",IF(AND(OR($B57="Planned",$B57="Dispatched",$B57="At Pickup",$B57="In Transit"),$M57&lt;&gt;"",$M57&lt;NOW()),"DELIVERY OVERDUE",IF(AND($AI57&lt;&gt;"",$AI57&lt;Settings!$B$7),"LOW MARGIN","OK")))))))))))</f>
        <v/>
      </c>
      <c r="AP57" s="20"/>
    </row>
    <row r="58" customFormat="false" ht="19.5" hidden="false" customHeight="true" outlineLevel="0" collapsed="false">
      <c r="A58" s="19"/>
      <c r="B58" s="19"/>
      <c r="C58" s="20"/>
      <c r="D58" s="19"/>
      <c r="E58" s="19"/>
      <c r="F58" s="19"/>
      <c r="G58" s="19"/>
      <c r="H58" s="20"/>
      <c r="I58" s="19"/>
      <c r="J58" s="20"/>
      <c r="K58" s="19"/>
      <c r="L58" s="21"/>
      <c r="M58" s="21"/>
      <c r="N58" s="19"/>
      <c r="O58" s="20"/>
      <c r="P58" s="22"/>
      <c r="Q58" s="22"/>
      <c r="R58" s="22"/>
      <c r="S58" s="23" t="str">
        <f aca="false">IF($A58="","",IF(COUNTA($Q58:$R58)=0,"",SUM($Q58:$R58)))</f>
        <v/>
      </c>
      <c r="T58" s="19"/>
      <c r="U58" s="24"/>
      <c r="V58" s="25" t="str">
        <f aca="false">IF($A58="","",IF(OR($T58="",$U58=""),"",IFERROR(IF($T58="Flat",$U58,IF($T58="Per Loaded Mile",$R58*$U58,"")),"")))</f>
        <v/>
      </c>
      <c r="W58" s="24"/>
      <c r="X58" s="24"/>
      <c r="Y58" s="24"/>
      <c r="Z58" s="24"/>
      <c r="AA58" s="25" t="str">
        <f aca="false">IF(OR($A58="",$V58=""),"",IFERROR(SUM($V58:$Z58),""))</f>
        <v/>
      </c>
      <c r="AB58" s="26" t="str">
        <f aca="false">IF($A58="","",IFERROR(IF(INDEX(Resources!$J$5:$J$104,MATCH($F58,Resources!$G$5:$G$104,0))&gt;0,INDEX(Resources!$J$5:$J$104,MATCH($F58,Resources!$G$5:$G$104,0)),Settings!$B$5),Settings!$B$5))</f>
        <v/>
      </c>
      <c r="AC58" s="26" t="str">
        <f aca="false">IF($A58="","",IF(OR($S58="",$AB58=""),"",IFERROR($S58/$AB58,"")))</f>
        <v/>
      </c>
      <c r="AD58" s="25" t="str">
        <f aca="false">IF($A58="","",IF($AC58="","",IFERROR($AC58*Settings!$B$4,"")))</f>
        <v/>
      </c>
      <c r="AE58" s="19"/>
      <c r="AF58" s="27"/>
      <c r="AG58" s="25" t="str">
        <f aca="false">IF($A58="","",IF(OR($AE58="",$AF58=""),"",IFERROR(IF($AE58="% of Gross",$AA58*$AF58,IF($AE58="Per Loaded Mile",$R58*$AF58,IF($AE58="Flat",$AF58,""))),"")))</f>
        <v/>
      </c>
      <c r="AH58" s="25" t="str">
        <f aca="false">IF($A58="","",IFERROR(IF(OR($AA58="",$AD58="",$AG58=""),"",$AA58-$AD58-$AG58),""))</f>
        <v/>
      </c>
      <c r="AI58" s="28" t="str">
        <f aca="false">IF($A58="","",IFERROR($AH58/$AA58,""))</f>
        <v/>
      </c>
      <c r="AJ58" s="19"/>
      <c r="AK58" s="29"/>
      <c r="AL58" s="30" t="str">
        <f aca="false">IF($A58="","",IFERROR(IF(INDEX(Resources!$S$5:$S$104,MATCH($C58,Resources!$P$5:$P$104,0))&gt;0,INDEX(Resources!$S$5:$S$104,MATCH($C58,Resources!$P$5:$P$104,0)),Settings!$B$6),Settings!$B$6))</f>
        <v/>
      </c>
      <c r="AM58" s="31" t="str">
        <f aca="false">IF($AK58="","",IFERROR($AK58+$AL58,""))</f>
        <v/>
      </c>
      <c r="AN58" s="19"/>
      <c r="AO58" s="32" t="str">
        <f aca="true">IF($A58="","",IF($B58="Canceled","OK",IF(COUNTIF($A$6:$A$205,$A58)&gt;1,"DUPLICATE LOAD ID",IF(AND($L58&lt;&gt;"",$M58&lt;&gt;"",$M58&lt;=$L58),"CHECK APPOINTMENTS",IF(AND($P58&lt;&gt;"",$P58&gt;Settings!$B$8),"CHECK WEIGHT",IF(IFERROR(INDEX(Resources!$C$5:$C$104,MATCH($E58,Resources!$A$5:$A$104,0)),"Missing")&lt;&gt;"Active","CHECK DRIVER",IF(IFERROR(INDEX(Resources!$I$5:$I$104,MATCH($F58,Resources!$G$5:$G$104,0)),"Missing")&lt;&gt;"Active","CHECK TRUCK",IF(AND($G58&lt;&gt;"",IFERROR(INDEX(Resources!$N$5:$N$104,MATCH($G58,Resources!$L$5:$L$104,0)),"Missing")&lt;&gt;"Active"),"CHECK TRAILER",IF(AND($B58="Delivered",$AN58&lt;&gt;"Yes"),"POD NEEDED",IF(AND(OR($B58="Planned",$B58="Dispatched",$B58="At Pickup",$B58="In Transit"),$M58&lt;&gt;"",$M58&lt;NOW()),"DELIVERY OVERDUE",IF(AND($AI58&lt;&gt;"",$AI58&lt;Settings!$B$7),"LOW MARGIN","OK")))))))))))</f>
        <v/>
      </c>
      <c r="AP58" s="20"/>
    </row>
    <row r="59" customFormat="false" ht="19.5" hidden="false" customHeight="true" outlineLevel="0" collapsed="false">
      <c r="A59" s="19"/>
      <c r="B59" s="19"/>
      <c r="C59" s="20"/>
      <c r="D59" s="19"/>
      <c r="E59" s="19"/>
      <c r="F59" s="19"/>
      <c r="G59" s="19"/>
      <c r="H59" s="20"/>
      <c r="I59" s="19"/>
      <c r="J59" s="20"/>
      <c r="K59" s="19"/>
      <c r="L59" s="21"/>
      <c r="M59" s="21"/>
      <c r="N59" s="19"/>
      <c r="O59" s="20"/>
      <c r="P59" s="22"/>
      <c r="Q59" s="22"/>
      <c r="R59" s="22"/>
      <c r="S59" s="23" t="str">
        <f aca="false">IF($A59="","",IF(COUNTA($Q59:$R59)=0,"",SUM($Q59:$R59)))</f>
        <v/>
      </c>
      <c r="T59" s="19"/>
      <c r="U59" s="24"/>
      <c r="V59" s="25" t="str">
        <f aca="false">IF($A59="","",IF(OR($T59="",$U59=""),"",IFERROR(IF($T59="Flat",$U59,IF($T59="Per Loaded Mile",$R59*$U59,"")),"")))</f>
        <v/>
      </c>
      <c r="W59" s="24"/>
      <c r="X59" s="24"/>
      <c r="Y59" s="24"/>
      <c r="Z59" s="24"/>
      <c r="AA59" s="25" t="str">
        <f aca="false">IF(OR($A59="",$V59=""),"",IFERROR(SUM($V59:$Z59),""))</f>
        <v/>
      </c>
      <c r="AB59" s="26" t="str">
        <f aca="false">IF($A59="","",IFERROR(IF(INDEX(Resources!$J$5:$J$104,MATCH($F59,Resources!$G$5:$G$104,0))&gt;0,INDEX(Resources!$J$5:$J$104,MATCH($F59,Resources!$G$5:$G$104,0)),Settings!$B$5),Settings!$B$5))</f>
        <v/>
      </c>
      <c r="AC59" s="26" t="str">
        <f aca="false">IF($A59="","",IF(OR($S59="",$AB59=""),"",IFERROR($S59/$AB59,"")))</f>
        <v/>
      </c>
      <c r="AD59" s="25" t="str">
        <f aca="false">IF($A59="","",IF($AC59="","",IFERROR($AC59*Settings!$B$4,"")))</f>
        <v/>
      </c>
      <c r="AE59" s="19"/>
      <c r="AF59" s="27"/>
      <c r="AG59" s="25" t="str">
        <f aca="false">IF($A59="","",IF(OR($AE59="",$AF59=""),"",IFERROR(IF($AE59="% of Gross",$AA59*$AF59,IF($AE59="Per Loaded Mile",$R59*$AF59,IF($AE59="Flat",$AF59,""))),"")))</f>
        <v/>
      </c>
      <c r="AH59" s="25" t="str">
        <f aca="false">IF($A59="","",IFERROR(IF(OR($AA59="",$AD59="",$AG59=""),"",$AA59-$AD59-$AG59),""))</f>
        <v/>
      </c>
      <c r="AI59" s="28" t="str">
        <f aca="false">IF($A59="","",IFERROR($AH59/$AA59,""))</f>
        <v/>
      </c>
      <c r="AJ59" s="19"/>
      <c r="AK59" s="29"/>
      <c r="AL59" s="30" t="str">
        <f aca="false">IF($A59="","",IFERROR(IF(INDEX(Resources!$S$5:$S$104,MATCH($C59,Resources!$P$5:$P$104,0))&gt;0,INDEX(Resources!$S$5:$S$104,MATCH($C59,Resources!$P$5:$P$104,0)),Settings!$B$6),Settings!$B$6))</f>
        <v/>
      </c>
      <c r="AM59" s="31" t="str">
        <f aca="false">IF($AK59="","",IFERROR($AK59+$AL59,""))</f>
        <v/>
      </c>
      <c r="AN59" s="19"/>
      <c r="AO59" s="32" t="str">
        <f aca="true">IF($A59="","",IF($B59="Canceled","OK",IF(COUNTIF($A$6:$A$205,$A59)&gt;1,"DUPLICATE LOAD ID",IF(AND($L59&lt;&gt;"",$M59&lt;&gt;"",$M59&lt;=$L59),"CHECK APPOINTMENTS",IF(AND($P59&lt;&gt;"",$P59&gt;Settings!$B$8),"CHECK WEIGHT",IF(IFERROR(INDEX(Resources!$C$5:$C$104,MATCH($E59,Resources!$A$5:$A$104,0)),"Missing")&lt;&gt;"Active","CHECK DRIVER",IF(IFERROR(INDEX(Resources!$I$5:$I$104,MATCH($F59,Resources!$G$5:$G$104,0)),"Missing")&lt;&gt;"Active","CHECK TRUCK",IF(AND($G59&lt;&gt;"",IFERROR(INDEX(Resources!$N$5:$N$104,MATCH($G59,Resources!$L$5:$L$104,0)),"Missing")&lt;&gt;"Active"),"CHECK TRAILER",IF(AND($B59="Delivered",$AN59&lt;&gt;"Yes"),"POD NEEDED",IF(AND(OR($B59="Planned",$B59="Dispatched",$B59="At Pickup",$B59="In Transit"),$M59&lt;&gt;"",$M59&lt;NOW()),"DELIVERY OVERDUE",IF(AND($AI59&lt;&gt;"",$AI59&lt;Settings!$B$7),"LOW MARGIN","OK")))))))))))</f>
        <v/>
      </c>
      <c r="AP59" s="20"/>
    </row>
    <row r="60" customFormat="false" ht="19.5" hidden="false" customHeight="true" outlineLevel="0" collapsed="false">
      <c r="A60" s="19"/>
      <c r="B60" s="19"/>
      <c r="C60" s="20"/>
      <c r="D60" s="19"/>
      <c r="E60" s="19"/>
      <c r="F60" s="19"/>
      <c r="G60" s="19"/>
      <c r="H60" s="20"/>
      <c r="I60" s="19"/>
      <c r="J60" s="20"/>
      <c r="K60" s="19"/>
      <c r="L60" s="21"/>
      <c r="M60" s="21"/>
      <c r="N60" s="19"/>
      <c r="O60" s="20"/>
      <c r="P60" s="22"/>
      <c r="Q60" s="22"/>
      <c r="R60" s="22"/>
      <c r="S60" s="23" t="str">
        <f aca="false">IF($A60="","",IF(COUNTA($Q60:$R60)=0,"",SUM($Q60:$R60)))</f>
        <v/>
      </c>
      <c r="T60" s="19"/>
      <c r="U60" s="24"/>
      <c r="V60" s="25" t="str">
        <f aca="false">IF($A60="","",IF(OR($T60="",$U60=""),"",IFERROR(IF($T60="Flat",$U60,IF($T60="Per Loaded Mile",$R60*$U60,"")),"")))</f>
        <v/>
      </c>
      <c r="W60" s="24"/>
      <c r="X60" s="24"/>
      <c r="Y60" s="24"/>
      <c r="Z60" s="24"/>
      <c r="AA60" s="25" t="str">
        <f aca="false">IF(OR($A60="",$V60=""),"",IFERROR(SUM($V60:$Z60),""))</f>
        <v/>
      </c>
      <c r="AB60" s="26" t="str">
        <f aca="false">IF($A60="","",IFERROR(IF(INDEX(Resources!$J$5:$J$104,MATCH($F60,Resources!$G$5:$G$104,0))&gt;0,INDEX(Resources!$J$5:$J$104,MATCH($F60,Resources!$G$5:$G$104,0)),Settings!$B$5),Settings!$B$5))</f>
        <v/>
      </c>
      <c r="AC60" s="26" t="str">
        <f aca="false">IF($A60="","",IF(OR($S60="",$AB60=""),"",IFERROR($S60/$AB60,"")))</f>
        <v/>
      </c>
      <c r="AD60" s="25" t="str">
        <f aca="false">IF($A60="","",IF($AC60="","",IFERROR($AC60*Settings!$B$4,"")))</f>
        <v/>
      </c>
      <c r="AE60" s="19"/>
      <c r="AF60" s="27"/>
      <c r="AG60" s="25" t="str">
        <f aca="false">IF($A60="","",IF(OR($AE60="",$AF60=""),"",IFERROR(IF($AE60="% of Gross",$AA60*$AF60,IF($AE60="Per Loaded Mile",$R60*$AF60,IF($AE60="Flat",$AF60,""))),"")))</f>
        <v/>
      </c>
      <c r="AH60" s="25" t="str">
        <f aca="false">IF($A60="","",IFERROR(IF(OR($AA60="",$AD60="",$AG60=""),"",$AA60-$AD60-$AG60),""))</f>
        <v/>
      </c>
      <c r="AI60" s="28" t="str">
        <f aca="false">IF($A60="","",IFERROR($AH60/$AA60,""))</f>
        <v/>
      </c>
      <c r="AJ60" s="19"/>
      <c r="AK60" s="29"/>
      <c r="AL60" s="30" t="str">
        <f aca="false">IF($A60="","",IFERROR(IF(INDEX(Resources!$S$5:$S$104,MATCH($C60,Resources!$P$5:$P$104,0))&gt;0,INDEX(Resources!$S$5:$S$104,MATCH($C60,Resources!$P$5:$P$104,0)),Settings!$B$6),Settings!$B$6))</f>
        <v/>
      </c>
      <c r="AM60" s="31" t="str">
        <f aca="false">IF($AK60="","",IFERROR($AK60+$AL60,""))</f>
        <v/>
      </c>
      <c r="AN60" s="19"/>
      <c r="AO60" s="32" t="str">
        <f aca="true">IF($A60="","",IF($B60="Canceled","OK",IF(COUNTIF($A$6:$A$205,$A60)&gt;1,"DUPLICATE LOAD ID",IF(AND($L60&lt;&gt;"",$M60&lt;&gt;"",$M60&lt;=$L60),"CHECK APPOINTMENTS",IF(AND($P60&lt;&gt;"",$P60&gt;Settings!$B$8),"CHECK WEIGHT",IF(IFERROR(INDEX(Resources!$C$5:$C$104,MATCH($E60,Resources!$A$5:$A$104,0)),"Missing")&lt;&gt;"Active","CHECK DRIVER",IF(IFERROR(INDEX(Resources!$I$5:$I$104,MATCH($F60,Resources!$G$5:$G$104,0)),"Missing")&lt;&gt;"Active","CHECK TRUCK",IF(AND($G60&lt;&gt;"",IFERROR(INDEX(Resources!$N$5:$N$104,MATCH($G60,Resources!$L$5:$L$104,0)),"Missing")&lt;&gt;"Active"),"CHECK TRAILER",IF(AND($B60="Delivered",$AN60&lt;&gt;"Yes"),"POD NEEDED",IF(AND(OR($B60="Planned",$B60="Dispatched",$B60="At Pickup",$B60="In Transit"),$M60&lt;&gt;"",$M60&lt;NOW()),"DELIVERY OVERDUE",IF(AND($AI60&lt;&gt;"",$AI60&lt;Settings!$B$7),"LOW MARGIN","OK")))))))))))</f>
        <v/>
      </c>
      <c r="AP60" s="20"/>
    </row>
    <row r="61" customFormat="false" ht="19.5" hidden="false" customHeight="true" outlineLevel="0" collapsed="false">
      <c r="A61" s="19"/>
      <c r="B61" s="19"/>
      <c r="C61" s="20"/>
      <c r="D61" s="19"/>
      <c r="E61" s="19"/>
      <c r="F61" s="19"/>
      <c r="G61" s="19"/>
      <c r="H61" s="20"/>
      <c r="I61" s="19"/>
      <c r="J61" s="20"/>
      <c r="K61" s="19"/>
      <c r="L61" s="21"/>
      <c r="M61" s="21"/>
      <c r="N61" s="19"/>
      <c r="O61" s="20"/>
      <c r="P61" s="22"/>
      <c r="Q61" s="22"/>
      <c r="R61" s="22"/>
      <c r="S61" s="23" t="str">
        <f aca="false">IF($A61="","",IF(COUNTA($Q61:$R61)=0,"",SUM($Q61:$R61)))</f>
        <v/>
      </c>
      <c r="T61" s="19"/>
      <c r="U61" s="24"/>
      <c r="V61" s="25" t="str">
        <f aca="false">IF($A61="","",IF(OR($T61="",$U61=""),"",IFERROR(IF($T61="Flat",$U61,IF($T61="Per Loaded Mile",$R61*$U61,"")),"")))</f>
        <v/>
      </c>
      <c r="W61" s="24"/>
      <c r="X61" s="24"/>
      <c r="Y61" s="24"/>
      <c r="Z61" s="24"/>
      <c r="AA61" s="25" t="str">
        <f aca="false">IF(OR($A61="",$V61=""),"",IFERROR(SUM($V61:$Z61),""))</f>
        <v/>
      </c>
      <c r="AB61" s="26" t="str">
        <f aca="false">IF($A61="","",IFERROR(IF(INDEX(Resources!$J$5:$J$104,MATCH($F61,Resources!$G$5:$G$104,0))&gt;0,INDEX(Resources!$J$5:$J$104,MATCH($F61,Resources!$G$5:$G$104,0)),Settings!$B$5),Settings!$B$5))</f>
        <v/>
      </c>
      <c r="AC61" s="26" t="str">
        <f aca="false">IF($A61="","",IF(OR($S61="",$AB61=""),"",IFERROR($S61/$AB61,"")))</f>
        <v/>
      </c>
      <c r="AD61" s="25" t="str">
        <f aca="false">IF($A61="","",IF($AC61="","",IFERROR($AC61*Settings!$B$4,"")))</f>
        <v/>
      </c>
      <c r="AE61" s="19"/>
      <c r="AF61" s="27"/>
      <c r="AG61" s="25" t="str">
        <f aca="false">IF($A61="","",IF(OR($AE61="",$AF61=""),"",IFERROR(IF($AE61="% of Gross",$AA61*$AF61,IF($AE61="Per Loaded Mile",$R61*$AF61,IF($AE61="Flat",$AF61,""))),"")))</f>
        <v/>
      </c>
      <c r="AH61" s="25" t="str">
        <f aca="false">IF($A61="","",IFERROR(IF(OR($AA61="",$AD61="",$AG61=""),"",$AA61-$AD61-$AG61),""))</f>
        <v/>
      </c>
      <c r="AI61" s="28" t="str">
        <f aca="false">IF($A61="","",IFERROR($AH61/$AA61,""))</f>
        <v/>
      </c>
      <c r="AJ61" s="19"/>
      <c r="AK61" s="29"/>
      <c r="AL61" s="30" t="str">
        <f aca="false">IF($A61="","",IFERROR(IF(INDEX(Resources!$S$5:$S$104,MATCH($C61,Resources!$P$5:$P$104,0))&gt;0,INDEX(Resources!$S$5:$S$104,MATCH($C61,Resources!$P$5:$P$104,0)),Settings!$B$6),Settings!$B$6))</f>
        <v/>
      </c>
      <c r="AM61" s="31" t="str">
        <f aca="false">IF($AK61="","",IFERROR($AK61+$AL61,""))</f>
        <v/>
      </c>
      <c r="AN61" s="19"/>
      <c r="AO61" s="32" t="str">
        <f aca="true">IF($A61="","",IF($B61="Canceled","OK",IF(COUNTIF($A$6:$A$205,$A61)&gt;1,"DUPLICATE LOAD ID",IF(AND($L61&lt;&gt;"",$M61&lt;&gt;"",$M61&lt;=$L61),"CHECK APPOINTMENTS",IF(AND($P61&lt;&gt;"",$P61&gt;Settings!$B$8),"CHECK WEIGHT",IF(IFERROR(INDEX(Resources!$C$5:$C$104,MATCH($E61,Resources!$A$5:$A$104,0)),"Missing")&lt;&gt;"Active","CHECK DRIVER",IF(IFERROR(INDEX(Resources!$I$5:$I$104,MATCH($F61,Resources!$G$5:$G$104,0)),"Missing")&lt;&gt;"Active","CHECK TRUCK",IF(AND($G61&lt;&gt;"",IFERROR(INDEX(Resources!$N$5:$N$104,MATCH($G61,Resources!$L$5:$L$104,0)),"Missing")&lt;&gt;"Active"),"CHECK TRAILER",IF(AND($B61="Delivered",$AN61&lt;&gt;"Yes"),"POD NEEDED",IF(AND(OR($B61="Planned",$B61="Dispatched",$B61="At Pickup",$B61="In Transit"),$M61&lt;&gt;"",$M61&lt;NOW()),"DELIVERY OVERDUE",IF(AND($AI61&lt;&gt;"",$AI61&lt;Settings!$B$7),"LOW MARGIN","OK")))))))))))</f>
        <v/>
      </c>
      <c r="AP61" s="20"/>
    </row>
    <row r="62" customFormat="false" ht="19.5" hidden="false" customHeight="true" outlineLevel="0" collapsed="false">
      <c r="A62" s="19"/>
      <c r="B62" s="19"/>
      <c r="C62" s="20"/>
      <c r="D62" s="19"/>
      <c r="E62" s="19"/>
      <c r="F62" s="19"/>
      <c r="G62" s="19"/>
      <c r="H62" s="20"/>
      <c r="I62" s="19"/>
      <c r="J62" s="20"/>
      <c r="K62" s="19"/>
      <c r="L62" s="21"/>
      <c r="M62" s="21"/>
      <c r="N62" s="19"/>
      <c r="O62" s="20"/>
      <c r="P62" s="22"/>
      <c r="Q62" s="22"/>
      <c r="R62" s="22"/>
      <c r="S62" s="23" t="str">
        <f aca="false">IF($A62="","",IF(COUNTA($Q62:$R62)=0,"",SUM($Q62:$R62)))</f>
        <v/>
      </c>
      <c r="T62" s="19"/>
      <c r="U62" s="24"/>
      <c r="V62" s="25" t="str">
        <f aca="false">IF($A62="","",IF(OR($T62="",$U62=""),"",IFERROR(IF($T62="Flat",$U62,IF($T62="Per Loaded Mile",$R62*$U62,"")),"")))</f>
        <v/>
      </c>
      <c r="W62" s="24"/>
      <c r="X62" s="24"/>
      <c r="Y62" s="24"/>
      <c r="Z62" s="24"/>
      <c r="AA62" s="25" t="str">
        <f aca="false">IF(OR($A62="",$V62=""),"",IFERROR(SUM($V62:$Z62),""))</f>
        <v/>
      </c>
      <c r="AB62" s="26" t="str">
        <f aca="false">IF($A62="","",IFERROR(IF(INDEX(Resources!$J$5:$J$104,MATCH($F62,Resources!$G$5:$G$104,0))&gt;0,INDEX(Resources!$J$5:$J$104,MATCH($F62,Resources!$G$5:$G$104,0)),Settings!$B$5),Settings!$B$5))</f>
        <v/>
      </c>
      <c r="AC62" s="26" t="str">
        <f aca="false">IF($A62="","",IF(OR($S62="",$AB62=""),"",IFERROR($S62/$AB62,"")))</f>
        <v/>
      </c>
      <c r="AD62" s="25" t="str">
        <f aca="false">IF($A62="","",IF($AC62="","",IFERROR($AC62*Settings!$B$4,"")))</f>
        <v/>
      </c>
      <c r="AE62" s="19"/>
      <c r="AF62" s="27"/>
      <c r="AG62" s="25" t="str">
        <f aca="false">IF($A62="","",IF(OR($AE62="",$AF62=""),"",IFERROR(IF($AE62="% of Gross",$AA62*$AF62,IF($AE62="Per Loaded Mile",$R62*$AF62,IF($AE62="Flat",$AF62,""))),"")))</f>
        <v/>
      </c>
      <c r="AH62" s="25" t="str">
        <f aca="false">IF($A62="","",IFERROR(IF(OR($AA62="",$AD62="",$AG62=""),"",$AA62-$AD62-$AG62),""))</f>
        <v/>
      </c>
      <c r="AI62" s="28" t="str">
        <f aca="false">IF($A62="","",IFERROR($AH62/$AA62,""))</f>
        <v/>
      </c>
      <c r="AJ62" s="19"/>
      <c r="AK62" s="29"/>
      <c r="AL62" s="30" t="str">
        <f aca="false">IF($A62="","",IFERROR(IF(INDEX(Resources!$S$5:$S$104,MATCH($C62,Resources!$P$5:$P$104,0))&gt;0,INDEX(Resources!$S$5:$S$104,MATCH($C62,Resources!$P$5:$P$104,0)),Settings!$B$6),Settings!$B$6))</f>
        <v/>
      </c>
      <c r="AM62" s="31" t="str">
        <f aca="false">IF($AK62="","",IFERROR($AK62+$AL62,""))</f>
        <v/>
      </c>
      <c r="AN62" s="19"/>
      <c r="AO62" s="32" t="str">
        <f aca="true">IF($A62="","",IF($B62="Canceled","OK",IF(COUNTIF($A$6:$A$205,$A62)&gt;1,"DUPLICATE LOAD ID",IF(AND($L62&lt;&gt;"",$M62&lt;&gt;"",$M62&lt;=$L62),"CHECK APPOINTMENTS",IF(AND($P62&lt;&gt;"",$P62&gt;Settings!$B$8),"CHECK WEIGHT",IF(IFERROR(INDEX(Resources!$C$5:$C$104,MATCH($E62,Resources!$A$5:$A$104,0)),"Missing")&lt;&gt;"Active","CHECK DRIVER",IF(IFERROR(INDEX(Resources!$I$5:$I$104,MATCH($F62,Resources!$G$5:$G$104,0)),"Missing")&lt;&gt;"Active","CHECK TRUCK",IF(AND($G62&lt;&gt;"",IFERROR(INDEX(Resources!$N$5:$N$104,MATCH($G62,Resources!$L$5:$L$104,0)),"Missing")&lt;&gt;"Active"),"CHECK TRAILER",IF(AND($B62="Delivered",$AN62&lt;&gt;"Yes"),"POD NEEDED",IF(AND(OR($B62="Planned",$B62="Dispatched",$B62="At Pickup",$B62="In Transit"),$M62&lt;&gt;"",$M62&lt;NOW()),"DELIVERY OVERDUE",IF(AND($AI62&lt;&gt;"",$AI62&lt;Settings!$B$7),"LOW MARGIN","OK")))))))))))</f>
        <v/>
      </c>
      <c r="AP62" s="20"/>
    </row>
    <row r="63" customFormat="false" ht="19.5" hidden="false" customHeight="true" outlineLevel="0" collapsed="false">
      <c r="A63" s="19"/>
      <c r="B63" s="19"/>
      <c r="C63" s="20"/>
      <c r="D63" s="19"/>
      <c r="E63" s="19"/>
      <c r="F63" s="19"/>
      <c r="G63" s="19"/>
      <c r="H63" s="20"/>
      <c r="I63" s="19"/>
      <c r="J63" s="20"/>
      <c r="K63" s="19"/>
      <c r="L63" s="21"/>
      <c r="M63" s="21"/>
      <c r="N63" s="19"/>
      <c r="O63" s="20"/>
      <c r="P63" s="22"/>
      <c r="Q63" s="22"/>
      <c r="R63" s="22"/>
      <c r="S63" s="23" t="str">
        <f aca="false">IF($A63="","",IF(COUNTA($Q63:$R63)=0,"",SUM($Q63:$R63)))</f>
        <v/>
      </c>
      <c r="T63" s="19"/>
      <c r="U63" s="24"/>
      <c r="V63" s="25" t="str">
        <f aca="false">IF($A63="","",IF(OR($T63="",$U63=""),"",IFERROR(IF($T63="Flat",$U63,IF($T63="Per Loaded Mile",$R63*$U63,"")),"")))</f>
        <v/>
      </c>
      <c r="W63" s="24"/>
      <c r="X63" s="24"/>
      <c r="Y63" s="24"/>
      <c r="Z63" s="24"/>
      <c r="AA63" s="25" t="str">
        <f aca="false">IF(OR($A63="",$V63=""),"",IFERROR(SUM($V63:$Z63),""))</f>
        <v/>
      </c>
      <c r="AB63" s="26" t="str">
        <f aca="false">IF($A63="","",IFERROR(IF(INDEX(Resources!$J$5:$J$104,MATCH($F63,Resources!$G$5:$G$104,0))&gt;0,INDEX(Resources!$J$5:$J$104,MATCH($F63,Resources!$G$5:$G$104,0)),Settings!$B$5),Settings!$B$5))</f>
        <v/>
      </c>
      <c r="AC63" s="26" t="str">
        <f aca="false">IF($A63="","",IF(OR($S63="",$AB63=""),"",IFERROR($S63/$AB63,"")))</f>
        <v/>
      </c>
      <c r="AD63" s="25" t="str">
        <f aca="false">IF($A63="","",IF($AC63="","",IFERROR($AC63*Settings!$B$4,"")))</f>
        <v/>
      </c>
      <c r="AE63" s="19"/>
      <c r="AF63" s="27"/>
      <c r="AG63" s="25" t="str">
        <f aca="false">IF($A63="","",IF(OR($AE63="",$AF63=""),"",IFERROR(IF($AE63="% of Gross",$AA63*$AF63,IF($AE63="Per Loaded Mile",$R63*$AF63,IF($AE63="Flat",$AF63,""))),"")))</f>
        <v/>
      </c>
      <c r="AH63" s="25" t="str">
        <f aca="false">IF($A63="","",IFERROR(IF(OR($AA63="",$AD63="",$AG63=""),"",$AA63-$AD63-$AG63),""))</f>
        <v/>
      </c>
      <c r="AI63" s="28" t="str">
        <f aca="false">IF($A63="","",IFERROR($AH63/$AA63,""))</f>
        <v/>
      </c>
      <c r="AJ63" s="19"/>
      <c r="AK63" s="29"/>
      <c r="AL63" s="30" t="str">
        <f aca="false">IF($A63="","",IFERROR(IF(INDEX(Resources!$S$5:$S$104,MATCH($C63,Resources!$P$5:$P$104,0))&gt;0,INDEX(Resources!$S$5:$S$104,MATCH($C63,Resources!$P$5:$P$104,0)),Settings!$B$6),Settings!$B$6))</f>
        <v/>
      </c>
      <c r="AM63" s="31" t="str">
        <f aca="false">IF($AK63="","",IFERROR($AK63+$AL63,""))</f>
        <v/>
      </c>
      <c r="AN63" s="19"/>
      <c r="AO63" s="32" t="str">
        <f aca="true">IF($A63="","",IF($B63="Canceled","OK",IF(COUNTIF($A$6:$A$205,$A63)&gt;1,"DUPLICATE LOAD ID",IF(AND($L63&lt;&gt;"",$M63&lt;&gt;"",$M63&lt;=$L63),"CHECK APPOINTMENTS",IF(AND($P63&lt;&gt;"",$P63&gt;Settings!$B$8),"CHECK WEIGHT",IF(IFERROR(INDEX(Resources!$C$5:$C$104,MATCH($E63,Resources!$A$5:$A$104,0)),"Missing")&lt;&gt;"Active","CHECK DRIVER",IF(IFERROR(INDEX(Resources!$I$5:$I$104,MATCH($F63,Resources!$G$5:$G$104,0)),"Missing")&lt;&gt;"Active","CHECK TRUCK",IF(AND($G63&lt;&gt;"",IFERROR(INDEX(Resources!$N$5:$N$104,MATCH($G63,Resources!$L$5:$L$104,0)),"Missing")&lt;&gt;"Active"),"CHECK TRAILER",IF(AND($B63="Delivered",$AN63&lt;&gt;"Yes"),"POD NEEDED",IF(AND(OR($B63="Planned",$B63="Dispatched",$B63="At Pickup",$B63="In Transit"),$M63&lt;&gt;"",$M63&lt;NOW()),"DELIVERY OVERDUE",IF(AND($AI63&lt;&gt;"",$AI63&lt;Settings!$B$7),"LOW MARGIN","OK")))))))))))</f>
        <v/>
      </c>
      <c r="AP63" s="20"/>
    </row>
    <row r="64" customFormat="false" ht="19.5" hidden="false" customHeight="true" outlineLevel="0" collapsed="false">
      <c r="A64" s="19"/>
      <c r="B64" s="19"/>
      <c r="C64" s="20"/>
      <c r="D64" s="19"/>
      <c r="E64" s="19"/>
      <c r="F64" s="19"/>
      <c r="G64" s="19"/>
      <c r="H64" s="20"/>
      <c r="I64" s="19"/>
      <c r="J64" s="20"/>
      <c r="K64" s="19"/>
      <c r="L64" s="21"/>
      <c r="M64" s="21"/>
      <c r="N64" s="19"/>
      <c r="O64" s="20"/>
      <c r="P64" s="22"/>
      <c r="Q64" s="22"/>
      <c r="R64" s="22"/>
      <c r="S64" s="23" t="str">
        <f aca="false">IF($A64="","",IF(COUNTA($Q64:$R64)=0,"",SUM($Q64:$R64)))</f>
        <v/>
      </c>
      <c r="T64" s="19"/>
      <c r="U64" s="24"/>
      <c r="V64" s="25" t="str">
        <f aca="false">IF($A64="","",IF(OR($T64="",$U64=""),"",IFERROR(IF($T64="Flat",$U64,IF($T64="Per Loaded Mile",$R64*$U64,"")),"")))</f>
        <v/>
      </c>
      <c r="W64" s="24"/>
      <c r="X64" s="24"/>
      <c r="Y64" s="24"/>
      <c r="Z64" s="24"/>
      <c r="AA64" s="25" t="str">
        <f aca="false">IF(OR($A64="",$V64=""),"",IFERROR(SUM($V64:$Z64),""))</f>
        <v/>
      </c>
      <c r="AB64" s="26" t="str">
        <f aca="false">IF($A64="","",IFERROR(IF(INDEX(Resources!$J$5:$J$104,MATCH($F64,Resources!$G$5:$G$104,0))&gt;0,INDEX(Resources!$J$5:$J$104,MATCH($F64,Resources!$G$5:$G$104,0)),Settings!$B$5),Settings!$B$5))</f>
        <v/>
      </c>
      <c r="AC64" s="26" t="str">
        <f aca="false">IF($A64="","",IF(OR($S64="",$AB64=""),"",IFERROR($S64/$AB64,"")))</f>
        <v/>
      </c>
      <c r="AD64" s="25" t="str">
        <f aca="false">IF($A64="","",IF($AC64="","",IFERROR($AC64*Settings!$B$4,"")))</f>
        <v/>
      </c>
      <c r="AE64" s="19"/>
      <c r="AF64" s="27"/>
      <c r="AG64" s="25" t="str">
        <f aca="false">IF($A64="","",IF(OR($AE64="",$AF64=""),"",IFERROR(IF($AE64="% of Gross",$AA64*$AF64,IF($AE64="Per Loaded Mile",$R64*$AF64,IF($AE64="Flat",$AF64,""))),"")))</f>
        <v/>
      </c>
      <c r="AH64" s="25" t="str">
        <f aca="false">IF($A64="","",IFERROR(IF(OR($AA64="",$AD64="",$AG64=""),"",$AA64-$AD64-$AG64),""))</f>
        <v/>
      </c>
      <c r="AI64" s="28" t="str">
        <f aca="false">IF($A64="","",IFERROR($AH64/$AA64,""))</f>
        <v/>
      </c>
      <c r="AJ64" s="19"/>
      <c r="AK64" s="29"/>
      <c r="AL64" s="30" t="str">
        <f aca="false">IF($A64="","",IFERROR(IF(INDEX(Resources!$S$5:$S$104,MATCH($C64,Resources!$P$5:$P$104,0))&gt;0,INDEX(Resources!$S$5:$S$104,MATCH($C64,Resources!$P$5:$P$104,0)),Settings!$B$6),Settings!$B$6))</f>
        <v/>
      </c>
      <c r="AM64" s="31" t="str">
        <f aca="false">IF($AK64="","",IFERROR($AK64+$AL64,""))</f>
        <v/>
      </c>
      <c r="AN64" s="19"/>
      <c r="AO64" s="32" t="str">
        <f aca="true">IF($A64="","",IF($B64="Canceled","OK",IF(COUNTIF($A$6:$A$205,$A64)&gt;1,"DUPLICATE LOAD ID",IF(AND($L64&lt;&gt;"",$M64&lt;&gt;"",$M64&lt;=$L64),"CHECK APPOINTMENTS",IF(AND($P64&lt;&gt;"",$P64&gt;Settings!$B$8),"CHECK WEIGHT",IF(IFERROR(INDEX(Resources!$C$5:$C$104,MATCH($E64,Resources!$A$5:$A$104,0)),"Missing")&lt;&gt;"Active","CHECK DRIVER",IF(IFERROR(INDEX(Resources!$I$5:$I$104,MATCH($F64,Resources!$G$5:$G$104,0)),"Missing")&lt;&gt;"Active","CHECK TRUCK",IF(AND($G64&lt;&gt;"",IFERROR(INDEX(Resources!$N$5:$N$104,MATCH($G64,Resources!$L$5:$L$104,0)),"Missing")&lt;&gt;"Active"),"CHECK TRAILER",IF(AND($B64="Delivered",$AN64&lt;&gt;"Yes"),"POD NEEDED",IF(AND(OR($B64="Planned",$B64="Dispatched",$B64="At Pickup",$B64="In Transit"),$M64&lt;&gt;"",$M64&lt;NOW()),"DELIVERY OVERDUE",IF(AND($AI64&lt;&gt;"",$AI64&lt;Settings!$B$7),"LOW MARGIN","OK")))))))))))</f>
        <v/>
      </c>
      <c r="AP64" s="20"/>
    </row>
    <row r="65" customFormat="false" ht="19.5" hidden="false" customHeight="true" outlineLevel="0" collapsed="false">
      <c r="A65" s="19"/>
      <c r="B65" s="19"/>
      <c r="C65" s="20"/>
      <c r="D65" s="19"/>
      <c r="E65" s="19"/>
      <c r="F65" s="19"/>
      <c r="G65" s="19"/>
      <c r="H65" s="20"/>
      <c r="I65" s="19"/>
      <c r="J65" s="20"/>
      <c r="K65" s="19"/>
      <c r="L65" s="21"/>
      <c r="M65" s="21"/>
      <c r="N65" s="19"/>
      <c r="O65" s="20"/>
      <c r="P65" s="22"/>
      <c r="Q65" s="22"/>
      <c r="R65" s="22"/>
      <c r="S65" s="23" t="str">
        <f aca="false">IF($A65="","",IF(COUNTA($Q65:$R65)=0,"",SUM($Q65:$R65)))</f>
        <v/>
      </c>
      <c r="T65" s="19"/>
      <c r="U65" s="24"/>
      <c r="V65" s="25" t="str">
        <f aca="false">IF($A65="","",IF(OR($T65="",$U65=""),"",IFERROR(IF($T65="Flat",$U65,IF($T65="Per Loaded Mile",$R65*$U65,"")),"")))</f>
        <v/>
      </c>
      <c r="W65" s="24"/>
      <c r="X65" s="24"/>
      <c r="Y65" s="24"/>
      <c r="Z65" s="24"/>
      <c r="AA65" s="25" t="str">
        <f aca="false">IF(OR($A65="",$V65=""),"",IFERROR(SUM($V65:$Z65),""))</f>
        <v/>
      </c>
      <c r="AB65" s="26" t="str">
        <f aca="false">IF($A65="","",IFERROR(IF(INDEX(Resources!$J$5:$J$104,MATCH($F65,Resources!$G$5:$G$104,0))&gt;0,INDEX(Resources!$J$5:$J$104,MATCH($F65,Resources!$G$5:$G$104,0)),Settings!$B$5),Settings!$B$5))</f>
        <v/>
      </c>
      <c r="AC65" s="26" t="str">
        <f aca="false">IF($A65="","",IF(OR($S65="",$AB65=""),"",IFERROR($S65/$AB65,"")))</f>
        <v/>
      </c>
      <c r="AD65" s="25" t="str">
        <f aca="false">IF($A65="","",IF($AC65="","",IFERROR($AC65*Settings!$B$4,"")))</f>
        <v/>
      </c>
      <c r="AE65" s="19"/>
      <c r="AF65" s="27"/>
      <c r="AG65" s="25" t="str">
        <f aca="false">IF($A65="","",IF(OR($AE65="",$AF65=""),"",IFERROR(IF($AE65="% of Gross",$AA65*$AF65,IF($AE65="Per Loaded Mile",$R65*$AF65,IF($AE65="Flat",$AF65,""))),"")))</f>
        <v/>
      </c>
      <c r="AH65" s="25" t="str">
        <f aca="false">IF($A65="","",IFERROR(IF(OR($AA65="",$AD65="",$AG65=""),"",$AA65-$AD65-$AG65),""))</f>
        <v/>
      </c>
      <c r="AI65" s="28" t="str">
        <f aca="false">IF($A65="","",IFERROR($AH65/$AA65,""))</f>
        <v/>
      </c>
      <c r="AJ65" s="19"/>
      <c r="AK65" s="29"/>
      <c r="AL65" s="30" t="str">
        <f aca="false">IF($A65="","",IFERROR(IF(INDEX(Resources!$S$5:$S$104,MATCH($C65,Resources!$P$5:$P$104,0))&gt;0,INDEX(Resources!$S$5:$S$104,MATCH($C65,Resources!$P$5:$P$104,0)),Settings!$B$6),Settings!$B$6))</f>
        <v/>
      </c>
      <c r="AM65" s="31" t="str">
        <f aca="false">IF($AK65="","",IFERROR($AK65+$AL65,""))</f>
        <v/>
      </c>
      <c r="AN65" s="19"/>
      <c r="AO65" s="32" t="str">
        <f aca="true">IF($A65="","",IF($B65="Canceled","OK",IF(COUNTIF($A$6:$A$205,$A65)&gt;1,"DUPLICATE LOAD ID",IF(AND($L65&lt;&gt;"",$M65&lt;&gt;"",$M65&lt;=$L65),"CHECK APPOINTMENTS",IF(AND($P65&lt;&gt;"",$P65&gt;Settings!$B$8),"CHECK WEIGHT",IF(IFERROR(INDEX(Resources!$C$5:$C$104,MATCH($E65,Resources!$A$5:$A$104,0)),"Missing")&lt;&gt;"Active","CHECK DRIVER",IF(IFERROR(INDEX(Resources!$I$5:$I$104,MATCH($F65,Resources!$G$5:$G$104,0)),"Missing")&lt;&gt;"Active","CHECK TRUCK",IF(AND($G65&lt;&gt;"",IFERROR(INDEX(Resources!$N$5:$N$104,MATCH($G65,Resources!$L$5:$L$104,0)),"Missing")&lt;&gt;"Active"),"CHECK TRAILER",IF(AND($B65="Delivered",$AN65&lt;&gt;"Yes"),"POD NEEDED",IF(AND(OR($B65="Planned",$B65="Dispatched",$B65="At Pickup",$B65="In Transit"),$M65&lt;&gt;"",$M65&lt;NOW()),"DELIVERY OVERDUE",IF(AND($AI65&lt;&gt;"",$AI65&lt;Settings!$B$7),"LOW MARGIN","OK")))))))))))</f>
        <v/>
      </c>
      <c r="AP65" s="20"/>
    </row>
    <row r="66" customFormat="false" ht="19.5" hidden="false" customHeight="true" outlineLevel="0" collapsed="false">
      <c r="A66" s="19"/>
      <c r="B66" s="19"/>
      <c r="C66" s="20"/>
      <c r="D66" s="19"/>
      <c r="E66" s="19"/>
      <c r="F66" s="19"/>
      <c r="G66" s="19"/>
      <c r="H66" s="20"/>
      <c r="I66" s="19"/>
      <c r="J66" s="20"/>
      <c r="K66" s="19"/>
      <c r="L66" s="21"/>
      <c r="M66" s="21"/>
      <c r="N66" s="19"/>
      <c r="O66" s="20"/>
      <c r="P66" s="22"/>
      <c r="Q66" s="22"/>
      <c r="R66" s="22"/>
      <c r="S66" s="23" t="str">
        <f aca="false">IF($A66="","",IF(COUNTA($Q66:$R66)=0,"",SUM($Q66:$R66)))</f>
        <v/>
      </c>
      <c r="T66" s="19"/>
      <c r="U66" s="24"/>
      <c r="V66" s="25" t="str">
        <f aca="false">IF($A66="","",IF(OR($T66="",$U66=""),"",IFERROR(IF($T66="Flat",$U66,IF($T66="Per Loaded Mile",$R66*$U66,"")),"")))</f>
        <v/>
      </c>
      <c r="W66" s="24"/>
      <c r="X66" s="24"/>
      <c r="Y66" s="24"/>
      <c r="Z66" s="24"/>
      <c r="AA66" s="25" t="str">
        <f aca="false">IF(OR($A66="",$V66=""),"",IFERROR(SUM($V66:$Z66),""))</f>
        <v/>
      </c>
      <c r="AB66" s="26" t="str">
        <f aca="false">IF($A66="","",IFERROR(IF(INDEX(Resources!$J$5:$J$104,MATCH($F66,Resources!$G$5:$G$104,0))&gt;0,INDEX(Resources!$J$5:$J$104,MATCH($F66,Resources!$G$5:$G$104,0)),Settings!$B$5),Settings!$B$5))</f>
        <v/>
      </c>
      <c r="AC66" s="26" t="str">
        <f aca="false">IF($A66="","",IF(OR($S66="",$AB66=""),"",IFERROR($S66/$AB66,"")))</f>
        <v/>
      </c>
      <c r="AD66" s="25" t="str">
        <f aca="false">IF($A66="","",IF($AC66="","",IFERROR($AC66*Settings!$B$4,"")))</f>
        <v/>
      </c>
      <c r="AE66" s="19"/>
      <c r="AF66" s="27"/>
      <c r="AG66" s="25" t="str">
        <f aca="false">IF($A66="","",IF(OR($AE66="",$AF66=""),"",IFERROR(IF($AE66="% of Gross",$AA66*$AF66,IF($AE66="Per Loaded Mile",$R66*$AF66,IF($AE66="Flat",$AF66,""))),"")))</f>
        <v/>
      </c>
      <c r="AH66" s="25" t="str">
        <f aca="false">IF($A66="","",IFERROR(IF(OR($AA66="",$AD66="",$AG66=""),"",$AA66-$AD66-$AG66),""))</f>
        <v/>
      </c>
      <c r="AI66" s="28" t="str">
        <f aca="false">IF($A66="","",IFERROR($AH66/$AA66,""))</f>
        <v/>
      </c>
      <c r="AJ66" s="19"/>
      <c r="AK66" s="29"/>
      <c r="AL66" s="30" t="str">
        <f aca="false">IF($A66="","",IFERROR(IF(INDEX(Resources!$S$5:$S$104,MATCH($C66,Resources!$P$5:$P$104,0))&gt;0,INDEX(Resources!$S$5:$S$104,MATCH($C66,Resources!$P$5:$P$104,0)),Settings!$B$6),Settings!$B$6))</f>
        <v/>
      </c>
      <c r="AM66" s="31" t="str">
        <f aca="false">IF($AK66="","",IFERROR($AK66+$AL66,""))</f>
        <v/>
      </c>
      <c r="AN66" s="19"/>
      <c r="AO66" s="32" t="str">
        <f aca="true">IF($A66="","",IF($B66="Canceled","OK",IF(COUNTIF($A$6:$A$205,$A66)&gt;1,"DUPLICATE LOAD ID",IF(AND($L66&lt;&gt;"",$M66&lt;&gt;"",$M66&lt;=$L66),"CHECK APPOINTMENTS",IF(AND($P66&lt;&gt;"",$P66&gt;Settings!$B$8),"CHECK WEIGHT",IF(IFERROR(INDEX(Resources!$C$5:$C$104,MATCH($E66,Resources!$A$5:$A$104,0)),"Missing")&lt;&gt;"Active","CHECK DRIVER",IF(IFERROR(INDEX(Resources!$I$5:$I$104,MATCH($F66,Resources!$G$5:$G$104,0)),"Missing")&lt;&gt;"Active","CHECK TRUCK",IF(AND($G66&lt;&gt;"",IFERROR(INDEX(Resources!$N$5:$N$104,MATCH($G66,Resources!$L$5:$L$104,0)),"Missing")&lt;&gt;"Active"),"CHECK TRAILER",IF(AND($B66="Delivered",$AN66&lt;&gt;"Yes"),"POD NEEDED",IF(AND(OR($B66="Planned",$B66="Dispatched",$B66="At Pickup",$B66="In Transit"),$M66&lt;&gt;"",$M66&lt;NOW()),"DELIVERY OVERDUE",IF(AND($AI66&lt;&gt;"",$AI66&lt;Settings!$B$7),"LOW MARGIN","OK")))))))))))</f>
        <v/>
      </c>
      <c r="AP66" s="20"/>
    </row>
    <row r="67" customFormat="false" ht="19.5" hidden="false" customHeight="true" outlineLevel="0" collapsed="false">
      <c r="A67" s="19"/>
      <c r="B67" s="19"/>
      <c r="C67" s="20"/>
      <c r="D67" s="19"/>
      <c r="E67" s="19"/>
      <c r="F67" s="19"/>
      <c r="G67" s="19"/>
      <c r="H67" s="20"/>
      <c r="I67" s="19"/>
      <c r="J67" s="20"/>
      <c r="K67" s="19"/>
      <c r="L67" s="21"/>
      <c r="M67" s="21"/>
      <c r="N67" s="19"/>
      <c r="O67" s="20"/>
      <c r="P67" s="22"/>
      <c r="Q67" s="22"/>
      <c r="R67" s="22"/>
      <c r="S67" s="23" t="str">
        <f aca="false">IF($A67="","",IF(COUNTA($Q67:$R67)=0,"",SUM($Q67:$R67)))</f>
        <v/>
      </c>
      <c r="T67" s="19"/>
      <c r="U67" s="24"/>
      <c r="V67" s="25" t="str">
        <f aca="false">IF($A67="","",IF(OR($T67="",$U67=""),"",IFERROR(IF($T67="Flat",$U67,IF($T67="Per Loaded Mile",$R67*$U67,"")),"")))</f>
        <v/>
      </c>
      <c r="W67" s="24"/>
      <c r="X67" s="24"/>
      <c r="Y67" s="24"/>
      <c r="Z67" s="24"/>
      <c r="AA67" s="25" t="str">
        <f aca="false">IF(OR($A67="",$V67=""),"",IFERROR(SUM($V67:$Z67),""))</f>
        <v/>
      </c>
      <c r="AB67" s="26" t="str">
        <f aca="false">IF($A67="","",IFERROR(IF(INDEX(Resources!$J$5:$J$104,MATCH($F67,Resources!$G$5:$G$104,0))&gt;0,INDEX(Resources!$J$5:$J$104,MATCH($F67,Resources!$G$5:$G$104,0)),Settings!$B$5),Settings!$B$5))</f>
        <v/>
      </c>
      <c r="AC67" s="26" t="str">
        <f aca="false">IF($A67="","",IF(OR($S67="",$AB67=""),"",IFERROR($S67/$AB67,"")))</f>
        <v/>
      </c>
      <c r="AD67" s="25" t="str">
        <f aca="false">IF($A67="","",IF($AC67="","",IFERROR($AC67*Settings!$B$4,"")))</f>
        <v/>
      </c>
      <c r="AE67" s="19"/>
      <c r="AF67" s="27"/>
      <c r="AG67" s="25" t="str">
        <f aca="false">IF($A67="","",IF(OR($AE67="",$AF67=""),"",IFERROR(IF($AE67="% of Gross",$AA67*$AF67,IF($AE67="Per Loaded Mile",$R67*$AF67,IF($AE67="Flat",$AF67,""))),"")))</f>
        <v/>
      </c>
      <c r="AH67" s="25" t="str">
        <f aca="false">IF($A67="","",IFERROR(IF(OR($AA67="",$AD67="",$AG67=""),"",$AA67-$AD67-$AG67),""))</f>
        <v/>
      </c>
      <c r="AI67" s="28" t="str">
        <f aca="false">IF($A67="","",IFERROR($AH67/$AA67,""))</f>
        <v/>
      </c>
      <c r="AJ67" s="19"/>
      <c r="AK67" s="29"/>
      <c r="AL67" s="30" t="str">
        <f aca="false">IF($A67="","",IFERROR(IF(INDEX(Resources!$S$5:$S$104,MATCH($C67,Resources!$P$5:$P$104,0))&gt;0,INDEX(Resources!$S$5:$S$104,MATCH($C67,Resources!$P$5:$P$104,0)),Settings!$B$6),Settings!$B$6))</f>
        <v/>
      </c>
      <c r="AM67" s="31" t="str">
        <f aca="false">IF($AK67="","",IFERROR($AK67+$AL67,""))</f>
        <v/>
      </c>
      <c r="AN67" s="19"/>
      <c r="AO67" s="32" t="str">
        <f aca="true">IF($A67="","",IF($B67="Canceled","OK",IF(COUNTIF($A$6:$A$205,$A67)&gt;1,"DUPLICATE LOAD ID",IF(AND($L67&lt;&gt;"",$M67&lt;&gt;"",$M67&lt;=$L67),"CHECK APPOINTMENTS",IF(AND($P67&lt;&gt;"",$P67&gt;Settings!$B$8),"CHECK WEIGHT",IF(IFERROR(INDEX(Resources!$C$5:$C$104,MATCH($E67,Resources!$A$5:$A$104,0)),"Missing")&lt;&gt;"Active","CHECK DRIVER",IF(IFERROR(INDEX(Resources!$I$5:$I$104,MATCH($F67,Resources!$G$5:$G$104,0)),"Missing")&lt;&gt;"Active","CHECK TRUCK",IF(AND($G67&lt;&gt;"",IFERROR(INDEX(Resources!$N$5:$N$104,MATCH($G67,Resources!$L$5:$L$104,0)),"Missing")&lt;&gt;"Active"),"CHECK TRAILER",IF(AND($B67="Delivered",$AN67&lt;&gt;"Yes"),"POD NEEDED",IF(AND(OR($B67="Planned",$B67="Dispatched",$B67="At Pickup",$B67="In Transit"),$M67&lt;&gt;"",$M67&lt;NOW()),"DELIVERY OVERDUE",IF(AND($AI67&lt;&gt;"",$AI67&lt;Settings!$B$7),"LOW MARGIN","OK")))))))))))</f>
        <v/>
      </c>
      <c r="AP67" s="20"/>
    </row>
    <row r="68" customFormat="false" ht="19.5" hidden="false" customHeight="true" outlineLevel="0" collapsed="false">
      <c r="A68" s="19"/>
      <c r="B68" s="19"/>
      <c r="C68" s="20"/>
      <c r="D68" s="19"/>
      <c r="E68" s="19"/>
      <c r="F68" s="19"/>
      <c r="G68" s="19"/>
      <c r="H68" s="20"/>
      <c r="I68" s="19"/>
      <c r="J68" s="20"/>
      <c r="K68" s="19"/>
      <c r="L68" s="21"/>
      <c r="M68" s="21"/>
      <c r="N68" s="19"/>
      <c r="O68" s="20"/>
      <c r="P68" s="22"/>
      <c r="Q68" s="22"/>
      <c r="R68" s="22"/>
      <c r="S68" s="23" t="str">
        <f aca="false">IF($A68="","",IF(COUNTA($Q68:$R68)=0,"",SUM($Q68:$R68)))</f>
        <v/>
      </c>
      <c r="T68" s="19"/>
      <c r="U68" s="24"/>
      <c r="V68" s="25" t="str">
        <f aca="false">IF($A68="","",IF(OR($T68="",$U68=""),"",IFERROR(IF($T68="Flat",$U68,IF($T68="Per Loaded Mile",$R68*$U68,"")),"")))</f>
        <v/>
      </c>
      <c r="W68" s="24"/>
      <c r="X68" s="24"/>
      <c r="Y68" s="24"/>
      <c r="Z68" s="24"/>
      <c r="AA68" s="25" t="str">
        <f aca="false">IF(OR($A68="",$V68=""),"",IFERROR(SUM($V68:$Z68),""))</f>
        <v/>
      </c>
      <c r="AB68" s="26" t="str">
        <f aca="false">IF($A68="","",IFERROR(IF(INDEX(Resources!$J$5:$J$104,MATCH($F68,Resources!$G$5:$G$104,0))&gt;0,INDEX(Resources!$J$5:$J$104,MATCH($F68,Resources!$G$5:$G$104,0)),Settings!$B$5),Settings!$B$5))</f>
        <v/>
      </c>
      <c r="AC68" s="26" t="str">
        <f aca="false">IF($A68="","",IF(OR($S68="",$AB68=""),"",IFERROR($S68/$AB68,"")))</f>
        <v/>
      </c>
      <c r="AD68" s="25" t="str">
        <f aca="false">IF($A68="","",IF($AC68="","",IFERROR($AC68*Settings!$B$4,"")))</f>
        <v/>
      </c>
      <c r="AE68" s="19"/>
      <c r="AF68" s="27"/>
      <c r="AG68" s="25" t="str">
        <f aca="false">IF($A68="","",IF(OR($AE68="",$AF68=""),"",IFERROR(IF($AE68="% of Gross",$AA68*$AF68,IF($AE68="Per Loaded Mile",$R68*$AF68,IF($AE68="Flat",$AF68,""))),"")))</f>
        <v/>
      </c>
      <c r="AH68" s="25" t="str">
        <f aca="false">IF($A68="","",IFERROR(IF(OR($AA68="",$AD68="",$AG68=""),"",$AA68-$AD68-$AG68),""))</f>
        <v/>
      </c>
      <c r="AI68" s="28" t="str">
        <f aca="false">IF($A68="","",IFERROR($AH68/$AA68,""))</f>
        <v/>
      </c>
      <c r="AJ68" s="19"/>
      <c r="AK68" s="29"/>
      <c r="AL68" s="30" t="str">
        <f aca="false">IF($A68="","",IFERROR(IF(INDEX(Resources!$S$5:$S$104,MATCH($C68,Resources!$P$5:$P$104,0))&gt;0,INDEX(Resources!$S$5:$S$104,MATCH($C68,Resources!$P$5:$P$104,0)),Settings!$B$6),Settings!$B$6))</f>
        <v/>
      </c>
      <c r="AM68" s="31" t="str">
        <f aca="false">IF($AK68="","",IFERROR($AK68+$AL68,""))</f>
        <v/>
      </c>
      <c r="AN68" s="19"/>
      <c r="AO68" s="32" t="str">
        <f aca="true">IF($A68="","",IF($B68="Canceled","OK",IF(COUNTIF($A$6:$A$205,$A68)&gt;1,"DUPLICATE LOAD ID",IF(AND($L68&lt;&gt;"",$M68&lt;&gt;"",$M68&lt;=$L68),"CHECK APPOINTMENTS",IF(AND($P68&lt;&gt;"",$P68&gt;Settings!$B$8),"CHECK WEIGHT",IF(IFERROR(INDEX(Resources!$C$5:$C$104,MATCH($E68,Resources!$A$5:$A$104,0)),"Missing")&lt;&gt;"Active","CHECK DRIVER",IF(IFERROR(INDEX(Resources!$I$5:$I$104,MATCH($F68,Resources!$G$5:$G$104,0)),"Missing")&lt;&gt;"Active","CHECK TRUCK",IF(AND($G68&lt;&gt;"",IFERROR(INDEX(Resources!$N$5:$N$104,MATCH($G68,Resources!$L$5:$L$104,0)),"Missing")&lt;&gt;"Active"),"CHECK TRAILER",IF(AND($B68="Delivered",$AN68&lt;&gt;"Yes"),"POD NEEDED",IF(AND(OR($B68="Planned",$B68="Dispatched",$B68="At Pickup",$B68="In Transit"),$M68&lt;&gt;"",$M68&lt;NOW()),"DELIVERY OVERDUE",IF(AND($AI68&lt;&gt;"",$AI68&lt;Settings!$B$7),"LOW MARGIN","OK")))))))))))</f>
        <v/>
      </c>
      <c r="AP68" s="20"/>
    </row>
    <row r="69" customFormat="false" ht="19.5" hidden="false" customHeight="true" outlineLevel="0" collapsed="false">
      <c r="A69" s="19"/>
      <c r="B69" s="19"/>
      <c r="C69" s="20"/>
      <c r="D69" s="19"/>
      <c r="E69" s="19"/>
      <c r="F69" s="19"/>
      <c r="G69" s="19"/>
      <c r="H69" s="20"/>
      <c r="I69" s="19"/>
      <c r="J69" s="20"/>
      <c r="K69" s="19"/>
      <c r="L69" s="21"/>
      <c r="M69" s="21"/>
      <c r="N69" s="19"/>
      <c r="O69" s="20"/>
      <c r="P69" s="22"/>
      <c r="Q69" s="22"/>
      <c r="R69" s="22"/>
      <c r="S69" s="23" t="str">
        <f aca="false">IF($A69="","",IF(COUNTA($Q69:$R69)=0,"",SUM($Q69:$R69)))</f>
        <v/>
      </c>
      <c r="T69" s="19"/>
      <c r="U69" s="24"/>
      <c r="V69" s="25" t="str">
        <f aca="false">IF($A69="","",IF(OR($T69="",$U69=""),"",IFERROR(IF($T69="Flat",$U69,IF($T69="Per Loaded Mile",$R69*$U69,"")),"")))</f>
        <v/>
      </c>
      <c r="W69" s="24"/>
      <c r="X69" s="24"/>
      <c r="Y69" s="24"/>
      <c r="Z69" s="24"/>
      <c r="AA69" s="25" t="str">
        <f aca="false">IF(OR($A69="",$V69=""),"",IFERROR(SUM($V69:$Z69),""))</f>
        <v/>
      </c>
      <c r="AB69" s="26" t="str">
        <f aca="false">IF($A69="","",IFERROR(IF(INDEX(Resources!$J$5:$J$104,MATCH($F69,Resources!$G$5:$G$104,0))&gt;0,INDEX(Resources!$J$5:$J$104,MATCH($F69,Resources!$G$5:$G$104,0)),Settings!$B$5),Settings!$B$5))</f>
        <v/>
      </c>
      <c r="AC69" s="26" t="str">
        <f aca="false">IF($A69="","",IF(OR($S69="",$AB69=""),"",IFERROR($S69/$AB69,"")))</f>
        <v/>
      </c>
      <c r="AD69" s="25" t="str">
        <f aca="false">IF($A69="","",IF($AC69="","",IFERROR($AC69*Settings!$B$4,"")))</f>
        <v/>
      </c>
      <c r="AE69" s="19"/>
      <c r="AF69" s="27"/>
      <c r="AG69" s="25" t="str">
        <f aca="false">IF($A69="","",IF(OR($AE69="",$AF69=""),"",IFERROR(IF($AE69="% of Gross",$AA69*$AF69,IF($AE69="Per Loaded Mile",$R69*$AF69,IF($AE69="Flat",$AF69,""))),"")))</f>
        <v/>
      </c>
      <c r="AH69" s="25" t="str">
        <f aca="false">IF($A69="","",IFERROR(IF(OR($AA69="",$AD69="",$AG69=""),"",$AA69-$AD69-$AG69),""))</f>
        <v/>
      </c>
      <c r="AI69" s="28" t="str">
        <f aca="false">IF($A69="","",IFERROR($AH69/$AA69,""))</f>
        <v/>
      </c>
      <c r="AJ69" s="19"/>
      <c r="AK69" s="29"/>
      <c r="AL69" s="30" t="str">
        <f aca="false">IF($A69="","",IFERROR(IF(INDEX(Resources!$S$5:$S$104,MATCH($C69,Resources!$P$5:$P$104,0))&gt;0,INDEX(Resources!$S$5:$S$104,MATCH($C69,Resources!$P$5:$P$104,0)),Settings!$B$6),Settings!$B$6))</f>
        <v/>
      </c>
      <c r="AM69" s="31" t="str">
        <f aca="false">IF($AK69="","",IFERROR($AK69+$AL69,""))</f>
        <v/>
      </c>
      <c r="AN69" s="19"/>
      <c r="AO69" s="32" t="str">
        <f aca="true">IF($A69="","",IF($B69="Canceled","OK",IF(COUNTIF($A$6:$A$205,$A69)&gt;1,"DUPLICATE LOAD ID",IF(AND($L69&lt;&gt;"",$M69&lt;&gt;"",$M69&lt;=$L69),"CHECK APPOINTMENTS",IF(AND($P69&lt;&gt;"",$P69&gt;Settings!$B$8),"CHECK WEIGHT",IF(IFERROR(INDEX(Resources!$C$5:$C$104,MATCH($E69,Resources!$A$5:$A$104,0)),"Missing")&lt;&gt;"Active","CHECK DRIVER",IF(IFERROR(INDEX(Resources!$I$5:$I$104,MATCH($F69,Resources!$G$5:$G$104,0)),"Missing")&lt;&gt;"Active","CHECK TRUCK",IF(AND($G69&lt;&gt;"",IFERROR(INDEX(Resources!$N$5:$N$104,MATCH($G69,Resources!$L$5:$L$104,0)),"Missing")&lt;&gt;"Active"),"CHECK TRAILER",IF(AND($B69="Delivered",$AN69&lt;&gt;"Yes"),"POD NEEDED",IF(AND(OR($B69="Planned",$B69="Dispatched",$B69="At Pickup",$B69="In Transit"),$M69&lt;&gt;"",$M69&lt;NOW()),"DELIVERY OVERDUE",IF(AND($AI69&lt;&gt;"",$AI69&lt;Settings!$B$7),"LOW MARGIN","OK")))))))))))</f>
        <v/>
      </c>
      <c r="AP69" s="20"/>
    </row>
    <row r="70" customFormat="false" ht="19.5" hidden="false" customHeight="true" outlineLevel="0" collapsed="false">
      <c r="A70" s="19"/>
      <c r="B70" s="19"/>
      <c r="C70" s="20"/>
      <c r="D70" s="19"/>
      <c r="E70" s="19"/>
      <c r="F70" s="19"/>
      <c r="G70" s="19"/>
      <c r="H70" s="20"/>
      <c r="I70" s="19"/>
      <c r="J70" s="20"/>
      <c r="K70" s="19"/>
      <c r="L70" s="21"/>
      <c r="M70" s="21"/>
      <c r="N70" s="19"/>
      <c r="O70" s="20"/>
      <c r="P70" s="22"/>
      <c r="Q70" s="22"/>
      <c r="R70" s="22"/>
      <c r="S70" s="23" t="str">
        <f aca="false">IF($A70="","",IF(COUNTA($Q70:$R70)=0,"",SUM($Q70:$R70)))</f>
        <v/>
      </c>
      <c r="T70" s="19"/>
      <c r="U70" s="24"/>
      <c r="V70" s="25" t="str">
        <f aca="false">IF($A70="","",IF(OR($T70="",$U70=""),"",IFERROR(IF($T70="Flat",$U70,IF($T70="Per Loaded Mile",$R70*$U70,"")),"")))</f>
        <v/>
      </c>
      <c r="W70" s="24"/>
      <c r="X70" s="24"/>
      <c r="Y70" s="24"/>
      <c r="Z70" s="24"/>
      <c r="AA70" s="25" t="str">
        <f aca="false">IF(OR($A70="",$V70=""),"",IFERROR(SUM($V70:$Z70),""))</f>
        <v/>
      </c>
      <c r="AB70" s="26" t="str">
        <f aca="false">IF($A70="","",IFERROR(IF(INDEX(Resources!$J$5:$J$104,MATCH($F70,Resources!$G$5:$G$104,0))&gt;0,INDEX(Resources!$J$5:$J$104,MATCH($F70,Resources!$G$5:$G$104,0)),Settings!$B$5),Settings!$B$5))</f>
        <v/>
      </c>
      <c r="AC70" s="26" t="str">
        <f aca="false">IF($A70="","",IF(OR($S70="",$AB70=""),"",IFERROR($S70/$AB70,"")))</f>
        <v/>
      </c>
      <c r="AD70" s="25" t="str">
        <f aca="false">IF($A70="","",IF($AC70="","",IFERROR($AC70*Settings!$B$4,"")))</f>
        <v/>
      </c>
      <c r="AE70" s="19"/>
      <c r="AF70" s="27"/>
      <c r="AG70" s="25" t="str">
        <f aca="false">IF($A70="","",IF(OR($AE70="",$AF70=""),"",IFERROR(IF($AE70="% of Gross",$AA70*$AF70,IF($AE70="Per Loaded Mile",$R70*$AF70,IF($AE70="Flat",$AF70,""))),"")))</f>
        <v/>
      </c>
      <c r="AH70" s="25" t="str">
        <f aca="false">IF($A70="","",IFERROR(IF(OR($AA70="",$AD70="",$AG70=""),"",$AA70-$AD70-$AG70),""))</f>
        <v/>
      </c>
      <c r="AI70" s="28" t="str">
        <f aca="false">IF($A70="","",IFERROR($AH70/$AA70,""))</f>
        <v/>
      </c>
      <c r="AJ70" s="19"/>
      <c r="AK70" s="29"/>
      <c r="AL70" s="30" t="str">
        <f aca="false">IF($A70="","",IFERROR(IF(INDEX(Resources!$S$5:$S$104,MATCH($C70,Resources!$P$5:$P$104,0))&gt;0,INDEX(Resources!$S$5:$S$104,MATCH($C70,Resources!$P$5:$P$104,0)),Settings!$B$6),Settings!$B$6))</f>
        <v/>
      </c>
      <c r="AM70" s="31" t="str">
        <f aca="false">IF($AK70="","",IFERROR($AK70+$AL70,""))</f>
        <v/>
      </c>
      <c r="AN70" s="19"/>
      <c r="AO70" s="32" t="str">
        <f aca="true">IF($A70="","",IF($B70="Canceled","OK",IF(COUNTIF($A$6:$A$205,$A70)&gt;1,"DUPLICATE LOAD ID",IF(AND($L70&lt;&gt;"",$M70&lt;&gt;"",$M70&lt;=$L70),"CHECK APPOINTMENTS",IF(AND($P70&lt;&gt;"",$P70&gt;Settings!$B$8),"CHECK WEIGHT",IF(IFERROR(INDEX(Resources!$C$5:$C$104,MATCH($E70,Resources!$A$5:$A$104,0)),"Missing")&lt;&gt;"Active","CHECK DRIVER",IF(IFERROR(INDEX(Resources!$I$5:$I$104,MATCH($F70,Resources!$G$5:$G$104,0)),"Missing")&lt;&gt;"Active","CHECK TRUCK",IF(AND($G70&lt;&gt;"",IFERROR(INDEX(Resources!$N$5:$N$104,MATCH($G70,Resources!$L$5:$L$104,0)),"Missing")&lt;&gt;"Active"),"CHECK TRAILER",IF(AND($B70="Delivered",$AN70&lt;&gt;"Yes"),"POD NEEDED",IF(AND(OR($B70="Planned",$B70="Dispatched",$B70="At Pickup",$B70="In Transit"),$M70&lt;&gt;"",$M70&lt;NOW()),"DELIVERY OVERDUE",IF(AND($AI70&lt;&gt;"",$AI70&lt;Settings!$B$7),"LOW MARGIN","OK")))))))))))</f>
        <v/>
      </c>
      <c r="AP70" s="20"/>
    </row>
    <row r="71" customFormat="false" ht="19.5" hidden="false" customHeight="true" outlineLevel="0" collapsed="false">
      <c r="A71" s="19"/>
      <c r="B71" s="19"/>
      <c r="C71" s="20"/>
      <c r="D71" s="19"/>
      <c r="E71" s="19"/>
      <c r="F71" s="19"/>
      <c r="G71" s="19"/>
      <c r="H71" s="20"/>
      <c r="I71" s="19"/>
      <c r="J71" s="20"/>
      <c r="K71" s="19"/>
      <c r="L71" s="21"/>
      <c r="M71" s="21"/>
      <c r="N71" s="19"/>
      <c r="O71" s="20"/>
      <c r="P71" s="22"/>
      <c r="Q71" s="22"/>
      <c r="R71" s="22"/>
      <c r="S71" s="23" t="str">
        <f aca="false">IF($A71="","",IF(COUNTA($Q71:$R71)=0,"",SUM($Q71:$R71)))</f>
        <v/>
      </c>
      <c r="T71" s="19"/>
      <c r="U71" s="24"/>
      <c r="V71" s="25" t="str">
        <f aca="false">IF($A71="","",IF(OR($T71="",$U71=""),"",IFERROR(IF($T71="Flat",$U71,IF($T71="Per Loaded Mile",$R71*$U71,"")),"")))</f>
        <v/>
      </c>
      <c r="W71" s="24"/>
      <c r="X71" s="24"/>
      <c r="Y71" s="24"/>
      <c r="Z71" s="24"/>
      <c r="AA71" s="25" t="str">
        <f aca="false">IF(OR($A71="",$V71=""),"",IFERROR(SUM($V71:$Z71),""))</f>
        <v/>
      </c>
      <c r="AB71" s="26" t="str">
        <f aca="false">IF($A71="","",IFERROR(IF(INDEX(Resources!$J$5:$J$104,MATCH($F71,Resources!$G$5:$G$104,0))&gt;0,INDEX(Resources!$J$5:$J$104,MATCH($F71,Resources!$G$5:$G$104,0)),Settings!$B$5),Settings!$B$5))</f>
        <v/>
      </c>
      <c r="AC71" s="26" t="str">
        <f aca="false">IF($A71="","",IF(OR($S71="",$AB71=""),"",IFERROR($S71/$AB71,"")))</f>
        <v/>
      </c>
      <c r="AD71" s="25" t="str">
        <f aca="false">IF($A71="","",IF($AC71="","",IFERROR($AC71*Settings!$B$4,"")))</f>
        <v/>
      </c>
      <c r="AE71" s="19"/>
      <c r="AF71" s="27"/>
      <c r="AG71" s="25" t="str">
        <f aca="false">IF($A71="","",IF(OR($AE71="",$AF71=""),"",IFERROR(IF($AE71="% of Gross",$AA71*$AF71,IF($AE71="Per Loaded Mile",$R71*$AF71,IF($AE71="Flat",$AF71,""))),"")))</f>
        <v/>
      </c>
      <c r="AH71" s="25" t="str">
        <f aca="false">IF($A71="","",IFERROR(IF(OR($AA71="",$AD71="",$AG71=""),"",$AA71-$AD71-$AG71),""))</f>
        <v/>
      </c>
      <c r="AI71" s="28" t="str">
        <f aca="false">IF($A71="","",IFERROR($AH71/$AA71,""))</f>
        <v/>
      </c>
      <c r="AJ71" s="19"/>
      <c r="AK71" s="29"/>
      <c r="AL71" s="30" t="str">
        <f aca="false">IF($A71="","",IFERROR(IF(INDEX(Resources!$S$5:$S$104,MATCH($C71,Resources!$P$5:$P$104,0))&gt;0,INDEX(Resources!$S$5:$S$104,MATCH($C71,Resources!$P$5:$P$104,0)),Settings!$B$6),Settings!$B$6))</f>
        <v/>
      </c>
      <c r="AM71" s="31" t="str">
        <f aca="false">IF($AK71="","",IFERROR($AK71+$AL71,""))</f>
        <v/>
      </c>
      <c r="AN71" s="19"/>
      <c r="AO71" s="32" t="str">
        <f aca="true">IF($A71="","",IF($B71="Canceled","OK",IF(COUNTIF($A$6:$A$205,$A71)&gt;1,"DUPLICATE LOAD ID",IF(AND($L71&lt;&gt;"",$M71&lt;&gt;"",$M71&lt;=$L71),"CHECK APPOINTMENTS",IF(AND($P71&lt;&gt;"",$P71&gt;Settings!$B$8),"CHECK WEIGHT",IF(IFERROR(INDEX(Resources!$C$5:$C$104,MATCH($E71,Resources!$A$5:$A$104,0)),"Missing")&lt;&gt;"Active","CHECK DRIVER",IF(IFERROR(INDEX(Resources!$I$5:$I$104,MATCH($F71,Resources!$G$5:$G$104,0)),"Missing")&lt;&gt;"Active","CHECK TRUCK",IF(AND($G71&lt;&gt;"",IFERROR(INDEX(Resources!$N$5:$N$104,MATCH($G71,Resources!$L$5:$L$104,0)),"Missing")&lt;&gt;"Active"),"CHECK TRAILER",IF(AND($B71="Delivered",$AN71&lt;&gt;"Yes"),"POD NEEDED",IF(AND(OR($B71="Planned",$B71="Dispatched",$B71="At Pickup",$B71="In Transit"),$M71&lt;&gt;"",$M71&lt;NOW()),"DELIVERY OVERDUE",IF(AND($AI71&lt;&gt;"",$AI71&lt;Settings!$B$7),"LOW MARGIN","OK")))))))))))</f>
        <v/>
      </c>
      <c r="AP71" s="20"/>
    </row>
    <row r="72" customFormat="false" ht="19.5" hidden="false" customHeight="true" outlineLevel="0" collapsed="false">
      <c r="A72" s="19"/>
      <c r="B72" s="19"/>
      <c r="C72" s="20"/>
      <c r="D72" s="19"/>
      <c r="E72" s="19"/>
      <c r="F72" s="19"/>
      <c r="G72" s="19"/>
      <c r="H72" s="20"/>
      <c r="I72" s="19"/>
      <c r="J72" s="20"/>
      <c r="K72" s="19"/>
      <c r="L72" s="21"/>
      <c r="M72" s="21"/>
      <c r="N72" s="19"/>
      <c r="O72" s="20"/>
      <c r="P72" s="22"/>
      <c r="Q72" s="22"/>
      <c r="R72" s="22"/>
      <c r="S72" s="23" t="str">
        <f aca="false">IF($A72="","",IF(COUNTA($Q72:$R72)=0,"",SUM($Q72:$R72)))</f>
        <v/>
      </c>
      <c r="T72" s="19"/>
      <c r="U72" s="24"/>
      <c r="V72" s="25" t="str">
        <f aca="false">IF($A72="","",IF(OR($T72="",$U72=""),"",IFERROR(IF($T72="Flat",$U72,IF($T72="Per Loaded Mile",$R72*$U72,"")),"")))</f>
        <v/>
      </c>
      <c r="W72" s="24"/>
      <c r="X72" s="24"/>
      <c r="Y72" s="24"/>
      <c r="Z72" s="24"/>
      <c r="AA72" s="25" t="str">
        <f aca="false">IF(OR($A72="",$V72=""),"",IFERROR(SUM($V72:$Z72),""))</f>
        <v/>
      </c>
      <c r="AB72" s="26" t="str">
        <f aca="false">IF($A72="","",IFERROR(IF(INDEX(Resources!$J$5:$J$104,MATCH($F72,Resources!$G$5:$G$104,0))&gt;0,INDEX(Resources!$J$5:$J$104,MATCH($F72,Resources!$G$5:$G$104,0)),Settings!$B$5),Settings!$B$5))</f>
        <v/>
      </c>
      <c r="AC72" s="26" t="str">
        <f aca="false">IF($A72="","",IF(OR($S72="",$AB72=""),"",IFERROR($S72/$AB72,"")))</f>
        <v/>
      </c>
      <c r="AD72" s="25" t="str">
        <f aca="false">IF($A72="","",IF($AC72="","",IFERROR($AC72*Settings!$B$4,"")))</f>
        <v/>
      </c>
      <c r="AE72" s="19"/>
      <c r="AF72" s="27"/>
      <c r="AG72" s="25" t="str">
        <f aca="false">IF($A72="","",IF(OR($AE72="",$AF72=""),"",IFERROR(IF($AE72="% of Gross",$AA72*$AF72,IF($AE72="Per Loaded Mile",$R72*$AF72,IF($AE72="Flat",$AF72,""))),"")))</f>
        <v/>
      </c>
      <c r="AH72" s="25" t="str">
        <f aca="false">IF($A72="","",IFERROR(IF(OR($AA72="",$AD72="",$AG72=""),"",$AA72-$AD72-$AG72),""))</f>
        <v/>
      </c>
      <c r="AI72" s="28" t="str">
        <f aca="false">IF($A72="","",IFERROR($AH72/$AA72,""))</f>
        <v/>
      </c>
      <c r="AJ72" s="19"/>
      <c r="AK72" s="29"/>
      <c r="AL72" s="30" t="str">
        <f aca="false">IF($A72="","",IFERROR(IF(INDEX(Resources!$S$5:$S$104,MATCH($C72,Resources!$P$5:$P$104,0))&gt;0,INDEX(Resources!$S$5:$S$104,MATCH($C72,Resources!$P$5:$P$104,0)),Settings!$B$6),Settings!$B$6))</f>
        <v/>
      </c>
      <c r="AM72" s="31" t="str">
        <f aca="false">IF($AK72="","",IFERROR($AK72+$AL72,""))</f>
        <v/>
      </c>
      <c r="AN72" s="19"/>
      <c r="AO72" s="32" t="str">
        <f aca="true">IF($A72="","",IF($B72="Canceled","OK",IF(COUNTIF($A$6:$A$205,$A72)&gt;1,"DUPLICATE LOAD ID",IF(AND($L72&lt;&gt;"",$M72&lt;&gt;"",$M72&lt;=$L72),"CHECK APPOINTMENTS",IF(AND($P72&lt;&gt;"",$P72&gt;Settings!$B$8),"CHECK WEIGHT",IF(IFERROR(INDEX(Resources!$C$5:$C$104,MATCH($E72,Resources!$A$5:$A$104,0)),"Missing")&lt;&gt;"Active","CHECK DRIVER",IF(IFERROR(INDEX(Resources!$I$5:$I$104,MATCH($F72,Resources!$G$5:$G$104,0)),"Missing")&lt;&gt;"Active","CHECK TRUCK",IF(AND($G72&lt;&gt;"",IFERROR(INDEX(Resources!$N$5:$N$104,MATCH($G72,Resources!$L$5:$L$104,0)),"Missing")&lt;&gt;"Active"),"CHECK TRAILER",IF(AND($B72="Delivered",$AN72&lt;&gt;"Yes"),"POD NEEDED",IF(AND(OR($B72="Planned",$B72="Dispatched",$B72="At Pickup",$B72="In Transit"),$M72&lt;&gt;"",$M72&lt;NOW()),"DELIVERY OVERDUE",IF(AND($AI72&lt;&gt;"",$AI72&lt;Settings!$B$7),"LOW MARGIN","OK")))))))))))</f>
        <v/>
      </c>
      <c r="AP72" s="20"/>
    </row>
    <row r="73" customFormat="false" ht="19.5" hidden="false" customHeight="true" outlineLevel="0" collapsed="false">
      <c r="A73" s="19"/>
      <c r="B73" s="19"/>
      <c r="C73" s="20"/>
      <c r="D73" s="19"/>
      <c r="E73" s="19"/>
      <c r="F73" s="19"/>
      <c r="G73" s="19"/>
      <c r="H73" s="20"/>
      <c r="I73" s="19"/>
      <c r="J73" s="20"/>
      <c r="K73" s="19"/>
      <c r="L73" s="21"/>
      <c r="M73" s="21"/>
      <c r="N73" s="19"/>
      <c r="O73" s="20"/>
      <c r="P73" s="22"/>
      <c r="Q73" s="22"/>
      <c r="R73" s="22"/>
      <c r="S73" s="23" t="str">
        <f aca="false">IF($A73="","",IF(COUNTA($Q73:$R73)=0,"",SUM($Q73:$R73)))</f>
        <v/>
      </c>
      <c r="T73" s="19"/>
      <c r="U73" s="24"/>
      <c r="V73" s="25" t="str">
        <f aca="false">IF($A73="","",IF(OR($T73="",$U73=""),"",IFERROR(IF($T73="Flat",$U73,IF($T73="Per Loaded Mile",$R73*$U73,"")),"")))</f>
        <v/>
      </c>
      <c r="W73" s="24"/>
      <c r="X73" s="24"/>
      <c r="Y73" s="24"/>
      <c r="Z73" s="24"/>
      <c r="AA73" s="25" t="str">
        <f aca="false">IF(OR($A73="",$V73=""),"",IFERROR(SUM($V73:$Z73),""))</f>
        <v/>
      </c>
      <c r="AB73" s="26" t="str">
        <f aca="false">IF($A73="","",IFERROR(IF(INDEX(Resources!$J$5:$J$104,MATCH($F73,Resources!$G$5:$G$104,0))&gt;0,INDEX(Resources!$J$5:$J$104,MATCH($F73,Resources!$G$5:$G$104,0)),Settings!$B$5),Settings!$B$5))</f>
        <v/>
      </c>
      <c r="AC73" s="26" t="str">
        <f aca="false">IF($A73="","",IF(OR($S73="",$AB73=""),"",IFERROR($S73/$AB73,"")))</f>
        <v/>
      </c>
      <c r="AD73" s="25" t="str">
        <f aca="false">IF($A73="","",IF($AC73="","",IFERROR($AC73*Settings!$B$4,"")))</f>
        <v/>
      </c>
      <c r="AE73" s="19"/>
      <c r="AF73" s="27"/>
      <c r="AG73" s="25" t="str">
        <f aca="false">IF($A73="","",IF(OR($AE73="",$AF73=""),"",IFERROR(IF($AE73="% of Gross",$AA73*$AF73,IF($AE73="Per Loaded Mile",$R73*$AF73,IF($AE73="Flat",$AF73,""))),"")))</f>
        <v/>
      </c>
      <c r="AH73" s="25" t="str">
        <f aca="false">IF($A73="","",IFERROR(IF(OR($AA73="",$AD73="",$AG73=""),"",$AA73-$AD73-$AG73),""))</f>
        <v/>
      </c>
      <c r="AI73" s="28" t="str">
        <f aca="false">IF($A73="","",IFERROR($AH73/$AA73,""))</f>
        <v/>
      </c>
      <c r="AJ73" s="19"/>
      <c r="AK73" s="29"/>
      <c r="AL73" s="30" t="str">
        <f aca="false">IF($A73="","",IFERROR(IF(INDEX(Resources!$S$5:$S$104,MATCH($C73,Resources!$P$5:$P$104,0))&gt;0,INDEX(Resources!$S$5:$S$104,MATCH($C73,Resources!$P$5:$P$104,0)),Settings!$B$6),Settings!$B$6))</f>
        <v/>
      </c>
      <c r="AM73" s="31" t="str">
        <f aca="false">IF($AK73="","",IFERROR($AK73+$AL73,""))</f>
        <v/>
      </c>
      <c r="AN73" s="19"/>
      <c r="AO73" s="32" t="str">
        <f aca="true">IF($A73="","",IF($B73="Canceled","OK",IF(COUNTIF($A$6:$A$205,$A73)&gt;1,"DUPLICATE LOAD ID",IF(AND($L73&lt;&gt;"",$M73&lt;&gt;"",$M73&lt;=$L73),"CHECK APPOINTMENTS",IF(AND($P73&lt;&gt;"",$P73&gt;Settings!$B$8),"CHECK WEIGHT",IF(IFERROR(INDEX(Resources!$C$5:$C$104,MATCH($E73,Resources!$A$5:$A$104,0)),"Missing")&lt;&gt;"Active","CHECK DRIVER",IF(IFERROR(INDEX(Resources!$I$5:$I$104,MATCH($F73,Resources!$G$5:$G$104,0)),"Missing")&lt;&gt;"Active","CHECK TRUCK",IF(AND($G73&lt;&gt;"",IFERROR(INDEX(Resources!$N$5:$N$104,MATCH($G73,Resources!$L$5:$L$104,0)),"Missing")&lt;&gt;"Active"),"CHECK TRAILER",IF(AND($B73="Delivered",$AN73&lt;&gt;"Yes"),"POD NEEDED",IF(AND(OR($B73="Planned",$B73="Dispatched",$B73="At Pickup",$B73="In Transit"),$M73&lt;&gt;"",$M73&lt;NOW()),"DELIVERY OVERDUE",IF(AND($AI73&lt;&gt;"",$AI73&lt;Settings!$B$7),"LOW MARGIN","OK")))))))))))</f>
        <v/>
      </c>
      <c r="AP73" s="20"/>
    </row>
    <row r="74" customFormat="false" ht="19.5" hidden="false" customHeight="true" outlineLevel="0" collapsed="false">
      <c r="A74" s="19"/>
      <c r="B74" s="19"/>
      <c r="C74" s="20"/>
      <c r="D74" s="19"/>
      <c r="E74" s="19"/>
      <c r="F74" s="19"/>
      <c r="G74" s="19"/>
      <c r="H74" s="20"/>
      <c r="I74" s="19"/>
      <c r="J74" s="20"/>
      <c r="K74" s="19"/>
      <c r="L74" s="21"/>
      <c r="M74" s="21"/>
      <c r="N74" s="19"/>
      <c r="O74" s="20"/>
      <c r="P74" s="22"/>
      <c r="Q74" s="22"/>
      <c r="R74" s="22"/>
      <c r="S74" s="23" t="str">
        <f aca="false">IF($A74="","",IF(COUNTA($Q74:$R74)=0,"",SUM($Q74:$R74)))</f>
        <v/>
      </c>
      <c r="T74" s="19"/>
      <c r="U74" s="24"/>
      <c r="V74" s="25" t="str">
        <f aca="false">IF($A74="","",IF(OR($T74="",$U74=""),"",IFERROR(IF($T74="Flat",$U74,IF($T74="Per Loaded Mile",$R74*$U74,"")),"")))</f>
        <v/>
      </c>
      <c r="W74" s="24"/>
      <c r="X74" s="24"/>
      <c r="Y74" s="24"/>
      <c r="Z74" s="24"/>
      <c r="AA74" s="25" t="str">
        <f aca="false">IF(OR($A74="",$V74=""),"",IFERROR(SUM($V74:$Z74),""))</f>
        <v/>
      </c>
      <c r="AB74" s="26" t="str">
        <f aca="false">IF($A74="","",IFERROR(IF(INDEX(Resources!$J$5:$J$104,MATCH($F74,Resources!$G$5:$G$104,0))&gt;0,INDEX(Resources!$J$5:$J$104,MATCH($F74,Resources!$G$5:$G$104,0)),Settings!$B$5),Settings!$B$5))</f>
        <v/>
      </c>
      <c r="AC74" s="26" t="str">
        <f aca="false">IF($A74="","",IF(OR($S74="",$AB74=""),"",IFERROR($S74/$AB74,"")))</f>
        <v/>
      </c>
      <c r="AD74" s="25" t="str">
        <f aca="false">IF($A74="","",IF($AC74="","",IFERROR($AC74*Settings!$B$4,"")))</f>
        <v/>
      </c>
      <c r="AE74" s="19"/>
      <c r="AF74" s="27"/>
      <c r="AG74" s="25" t="str">
        <f aca="false">IF($A74="","",IF(OR($AE74="",$AF74=""),"",IFERROR(IF($AE74="% of Gross",$AA74*$AF74,IF($AE74="Per Loaded Mile",$R74*$AF74,IF($AE74="Flat",$AF74,""))),"")))</f>
        <v/>
      </c>
      <c r="AH74" s="25" t="str">
        <f aca="false">IF($A74="","",IFERROR(IF(OR($AA74="",$AD74="",$AG74=""),"",$AA74-$AD74-$AG74),""))</f>
        <v/>
      </c>
      <c r="AI74" s="28" t="str">
        <f aca="false">IF($A74="","",IFERROR($AH74/$AA74,""))</f>
        <v/>
      </c>
      <c r="AJ74" s="19"/>
      <c r="AK74" s="29"/>
      <c r="AL74" s="30" t="str">
        <f aca="false">IF($A74="","",IFERROR(IF(INDEX(Resources!$S$5:$S$104,MATCH($C74,Resources!$P$5:$P$104,0))&gt;0,INDEX(Resources!$S$5:$S$104,MATCH($C74,Resources!$P$5:$P$104,0)),Settings!$B$6),Settings!$B$6))</f>
        <v/>
      </c>
      <c r="AM74" s="31" t="str">
        <f aca="false">IF($AK74="","",IFERROR($AK74+$AL74,""))</f>
        <v/>
      </c>
      <c r="AN74" s="19"/>
      <c r="AO74" s="32" t="str">
        <f aca="true">IF($A74="","",IF($B74="Canceled","OK",IF(COUNTIF($A$6:$A$205,$A74)&gt;1,"DUPLICATE LOAD ID",IF(AND($L74&lt;&gt;"",$M74&lt;&gt;"",$M74&lt;=$L74),"CHECK APPOINTMENTS",IF(AND($P74&lt;&gt;"",$P74&gt;Settings!$B$8),"CHECK WEIGHT",IF(IFERROR(INDEX(Resources!$C$5:$C$104,MATCH($E74,Resources!$A$5:$A$104,0)),"Missing")&lt;&gt;"Active","CHECK DRIVER",IF(IFERROR(INDEX(Resources!$I$5:$I$104,MATCH($F74,Resources!$G$5:$G$104,0)),"Missing")&lt;&gt;"Active","CHECK TRUCK",IF(AND($G74&lt;&gt;"",IFERROR(INDEX(Resources!$N$5:$N$104,MATCH($G74,Resources!$L$5:$L$104,0)),"Missing")&lt;&gt;"Active"),"CHECK TRAILER",IF(AND($B74="Delivered",$AN74&lt;&gt;"Yes"),"POD NEEDED",IF(AND(OR($B74="Planned",$B74="Dispatched",$B74="At Pickup",$B74="In Transit"),$M74&lt;&gt;"",$M74&lt;NOW()),"DELIVERY OVERDUE",IF(AND($AI74&lt;&gt;"",$AI74&lt;Settings!$B$7),"LOW MARGIN","OK")))))))))))</f>
        <v/>
      </c>
      <c r="AP74" s="20"/>
    </row>
    <row r="75" customFormat="false" ht="19.5" hidden="false" customHeight="true" outlineLevel="0" collapsed="false">
      <c r="A75" s="19"/>
      <c r="B75" s="19"/>
      <c r="C75" s="20"/>
      <c r="D75" s="19"/>
      <c r="E75" s="19"/>
      <c r="F75" s="19"/>
      <c r="G75" s="19"/>
      <c r="H75" s="20"/>
      <c r="I75" s="19"/>
      <c r="J75" s="20"/>
      <c r="K75" s="19"/>
      <c r="L75" s="21"/>
      <c r="M75" s="21"/>
      <c r="N75" s="19"/>
      <c r="O75" s="20"/>
      <c r="P75" s="22"/>
      <c r="Q75" s="22"/>
      <c r="R75" s="22"/>
      <c r="S75" s="23" t="str">
        <f aca="false">IF($A75="","",IF(COUNTA($Q75:$R75)=0,"",SUM($Q75:$R75)))</f>
        <v/>
      </c>
      <c r="T75" s="19"/>
      <c r="U75" s="24"/>
      <c r="V75" s="25" t="str">
        <f aca="false">IF($A75="","",IF(OR($T75="",$U75=""),"",IFERROR(IF($T75="Flat",$U75,IF($T75="Per Loaded Mile",$R75*$U75,"")),"")))</f>
        <v/>
      </c>
      <c r="W75" s="24"/>
      <c r="X75" s="24"/>
      <c r="Y75" s="24"/>
      <c r="Z75" s="24"/>
      <c r="AA75" s="25" t="str">
        <f aca="false">IF(OR($A75="",$V75=""),"",IFERROR(SUM($V75:$Z75),""))</f>
        <v/>
      </c>
      <c r="AB75" s="26" t="str">
        <f aca="false">IF($A75="","",IFERROR(IF(INDEX(Resources!$J$5:$J$104,MATCH($F75,Resources!$G$5:$G$104,0))&gt;0,INDEX(Resources!$J$5:$J$104,MATCH($F75,Resources!$G$5:$G$104,0)),Settings!$B$5),Settings!$B$5))</f>
        <v/>
      </c>
      <c r="AC75" s="26" t="str">
        <f aca="false">IF($A75="","",IF(OR($S75="",$AB75=""),"",IFERROR($S75/$AB75,"")))</f>
        <v/>
      </c>
      <c r="AD75" s="25" t="str">
        <f aca="false">IF($A75="","",IF($AC75="","",IFERROR($AC75*Settings!$B$4,"")))</f>
        <v/>
      </c>
      <c r="AE75" s="19"/>
      <c r="AF75" s="27"/>
      <c r="AG75" s="25" t="str">
        <f aca="false">IF($A75="","",IF(OR($AE75="",$AF75=""),"",IFERROR(IF($AE75="% of Gross",$AA75*$AF75,IF($AE75="Per Loaded Mile",$R75*$AF75,IF($AE75="Flat",$AF75,""))),"")))</f>
        <v/>
      </c>
      <c r="AH75" s="25" t="str">
        <f aca="false">IF($A75="","",IFERROR(IF(OR($AA75="",$AD75="",$AG75=""),"",$AA75-$AD75-$AG75),""))</f>
        <v/>
      </c>
      <c r="AI75" s="28" t="str">
        <f aca="false">IF($A75="","",IFERROR($AH75/$AA75,""))</f>
        <v/>
      </c>
      <c r="AJ75" s="19"/>
      <c r="AK75" s="29"/>
      <c r="AL75" s="30" t="str">
        <f aca="false">IF($A75="","",IFERROR(IF(INDEX(Resources!$S$5:$S$104,MATCH($C75,Resources!$P$5:$P$104,0))&gt;0,INDEX(Resources!$S$5:$S$104,MATCH($C75,Resources!$P$5:$P$104,0)),Settings!$B$6),Settings!$B$6))</f>
        <v/>
      </c>
      <c r="AM75" s="31" t="str">
        <f aca="false">IF($AK75="","",IFERROR($AK75+$AL75,""))</f>
        <v/>
      </c>
      <c r="AN75" s="19"/>
      <c r="AO75" s="32" t="str">
        <f aca="true">IF($A75="","",IF($B75="Canceled","OK",IF(COUNTIF($A$6:$A$205,$A75)&gt;1,"DUPLICATE LOAD ID",IF(AND($L75&lt;&gt;"",$M75&lt;&gt;"",$M75&lt;=$L75),"CHECK APPOINTMENTS",IF(AND($P75&lt;&gt;"",$P75&gt;Settings!$B$8),"CHECK WEIGHT",IF(IFERROR(INDEX(Resources!$C$5:$C$104,MATCH($E75,Resources!$A$5:$A$104,0)),"Missing")&lt;&gt;"Active","CHECK DRIVER",IF(IFERROR(INDEX(Resources!$I$5:$I$104,MATCH($F75,Resources!$G$5:$G$104,0)),"Missing")&lt;&gt;"Active","CHECK TRUCK",IF(AND($G75&lt;&gt;"",IFERROR(INDEX(Resources!$N$5:$N$104,MATCH($G75,Resources!$L$5:$L$104,0)),"Missing")&lt;&gt;"Active"),"CHECK TRAILER",IF(AND($B75="Delivered",$AN75&lt;&gt;"Yes"),"POD NEEDED",IF(AND(OR($B75="Planned",$B75="Dispatched",$B75="At Pickup",$B75="In Transit"),$M75&lt;&gt;"",$M75&lt;NOW()),"DELIVERY OVERDUE",IF(AND($AI75&lt;&gt;"",$AI75&lt;Settings!$B$7),"LOW MARGIN","OK")))))))))))</f>
        <v/>
      </c>
      <c r="AP75" s="20"/>
    </row>
    <row r="76" customFormat="false" ht="19.5" hidden="false" customHeight="true" outlineLevel="0" collapsed="false">
      <c r="A76" s="19"/>
      <c r="B76" s="19"/>
      <c r="C76" s="20"/>
      <c r="D76" s="19"/>
      <c r="E76" s="19"/>
      <c r="F76" s="19"/>
      <c r="G76" s="19"/>
      <c r="H76" s="20"/>
      <c r="I76" s="19"/>
      <c r="J76" s="20"/>
      <c r="K76" s="19"/>
      <c r="L76" s="21"/>
      <c r="M76" s="21"/>
      <c r="N76" s="19"/>
      <c r="O76" s="20"/>
      <c r="P76" s="22"/>
      <c r="Q76" s="22"/>
      <c r="R76" s="22"/>
      <c r="S76" s="23" t="str">
        <f aca="false">IF($A76="","",IF(COUNTA($Q76:$R76)=0,"",SUM($Q76:$R76)))</f>
        <v/>
      </c>
      <c r="T76" s="19"/>
      <c r="U76" s="24"/>
      <c r="V76" s="25" t="str">
        <f aca="false">IF($A76="","",IF(OR($T76="",$U76=""),"",IFERROR(IF($T76="Flat",$U76,IF($T76="Per Loaded Mile",$R76*$U76,"")),"")))</f>
        <v/>
      </c>
      <c r="W76" s="24"/>
      <c r="X76" s="24"/>
      <c r="Y76" s="24"/>
      <c r="Z76" s="24"/>
      <c r="AA76" s="25" t="str">
        <f aca="false">IF(OR($A76="",$V76=""),"",IFERROR(SUM($V76:$Z76),""))</f>
        <v/>
      </c>
      <c r="AB76" s="26" t="str">
        <f aca="false">IF($A76="","",IFERROR(IF(INDEX(Resources!$J$5:$J$104,MATCH($F76,Resources!$G$5:$G$104,0))&gt;0,INDEX(Resources!$J$5:$J$104,MATCH($F76,Resources!$G$5:$G$104,0)),Settings!$B$5),Settings!$B$5))</f>
        <v/>
      </c>
      <c r="AC76" s="26" t="str">
        <f aca="false">IF($A76="","",IF(OR($S76="",$AB76=""),"",IFERROR($S76/$AB76,"")))</f>
        <v/>
      </c>
      <c r="AD76" s="25" t="str">
        <f aca="false">IF($A76="","",IF($AC76="","",IFERROR($AC76*Settings!$B$4,"")))</f>
        <v/>
      </c>
      <c r="AE76" s="19"/>
      <c r="AF76" s="27"/>
      <c r="AG76" s="25" t="str">
        <f aca="false">IF($A76="","",IF(OR($AE76="",$AF76=""),"",IFERROR(IF($AE76="% of Gross",$AA76*$AF76,IF($AE76="Per Loaded Mile",$R76*$AF76,IF($AE76="Flat",$AF76,""))),"")))</f>
        <v/>
      </c>
      <c r="AH76" s="25" t="str">
        <f aca="false">IF($A76="","",IFERROR(IF(OR($AA76="",$AD76="",$AG76=""),"",$AA76-$AD76-$AG76),""))</f>
        <v/>
      </c>
      <c r="AI76" s="28" t="str">
        <f aca="false">IF($A76="","",IFERROR($AH76/$AA76,""))</f>
        <v/>
      </c>
      <c r="AJ76" s="19"/>
      <c r="AK76" s="29"/>
      <c r="AL76" s="30" t="str">
        <f aca="false">IF($A76="","",IFERROR(IF(INDEX(Resources!$S$5:$S$104,MATCH($C76,Resources!$P$5:$P$104,0))&gt;0,INDEX(Resources!$S$5:$S$104,MATCH($C76,Resources!$P$5:$P$104,0)),Settings!$B$6),Settings!$B$6))</f>
        <v/>
      </c>
      <c r="AM76" s="31" t="str">
        <f aca="false">IF($AK76="","",IFERROR($AK76+$AL76,""))</f>
        <v/>
      </c>
      <c r="AN76" s="19"/>
      <c r="AO76" s="32" t="str">
        <f aca="true">IF($A76="","",IF($B76="Canceled","OK",IF(COUNTIF($A$6:$A$205,$A76)&gt;1,"DUPLICATE LOAD ID",IF(AND($L76&lt;&gt;"",$M76&lt;&gt;"",$M76&lt;=$L76),"CHECK APPOINTMENTS",IF(AND($P76&lt;&gt;"",$P76&gt;Settings!$B$8),"CHECK WEIGHT",IF(IFERROR(INDEX(Resources!$C$5:$C$104,MATCH($E76,Resources!$A$5:$A$104,0)),"Missing")&lt;&gt;"Active","CHECK DRIVER",IF(IFERROR(INDEX(Resources!$I$5:$I$104,MATCH($F76,Resources!$G$5:$G$104,0)),"Missing")&lt;&gt;"Active","CHECK TRUCK",IF(AND($G76&lt;&gt;"",IFERROR(INDEX(Resources!$N$5:$N$104,MATCH($G76,Resources!$L$5:$L$104,0)),"Missing")&lt;&gt;"Active"),"CHECK TRAILER",IF(AND($B76="Delivered",$AN76&lt;&gt;"Yes"),"POD NEEDED",IF(AND(OR($B76="Planned",$B76="Dispatched",$B76="At Pickup",$B76="In Transit"),$M76&lt;&gt;"",$M76&lt;NOW()),"DELIVERY OVERDUE",IF(AND($AI76&lt;&gt;"",$AI76&lt;Settings!$B$7),"LOW MARGIN","OK")))))))))))</f>
        <v/>
      </c>
      <c r="AP76" s="20"/>
    </row>
    <row r="77" customFormat="false" ht="19.5" hidden="false" customHeight="true" outlineLevel="0" collapsed="false">
      <c r="A77" s="19"/>
      <c r="B77" s="19"/>
      <c r="C77" s="20"/>
      <c r="D77" s="19"/>
      <c r="E77" s="19"/>
      <c r="F77" s="19"/>
      <c r="G77" s="19"/>
      <c r="H77" s="20"/>
      <c r="I77" s="19"/>
      <c r="J77" s="20"/>
      <c r="K77" s="19"/>
      <c r="L77" s="21"/>
      <c r="M77" s="21"/>
      <c r="N77" s="19"/>
      <c r="O77" s="20"/>
      <c r="P77" s="22"/>
      <c r="Q77" s="22"/>
      <c r="R77" s="22"/>
      <c r="S77" s="23" t="str">
        <f aca="false">IF($A77="","",IF(COUNTA($Q77:$R77)=0,"",SUM($Q77:$R77)))</f>
        <v/>
      </c>
      <c r="T77" s="19"/>
      <c r="U77" s="24"/>
      <c r="V77" s="25" t="str">
        <f aca="false">IF($A77="","",IF(OR($T77="",$U77=""),"",IFERROR(IF($T77="Flat",$U77,IF($T77="Per Loaded Mile",$R77*$U77,"")),"")))</f>
        <v/>
      </c>
      <c r="W77" s="24"/>
      <c r="X77" s="24"/>
      <c r="Y77" s="24"/>
      <c r="Z77" s="24"/>
      <c r="AA77" s="25" t="str">
        <f aca="false">IF(OR($A77="",$V77=""),"",IFERROR(SUM($V77:$Z77),""))</f>
        <v/>
      </c>
      <c r="AB77" s="26" t="str">
        <f aca="false">IF($A77="","",IFERROR(IF(INDEX(Resources!$J$5:$J$104,MATCH($F77,Resources!$G$5:$G$104,0))&gt;0,INDEX(Resources!$J$5:$J$104,MATCH($F77,Resources!$G$5:$G$104,0)),Settings!$B$5),Settings!$B$5))</f>
        <v/>
      </c>
      <c r="AC77" s="26" t="str">
        <f aca="false">IF($A77="","",IF(OR($S77="",$AB77=""),"",IFERROR($S77/$AB77,"")))</f>
        <v/>
      </c>
      <c r="AD77" s="25" t="str">
        <f aca="false">IF($A77="","",IF($AC77="","",IFERROR($AC77*Settings!$B$4,"")))</f>
        <v/>
      </c>
      <c r="AE77" s="19"/>
      <c r="AF77" s="27"/>
      <c r="AG77" s="25" t="str">
        <f aca="false">IF($A77="","",IF(OR($AE77="",$AF77=""),"",IFERROR(IF($AE77="% of Gross",$AA77*$AF77,IF($AE77="Per Loaded Mile",$R77*$AF77,IF($AE77="Flat",$AF77,""))),"")))</f>
        <v/>
      </c>
      <c r="AH77" s="25" t="str">
        <f aca="false">IF($A77="","",IFERROR(IF(OR($AA77="",$AD77="",$AG77=""),"",$AA77-$AD77-$AG77),""))</f>
        <v/>
      </c>
      <c r="AI77" s="28" t="str">
        <f aca="false">IF($A77="","",IFERROR($AH77/$AA77,""))</f>
        <v/>
      </c>
      <c r="AJ77" s="19"/>
      <c r="AK77" s="29"/>
      <c r="AL77" s="30" t="str">
        <f aca="false">IF($A77="","",IFERROR(IF(INDEX(Resources!$S$5:$S$104,MATCH($C77,Resources!$P$5:$P$104,0))&gt;0,INDEX(Resources!$S$5:$S$104,MATCH($C77,Resources!$P$5:$P$104,0)),Settings!$B$6),Settings!$B$6))</f>
        <v/>
      </c>
      <c r="AM77" s="31" t="str">
        <f aca="false">IF($AK77="","",IFERROR($AK77+$AL77,""))</f>
        <v/>
      </c>
      <c r="AN77" s="19"/>
      <c r="AO77" s="32" t="str">
        <f aca="true">IF($A77="","",IF($B77="Canceled","OK",IF(COUNTIF($A$6:$A$205,$A77)&gt;1,"DUPLICATE LOAD ID",IF(AND($L77&lt;&gt;"",$M77&lt;&gt;"",$M77&lt;=$L77),"CHECK APPOINTMENTS",IF(AND($P77&lt;&gt;"",$P77&gt;Settings!$B$8),"CHECK WEIGHT",IF(IFERROR(INDEX(Resources!$C$5:$C$104,MATCH($E77,Resources!$A$5:$A$104,0)),"Missing")&lt;&gt;"Active","CHECK DRIVER",IF(IFERROR(INDEX(Resources!$I$5:$I$104,MATCH($F77,Resources!$G$5:$G$104,0)),"Missing")&lt;&gt;"Active","CHECK TRUCK",IF(AND($G77&lt;&gt;"",IFERROR(INDEX(Resources!$N$5:$N$104,MATCH($G77,Resources!$L$5:$L$104,0)),"Missing")&lt;&gt;"Active"),"CHECK TRAILER",IF(AND($B77="Delivered",$AN77&lt;&gt;"Yes"),"POD NEEDED",IF(AND(OR($B77="Planned",$B77="Dispatched",$B77="At Pickup",$B77="In Transit"),$M77&lt;&gt;"",$M77&lt;NOW()),"DELIVERY OVERDUE",IF(AND($AI77&lt;&gt;"",$AI77&lt;Settings!$B$7),"LOW MARGIN","OK")))))))))))</f>
        <v/>
      </c>
      <c r="AP77" s="20"/>
    </row>
    <row r="78" customFormat="false" ht="19.5" hidden="false" customHeight="true" outlineLevel="0" collapsed="false">
      <c r="A78" s="19"/>
      <c r="B78" s="19"/>
      <c r="C78" s="20"/>
      <c r="D78" s="19"/>
      <c r="E78" s="19"/>
      <c r="F78" s="19"/>
      <c r="G78" s="19"/>
      <c r="H78" s="20"/>
      <c r="I78" s="19"/>
      <c r="J78" s="20"/>
      <c r="K78" s="19"/>
      <c r="L78" s="21"/>
      <c r="M78" s="21"/>
      <c r="N78" s="19"/>
      <c r="O78" s="20"/>
      <c r="P78" s="22"/>
      <c r="Q78" s="22"/>
      <c r="R78" s="22"/>
      <c r="S78" s="23" t="str">
        <f aca="false">IF($A78="","",IF(COUNTA($Q78:$R78)=0,"",SUM($Q78:$R78)))</f>
        <v/>
      </c>
      <c r="T78" s="19"/>
      <c r="U78" s="24"/>
      <c r="V78" s="25" t="str">
        <f aca="false">IF($A78="","",IF(OR($T78="",$U78=""),"",IFERROR(IF($T78="Flat",$U78,IF($T78="Per Loaded Mile",$R78*$U78,"")),"")))</f>
        <v/>
      </c>
      <c r="W78" s="24"/>
      <c r="X78" s="24"/>
      <c r="Y78" s="24"/>
      <c r="Z78" s="24"/>
      <c r="AA78" s="25" t="str">
        <f aca="false">IF(OR($A78="",$V78=""),"",IFERROR(SUM($V78:$Z78),""))</f>
        <v/>
      </c>
      <c r="AB78" s="26" t="str">
        <f aca="false">IF($A78="","",IFERROR(IF(INDEX(Resources!$J$5:$J$104,MATCH($F78,Resources!$G$5:$G$104,0))&gt;0,INDEX(Resources!$J$5:$J$104,MATCH($F78,Resources!$G$5:$G$104,0)),Settings!$B$5),Settings!$B$5))</f>
        <v/>
      </c>
      <c r="AC78" s="26" t="str">
        <f aca="false">IF($A78="","",IF(OR($S78="",$AB78=""),"",IFERROR($S78/$AB78,"")))</f>
        <v/>
      </c>
      <c r="AD78" s="25" t="str">
        <f aca="false">IF($A78="","",IF($AC78="","",IFERROR($AC78*Settings!$B$4,"")))</f>
        <v/>
      </c>
      <c r="AE78" s="19"/>
      <c r="AF78" s="27"/>
      <c r="AG78" s="25" t="str">
        <f aca="false">IF($A78="","",IF(OR($AE78="",$AF78=""),"",IFERROR(IF($AE78="% of Gross",$AA78*$AF78,IF($AE78="Per Loaded Mile",$R78*$AF78,IF($AE78="Flat",$AF78,""))),"")))</f>
        <v/>
      </c>
      <c r="AH78" s="25" t="str">
        <f aca="false">IF($A78="","",IFERROR(IF(OR($AA78="",$AD78="",$AG78=""),"",$AA78-$AD78-$AG78),""))</f>
        <v/>
      </c>
      <c r="AI78" s="28" t="str">
        <f aca="false">IF($A78="","",IFERROR($AH78/$AA78,""))</f>
        <v/>
      </c>
      <c r="AJ78" s="19"/>
      <c r="AK78" s="29"/>
      <c r="AL78" s="30" t="str">
        <f aca="false">IF($A78="","",IFERROR(IF(INDEX(Resources!$S$5:$S$104,MATCH($C78,Resources!$P$5:$P$104,0))&gt;0,INDEX(Resources!$S$5:$S$104,MATCH($C78,Resources!$P$5:$P$104,0)),Settings!$B$6),Settings!$B$6))</f>
        <v/>
      </c>
      <c r="AM78" s="31" t="str">
        <f aca="false">IF($AK78="","",IFERROR($AK78+$AL78,""))</f>
        <v/>
      </c>
      <c r="AN78" s="19"/>
      <c r="AO78" s="32" t="str">
        <f aca="true">IF($A78="","",IF($B78="Canceled","OK",IF(COUNTIF($A$6:$A$205,$A78)&gt;1,"DUPLICATE LOAD ID",IF(AND($L78&lt;&gt;"",$M78&lt;&gt;"",$M78&lt;=$L78),"CHECK APPOINTMENTS",IF(AND($P78&lt;&gt;"",$P78&gt;Settings!$B$8),"CHECK WEIGHT",IF(IFERROR(INDEX(Resources!$C$5:$C$104,MATCH($E78,Resources!$A$5:$A$104,0)),"Missing")&lt;&gt;"Active","CHECK DRIVER",IF(IFERROR(INDEX(Resources!$I$5:$I$104,MATCH($F78,Resources!$G$5:$G$104,0)),"Missing")&lt;&gt;"Active","CHECK TRUCK",IF(AND($G78&lt;&gt;"",IFERROR(INDEX(Resources!$N$5:$N$104,MATCH($G78,Resources!$L$5:$L$104,0)),"Missing")&lt;&gt;"Active"),"CHECK TRAILER",IF(AND($B78="Delivered",$AN78&lt;&gt;"Yes"),"POD NEEDED",IF(AND(OR($B78="Planned",$B78="Dispatched",$B78="At Pickup",$B78="In Transit"),$M78&lt;&gt;"",$M78&lt;NOW()),"DELIVERY OVERDUE",IF(AND($AI78&lt;&gt;"",$AI78&lt;Settings!$B$7),"LOW MARGIN","OK")))))))))))</f>
        <v/>
      </c>
      <c r="AP78" s="20"/>
    </row>
    <row r="79" customFormat="false" ht="19.5" hidden="false" customHeight="true" outlineLevel="0" collapsed="false">
      <c r="A79" s="19"/>
      <c r="B79" s="19"/>
      <c r="C79" s="20"/>
      <c r="D79" s="19"/>
      <c r="E79" s="19"/>
      <c r="F79" s="19"/>
      <c r="G79" s="19"/>
      <c r="H79" s="20"/>
      <c r="I79" s="19"/>
      <c r="J79" s="20"/>
      <c r="K79" s="19"/>
      <c r="L79" s="21"/>
      <c r="M79" s="21"/>
      <c r="N79" s="19"/>
      <c r="O79" s="20"/>
      <c r="P79" s="22"/>
      <c r="Q79" s="22"/>
      <c r="R79" s="22"/>
      <c r="S79" s="23" t="str">
        <f aca="false">IF($A79="","",IF(COUNTA($Q79:$R79)=0,"",SUM($Q79:$R79)))</f>
        <v/>
      </c>
      <c r="T79" s="19"/>
      <c r="U79" s="24"/>
      <c r="V79" s="25" t="str">
        <f aca="false">IF($A79="","",IF(OR($T79="",$U79=""),"",IFERROR(IF($T79="Flat",$U79,IF($T79="Per Loaded Mile",$R79*$U79,"")),"")))</f>
        <v/>
      </c>
      <c r="W79" s="24"/>
      <c r="X79" s="24"/>
      <c r="Y79" s="24"/>
      <c r="Z79" s="24"/>
      <c r="AA79" s="25" t="str">
        <f aca="false">IF(OR($A79="",$V79=""),"",IFERROR(SUM($V79:$Z79),""))</f>
        <v/>
      </c>
      <c r="AB79" s="26" t="str">
        <f aca="false">IF($A79="","",IFERROR(IF(INDEX(Resources!$J$5:$J$104,MATCH($F79,Resources!$G$5:$G$104,0))&gt;0,INDEX(Resources!$J$5:$J$104,MATCH($F79,Resources!$G$5:$G$104,0)),Settings!$B$5),Settings!$B$5))</f>
        <v/>
      </c>
      <c r="AC79" s="26" t="str">
        <f aca="false">IF($A79="","",IF(OR($S79="",$AB79=""),"",IFERROR($S79/$AB79,"")))</f>
        <v/>
      </c>
      <c r="AD79" s="25" t="str">
        <f aca="false">IF($A79="","",IF($AC79="","",IFERROR($AC79*Settings!$B$4,"")))</f>
        <v/>
      </c>
      <c r="AE79" s="19"/>
      <c r="AF79" s="27"/>
      <c r="AG79" s="25" t="str">
        <f aca="false">IF($A79="","",IF(OR($AE79="",$AF79=""),"",IFERROR(IF($AE79="% of Gross",$AA79*$AF79,IF($AE79="Per Loaded Mile",$R79*$AF79,IF($AE79="Flat",$AF79,""))),"")))</f>
        <v/>
      </c>
      <c r="AH79" s="25" t="str">
        <f aca="false">IF($A79="","",IFERROR(IF(OR($AA79="",$AD79="",$AG79=""),"",$AA79-$AD79-$AG79),""))</f>
        <v/>
      </c>
      <c r="AI79" s="28" t="str">
        <f aca="false">IF($A79="","",IFERROR($AH79/$AA79,""))</f>
        <v/>
      </c>
      <c r="AJ79" s="19"/>
      <c r="AK79" s="29"/>
      <c r="AL79" s="30" t="str">
        <f aca="false">IF($A79="","",IFERROR(IF(INDEX(Resources!$S$5:$S$104,MATCH($C79,Resources!$P$5:$P$104,0))&gt;0,INDEX(Resources!$S$5:$S$104,MATCH($C79,Resources!$P$5:$P$104,0)),Settings!$B$6),Settings!$B$6))</f>
        <v/>
      </c>
      <c r="AM79" s="31" t="str">
        <f aca="false">IF($AK79="","",IFERROR($AK79+$AL79,""))</f>
        <v/>
      </c>
      <c r="AN79" s="19"/>
      <c r="AO79" s="32" t="str">
        <f aca="true">IF($A79="","",IF($B79="Canceled","OK",IF(COUNTIF($A$6:$A$205,$A79)&gt;1,"DUPLICATE LOAD ID",IF(AND($L79&lt;&gt;"",$M79&lt;&gt;"",$M79&lt;=$L79),"CHECK APPOINTMENTS",IF(AND($P79&lt;&gt;"",$P79&gt;Settings!$B$8),"CHECK WEIGHT",IF(IFERROR(INDEX(Resources!$C$5:$C$104,MATCH($E79,Resources!$A$5:$A$104,0)),"Missing")&lt;&gt;"Active","CHECK DRIVER",IF(IFERROR(INDEX(Resources!$I$5:$I$104,MATCH($F79,Resources!$G$5:$G$104,0)),"Missing")&lt;&gt;"Active","CHECK TRUCK",IF(AND($G79&lt;&gt;"",IFERROR(INDEX(Resources!$N$5:$N$104,MATCH($G79,Resources!$L$5:$L$104,0)),"Missing")&lt;&gt;"Active"),"CHECK TRAILER",IF(AND($B79="Delivered",$AN79&lt;&gt;"Yes"),"POD NEEDED",IF(AND(OR($B79="Planned",$B79="Dispatched",$B79="At Pickup",$B79="In Transit"),$M79&lt;&gt;"",$M79&lt;NOW()),"DELIVERY OVERDUE",IF(AND($AI79&lt;&gt;"",$AI79&lt;Settings!$B$7),"LOW MARGIN","OK")))))))))))</f>
        <v/>
      </c>
      <c r="AP79" s="20"/>
    </row>
    <row r="80" customFormat="false" ht="19.5" hidden="false" customHeight="true" outlineLevel="0" collapsed="false">
      <c r="A80" s="19"/>
      <c r="B80" s="19"/>
      <c r="C80" s="20"/>
      <c r="D80" s="19"/>
      <c r="E80" s="19"/>
      <c r="F80" s="19"/>
      <c r="G80" s="19"/>
      <c r="H80" s="20"/>
      <c r="I80" s="19"/>
      <c r="J80" s="20"/>
      <c r="K80" s="19"/>
      <c r="L80" s="21"/>
      <c r="M80" s="21"/>
      <c r="N80" s="19"/>
      <c r="O80" s="20"/>
      <c r="P80" s="22"/>
      <c r="Q80" s="22"/>
      <c r="R80" s="22"/>
      <c r="S80" s="23" t="str">
        <f aca="false">IF($A80="","",IF(COUNTA($Q80:$R80)=0,"",SUM($Q80:$R80)))</f>
        <v/>
      </c>
      <c r="T80" s="19"/>
      <c r="U80" s="24"/>
      <c r="V80" s="25" t="str">
        <f aca="false">IF($A80="","",IF(OR($T80="",$U80=""),"",IFERROR(IF($T80="Flat",$U80,IF($T80="Per Loaded Mile",$R80*$U80,"")),"")))</f>
        <v/>
      </c>
      <c r="W80" s="24"/>
      <c r="X80" s="24"/>
      <c r="Y80" s="24"/>
      <c r="Z80" s="24"/>
      <c r="AA80" s="25" t="str">
        <f aca="false">IF(OR($A80="",$V80=""),"",IFERROR(SUM($V80:$Z80),""))</f>
        <v/>
      </c>
      <c r="AB80" s="26" t="str">
        <f aca="false">IF($A80="","",IFERROR(IF(INDEX(Resources!$J$5:$J$104,MATCH($F80,Resources!$G$5:$G$104,0))&gt;0,INDEX(Resources!$J$5:$J$104,MATCH($F80,Resources!$G$5:$G$104,0)),Settings!$B$5),Settings!$B$5))</f>
        <v/>
      </c>
      <c r="AC80" s="26" t="str">
        <f aca="false">IF($A80="","",IF(OR($S80="",$AB80=""),"",IFERROR($S80/$AB80,"")))</f>
        <v/>
      </c>
      <c r="AD80" s="25" t="str">
        <f aca="false">IF($A80="","",IF($AC80="","",IFERROR($AC80*Settings!$B$4,"")))</f>
        <v/>
      </c>
      <c r="AE80" s="19"/>
      <c r="AF80" s="27"/>
      <c r="AG80" s="25" t="str">
        <f aca="false">IF($A80="","",IF(OR($AE80="",$AF80=""),"",IFERROR(IF($AE80="% of Gross",$AA80*$AF80,IF($AE80="Per Loaded Mile",$R80*$AF80,IF($AE80="Flat",$AF80,""))),"")))</f>
        <v/>
      </c>
      <c r="AH80" s="25" t="str">
        <f aca="false">IF($A80="","",IFERROR(IF(OR($AA80="",$AD80="",$AG80=""),"",$AA80-$AD80-$AG80),""))</f>
        <v/>
      </c>
      <c r="AI80" s="28" t="str">
        <f aca="false">IF($A80="","",IFERROR($AH80/$AA80,""))</f>
        <v/>
      </c>
      <c r="AJ80" s="19"/>
      <c r="AK80" s="29"/>
      <c r="AL80" s="30" t="str">
        <f aca="false">IF($A80="","",IFERROR(IF(INDEX(Resources!$S$5:$S$104,MATCH($C80,Resources!$P$5:$P$104,0))&gt;0,INDEX(Resources!$S$5:$S$104,MATCH($C80,Resources!$P$5:$P$104,0)),Settings!$B$6),Settings!$B$6))</f>
        <v/>
      </c>
      <c r="AM80" s="31" t="str">
        <f aca="false">IF($AK80="","",IFERROR($AK80+$AL80,""))</f>
        <v/>
      </c>
      <c r="AN80" s="19"/>
      <c r="AO80" s="32" t="str">
        <f aca="true">IF($A80="","",IF($B80="Canceled","OK",IF(COUNTIF($A$6:$A$205,$A80)&gt;1,"DUPLICATE LOAD ID",IF(AND($L80&lt;&gt;"",$M80&lt;&gt;"",$M80&lt;=$L80),"CHECK APPOINTMENTS",IF(AND($P80&lt;&gt;"",$P80&gt;Settings!$B$8),"CHECK WEIGHT",IF(IFERROR(INDEX(Resources!$C$5:$C$104,MATCH($E80,Resources!$A$5:$A$104,0)),"Missing")&lt;&gt;"Active","CHECK DRIVER",IF(IFERROR(INDEX(Resources!$I$5:$I$104,MATCH($F80,Resources!$G$5:$G$104,0)),"Missing")&lt;&gt;"Active","CHECK TRUCK",IF(AND($G80&lt;&gt;"",IFERROR(INDEX(Resources!$N$5:$N$104,MATCH($G80,Resources!$L$5:$L$104,0)),"Missing")&lt;&gt;"Active"),"CHECK TRAILER",IF(AND($B80="Delivered",$AN80&lt;&gt;"Yes"),"POD NEEDED",IF(AND(OR($B80="Planned",$B80="Dispatched",$B80="At Pickup",$B80="In Transit"),$M80&lt;&gt;"",$M80&lt;NOW()),"DELIVERY OVERDUE",IF(AND($AI80&lt;&gt;"",$AI80&lt;Settings!$B$7),"LOW MARGIN","OK")))))))))))</f>
        <v/>
      </c>
      <c r="AP80" s="20"/>
    </row>
    <row r="81" customFormat="false" ht="19.5" hidden="false" customHeight="true" outlineLevel="0" collapsed="false">
      <c r="A81" s="19"/>
      <c r="B81" s="19"/>
      <c r="C81" s="20"/>
      <c r="D81" s="19"/>
      <c r="E81" s="19"/>
      <c r="F81" s="19"/>
      <c r="G81" s="19"/>
      <c r="H81" s="20"/>
      <c r="I81" s="19"/>
      <c r="J81" s="20"/>
      <c r="K81" s="19"/>
      <c r="L81" s="21"/>
      <c r="M81" s="21"/>
      <c r="N81" s="19"/>
      <c r="O81" s="20"/>
      <c r="P81" s="22"/>
      <c r="Q81" s="22"/>
      <c r="R81" s="22"/>
      <c r="S81" s="23" t="str">
        <f aca="false">IF($A81="","",IF(COUNTA($Q81:$R81)=0,"",SUM($Q81:$R81)))</f>
        <v/>
      </c>
      <c r="T81" s="19"/>
      <c r="U81" s="24"/>
      <c r="V81" s="25" t="str">
        <f aca="false">IF($A81="","",IF(OR($T81="",$U81=""),"",IFERROR(IF($T81="Flat",$U81,IF($T81="Per Loaded Mile",$R81*$U81,"")),"")))</f>
        <v/>
      </c>
      <c r="W81" s="24"/>
      <c r="X81" s="24"/>
      <c r="Y81" s="24"/>
      <c r="Z81" s="24"/>
      <c r="AA81" s="25" t="str">
        <f aca="false">IF(OR($A81="",$V81=""),"",IFERROR(SUM($V81:$Z81),""))</f>
        <v/>
      </c>
      <c r="AB81" s="26" t="str">
        <f aca="false">IF($A81="","",IFERROR(IF(INDEX(Resources!$J$5:$J$104,MATCH($F81,Resources!$G$5:$G$104,0))&gt;0,INDEX(Resources!$J$5:$J$104,MATCH($F81,Resources!$G$5:$G$104,0)),Settings!$B$5),Settings!$B$5))</f>
        <v/>
      </c>
      <c r="AC81" s="26" t="str">
        <f aca="false">IF($A81="","",IF(OR($S81="",$AB81=""),"",IFERROR($S81/$AB81,"")))</f>
        <v/>
      </c>
      <c r="AD81" s="25" t="str">
        <f aca="false">IF($A81="","",IF($AC81="","",IFERROR($AC81*Settings!$B$4,"")))</f>
        <v/>
      </c>
      <c r="AE81" s="19"/>
      <c r="AF81" s="27"/>
      <c r="AG81" s="25" t="str">
        <f aca="false">IF($A81="","",IF(OR($AE81="",$AF81=""),"",IFERROR(IF($AE81="% of Gross",$AA81*$AF81,IF($AE81="Per Loaded Mile",$R81*$AF81,IF($AE81="Flat",$AF81,""))),"")))</f>
        <v/>
      </c>
      <c r="AH81" s="25" t="str">
        <f aca="false">IF($A81="","",IFERROR(IF(OR($AA81="",$AD81="",$AG81=""),"",$AA81-$AD81-$AG81),""))</f>
        <v/>
      </c>
      <c r="AI81" s="28" t="str">
        <f aca="false">IF($A81="","",IFERROR($AH81/$AA81,""))</f>
        <v/>
      </c>
      <c r="AJ81" s="19"/>
      <c r="AK81" s="29"/>
      <c r="AL81" s="30" t="str">
        <f aca="false">IF($A81="","",IFERROR(IF(INDEX(Resources!$S$5:$S$104,MATCH($C81,Resources!$P$5:$P$104,0))&gt;0,INDEX(Resources!$S$5:$S$104,MATCH($C81,Resources!$P$5:$P$104,0)),Settings!$B$6),Settings!$B$6))</f>
        <v/>
      </c>
      <c r="AM81" s="31" t="str">
        <f aca="false">IF($AK81="","",IFERROR($AK81+$AL81,""))</f>
        <v/>
      </c>
      <c r="AN81" s="19"/>
      <c r="AO81" s="32" t="str">
        <f aca="true">IF($A81="","",IF($B81="Canceled","OK",IF(COUNTIF($A$6:$A$205,$A81)&gt;1,"DUPLICATE LOAD ID",IF(AND($L81&lt;&gt;"",$M81&lt;&gt;"",$M81&lt;=$L81),"CHECK APPOINTMENTS",IF(AND($P81&lt;&gt;"",$P81&gt;Settings!$B$8),"CHECK WEIGHT",IF(IFERROR(INDEX(Resources!$C$5:$C$104,MATCH($E81,Resources!$A$5:$A$104,0)),"Missing")&lt;&gt;"Active","CHECK DRIVER",IF(IFERROR(INDEX(Resources!$I$5:$I$104,MATCH($F81,Resources!$G$5:$G$104,0)),"Missing")&lt;&gt;"Active","CHECK TRUCK",IF(AND($G81&lt;&gt;"",IFERROR(INDEX(Resources!$N$5:$N$104,MATCH($G81,Resources!$L$5:$L$104,0)),"Missing")&lt;&gt;"Active"),"CHECK TRAILER",IF(AND($B81="Delivered",$AN81&lt;&gt;"Yes"),"POD NEEDED",IF(AND(OR($B81="Planned",$B81="Dispatched",$B81="At Pickup",$B81="In Transit"),$M81&lt;&gt;"",$M81&lt;NOW()),"DELIVERY OVERDUE",IF(AND($AI81&lt;&gt;"",$AI81&lt;Settings!$B$7),"LOW MARGIN","OK")))))))))))</f>
        <v/>
      </c>
      <c r="AP81" s="20"/>
    </row>
    <row r="82" customFormat="false" ht="19.5" hidden="false" customHeight="true" outlineLevel="0" collapsed="false">
      <c r="A82" s="19"/>
      <c r="B82" s="19"/>
      <c r="C82" s="20"/>
      <c r="D82" s="19"/>
      <c r="E82" s="19"/>
      <c r="F82" s="19"/>
      <c r="G82" s="19"/>
      <c r="H82" s="20"/>
      <c r="I82" s="19"/>
      <c r="J82" s="20"/>
      <c r="K82" s="19"/>
      <c r="L82" s="21"/>
      <c r="M82" s="21"/>
      <c r="N82" s="19"/>
      <c r="O82" s="20"/>
      <c r="P82" s="22"/>
      <c r="Q82" s="22"/>
      <c r="R82" s="22"/>
      <c r="S82" s="23" t="str">
        <f aca="false">IF($A82="","",IF(COUNTA($Q82:$R82)=0,"",SUM($Q82:$R82)))</f>
        <v/>
      </c>
      <c r="T82" s="19"/>
      <c r="U82" s="24"/>
      <c r="V82" s="25" t="str">
        <f aca="false">IF($A82="","",IF(OR($T82="",$U82=""),"",IFERROR(IF($T82="Flat",$U82,IF($T82="Per Loaded Mile",$R82*$U82,"")),"")))</f>
        <v/>
      </c>
      <c r="W82" s="24"/>
      <c r="X82" s="24"/>
      <c r="Y82" s="24"/>
      <c r="Z82" s="24"/>
      <c r="AA82" s="25" t="str">
        <f aca="false">IF(OR($A82="",$V82=""),"",IFERROR(SUM($V82:$Z82),""))</f>
        <v/>
      </c>
      <c r="AB82" s="26" t="str">
        <f aca="false">IF($A82="","",IFERROR(IF(INDEX(Resources!$J$5:$J$104,MATCH($F82,Resources!$G$5:$G$104,0))&gt;0,INDEX(Resources!$J$5:$J$104,MATCH($F82,Resources!$G$5:$G$104,0)),Settings!$B$5),Settings!$B$5))</f>
        <v/>
      </c>
      <c r="AC82" s="26" t="str">
        <f aca="false">IF($A82="","",IF(OR($S82="",$AB82=""),"",IFERROR($S82/$AB82,"")))</f>
        <v/>
      </c>
      <c r="AD82" s="25" t="str">
        <f aca="false">IF($A82="","",IF($AC82="","",IFERROR($AC82*Settings!$B$4,"")))</f>
        <v/>
      </c>
      <c r="AE82" s="19"/>
      <c r="AF82" s="27"/>
      <c r="AG82" s="25" t="str">
        <f aca="false">IF($A82="","",IF(OR($AE82="",$AF82=""),"",IFERROR(IF($AE82="% of Gross",$AA82*$AF82,IF($AE82="Per Loaded Mile",$R82*$AF82,IF($AE82="Flat",$AF82,""))),"")))</f>
        <v/>
      </c>
      <c r="AH82" s="25" t="str">
        <f aca="false">IF($A82="","",IFERROR(IF(OR($AA82="",$AD82="",$AG82=""),"",$AA82-$AD82-$AG82),""))</f>
        <v/>
      </c>
      <c r="AI82" s="28" t="str">
        <f aca="false">IF($A82="","",IFERROR($AH82/$AA82,""))</f>
        <v/>
      </c>
      <c r="AJ82" s="19"/>
      <c r="AK82" s="29"/>
      <c r="AL82" s="30" t="str">
        <f aca="false">IF($A82="","",IFERROR(IF(INDEX(Resources!$S$5:$S$104,MATCH($C82,Resources!$P$5:$P$104,0))&gt;0,INDEX(Resources!$S$5:$S$104,MATCH($C82,Resources!$P$5:$P$104,0)),Settings!$B$6),Settings!$B$6))</f>
        <v/>
      </c>
      <c r="AM82" s="31" t="str">
        <f aca="false">IF($AK82="","",IFERROR($AK82+$AL82,""))</f>
        <v/>
      </c>
      <c r="AN82" s="19"/>
      <c r="AO82" s="32" t="str">
        <f aca="true">IF($A82="","",IF($B82="Canceled","OK",IF(COUNTIF($A$6:$A$205,$A82)&gt;1,"DUPLICATE LOAD ID",IF(AND($L82&lt;&gt;"",$M82&lt;&gt;"",$M82&lt;=$L82),"CHECK APPOINTMENTS",IF(AND($P82&lt;&gt;"",$P82&gt;Settings!$B$8),"CHECK WEIGHT",IF(IFERROR(INDEX(Resources!$C$5:$C$104,MATCH($E82,Resources!$A$5:$A$104,0)),"Missing")&lt;&gt;"Active","CHECK DRIVER",IF(IFERROR(INDEX(Resources!$I$5:$I$104,MATCH($F82,Resources!$G$5:$G$104,0)),"Missing")&lt;&gt;"Active","CHECK TRUCK",IF(AND($G82&lt;&gt;"",IFERROR(INDEX(Resources!$N$5:$N$104,MATCH($G82,Resources!$L$5:$L$104,0)),"Missing")&lt;&gt;"Active"),"CHECK TRAILER",IF(AND($B82="Delivered",$AN82&lt;&gt;"Yes"),"POD NEEDED",IF(AND(OR($B82="Planned",$B82="Dispatched",$B82="At Pickup",$B82="In Transit"),$M82&lt;&gt;"",$M82&lt;NOW()),"DELIVERY OVERDUE",IF(AND($AI82&lt;&gt;"",$AI82&lt;Settings!$B$7),"LOW MARGIN","OK")))))))))))</f>
        <v/>
      </c>
      <c r="AP82" s="20"/>
    </row>
    <row r="83" customFormat="false" ht="19.5" hidden="false" customHeight="true" outlineLevel="0" collapsed="false">
      <c r="A83" s="19"/>
      <c r="B83" s="19"/>
      <c r="C83" s="20"/>
      <c r="D83" s="19"/>
      <c r="E83" s="19"/>
      <c r="F83" s="19"/>
      <c r="G83" s="19"/>
      <c r="H83" s="20"/>
      <c r="I83" s="19"/>
      <c r="J83" s="20"/>
      <c r="K83" s="19"/>
      <c r="L83" s="21"/>
      <c r="M83" s="21"/>
      <c r="N83" s="19"/>
      <c r="O83" s="20"/>
      <c r="P83" s="22"/>
      <c r="Q83" s="22"/>
      <c r="R83" s="22"/>
      <c r="S83" s="23" t="str">
        <f aca="false">IF($A83="","",IF(COUNTA($Q83:$R83)=0,"",SUM($Q83:$R83)))</f>
        <v/>
      </c>
      <c r="T83" s="19"/>
      <c r="U83" s="24"/>
      <c r="V83" s="25" t="str">
        <f aca="false">IF($A83="","",IF(OR($T83="",$U83=""),"",IFERROR(IF($T83="Flat",$U83,IF($T83="Per Loaded Mile",$R83*$U83,"")),"")))</f>
        <v/>
      </c>
      <c r="W83" s="24"/>
      <c r="X83" s="24"/>
      <c r="Y83" s="24"/>
      <c r="Z83" s="24"/>
      <c r="AA83" s="25" t="str">
        <f aca="false">IF(OR($A83="",$V83=""),"",IFERROR(SUM($V83:$Z83),""))</f>
        <v/>
      </c>
      <c r="AB83" s="26" t="str">
        <f aca="false">IF($A83="","",IFERROR(IF(INDEX(Resources!$J$5:$J$104,MATCH($F83,Resources!$G$5:$G$104,0))&gt;0,INDEX(Resources!$J$5:$J$104,MATCH($F83,Resources!$G$5:$G$104,0)),Settings!$B$5),Settings!$B$5))</f>
        <v/>
      </c>
      <c r="AC83" s="26" t="str">
        <f aca="false">IF($A83="","",IF(OR($S83="",$AB83=""),"",IFERROR($S83/$AB83,"")))</f>
        <v/>
      </c>
      <c r="AD83" s="25" t="str">
        <f aca="false">IF($A83="","",IF($AC83="","",IFERROR($AC83*Settings!$B$4,"")))</f>
        <v/>
      </c>
      <c r="AE83" s="19"/>
      <c r="AF83" s="27"/>
      <c r="AG83" s="25" t="str">
        <f aca="false">IF($A83="","",IF(OR($AE83="",$AF83=""),"",IFERROR(IF($AE83="% of Gross",$AA83*$AF83,IF($AE83="Per Loaded Mile",$R83*$AF83,IF($AE83="Flat",$AF83,""))),"")))</f>
        <v/>
      </c>
      <c r="AH83" s="25" t="str">
        <f aca="false">IF($A83="","",IFERROR(IF(OR($AA83="",$AD83="",$AG83=""),"",$AA83-$AD83-$AG83),""))</f>
        <v/>
      </c>
      <c r="AI83" s="28" t="str">
        <f aca="false">IF($A83="","",IFERROR($AH83/$AA83,""))</f>
        <v/>
      </c>
      <c r="AJ83" s="19"/>
      <c r="AK83" s="29"/>
      <c r="AL83" s="30" t="str">
        <f aca="false">IF($A83="","",IFERROR(IF(INDEX(Resources!$S$5:$S$104,MATCH($C83,Resources!$P$5:$P$104,0))&gt;0,INDEX(Resources!$S$5:$S$104,MATCH($C83,Resources!$P$5:$P$104,0)),Settings!$B$6),Settings!$B$6))</f>
        <v/>
      </c>
      <c r="AM83" s="31" t="str">
        <f aca="false">IF($AK83="","",IFERROR($AK83+$AL83,""))</f>
        <v/>
      </c>
      <c r="AN83" s="19"/>
      <c r="AO83" s="32" t="str">
        <f aca="true">IF($A83="","",IF($B83="Canceled","OK",IF(COUNTIF($A$6:$A$205,$A83)&gt;1,"DUPLICATE LOAD ID",IF(AND($L83&lt;&gt;"",$M83&lt;&gt;"",$M83&lt;=$L83),"CHECK APPOINTMENTS",IF(AND($P83&lt;&gt;"",$P83&gt;Settings!$B$8),"CHECK WEIGHT",IF(IFERROR(INDEX(Resources!$C$5:$C$104,MATCH($E83,Resources!$A$5:$A$104,0)),"Missing")&lt;&gt;"Active","CHECK DRIVER",IF(IFERROR(INDEX(Resources!$I$5:$I$104,MATCH($F83,Resources!$G$5:$G$104,0)),"Missing")&lt;&gt;"Active","CHECK TRUCK",IF(AND($G83&lt;&gt;"",IFERROR(INDEX(Resources!$N$5:$N$104,MATCH($G83,Resources!$L$5:$L$104,0)),"Missing")&lt;&gt;"Active"),"CHECK TRAILER",IF(AND($B83="Delivered",$AN83&lt;&gt;"Yes"),"POD NEEDED",IF(AND(OR($B83="Planned",$B83="Dispatched",$B83="At Pickup",$B83="In Transit"),$M83&lt;&gt;"",$M83&lt;NOW()),"DELIVERY OVERDUE",IF(AND($AI83&lt;&gt;"",$AI83&lt;Settings!$B$7),"LOW MARGIN","OK")))))))))))</f>
        <v/>
      </c>
      <c r="AP83" s="20"/>
    </row>
    <row r="84" customFormat="false" ht="19.5" hidden="false" customHeight="true" outlineLevel="0" collapsed="false">
      <c r="A84" s="19"/>
      <c r="B84" s="19"/>
      <c r="C84" s="20"/>
      <c r="D84" s="19"/>
      <c r="E84" s="19"/>
      <c r="F84" s="19"/>
      <c r="G84" s="19"/>
      <c r="H84" s="20"/>
      <c r="I84" s="19"/>
      <c r="J84" s="20"/>
      <c r="K84" s="19"/>
      <c r="L84" s="21"/>
      <c r="M84" s="21"/>
      <c r="N84" s="19"/>
      <c r="O84" s="20"/>
      <c r="P84" s="22"/>
      <c r="Q84" s="22"/>
      <c r="R84" s="22"/>
      <c r="S84" s="23" t="str">
        <f aca="false">IF($A84="","",IF(COUNTA($Q84:$R84)=0,"",SUM($Q84:$R84)))</f>
        <v/>
      </c>
      <c r="T84" s="19"/>
      <c r="U84" s="24"/>
      <c r="V84" s="25" t="str">
        <f aca="false">IF($A84="","",IF(OR($T84="",$U84=""),"",IFERROR(IF($T84="Flat",$U84,IF($T84="Per Loaded Mile",$R84*$U84,"")),"")))</f>
        <v/>
      </c>
      <c r="W84" s="24"/>
      <c r="X84" s="24"/>
      <c r="Y84" s="24"/>
      <c r="Z84" s="24"/>
      <c r="AA84" s="25" t="str">
        <f aca="false">IF(OR($A84="",$V84=""),"",IFERROR(SUM($V84:$Z84),""))</f>
        <v/>
      </c>
      <c r="AB84" s="26" t="str">
        <f aca="false">IF($A84="","",IFERROR(IF(INDEX(Resources!$J$5:$J$104,MATCH($F84,Resources!$G$5:$G$104,0))&gt;0,INDEX(Resources!$J$5:$J$104,MATCH($F84,Resources!$G$5:$G$104,0)),Settings!$B$5),Settings!$B$5))</f>
        <v/>
      </c>
      <c r="AC84" s="26" t="str">
        <f aca="false">IF($A84="","",IF(OR($S84="",$AB84=""),"",IFERROR($S84/$AB84,"")))</f>
        <v/>
      </c>
      <c r="AD84" s="25" t="str">
        <f aca="false">IF($A84="","",IF($AC84="","",IFERROR($AC84*Settings!$B$4,"")))</f>
        <v/>
      </c>
      <c r="AE84" s="19"/>
      <c r="AF84" s="27"/>
      <c r="AG84" s="25" t="str">
        <f aca="false">IF($A84="","",IF(OR($AE84="",$AF84=""),"",IFERROR(IF($AE84="% of Gross",$AA84*$AF84,IF($AE84="Per Loaded Mile",$R84*$AF84,IF($AE84="Flat",$AF84,""))),"")))</f>
        <v/>
      </c>
      <c r="AH84" s="25" t="str">
        <f aca="false">IF($A84="","",IFERROR(IF(OR($AA84="",$AD84="",$AG84=""),"",$AA84-$AD84-$AG84),""))</f>
        <v/>
      </c>
      <c r="AI84" s="28" t="str">
        <f aca="false">IF($A84="","",IFERROR($AH84/$AA84,""))</f>
        <v/>
      </c>
      <c r="AJ84" s="19"/>
      <c r="AK84" s="29"/>
      <c r="AL84" s="30" t="str">
        <f aca="false">IF($A84="","",IFERROR(IF(INDEX(Resources!$S$5:$S$104,MATCH($C84,Resources!$P$5:$P$104,0))&gt;0,INDEX(Resources!$S$5:$S$104,MATCH($C84,Resources!$P$5:$P$104,0)),Settings!$B$6),Settings!$B$6))</f>
        <v/>
      </c>
      <c r="AM84" s="31" t="str">
        <f aca="false">IF($AK84="","",IFERROR($AK84+$AL84,""))</f>
        <v/>
      </c>
      <c r="AN84" s="19"/>
      <c r="AO84" s="32" t="str">
        <f aca="true">IF($A84="","",IF($B84="Canceled","OK",IF(COUNTIF($A$6:$A$205,$A84)&gt;1,"DUPLICATE LOAD ID",IF(AND($L84&lt;&gt;"",$M84&lt;&gt;"",$M84&lt;=$L84),"CHECK APPOINTMENTS",IF(AND($P84&lt;&gt;"",$P84&gt;Settings!$B$8),"CHECK WEIGHT",IF(IFERROR(INDEX(Resources!$C$5:$C$104,MATCH($E84,Resources!$A$5:$A$104,0)),"Missing")&lt;&gt;"Active","CHECK DRIVER",IF(IFERROR(INDEX(Resources!$I$5:$I$104,MATCH($F84,Resources!$G$5:$G$104,0)),"Missing")&lt;&gt;"Active","CHECK TRUCK",IF(AND($G84&lt;&gt;"",IFERROR(INDEX(Resources!$N$5:$N$104,MATCH($G84,Resources!$L$5:$L$104,0)),"Missing")&lt;&gt;"Active"),"CHECK TRAILER",IF(AND($B84="Delivered",$AN84&lt;&gt;"Yes"),"POD NEEDED",IF(AND(OR($B84="Planned",$B84="Dispatched",$B84="At Pickup",$B84="In Transit"),$M84&lt;&gt;"",$M84&lt;NOW()),"DELIVERY OVERDUE",IF(AND($AI84&lt;&gt;"",$AI84&lt;Settings!$B$7),"LOW MARGIN","OK")))))))))))</f>
        <v/>
      </c>
      <c r="AP84" s="20"/>
    </row>
    <row r="85" customFormat="false" ht="19.5" hidden="false" customHeight="true" outlineLevel="0" collapsed="false">
      <c r="A85" s="19"/>
      <c r="B85" s="19"/>
      <c r="C85" s="20"/>
      <c r="D85" s="19"/>
      <c r="E85" s="19"/>
      <c r="F85" s="19"/>
      <c r="G85" s="19"/>
      <c r="H85" s="20"/>
      <c r="I85" s="19"/>
      <c r="J85" s="20"/>
      <c r="K85" s="19"/>
      <c r="L85" s="21"/>
      <c r="M85" s="21"/>
      <c r="N85" s="19"/>
      <c r="O85" s="20"/>
      <c r="P85" s="22"/>
      <c r="Q85" s="22"/>
      <c r="R85" s="22"/>
      <c r="S85" s="23" t="str">
        <f aca="false">IF($A85="","",IF(COUNTA($Q85:$R85)=0,"",SUM($Q85:$R85)))</f>
        <v/>
      </c>
      <c r="T85" s="19"/>
      <c r="U85" s="24"/>
      <c r="V85" s="25" t="str">
        <f aca="false">IF($A85="","",IF(OR($T85="",$U85=""),"",IFERROR(IF($T85="Flat",$U85,IF($T85="Per Loaded Mile",$R85*$U85,"")),"")))</f>
        <v/>
      </c>
      <c r="W85" s="24"/>
      <c r="X85" s="24"/>
      <c r="Y85" s="24"/>
      <c r="Z85" s="24"/>
      <c r="AA85" s="25" t="str">
        <f aca="false">IF(OR($A85="",$V85=""),"",IFERROR(SUM($V85:$Z85),""))</f>
        <v/>
      </c>
      <c r="AB85" s="26" t="str">
        <f aca="false">IF($A85="","",IFERROR(IF(INDEX(Resources!$J$5:$J$104,MATCH($F85,Resources!$G$5:$G$104,0))&gt;0,INDEX(Resources!$J$5:$J$104,MATCH($F85,Resources!$G$5:$G$104,0)),Settings!$B$5),Settings!$B$5))</f>
        <v/>
      </c>
      <c r="AC85" s="26" t="str">
        <f aca="false">IF($A85="","",IF(OR($S85="",$AB85=""),"",IFERROR($S85/$AB85,"")))</f>
        <v/>
      </c>
      <c r="AD85" s="25" t="str">
        <f aca="false">IF($A85="","",IF($AC85="","",IFERROR($AC85*Settings!$B$4,"")))</f>
        <v/>
      </c>
      <c r="AE85" s="19"/>
      <c r="AF85" s="27"/>
      <c r="AG85" s="25" t="str">
        <f aca="false">IF($A85="","",IF(OR($AE85="",$AF85=""),"",IFERROR(IF($AE85="% of Gross",$AA85*$AF85,IF($AE85="Per Loaded Mile",$R85*$AF85,IF($AE85="Flat",$AF85,""))),"")))</f>
        <v/>
      </c>
      <c r="AH85" s="25" t="str">
        <f aca="false">IF($A85="","",IFERROR(IF(OR($AA85="",$AD85="",$AG85=""),"",$AA85-$AD85-$AG85),""))</f>
        <v/>
      </c>
      <c r="AI85" s="28" t="str">
        <f aca="false">IF($A85="","",IFERROR($AH85/$AA85,""))</f>
        <v/>
      </c>
      <c r="AJ85" s="19"/>
      <c r="AK85" s="29"/>
      <c r="AL85" s="30" t="str">
        <f aca="false">IF($A85="","",IFERROR(IF(INDEX(Resources!$S$5:$S$104,MATCH($C85,Resources!$P$5:$P$104,0))&gt;0,INDEX(Resources!$S$5:$S$104,MATCH($C85,Resources!$P$5:$P$104,0)),Settings!$B$6),Settings!$B$6))</f>
        <v/>
      </c>
      <c r="AM85" s="31" t="str">
        <f aca="false">IF($AK85="","",IFERROR($AK85+$AL85,""))</f>
        <v/>
      </c>
      <c r="AN85" s="19"/>
      <c r="AO85" s="32" t="str">
        <f aca="true">IF($A85="","",IF($B85="Canceled","OK",IF(COUNTIF($A$6:$A$205,$A85)&gt;1,"DUPLICATE LOAD ID",IF(AND($L85&lt;&gt;"",$M85&lt;&gt;"",$M85&lt;=$L85),"CHECK APPOINTMENTS",IF(AND($P85&lt;&gt;"",$P85&gt;Settings!$B$8),"CHECK WEIGHT",IF(IFERROR(INDEX(Resources!$C$5:$C$104,MATCH($E85,Resources!$A$5:$A$104,0)),"Missing")&lt;&gt;"Active","CHECK DRIVER",IF(IFERROR(INDEX(Resources!$I$5:$I$104,MATCH($F85,Resources!$G$5:$G$104,0)),"Missing")&lt;&gt;"Active","CHECK TRUCK",IF(AND($G85&lt;&gt;"",IFERROR(INDEX(Resources!$N$5:$N$104,MATCH($G85,Resources!$L$5:$L$104,0)),"Missing")&lt;&gt;"Active"),"CHECK TRAILER",IF(AND($B85="Delivered",$AN85&lt;&gt;"Yes"),"POD NEEDED",IF(AND(OR($B85="Planned",$B85="Dispatched",$B85="At Pickup",$B85="In Transit"),$M85&lt;&gt;"",$M85&lt;NOW()),"DELIVERY OVERDUE",IF(AND($AI85&lt;&gt;"",$AI85&lt;Settings!$B$7),"LOW MARGIN","OK")))))))))))</f>
        <v/>
      </c>
      <c r="AP85" s="20"/>
    </row>
    <row r="86" customFormat="false" ht="19.5" hidden="false" customHeight="true" outlineLevel="0" collapsed="false">
      <c r="A86" s="19"/>
      <c r="B86" s="19"/>
      <c r="C86" s="20"/>
      <c r="D86" s="19"/>
      <c r="E86" s="19"/>
      <c r="F86" s="19"/>
      <c r="G86" s="19"/>
      <c r="H86" s="20"/>
      <c r="I86" s="19"/>
      <c r="J86" s="20"/>
      <c r="K86" s="19"/>
      <c r="L86" s="21"/>
      <c r="M86" s="21"/>
      <c r="N86" s="19"/>
      <c r="O86" s="20"/>
      <c r="P86" s="22"/>
      <c r="Q86" s="22"/>
      <c r="R86" s="22"/>
      <c r="S86" s="23" t="str">
        <f aca="false">IF($A86="","",IF(COUNTA($Q86:$R86)=0,"",SUM($Q86:$R86)))</f>
        <v/>
      </c>
      <c r="T86" s="19"/>
      <c r="U86" s="24"/>
      <c r="V86" s="25" t="str">
        <f aca="false">IF($A86="","",IF(OR($T86="",$U86=""),"",IFERROR(IF($T86="Flat",$U86,IF($T86="Per Loaded Mile",$R86*$U86,"")),"")))</f>
        <v/>
      </c>
      <c r="W86" s="24"/>
      <c r="X86" s="24"/>
      <c r="Y86" s="24"/>
      <c r="Z86" s="24"/>
      <c r="AA86" s="25" t="str">
        <f aca="false">IF(OR($A86="",$V86=""),"",IFERROR(SUM($V86:$Z86),""))</f>
        <v/>
      </c>
      <c r="AB86" s="26" t="str">
        <f aca="false">IF($A86="","",IFERROR(IF(INDEX(Resources!$J$5:$J$104,MATCH($F86,Resources!$G$5:$G$104,0))&gt;0,INDEX(Resources!$J$5:$J$104,MATCH($F86,Resources!$G$5:$G$104,0)),Settings!$B$5),Settings!$B$5))</f>
        <v/>
      </c>
      <c r="AC86" s="26" t="str">
        <f aca="false">IF($A86="","",IF(OR($S86="",$AB86=""),"",IFERROR($S86/$AB86,"")))</f>
        <v/>
      </c>
      <c r="AD86" s="25" t="str">
        <f aca="false">IF($A86="","",IF($AC86="","",IFERROR($AC86*Settings!$B$4,"")))</f>
        <v/>
      </c>
      <c r="AE86" s="19"/>
      <c r="AF86" s="27"/>
      <c r="AG86" s="25" t="str">
        <f aca="false">IF($A86="","",IF(OR($AE86="",$AF86=""),"",IFERROR(IF($AE86="% of Gross",$AA86*$AF86,IF($AE86="Per Loaded Mile",$R86*$AF86,IF($AE86="Flat",$AF86,""))),"")))</f>
        <v/>
      </c>
      <c r="AH86" s="25" t="str">
        <f aca="false">IF($A86="","",IFERROR(IF(OR($AA86="",$AD86="",$AG86=""),"",$AA86-$AD86-$AG86),""))</f>
        <v/>
      </c>
      <c r="AI86" s="28" t="str">
        <f aca="false">IF($A86="","",IFERROR($AH86/$AA86,""))</f>
        <v/>
      </c>
      <c r="AJ86" s="19"/>
      <c r="AK86" s="29"/>
      <c r="AL86" s="30" t="str">
        <f aca="false">IF($A86="","",IFERROR(IF(INDEX(Resources!$S$5:$S$104,MATCH($C86,Resources!$P$5:$P$104,0))&gt;0,INDEX(Resources!$S$5:$S$104,MATCH($C86,Resources!$P$5:$P$104,0)),Settings!$B$6),Settings!$B$6))</f>
        <v/>
      </c>
      <c r="AM86" s="31" t="str">
        <f aca="false">IF($AK86="","",IFERROR($AK86+$AL86,""))</f>
        <v/>
      </c>
      <c r="AN86" s="19"/>
      <c r="AO86" s="32" t="str">
        <f aca="true">IF($A86="","",IF($B86="Canceled","OK",IF(COUNTIF($A$6:$A$205,$A86)&gt;1,"DUPLICATE LOAD ID",IF(AND($L86&lt;&gt;"",$M86&lt;&gt;"",$M86&lt;=$L86),"CHECK APPOINTMENTS",IF(AND($P86&lt;&gt;"",$P86&gt;Settings!$B$8),"CHECK WEIGHT",IF(IFERROR(INDEX(Resources!$C$5:$C$104,MATCH($E86,Resources!$A$5:$A$104,0)),"Missing")&lt;&gt;"Active","CHECK DRIVER",IF(IFERROR(INDEX(Resources!$I$5:$I$104,MATCH($F86,Resources!$G$5:$G$104,0)),"Missing")&lt;&gt;"Active","CHECK TRUCK",IF(AND($G86&lt;&gt;"",IFERROR(INDEX(Resources!$N$5:$N$104,MATCH($G86,Resources!$L$5:$L$104,0)),"Missing")&lt;&gt;"Active"),"CHECK TRAILER",IF(AND($B86="Delivered",$AN86&lt;&gt;"Yes"),"POD NEEDED",IF(AND(OR($B86="Planned",$B86="Dispatched",$B86="At Pickup",$B86="In Transit"),$M86&lt;&gt;"",$M86&lt;NOW()),"DELIVERY OVERDUE",IF(AND($AI86&lt;&gt;"",$AI86&lt;Settings!$B$7),"LOW MARGIN","OK")))))))))))</f>
        <v/>
      </c>
      <c r="AP86" s="20"/>
    </row>
    <row r="87" customFormat="false" ht="19.5" hidden="false" customHeight="true" outlineLevel="0" collapsed="false">
      <c r="A87" s="19"/>
      <c r="B87" s="19"/>
      <c r="C87" s="20"/>
      <c r="D87" s="19"/>
      <c r="E87" s="19"/>
      <c r="F87" s="19"/>
      <c r="G87" s="19"/>
      <c r="H87" s="20"/>
      <c r="I87" s="19"/>
      <c r="J87" s="20"/>
      <c r="K87" s="19"/>
      <c r="L87" s="21"/>
      <c r="M87" s="21"/>
      <c r="N87" s="19"/>
      <c r="O87" s="20"/>
      <c r="P87" s="22"/>
      <c r="Q87" s="22"/>
      <c r="R87" s="22"/>
      <c r="S87" s="23" t="str">
        <f aca="false">IF($A87="","",IF(COUNTA($Q87:$R87)=0,"",SUM($Q87:$R87)))</f>
        <v/>
      </c>
      <c r="T87" s="19"/>
      <c r="U87" s="24"/>
      <c r="V87" s="25" t="str">
        <f aca="false">IF($A87="","",IF(OR($T87="",$U87=""),"",IFERROR(IF($T87="Flat",$U87,IF($T87="Per Loaded Mile",$R87*$U87,"")),"")))</f>
        <v/>
      </c>
      <c r="W87" s="24"/>
      <c r="X87" s="24"/>
      <c r="Y87" s="24"/>
      <c r="Z87" s="24"/>
      <c r="AA87" s="25" t="str">
        <f aca="false">IF(OR($A87="",$V87=""),"",IFERROR(SUM($V87:$Z87),""))</f>
        <v/>
      </c>
      <c r="AB87" s="26" t="str">
        <f aca="false">IF($A87="","",IFERROR(IF(INDEX(Resources!$J$5:$J$104,MATCH($F87,Resources!$G$5:$G$104,0))&gt;0,INDEX(Resources!$J$5:$J$104,MATCH($F87,Resources!$G$5:$G$104,0)),Settings!$B$5),Settings!$B$5))</f>
        <v/>
      </c>
      <c r="AC87" s="26" t="str">
        <f aca="false">IF($A87="","",IF(OR($S87="",$AB87=""),"",IFERROR($S87/$AB87,"")))</f>
        <v/>
      </c>
      <c r="AD87" s="25" t="str">
        <f aca="false">IF($A87="","",IF($AC87="","",IFERROR($AC87*Settings!$B$4,"")))</f>
        <v/>
      </c>
      <c r="AE87" s="19"/>
      <c r="AF87" s="27"/>
      <c r="AG87" s="25" t="str">
        <f aca="false">IF($A87="","",IF(OR($AE87="",$AF87=""),"",IFERROR(IF($AE87="% of Gross",$AA87*$AF87,IF($AE87="Per Loaded Mile",$R87*$AF87,IF($AE87="Flat",$AF87,""))),"")))</f>
        <v/>
      </c>
      <c r="AH87" s="25" t="str">
        <f aca="false">IF($A87="","",IFERROR(IF(OR($AA87="",$AD87="",$AG87=""),"",$AA87-$AD87-$AG87),""))</f>
        <v/>
      </c>
      <c r="AI87" s="28" t="str">
        <f aca="false">IF($A87="","",IFERROR($AH87/$AA87,""))</f>
        <v/>
      </c>
      <c r="AJ87" s="19"/>
      <c r="AK87" s="29"/>
      <c r="AL87" s="30" t="str">
        <f aca="false">IF($A87="","",IFERROR(IF(INDEX(Resources!$S$5:$S$104,MATCH($C87,Resources!$P$5:$P$104,0))&gt;0,INDEX(Resources!$S$5:$S$104,MATCH($C87,Resources!$P$5:$P$104,0)),Settings!$B$6),Settings!$B$6))</f>
        <v/>
      </c>
      <c r="AM87" s="31" t="str">
        <f aca="false">IF($AK87="","",IFERROR($AK87+$AL87,""))</f>
        <v/>
      </c>
      <c r="AN87" s="19"/>
      <c r="AO87" s="32" t="str">
        <f aca="true">IF($A87="","",IF($B87="Canceled","OK",IF(COUNTIF($A$6:$A$205,$A87)&gt;1,"DUPLICATE LOAD ID",IF(AND($L87&lt;&gt;"",$M87&lt;&gt;"",$M87&lt;=$L87),"CHECK APPOINTMENTS",IF(AND($P87&lt;&gt;"",$P87&gt;Settings!$B$8),"CHECK WEIGHT",IF(IFERROR(INDEX(Resources!$C$5:$C$104,MATCH($E87,Resources!$A$5:$A$104,0)),"Missing")&lt;&gt;"Active","CHECK DRIVER",IF(IFERROR(INDEX(Resources!$I$5:$I$104,MATCH($F87,Resources!$G$5:$G$104,0)),"Missing")&lt;&gt;"Active","CHECK TRUCK",IF(AND($G87&lt;&gt;"",IFERROR(INDEX(Resources!$N$5:$N$104,MATCH($G87,Resources!$L$5:$L$104,0)),"Missing")&lt;&gt;"Active"),"CHECK TRAILER",IF(AND($B87="Delivered",$AN87&lt;&gt;"Yes"),"POD NEEDED",IF(AND(OR($B87="Planned",$B87="Dispatched",$B87="At Pickup",$B87="In Transit"),$M87&lt;&gt;"",$M87&lt;NOW()),"DELIVERY OVERDUE",IF(AND($AI87&lt;&gt;"",$AI87&lt;Settings!$B$7),"LOW MARGIN","OK")))))))))))</f>
        <v/>
      </c>
      <c r="AP87" s="20"/>
    </row>
    <row r="88" customFormat="false" ht="19.5" hidden="false" customHeight="true" outlineLevel="0" collapsed="false">
      <c r="A88" s="19"/>
      <c r="B88" s="19"/>
      <c r="C88" s="20"/>
      <c r="D88" s="19"/>
      <c r="E88" s="19"/>
      <c r="F88" s="19"/>
      <c r="G88" s="19"/>
      <c r="H88" s="20"/>
      <c r="I88" s="19"/>
      <c r="J88" s="20"/>
      <c r="K88" s="19"/>
      <c r="L88" s="21"/>
      <c r="M88" s="21"/>
      <c r="N88" s="19"/>
      <c r="O88" s="20"/>
      <c r="P88" s="22"/>
      <c r="Q88" s="22"/>
      <c r="R88" s="22"/>
      <c r="S88" s="23" t="str">
        <f aca="false">IF($A88="","",IF(COUNTA($Q88:$R88)=0,"",SUM($Q88:$R88)))</f>
        <v/>
      </c>
      <c r="T88" s="19"/>
      <c r="U88" s="24"/>
      <c r="V88" s="25" t="str">
        <f aca="false">IF($A88="","",IF(OR($T88="",$U88=""),"",IFERROR(IF($T88="Flat",$U88,IF($T88="Per Loaded Mile",$R88*$U88,"")),"")))</f>
        <v/>
      </c>
      <c r="W88" s="24"/>
      <c r="X88" s="24"/>
      <c r="Y88" s="24"/>
      <c r="Z88" s="24"/>
      <c r="AA88" s="25" t="str">
        <f aca="false">IF(OR($A88="",$V88=""),"",IFERROR(SUM($V88:$Z88),""))</f>
        <v/>
      </c>
      <c r="AB88" s="26" t="str">
        <f aca="false">IF($A88="","",IFERROR(IF(INDEX(Resources!$J$5:$J$104,MATCH($F88,Resources!$G$5:$G$104,0))&gt;0,INDEX(Resources!$J$5:$J$104,MATCH($F88,Resources!$G$5:$G$104,0)),Settings!$B$5),Settings!$B$5))</f>
        <v/>
      </c>
      <c r="AC88" s="26" t="str">
        <f aca="false">IF($A88="","",IF(OR($S88="",$AB88=""),"",IFERROR($S88/$AB88,"")))</f>
        <v/>
      </c>
      <c r="AD88" s="25" t="str">
        <f aca="false">IF($A88="","",IF($AC88="","",IFERROR($AC88*Settings!$B$4,"")))</f>
        <v/>
      </c>
      <c r="AE88" s="19"/>
      <c r="AF88" s="27"/>
      <c r="AG88" s="25" t="str">
        <f aca="false">IF($A88="","",IF(OR($AE88="",$AF88=""),"",IFERROR(IF($AE88="% of Gross",$AA88*$AF88,IF($AE88="Per Loaded Mile",$R88*$AF88,IF($AE88="Flat",$AF88,""))),"")))</f>
        <v/>
      </c>
      <c r="AH88" s="25" t="str">
        <f aca="false">IF($A88="","",IFERROR(IF(OR($AA88="",$AD88="",$AG88=""),"",$AA88-$AD88-$AG88),""))</f>
        <v/>
      </c>
      <c r="AI88" s="28" t="str">
        <f aca="false">IF($A88="","",IFERROR($AH88/$AA88,""))</f>
        <v/>
      </c>
      <c r="AJ88" s="19"/>
      <c r="AK88" s="29"/>
      <c r="AL88" s="30" t="str">
        <f aca="false">IF($A88="","",IFERROR(IF(INDEX(Resources!$S$5:$S$104,MATCH($C88,Resources!$P$5:$P$104,0))&gt;0,INDEX(Resources!$S$5:$S$104,MATCH($C88,Resources!$P$5:$P$104,0)),Settings!$B$6),Settings!$B$6))</f>
        <v/>
      </c>
      <c r="AM88" s="31" t="str">
        <f aca="false">IF($AK88="","",IFERROR($AK88+$AL88,""))</f>
        <v/>
      </c>
      <c r="AN88" s="19"/>
      <c r="AO88" s="32" t="str">
        <f aca="true">IF($A88="","",IF($B88="Canceled","OK",IF(COUNTIF($A$6:$A$205,$A88)&gt;1,"DUPLICATE LOAD ID",IF(AND($L88&lt;&gt;"",$M88&lt;&gt;"",$M88&lt;=$L88),"CHECK APPOINTMENTS",IF(AND($P88&lt;&gt;"",$P88&gt;Settings!$B$8),"CHECK WEIGHT",IF(IFERROR(INDEX(Resources!$C$5:$C$104,MATCH($E88,Resources!$A$5:$A$104,0)),"Missing")&lt;&gt;"Active","CHECK DRIVER",IF(IFERROR(INDEX(Resources!$I$5:$I$104,MATCH($F88,Resources!$G$5:$G$104,0)),"Missing")&lt;&gt;"Active","CHECK TRUCK",IF(AND($G88&lt;&gt;"",IFERROR(INDEX(Resources!$N$5:$N$104,MATCH($G88,Resources!$L$5:$L$104,0)),"Missing")&lt;&gt;"Active"),"CHECK TRAILER",IF(AND($B88="Delivered",$AN88&lt;&gt;"Yes"),"POD NEEDED",IF(AND(OR($B88="Planned",$B88="Dispatched",$B88="At Pickup",$B88="In Transit"),$M88&lt;&gt;"",$M88&lt;NOW()),"DELIVERY OVERDUE",IF(AND($AI88&lt;&gt;"",$AI88&lt;Settings!$B$7),"LOW MARGIN","OK")))))))))))</f>
        <v/>
      </c>
      <c r="AP88" s="20"/>
    </row>
    <row r="89" customFormat="false" ht="19.5" hidden="false" customHeight="true" outlineLevel="0" collapsed="false">
      <c r="A89" s="19"/>
      <c r="B89" s="19"/>
      <c r="C89" s="20"/>
      <c r="D89" s="19"/>
      <c r="E89" s="19"/>
      <c r="F89" s="19"/>
      <c r="G89" s="19"/>
      <c r="H89" s="20"/>
      <c r="I89" s="19"/>
      <c r="J89" s="20"/>
      <c r="K89" s="19"/>
      <c r="L89" s="21"/>
      <c r="M89" s="21"/>
      <c r="N89" s="19"/>
      <c r="O89" s="20"/>
      <c r="P89" s="22"/>
      <c r="Q89" s="22"/>
      <c r="R89" s="22"/>
      <c r="S89" s="23" t="str">
        <f aca="false">IF($A89="","",IF(COUNTA($Q89:$R89)=0,"",SUM($Q89:$R89)))</f>
        <v/>
      </c>
      <c r="T89" s="19"/>
      <c r="U89" s="24"/>
      <c r="V89" s="25" t="str">
        <f aca="false">IF($A89="","",IF(OR($T89="",$U89=""),"",IFERROR(IF($T89="Flat",$U89,IF($T89="Per Loaded Mile",$R89*$U89,"")),"")))</f>
        <v/>
      </c>
      <c r="W89" s="24"/>
      <c r="X89" s="24"/>
      <c r="Y89" s="24"/>
      <c r="Z89" s="24"/>
      <c r="AA89" s="25" t="str">
        <f aca="false">IF(OR($A89="",$V89=""),"",IFERROR(SUM($V89:$Z89),""))</f>
        <v/>
      </c>
      <c r="AB89" s="26" t="str">
        <f aca="false">IF($A89="","",IFERROR(IF(INDEX(Resources!$J$5:$J$104,MATCH($F89,Resources!$G$5:$G$104,0))&gt;0,INDEX(Resources!$J$5:$J$104,MATCH($F89,Resources!$G$5:$G$104,0)),Settings!$B$5),Settings!$B$5))</f>
        <v/>
      </c>
      <c r="AC89" s="26" t="str">
        <f aca="false">IF($A89="","",IF(OR($S89="",$AB89=""),"",IFERROR($S89/$AB89,"")))</f>
        <v/>
      </c>
      <c r="AD89" s="25" t="str">
        <f aca="false">IF($A89="","",IF($AC89="","",IFERROR($AC89*Settings!$B$4,"")))</f>
        <v/>
      </c>
      <c r="AE89" s="19"/>
      <c r="AF89" s="27"/>
      <c r="AG89" s="25" t="str">
        <f aca="false">IF($A89="","",IF(OR($AE89="",$AF89=""),"",IFERROR(IF($AE89="% of Gross",$AA89*$AF89,IF($AE89="Per Loaded Mile",$R89*$AF89,IF($AE89="Flat",$AF89,""))),"")))</f>
        <v/>
      </c>
      <c r="AH89" s="25" t="str">
        <f aca="false">IF($A89="","",IFERROR(IF(OR($AA89="",$AD89="",$AG89=""),"",$AA89-$AD89-$AG89),""))</f>
        <v/>
      </c>
      <c r="AI89" s="28" t="str">
        <f aca="false">IF($A89="","",IFERROR($AH89/$AA89,""))</f>
        <v/>
      </c>
      <c r="AJ89" s="19"/>
      <c r="AK89" s="29"/>
      <c r="AL89" s="30" t="str">
        <f aca="false">IF($A89="","",IFERROR(IF(INDEX(Resources!$S$5:$S$104,MATCH($C89,Resources!$P$5:$P$104,0))&gt;0,INDEX(Resources!$S$5:$S$104,MATCH($C89,Resources!$P$5:$P$104,0)),Settings!$B$6),Settings!$B$6))</f>
        <v/>
      </c>
      <c r="AM89" s="31" t="str">
        <f aca="false">IF($AK89="","",IFERROR($AK89+$AL89,""))</f>
        <v/>
      </c>
      <c r="AN89" s="19"/>
      <c r="AO89" s="32" t="str">
        <f aca="true">IF($A89="","",IF($B89="Canceled","OK",IF(COUNTIF($A$6:$A$205,$A89)&gt;1,"DUPLICATE LOAD ID",IF(AND($L89&lt;&gt;"",$M89&lt;&gt;"",$M89&lt;=$L89),"CHECK APPOINTMENTS",IF(AND($P89&lt;&gt;"",$P89&gt;Settings!$B$8),"CHECK WEIGHT",IF(IFERROR(INDEX(Resources!$C$5:$C$104,MATCH($E89,Resources!$A$5:$A$104,0)),"Missing")&lt;&gt;"Active","CHECK DRIVER",IF(IFERROR(INDEX(Resources!$I$5:$I$104,MATCH($F89,Resources!$G$5:$G$104,0)),"Missing")&lt;&gt;"Active","CHECK TRUCK",IF(AND($G89&lt;&gt;"",IFERROR(INDEX(Resources!$N$5:$N$104,MATCH($G89,Resources!$L$5:$L$104,0)),"Missing")&lt;&gt;"Active"),"CHECK TRAILER",IF(AND($B89="Delivered",$AN89&lt;&gt;"Yes"),"POD NEEDED",IF(AND(OR($B89="Planned",$B89="Dispatched",$B89="At Pickup",$B89="In Transit"),$M89&lt;&gt;"",$M89&lt;NOW()),"DELIVERY OVERDUE",IF(AND($AI89&lt;&gt;"",$AI89&lt;Settings!$B$7),"LOW MARGIN","OK")))))))))))</f>
        <v/>
      </c>
      <c r="AP89" s="20"/>
    </row>
    <row r="90" customFormat="false" ht="19.5" hidden="false" customHeight="true" outlineLevel="0" collapsed="false">
      <c r="A90" s="19"/>
      <c r="B90" s="19"/>
      <c r="C90" s="20"/>
      <c r="D90" s="19"/>
      <c r="E90" s="19"/>
      <c r="F90" s="19"/>
      <c r="G90" s="19"/>
      <c r="H90" s="20"/>
      <c r="I90" s="19"/>
      <c r="J90" s="20"/>
      <c r="K90" s="19"/>
      <c r="L90" s="21"/>
      <c r="M90" s="21"/>
      <c r="N90" s="19"/>
      <c r="O90" s="20"/>
      <c r="P90" s="22"/>
      <c r="Q90" s="22"/>
      <c r="R90" s="22"/>
      <c r="S90" s="23" t="str">
        <f aca="false">IF($A90="","",IF(COUNTA($Q90:$R90)=0,"",SUM($Q90:$R90)))</f>
        <v/>
      </c>
      <c r="T90" s="19"/>
      <c r="U90" s="24"/>
      <c r="V90" s="25" t="str">
        <f aca="false">IF($A90="","",IF(OR($T90="",$U90=""),"",IFERROR(IF($T90="Flat",$U90,IF($T90="Per Loaded Mile",$R90*$U90,"")),"")))</f>
        <v/>
      </c>
      <c r="W90" s="24"/>
      <c r="X90" s="24"/>
      <c r="Y90" s="24"/>
      <c r="Z90" s="24"/>
      <c r="AA90" s="25" t="str">
        <f aca="false">IF(OR($A90="",$V90=""),"",IFERROR(SUM($V90:$Z90),""))</f>
        <v/>
      </c>
      <c r="AB90" s="26" t="str">
        <f aca="false">IF($A90="","",IFERROR(IF(INDEX(Resources!$J$5:$J$104,MATCH($F90,Resources!$G$5:$G$104,0))&gt;0,INDEX(Resources!$J$5:$J$104,MATCH($F90,Resources!$G$5:$G$104,0)),Settings!$B$5),Settings!$B$5))</f>
        <v/>
      </c>
      <c r="AC90" s="26" t="str">
        <f aca="false">IF($A90="","",IF(OR($S90="",$AB90=""),"",IFERROR($S90/$AB90,"")))</f>
        <v/>
      </c>
      <c r="AD90" s="25" t="str">
        <f aca="false">IF($A90="","",IF($AC90="","",IFERROR($AC90*Settings!$B$4,"")))</f>
        <v/>
      </c>
      <c r="AE90" s="19"/>
      <c r="AF90" s="27"/>
      <c r="AG90" s="25" t="str">
        <f aca="false">IF($A90="","",IF(OR($AE90="",$AF90=""),"",IFERROR(IF($AE90="% of Gross",$AA90*$AF90,IF($AE90="Per Loaded Mile",$R90*$AF90,IF($AE90="Flat",$AF90,""))),"")))</f>
        <v/>
      </c>
      <c r="AH90" s="25" t="str">
        <f aca="false">IF($A90="","",IFERROR(IF(OR($AA90="",$AD90="",$AG90=""),"",$AA90-$AD90-$AG90),""))</f>
        <v/>
      </c>
      <c r="AI90" s="28" t="str">
        <f aca="false">IF($A90="","",IFERROR($AH90/$AA90,""))</f>
        <v/>
      </c>
      <c r="AJ90" s="19"/>
      <c r="AK90" s="29"/>
      <c r="AL90" s="30" t="str">
        <f aca="false">IF($A90="","",IFERROR(IF(INDEX(Resources!$S$5:$S$104,MATCH($C90,Resources!$P$5:$P$104,0))&gt;0,INDEX(Resources!$S$5:$S$104,MATCH($C90,Resources!$P$5:$P$104,0)),Settings!$B$6),Settings!$B$6))</f>
        <v/>
      </c>
      <c r="AM90" s="31" t="str">
        <f aca="false">IF($AK90="","",IFERROR($AK90+$AL90,""))</f>
        <v/>
      </c>
      <c r="AN90" s="19"/>
      <c r="AO90" s="32" t="str">
        <f aca="true">IF($A90="","",IF($B90="Canceled","OK",IF(COUNTIF($A$6:$A$205,$A90)&gt;1,"DUPLICATE LOAD ID",IF(AND($L90&lt;&gt;"",$M90&lt;&gt;"",$M90&lt;=$L90),"CHECK APPOINTMENTS",IF(AND($P90&lt;&gt;"",$P90&gt;Settings!$B$8),"CHECK WEIGHT",IF(IFERROR(INDEX(Resources!$C$5:$C$104,MATCH($E90,Resources!$A$5:$A$104,0)),"Missing")&lt;&gt;"Active","CHECK DRIVER",IF(IFERROR(INDEX(Resources!$I$5:$I$104,MATCH($F90,Resources!$G$5:$G$104,0)),"Missing")&lt;&gt;"Active","CHECK TRUCK",IF(AND($G90&lt;&gt;"",IFERROR(INDEX(Resources!$N$5:$N$104,MATCH($G90,Resources!$L$5:$L$104,0)),"Missing")&lt;&gt;"Active"),"CHECK TRAILER",IF(AND($B90="Delivered",$AN90&lt;&gt;"Yes"),"POD NEEDED",IF(AND(OR($B90="Planned",$B90="Dispatched",$B90="At Pickup",$B90="In Transit"),$M90&lt;&gt;"",$M90&lt;NOW()),"DELIVERY OVERDUE",IF(AND($AI90&lt;&gt;"",$AI90&lt;Settings!$B$7),"LOW MARGIN","OK")))))))))))</f>
        <v/>
      </c>
      <c r="AP90" s="20"/>
    </row>
    <row r="91" customFormat="false" ht="19.5" hidden="false" customHeight="true" outlineLevel="0" collapsed="false">
      <c r="A91" s="19"/>
      <c r="B91" s="19"/>
      <c r="C91" s="20"/>
      <c r="D91" s="19"/>
      <c r="E91" s="19"/>
      <c r="F91" s="19"/>
      <c r="G91" s="19"/>
      <c r="H91" s="20"/>
      <c r="I91" s="19"/>
      <c r="J91" s="20"/>
      <c r="K91" s="19"/>
      <c r="L91" s="21"/>
      <c r="M91" s="21"/>
      <c r="N91" s="19"/>
      <c r="O91" s="20"/>
      <c r="P91" s="22"/>
      <c r="Q91" s="22"/>
      <c r="R91" s="22"/>
      <c r="S91" s="23" t="str">
        <f aca="false">IF($A91="","",IF(COUNTA($Q91:$R91)=0,"",SUM($Q91:$R91)))</f>
        <v/>
      </c>
      <c r="T91" s="19"/>
      <c r="U91" s="24"/>
      <c r="V91" s="25" t="str">
        <f aca="false">IF($A91="","",IF(OR($T91="",$U91=""),"",IFERROR(IF($T91="Flat",$U91,IF($T91="Per Loaded Mile",$R91*$U91,"")),"")))</f>
        <v/>
      </c>
      <c r="W91" s="24"/>
      <c r="X91" s="24"/>
      <c r="Y91" s="24"/>
      <c r="Z91" s="24"/>
      <c r="AA91" s="25" t="str">
        <f aca="false">IF(OR($A91="",$V91=""),"",IFERROR(SUM($V91:$Z91),""))</f>
        <v/>
      </c>
      <c r="AB91" s="26" t="str">
        <f aca="false">IF($A91="","",IFERROR(IF(INDEX(Resources!$J$5:$J$104,MATCH($F91,Resources!$G$5:$G$104,0))&gt;0,INDEX(Resources!$J$5:$J$104,MATCH($F91,Resources!$G$5:$G$104,0)),Settings!$B$5),Settings!$B$5))</f>
        <v/>
      </c>
      <c r="AC91" s="26" t="str">
        <f aca="false">IF($A91="","",IF(OR($S91="",$AB91=""),"",IFERROR($S91/$AB91,"")))</f>
        <v/>
      </c>
      <c r="AD91" s="25" t="str">
        <f aca="false">IF($A91="","",IF($AC91="","",IFERROR($AC91*Settings!$B$4,"")))</f>
        <v/>
      </c>
      <c r="AE91" s="19"/>
      <c r="AF91" s="27"/>
      <c r="AG91" s="25" t="str">
        <f aca="false">IF($A91="","",IF(OR($AE91="",$AF91=""),"",IFERROR(IF($AE91="% of Gross",$AA91*$AF91,IF($AE91="Per Loaded Mile",$R91*$AF91,IF($AE91="Flat",$AF91,""))),"")))</f>
        <v/>
      </c>
      <c r="AH91" s="25" t="str">
        <f aca="false">IF($A91="","",IFERROR(IF(OR($AA91="",$AD91="",$AG91=""),"",$AA91-$AD91-$AG91),""))</f>
        <v/>
      </c>
      <c r="AI91" s="28" t="str">
        <f aca="false">IF($A91="","",IFERROR($AH91/$AA91,""))</f>
        <v/>
      </c>
      <c r="AJ91" s="19"/>
      <c r="AK91" s="29"/>
      <c r="AL91" s="30" t="str">
        <f aca="false">IF($A91="","",IFERROR(IF(INDEX(Resources!$S$5:$S$104,MATCH($C91,Resources!$P$5:$P$104,0))&gt;0,INDEX(Resources!$S$5:$S$104,MATCH($C91,Resources!$P$5:$P$104,0)),Settings!$B$6),Settings!$B$6))</f>
        <v/>
      </c>
      <c r="AM91" s="31" t="str">
        <f aca="false">IF($AK91="","",IFERROR($AK91+$AL91,""))</f>
        <v/>
      </c>
      <c r="AN91" s="19"/>
      <c r="AO91" s="32" t="str">
        <f aca="true">IF($A91="","",IF($B91="Canceled","OK",IF(COUNTIF($A$6:$A$205,$A91)&gt;1,"DUPLICATE LOAD ID",IF(AND($L91&lt;&gt;"",$M91&lt;&gt;"",$M91&lt;=$L91),"CHECK APPOINTMENTS",IF(AND($P91&lt;&gt;"",$P91&gt;Settings!$B$8),"CHECK WEIGHT",IF(IFERROR(INDEX(Resources!$C$5:$C$104,MATCH($E91,Resources!$A$5:$A$104,0)),"Missing")&lt;&gt;"Active","CHECK DRIVER",IF(IFERROR(INDEX(Resources!$I$5:$I$104,MATCH($F91,Resources!$G$5:$G$104,0)),"Missing")&lt;&gt;"Active","CHECK TRUCK",IF(AND($G91&lt;&gt;"",IFERROR(INDEX(Resources!$N$5:$N$104,MATCH($G91,Resources!$L$5:$L$104,0)),"Missing")&lt;&gt;"Active"),"CHECK TRAILER",IF(AND($B91="Delivered",$AN91&lt;&gt;"Yes"),"POD NEEDED",IF(AND(OR($B91="Planned",$B91="Dispatched",$B91="At Pickup",$B91="In Transit"),$M91&lt;&gt;"",$M91&lt;NOW()),"DELIVERY OVERDUE",IF(AND($AI91&lt;&gt;"",$AI91&lt;Settings!$B$7),"LOW MARGIN","OK")))))))))))</f>
        <v/>
      </c>
      <c r="AP91" s="20"/>
    </row>
    <row r="92" customFormat="false" ht="19.5" hidden="false" customHeight="true" outlineLevel="0" collapsed="false">
      <c r="A92" s="19"/>
      <c r="B92" s="19"/>
      <c r="C92" s="20"/>
      <c r="D92" s="19"/>
      <c r="E92" s="19"/>
      <c r="F92" s="19"/>
      <c r="G92" s="19"/>
      <c r="H92" s="20"/>
      <c r="I92" s="19"/>
      <c r="J92" s="20"/>
      <c r="K92" s="19"/>
      <c r="L92" s="21"/>
      <c r="M92" s="21"/>
      <c r="N92" s="19"/>
      <c r="O92" s="20"/>
      <c r="P92" s="22"/>
      <c r="Q92" s="22"/>
      <c r="R92" s="22"/>
      <c r="S92" s="23" t="str">
        <f aca="false">IF($A92="","",IF(COUNTA($Q92:$R92)=0,"",SUM($Q92:$R92)))</f>
        <v/>
      </c>
      <c r="T92" s="19"/>
      <c r="U92" s="24"/>
      <c r="V92" s="25" t="str">
        <f aca="false">IF($A92="","",IF(OR($T92="",$U92=""),"",IFERROR(IF($T92="Flat",$U92,IF($T92="Per Loaded Mile",$R92*$U92,"")),"")))</f>
        <v/>
      </c>
      <c r="W92" s="24"/>
      <c r="X92" s="24"/>
      <c r="Y92" s="24"/>
      <c r="Z92" s="24"/>
      <c r="AA92" s="25" t="str">
        <f aca="false">IF(OR($A92="",$V92=""),"",IFERROR(SUM($V92:$Z92),""))</f>
        <v/>
      </c>
      <c r="AB92" s="26" t="str">
        <f aca="false">IF($A92="","",IFERROR(IF(INDEX(Resources!$J$5:$J$104,MATCH($F92,Resources!$G$5:$G$104,0))&gt;0,INDEX(Resources!$J$5:$J$104,MATCH($F92,Resources!$G$5:$G$104,0)),Settings!$B$5),Settings!$B$5))</f>
        <v/>
      </c>
      <c r="AC92" s="26" t="str">
        <f aca="false">IF($A92="","",IF(OR($S92="",$AB92=""),"",IFERROR($S92/$AB92,"")))</f>
        <v/>
      </c>
      <c r="AD92" s="25" t="str">
        <f aca="false">IF($A92="","",IF($AC92="","",IFERROR($AC92*Settings!$B$4,"")))</f>
        <v/>
      </c>
      <c r="AE92" s="19"/>
      <c r="AF92" s="27"/>
      <c r="AG92" s="25" t="str">
        <f aca="false">IF($A92="","",IF(OR($AE92="",$AF92=""),"",IFERROR(IF($AE92="% of Gross",$AA92*$AF92,IF($AE92="Per Loaded Mile",$R92*$AF92,IF($AE92="Flat",$AF92,""))),"")))</f>
        <v/>
      </c>
      <c r="AH92" s="25" t="str">
        <f aca="false">IF($A92="","",IFERROR(IF(OR($AA92="",$AD92="",$AG92=""),"",$AA92-$AD92-$AG92),""))</f>
        <v/>
      </c>
      <c r="AI92" s="28" t="str">
        <f aca="false">IF($A92="","",IFERROR($AH92/$AA92,""))</f>
        <v/>
      </c>
      <c r="AJ92" s="19"/>
      <c r="AK92" s="29"/>
      <c r="AL92" s="30" t="str">
        <f aca="false">IF($A92="","",IFERROR(IF(INDEX(Resources!$S$5:$S$104,MATCH($C92,Resources!$P$5:$P$104,0))&gt;0,INDEX(Resources!$S$5:$S$104,MATCH($C92,Resources!$P$5:$P$104,0)),Settings!$B$6),Settings!$B$6))</f>
        <v/>
      </c>
      <c r="AM92" s="31" t="str">
        <f aca="false">IF($AK92="","",IFERROR($AK92+$AL92,""))</f>
        <v/>
      </c>
      <c r="AN92" s="19"/>
      <c r="AO92" s="32" t="str">
        <f aca="true">IF($A92="","",IF($B92="Canceled","OK",IF(COUNTIF($A$6:$A$205,$A92)&gt;1,"DUPLICATE LOAD ID",IF(AND($L92&lt;&gt;"",$M92&lt;&gt;"",$M92&lt;=$L92),"CHECK APPOINTMENTS",IF(AND($P92&lt;&gt;"",$P92&gt;Settings!$B$8),"CHECK WEIGHT",IF(IFERROR(INDEX(Resources!$C$5:$C$104,MATCH($E92,Resources!$A$5:$A$104,0)),"Missing")&lt;&gt;"Active","CHECK DRIVER",IF(IFERROR(INDEX(Resources!$I$5:$I$104,MATCH($F92,Resources!$G$5:$G$104,0)),"Missing")&lt;&gt;"Active","CHECK TRUCK",IF(AND($G92&lt;&gt;"",IFERROR(INDEX(Resources!$N$5:$N$104,MATCH($G92,Resources!$L$5:$L$104,0)),"Missing")&lt;&gt;"Active"),"CHECK TRAILER",IF(AND($B92="Delivered",$AN92&lt;&gt;"Yes"),"POD NEEDED",IF(AND(OR($B92="Planned",$B92="Dispatched",$B92="At Pickup",$B92="In Transit"),$M92&lt;&gt;"",$M92&lt;NOW()),"DELIVERY OVERDUE",IF(AND($AI92&lt;&gt;"",$AI92&lt;Settings!$B$7),"LOW MARGIN","OK")))))))))))</f>
        <v/>
      </c>
      <c r="AP92" s="20"/>
    </row>
    <row r="93" customFormat="false" ht="19.5" hidden="false" customHeight="true" outlineLevel="0" collapsed="false">
      <c r="A93" s="19"/>
      <c r="B93" s="19"/>
      <c r="C93" s="20"/>
      <c r="D93" s="19"/>
      <c r="E93" s="19"/>
      <c r="F93" s="19"/>
      <c r="G93" s="19"/>
      <c r="H93" s="20"/>
      <c r="I93" s="19"/>
      <c r="J93" s="20"/>
      <c r="K93" s="19"/>
      <c r="L93" s="21"/>
      <c r="M93" s="21"/>
      <c r="N93" s="19"/>
      <c r="O93" s="20"/>
      <c r="P93" s="22"/>
      <c r="Q93" s="22"/>
      <c r="R93" s="22"/>
      <c r="S93" s="23" t="str">
        <f aca="false">IF($A93="","",IF(COUNTA($Q93:$R93)=0,"",SUM($Q93:$R93)))</f>
        <v/>
      </c>
      <c r="T93" s="19"/>
      <c r="U93" s="24"/>
      <c r="V93" s="25" t="str">
        <f aca="false">IF($A93="","",IF(OR($T93="",$U93=""),"",IFERROR(IF($T93="Flat",$U93,IF($T93="Per Loaded Mile",$R93*$U93,"")),"")))</f>
        <v/>
      </c>
      <c r="W93" s="24"/>
      <c r="X93" s="24"/>
      <c r="Y93" s="24"/>
      <c r="Z93" s="24"/>
      <c r="AA93" s="25" t="str">
        <f aca="false">IF(OR($A93="",$V93=""),"",IFERROR(SUM($V93:$Z93),""))</f>
        <v/>
      </c>
      <c r="AB93" s="26" t="str">
        <f aca="false">IF($A93="","",IFERROR(IF(INDEX(Resources!$J$5:$J$104,MATCH($F93,Resources!$G$5:$G$104,0))&gt;0,INDEX(Resources!$J$5:$J$104,MATCH($F93,Resources!$G$5:$G$104,0)),Settings!$B$5),Settings!$B$5))</f>
        <v/>
      </c>
      <c r="AC93" s="26" t="str">
        <f aca="false">IF($A93="","",IF(OR($S93="",$AB93=""),"",IFERROR($S93/$AB93,"")))</f>
        <v/>
      </c>
      <c r="AD93" s="25" t="str">
        <f aca="false">IF($A93="","",IF($AC93="","",IFERROR($AC93*Settings!$B$4,"")))</f>
        <v/>
      </c>
      <c r="AE93" s="19"/>
      <c r="AF93" s="27"/>
      <c r="AG93" s="25" t="str">
        <f aca="false">IF($A93="","",IF(OR($AE93="",$AF93=""),"",IFERROR(IF($AE93="% of Gross",$AA93*$AF93,IF($AE93="Per Loaded Mile",$R93*$AF93,IF($AE93="Flat",$AF93,""))),"")))</f>
        <v/>
      </c>
      <c r="AH93" s="25" t="str">
        <f aca="false">IF($A93="","",IFERROR(IF(OR($AA93="",$AD93="",$AG93=""),"",$AA93-$AD93-$AG93),""))</f>
        <v/>
      </c>
      <c r="AI93" s="28" t="str">
        <f aca="false">IF($A93="","",IFERROR($AH93/$AA93,""))</f>
        <v/>
      </c>
      <c r="AJ93" s="19"/>
      <c r="AK93" s="29"/>
      <c r="AL93" s="30" t="str">
        <f aca="false">IF($A93="","",IFERROR(IF(INDEX(Resources!$S$5:$S$104,MATCH($C93,Resources!$P$5:$P$104,0))&gt;0,INDEX(Resources!$S$5:$S$104,MATCH($C93,Resources!$P$5:$P$104,0)),Settings!$B$6),Settings!$B$6))</f>
        <v/>
      </c>
      <c r="AM93" s="31" t="str">
        <f aca="false">IF($AK93="","",IFERROR($AK93+$AL93,""))</f>
        <v/>
      </c>
      <c r="AN93" s="19"/>
      <c r="AO93" s="32" t="str">
        <f aca="true">IF($A93="","",IF($B93="Canceled","OK",IF(COUNTIF($A$6:$A$205,$A93)&gt;1,"DUPLICATE LOAD ID",IF(AND($L93&lt;&gt;"",$M93&lt;&gt;"",$M93&lt;=$L93),"CHECK APPOINTMENTS",IF(AND($P93&lt;&gt;"",$P93&gt;Settings!$B$8),"CHECK WEIGHT",IF(IFERROR(INDEX(Resources!$C$5:$C$104,MATCH($E93,Resources!$A$5:$A$104,0)),"Missing")&lt;&gt;"Active","CHECK DRIVER",IF(IFERROR(INDEX(Resources!$I$5:$I$104,MATCH($F93,Resources!$G$5:$G$104,0)),"Missing")&lt;&gt;"Active","CHECK TRUCK",IF(AND($G93&lt;&gt;"",IFERROR(INDEX(Resources!$N$5:$N$104,MATCH($G93,Resources!$L$5:$L$104,0)),"Missing")&lt;&gt;"Active"),"CHECK TRAILER",IF(AND($B93="Delivered",$AN93&lt;&gt;"Yes"),"POD NEEDED",IF(AND(OR($B93="Planned",$B93="Dispatched",$B93="At Pickup",$B93="In Transit"),$M93&lt;&gt;"",$M93&lt;NOW()),"DELIVERY OVERDUE",IF(AND($AI93&lt;&gt;"",$AI93&lt;Settings!$B$7),"LOW MARGIN","OK")))))))))))</f>
        <v/>
      </c>
      <c r="AP93" s="20"/>
    </row>
    <row r="94" customFormat="false" ht="19.5" hidden="false" customHeight="true" outlineLevel="0" collapsed="false">
      <c r="A94" s="19"/>
      <c r="B94" s="19"/>
      <c r="C94" s="20"/>
      <c r="D94" s="19"/>
      <c r="E94" s="19"/>
      <c r="F94" s="19"/>
      <c r="G94" s="19"/>
      <c r="H94" s="20"/>
      <c r="I94" s="19"/>
      <c r="J94" s="20"/>
      <c r="K94" s="19"/>
      <c r="L94" s="21"/>
      <c r="M94" s="21"/>
      <c r="N94" s="19"/>
      <c r="O94" s="20"/>
      <c r="P94" s="22"/>
      <c r="Q94" s="22"/>
      <c r="R94" s="22"/>
      <c r="S94" s="23" t="str">
        <f aca="false">IF($A94="","",IF(COUNTA($Q94:$R94)=0,"",SUM($Q94:$R94)))</f>
        <v/>
      </c>
      <c r="T94" s="19"/>
      <c r="U94" s="24"/>
      <c r="V94" s="25" t="str">
        <f aca="false">IF($A94="","",IF(OR($T94="",$U94=""),"",IFERROR(IF($T94="Flat",$U94,IF($T94="Per Loaded Mile",$R94*$U94,"")),"")))</f>
        <v/>
      </c>
      <c r="W94" s="24"/>
      <c r="X94" s="24"/>
      <c r="Y94" s="24"/>
      <c r="Z94" s="24"/>
      <c r="AA94" s="25" t="str">
        <f aca="false">IF(OR($A94="",$V94=""),"",IFERROR(SUM($V94:$Z94),""))</f>
        <v/>
      </c>
      <c r="AB94" s="26" t="str">
        <f aca="false">IF($A94="","",IFERROR(IF(INDEX(Resources!$J$5:$J$104,MATCH($F94,Resources!$G$5:$G$104,0))&gt;0,INDEX(Resources!$J$5:$J$104,MATCH($F94,Resources!$G$5:$G$104,0)),Settings!$B$5),Settings!$B$5))</f>
        <v/>
      </c>
      <c r="AC94" s="26" t="str">
        <f aca="false">IF($A94="","",IF(OR($S94="",$AB94=""),"",IFERROR($S94/$AB94,"")))</f>
        <v/>
      </c>
      <c r="AD94" s="25" t="str">
        <f aca="false">IF($A94="","",IF($AC94="","",IFERROR($AC94*Settings!$B$4,"")))</f>
        <v/>
      </c>
      <c r="AE94" s="19"/>
      <c r="AF94" s="27"/>
      <c r="AG94" s="25" t="str">
        <f aca="false">IF($A94="","",IF(OR($AE94="",$AF94=""),"",IFERROR(IF($AE94="% of Gross",$AA94*$AF94,IF($AE94="Per Loaded Mile",$R94*$AF94,IF($AE94="Flat",$AF94,""))),"")))</f>
        <v/>
      </c>
      <c r="AH94" s="25" t="str">
        <f aca="false">IF($A94="","",IFERROR(IF(OR($AA94="",$AD94="",$AG94=""),"",$AA94-$AD94-$AG94),""))</f>
        <v/>
      </c>
      <c r="AI94" s="28" t="str">
        <f aca="false">IF($A94="","",IFERROR($AH94/$AA94,""))</f>
        <v/>
      </c>
      <c r="AJ94" s="19"/>
      <c r="AK94" s="29"/>
      <c r="AL94" s="30" t="str">
        <f aca="false">IF($A94="","",IFERROR(IF(INDEX(Resources!$S$5:$S$104,MATCH($C94,Resources!$P$5:$P$104,0))&gt;0,INDEX(Resources!$S$5:$S$104,MATCH($C94,Resources!$P$5:$P$104,0)),Settings!$B$6),Settings!$B$6))</f>
        <v/>
      </c>
      <c r="AM94" s="31" t="str">
        <f aca="false">IF($AK94="","",IFERROR($AK94+$AL94,""))</f>
        <v/>
      </c>
      <c r="AN94" s="19"/>
      <c r="AO94" s="32" t="str">
        <f aca="true">IF($A94="","",IF($B94="Canceled","OK",IF(COUNTIF($A$6:$A$205,$A94)&gt;1,"DUPLICATE LOAD ID",IF(AND($L94&lt;&gt;"",$M94&lt;&gt;"",$M94&lt;=$L94),"CHECK APPOINTMENTS",IF(AND($P94&lt;&gt;"",$P94&gt;Settings!$B$8),"CHECK WEIGHT",IF(IFERROR(INDEX(Resources!$C$5:$C$104,MATCH($E94,Resources!$A$5:$A$104,0)),"Missing")&lt;&gt;"Active","CHECK DRIVER",IF(IFERROR(INDEX(Resources!$I$5:$I$104,MATCH($F94,Resources!$G$5:$G$104,0)),"Missing")&lt;&gt;"Active","CHECK TRUCK",IF(AND($G94&lt;&gt;"",IFERROR(INDEX(Resources!$N$5:$N$104,MATCH($G94,Resources!$L$5:$L$104,0)),"Missing")&lt;&gt;"Active"),"CHECK TRAILER",IF(AND($B94="Delivered",$AN94&lt;&gt;"Yes"),"POD NEEDED",IF(AND(OR($B94="Planned",$B94="Dispatched",$B94="At Pickup",$B94="In Transit"),$M94&lt;&gt;"",$M94&lt;NOW()),"DELIVERY OVERDUE",IF(AND($AI94&lt;&gt;"",$AI94&lt;Settings!$B$7),"LOW MARGIN","OK")))))))))))</f>
        <v/>
      </c>
      <c r="AP94" s="20"/>
    </row>
    <row r="95" customFormat="false" ht="19.5" hidden="false" customHeight="true" outlineLevel="0" collapsed="false">
      <c r="A95" s="19"/>
      <c r="B95" s="19"/>
      <c r="C95" s="20"/>
      <c r="D95" s="19"/>
      <c r="E95" s="19"/>
      <c r="F95" s="19"/>
      <c r="G95" s="19"/>
      <c r="H95" s="20"/>
      <c r="I95" s="19"/>
      <c r="J95" s="20"/>
      <c r="K95" s="19"/>
      <c r="L95" s="21"/>
      <c r="M95" s="21"/>
      <c r="N95" s="19"/>
      <c r="O95" s="20"/>
      <c r="P95" s="22"/>
      <c r="Q95" s="22"/>
      <c r="R95" s="22"/>
      <c r="S95" s="23" t="str">
        <f aca="false">IF($A95="","",IF(COUNTA($Q95:$R95)=0,"",SUM($Q95:$R95)))</f>
        <v/>
      </c>
      <c r="T95" s="19"/>
      <c r="U95" s="24"/>
      <c r="V95" s="25" t="str">
        <f aca="false">IF($A95="","",IF(OR($T95="",$U95=""),"",IFERROR(IF($T95="Flat",$U95,IF($T95="Per Loaded Mile",$R95*$U95,"")),"")))</f>
        <v/>
      </c>
      <c r="W95" s="24"/>
      <c r="X95" s="24"/>
      <c r="Y95" s="24"/>
      <c r="Z95" s="24"/>
      <c r="AA95" s="25" t="str">
        <f aca="false">IF(OR($A95="",$V95=""),"",IFERROR(SUM($V95:$Z95),""))</f>
        <v/>
      </c>
      <c r="AB95" s="26" t="str">
        <f aca="false">IF($A95="","",IFERROR(IF(INDEX(Resources!$J$5:$J$104,MATCH($F95,Resources!$G$5:$G$104,0))&gt;0,INDEX(Resources!$J$5:$J$104,MATCH($F95,Resources!$G$5:$G$104,0)),Settings!$B$5),Settings!$B$5))</f>
        <v/>
      </c>
      <c r="AC95" s="26" t="str">
        <f aca="false">IF($A95="","",IF(OR($S95="",$AB95=""),"",IFERROR($S95/$AB95,"")))</f>
        <v/>
      </c>
      <c r="AD95" s="25" t="str">
        <f aca="false">IF($A95="","",IF($AC95="","",IFERROR($AC95*Settings!$B$4,"")))</f>
        <v/>
      </c>
      <c r="AE95" s="19"/>
      <c r="AF95" s="27"/>
      <c r="AG95" s="25" t="str">
        <f aca="false">IF($A95="","",IF(OR($AE95="",$AF95=""),"",IFERROR(IF($AE95="% of Gross",$AA95*$AF95,IF($AE95="Per Loaded Mile",$R95*$AF95,IF($AE95="Flat",$AF95,""))),"")))</f>
        <v/>
      </c>
      <c r="AH95" s="25" t="str">
        <f aca="false">IF($A95="","",IFERROR(IF(OR($AA95="",$AD95="",$AG95=""),"",$AA95-$AD95-$AG95),""))</f>
        <v/>
      </c>
      <c r="AI95" s="28" t="str">
        <f aca="false">IF($A95="","",IFERROR($AH95/$AA95,""))</f>
        <v/>
      </c>
      <c r="AJ95" s="19"/>
      <c r="AK95" s="29"/>
      <c r="AL95" s="30" t="str">
        <f aca="false">IF($A95="","",IFERROR(IF(INDEX(Resources!$S$5:$S$104,MATCH($C95,Resources!$P$5:$P$104,0))&gt;0,INDEX(Resources!$S$5:$S$104,MATCH($C95,Resources!$P$5:$P$104,0)),Settings!$B$6),Settings!$B$6))</f>
        <v/>
      </c>
      <c r="AM95" s="31" t="str">
        <f aca="false">IF($AK95="","",IFERROR($AK95+$AL95,""))</f>
        <v/>
      </c>
      <c r="AN95" s="19"/>
      <c r="AO95" s="32" t="str">
        <f aca="true">IF($A95="","",IF($B95="Canceled","OK",IF(COUNTIF($A$6:$A$205,$A95)&gt;1,"DUPLICATE LOAD ID",IF(AND($L95&lt;&gt;"",$M95&lt;&gt;"",$M95&lt;=$L95),"CHECK APPOINTMENTS",IF(AND($P95&lt;&gt;"",$P95&gt;Settings!$B$8),"CHECK WEIGHT",IF(IFERROR(INDEX(Resources!$C$5:$C$104,MATCH($E95,Resources!$A$5:$A$104,0)),"Missing")&lt;&gt;"Active","CHECK DRIVER",IF(IFERROR(INDEX(Resources!$I$5:$I$104,MATCH($F95,Resources!$G$5:$G$104,0)),"Missing")&lt;&gt;"Active","CHECK TRUCK",IF(AND($G95&lt;&gt;"",IFERROR(INDEX(Resources!$N$5:$N$104,MATCH($G95,Resources!$L$5:$L$104,0)),"Missing")&lt;&gt;"Active"),"CHECK TRAILER",IF(AND($B95="Delivered",$AN95&lt;&gt;"Yes"),"POD NEEDED",IF(AND(OR($B95="Planned",$B95="Dispatched",$B95="At Pickup",$B95="In Transit"),$M95&lt;&gt;"",$M95&lt;NOW()),"DELIVERY OVERDUE",IF(AND($AI95&lt;&gt;"",$AI95&lt;Settings!$B$7),"LOW MARGIN","OK")))))))))))</f>
        <v/>
      </c>
      <c r="AP95" s="20"/>
    </row>
    <row r="96" customFormat="false" ht="19.5" hidden="false" customHeight="true" outlineLevel="0" collapsed="false">
      <c r="A96" s="19"/>
      <c r="B96" s="19"/>
      <c r="C96" s="20"/>
      <c r="D96" s="19"/>
      <c r="E96" s="19"/>
      <c r="F96" s="19"/>
      <c r="G96" s="19"/>
      <c r="H96" s="20"/>
      <c r="I96" s="19"/>
      <c r="J96" s="20"/>
      <c r="K96" s="19"/>
      <c r="L96" s="21"/>
      <c r="M96" s="21"/>
      <c r="N96" s="19"/>
      <c r="O96" s="20"/>
      <c r="P96" s="22"/>
      <c r="Q96" s="22"/>
      <c r="R96" s="22"/>
      <c r="S96" s="23" t="str">
        <f aca="false">IF($A96="","",IF(COUNTA($Q96:$R96)=0,"",SUM($Q96:$R96)))</f>
        <v/>
      </c>
      <c r="T96" s="19"/>
      <c r="U96" s="24"/>
      <c r="V96" s="25" t="str">
        <f aca="false">IF($A96="","",IF(OR($T96="",$U96=""),"",IFERROR(IF($T96="Flat",$U96,IF($T96="Per Loaded Mile",$R96*$U96,"")),"")))</f>
        <v/>
      </c>
      <c r="W96" s="24"/>
      <c r="X96" s="24"/>
      <c r="Y96" s="24"/>
      <c r="Z96" s="24"/>
      <c r="AA96" s="25" t="str">
        <f aca="false">IF(OR($A96="",$V96=""),"",IFERROR(SUM($V96:$Z96),""))</f>
        <v/>
      </c>
      <c r="AB96" s="26" t="str">
        <f aca="false">IF($A96="","",IFERROR(IF(INDEX(Resources!$J$5:$J$104,MATCH($F96,Resources!$G$5:$G$104,0))&gt;0,INDEX(Resources!$J$5:$J$104,MATCH($F96,Resources!$G$5:$G$104,0)),Settings!$B$5),Settings!$B$5))</f>
        <v/>
      </c>
      <c r="AC96" s="26" t="str">
        <f aca="false">IF($A96="","",IF(OR($S96="",$AB96=""),"",IFERROR($S96/$AB96,"")))</f>
        <v/>
      </c>
      <c r="AD96" s="25" t="str">
        <f aca="false">IF($A96="","",IF($AC96="","",IFERROR($AC96*Settings!$B$4,"")))</f>
        <v/>
      </c>
      <c r="AE96" s="19"/>
      <c r="AF96" s="27"/>
      <c r="AG96" s="25" t="str">
        <f aca="false">IF($A96="","",IF(OR($AE96="",$AF96=""),"",IFERROR(IF($AE96="% of Gross",$AA96*$AF96,IF($AE96="Per Loaded Mile",$R96*$AF96,IF($AE96="Flat",$AF96,""))),"")))</f>
        <v/>
      </c>
      <c r="AH96" s="25" t="str">
        <f aca="false">IF($A96="","",IFERROR(IF(OR($AA96="",$AD96="",$AG96=""),"",$AA96-$AD96-$AG96),""))</f>
        <v/>
      </c>
      <c r="AI96" s="28" t="str">
        <f aca="false">IF($A96="","",IFERROR($AH96/$AA96,""))</f>
        <v/>
      </c>
      <c r="AJ96" s="19"/>
      <c r="AK96" s="29"/>
      <c r="AL96" s="30" t="str">
        <f aca="false">IF($A96="","",IFERROR(IF(INDEX(Resources!$S$5:$S$104,MATCH($C96,Resources!$P$5:$P$104,0))&gt;0,INDEX(Resources!$S$5:$S$104,MATCH($C96,Resources!$P$5:$P$104,0)),Settings!$B$6),Settings!$B$6))</f>
        <v/>
      </c>
      <c r="AM96" s="31" t="str">
        <f aca="false">IF($AK96="","",IFERROR($AK96+$AL96,""))</f>
        <v/>
      </c>
      <c r="AN96" s="19"/>
      <c r="AO96" s="32" t="str">
        <f aca="true">IF($A96="","",IF($B96="Canceled","OK",IF(COUNTIF($A$6:$A$205,$A96)&gt;1,"DUPLICATE LOAD ID",IF(AND($L96&lt;&gt;"",$M96&lt;&gt;"",$M96&lt;=$L96),"CHECK APPOINTMENTS",IF(AND($P96&lt;&gt;"",$P96&gt;Settings!$B$8),"CHECK WEIGHT",IF(IFERROR(INDEX(Resources!$C$5:$C$104,MATCH($E96,Resources!$A$5:$A$104,0)),"Missing")&lt;&gt;"Active","CHECK DRIVER",IF(IFERROR(INDEX(Resources!$I$5:$I$104,MATCH($F96,Resources!$G$5:$G$104,0)),"Missing")&lt;&gt;"Active","CHECK TRUCK",IF(AND($G96&lt;&gt;"",IFERROR(INDEX(Resources!$N$5:$N$104,MATCH($G96,Resources!$L$5:$L$104,0)),"Missing")&lt;&gt;"Active"),"CHECK TRAILER",IF(AND($B96="Delivered",$AN96&lt;&gt;"Yes"),"POD NEEDED",IF(AND(OR($B96="Planned",$B96="Dispatched",$B96="At Pickup",$B96="In Transit"),$M96&lt;&gt;"",$M96&lt;NOW()),"DELIVERY OVERDUE",IF(AND($AI96&lt;&gt;"",$AI96&lt;Settings!$B$7),"LOW MARGIN","OK")))))))))))</f>
        <v/>
      </c>
      <c r="AP96" s="20"/>
    </row>
    <row r="97" customFormat="false" ht="19.5" hidden="false" customHeight="true" outlineLevel="0" collapsed="false">
      <c r="A97" s="19"/>
      <c r="B97" s="19"/>
      <c r="C97" s="20"/>
      <c r="D97" s="19"/>
      <c r="E97" s="19"/>
      <c r="F97" s="19"/>
      <c r="G97" s="19"/>
      <c r="H97" s="20"/>
      <c r="I97" s="19"/>
      <c r="J97" s="20"/>
      <c r="K97" s="19"/>
      <c r="L97" s="21"/>
      <c r="M97" s="21"/>
      <c r="N97" s="19"/>
      <c r="O97" s="20"/>
      <c r="P97" s="22"/>
      <c r="Q97" s="22"/>
      <c r="R97" s="22"/>
      <c r="S97" s="23" t="str">
        <f aca="false">IF($A97="","",IF(COUNTA($Q97:$R97)=0,"",SUM($Q97:$R97)))</f>
        <v/>
      </c>
      <c r="T97" s="19"/>
      <c r="U97" s="24"/>
      <c r="V97" s="25" t="str">
        <f aca="false">IF($A97="","",IF(OR($T97="",$U97=""),"",IFERROR(IF($T97="Flat",$U97,IF($T97="Per Loaded Mile",$R97*$U97,"")),"")))</f>
        <v/>
      </c>
      <c r="W97" s="24"/>
      <c r="X97" s="24"/>
      <c r="Y97" s="24"/>
      <c r="Z97" s="24"/>
      <c r="AA97" s="25" t="str">
        <f aca="false">IF(OR($A97="",$V97=""),"",IFERROR(SUM($V97:$Z97),""))</f>
        <v/>
      </c>
      <c r="AB97" s="26" t="str">
        <f aca="false">IF($A97="","",IFERROR(IF(INDEX(Resources!$J$5:$J$104,MATCH($F97,Resources!$G$5:$G$104,0))&gt;0,INDEX(Resources!$J$5:$J$104,MATCH($F97,Resources!$G$5:$G$104,0)),Settings!$B$5),Settings!$B$5))</f>
        <v/>
      </c>
      <c r="AC97" s="26" t="str">
        <f aca="false">IF($A97="","",IF(OR($S97="",$AB97=""),"",IFERROR($S97/$AB97,"")))</f>
        <v/>
      </c>
      <c r="AD97" s="25" t="str">
        <f aca="false">IF($A97="","",IF($AC97="","",IFERROR($AC97*Settings!$B$4,"")))</f>
        <v/>
      </c>
      <c r="AE97" s="19"/>
      <c r="AF97" s="27"/>
      <c r="AG97" s="25" t="str">
        <f aca="false">IF($A97="","",IF(OR($AE97="",$AF97=""),"",IFERROR(IF($AE97="% of Gross",$AA97*$AF97,IF($AE97="Per Loaded Mile",$R97*$AF97,IF($AE97="Flat",$AF97,""))),"")))</f>
        <v/>
      </c>
      <c r="AH97" s="25" t="str">
        <f aca="false">IF($A97="","",IFERROR(IF(OR($AA97="",$AD97="",$AG97=""),"",$AA97-$AD97-$AG97),""))</f>
        <v/>
      </c>
      <c r="AI97" s="28" t="str">
        <f aca="false">IF($A97="","",IFERROR($AH97/$AA97,""))</f>
        <v/>
      </c>
      <c r="AJ97" s="19"/>
      <c r="AK97" s="29"/>
      <c r="AL97" s="30" t="str">
        <f aca="false">IF($A97="","",IFERROR(IF(INDEX(Resources!$S$5:$S$104,MATCH($C97,Resources!$P$5:$P$104,0))&gt;0,INDEX(Resources!$S$5:$S$104,MATCH($C97,Resources!$P$5:$P$104,0)),Settings!$B$6),Settings!$B$6))</f>
        <v/>
      </c>
      <c r="AM97" s="31" t="str">
        <f aca="false">IF($AK97="","",IFERROR($AK97+$AL97,""))</f>
        <v/>
      </c>
      <c r="AN97" s="19"/>
      <c r="AO97" s="32" t="str">
        <f aca="true">IF($A97="","",IF($B97="Canceled","OK",IF(COUNTIF($A$6:$A$205,$A97)&gt;1,"DUPLICATE LOAD ID",IF(AND($L97&lt;&gt;"",$M97&lt;&gt;"",$M97&lt;=$L97),"CHECK APPOINTMENTS",IF(AND($P97&lt;&gt;"",$P97&gt;Settings!$B$8),"CHECK WEIGHT",IF(IFERROR(INDEX(Resources!$C$5:$C$104,MATCH($E97,Resources!$A$5:$A$104,0)),"Missing")&lt;&gt;"Active","CHECK DRIVER",IF(IFERROR(INDEX(Resources!$I$5:$I$104,MATCH($F97,Resources!$G$5:$G$104,0)),"Missing")&lt;&gt;"Active","CHECK TRUCK",IF(AND($G97&lt;&gt;"",IFERROR(INDEX(Resources!$N$5:$N$104,MATCH($G97,Resources!$L$5:$L$104,0)),"Missing")&lt;&gt;"Active"),"CHECK TRAILER",IF(AND($B97="Delivered",$AN97&lt;&gt;"Yes"),"POD NEEDED",IF(AND(OR($B97="Planned",$B97="Dispatched",$B97="At Pickup",$B97="In Transit"),$M97&lt;&gt;"",$M97&lt;NOW()),"DELIVERY OVERDUE",IF(AND($AI97&lt;&gt;"",$AI97&lt;Settings!$B$7),"LOW MARGIN","OK")))))))))))</f>
        <v/>
      </c>
      <c r="AP97" s="20"/>
    </row>
    <row r="98" customFormat="false" ht="19.5" hidden="false" customHeight="true" outlineLevel="0" collapsed="false">
      <c r="A98" s="19"/>
      <c r="B98" s="19"/>
      <c r="C98" s="20"/>
      <c r="D98" s="19"/>
      <c r="E98" s="19"/>
      <c r="F98" s="19"/>
      <c r="G98" s="19"/>
      <c r="H98" s="20"/>
      <c r="I98" s="19"/>
      <c r="J98" s="20"/>
      <c r="K98" s="19"/>
      <c r="L98" s="21"/>
      <c r="M98" s="21"/>
      <c r="N98" s="19"/>
      <c r="O98" s="20"/>
      <c r="P98" s="22"/>
      <c r="Q98" s="22"/>
      <c r="R98" s="22"/>
      <c r="S98" s="23" t="str">
        <f aca="false">IF($A98="","",IF(COUNTA($Q98:$R98)=0,"",SUM($Q98:$R98)))</f>
        <v/>
      </c>
      <c r="T98" s="19"/>
      <c r="U98" s="24"/>
      <c r="V98" s="25" t="str">
        <f aca="false">IF($A98="","",IF(OR($T98="",$U98=""),"",IFERROR(IF($T98="Flat",$U98,IF($T98="Per Loaded Mile",$R98*$U98,"")),"")))</f>
        <v/>
      </c>
      <c r="W98" s="24"/>
      <c r="X98" s="24"/>
      <c r="Y98" s="24"/>
      <c r="Z98" s="24"/>
      <c r="AA98" s="25" t="str">
        <f aca="false">IF(OR($A98="",$V98=""),"",IFERROR(SUM($V98:$Z98),""))</f>
        <v/>
      </c>
      <c r="AB98" s="26" t="str">
        <f aca="false">IF($A98="","",IFERROR(IF(INDEX(Resources!$J$5:$J$104,MATCH($F98,Resources!$G$5:$G$104,0))&gt;0,INDEX(Resources!$J$5:$J$104,MATCH($F98,Resources!$G$5:$G$104,0)),Settings!$B$5),Settings!$B$5))</f>
        <v/>
      </c>
      <c r="AC98" s="26" t="str">
        <f aca="false">IF($A98="","",IF(OR($S98="",$AB98=""),"",IFERROR($S98/$AB98,"")))</f>
        <v/>
      </c>
      <c r="AD98" s="25" t="str">
        <f aca="false">IF($A98="","",IF($AC98="","",IFERROR($AC98*Settings!$B$4,"")))</f>
        <v/>
      </c>
      <c r="AE98" s="19"/>
      <c r="AF98" s="27"/>
      <c r="AG98" s="25" t="str">
        <f aca="false">IF($A98="","",IF(OR($AE98="",$AF98=""),"",IFERROR(IF($AE98="% of Gross",$AA98*$AF98,IF($AE98="Per Loaded Mile",$R98*$AF98,IF($AE98="Flat",$AF98,""))),"")))</f>
        <v/>
      </c>
      <c r="AH98" s="25" t="str">
        <f aca="false">IF($A98="","",IFERROR(IF(OR($AA98="",$AD98="",$AG98=""),"",$AA98-$AD98-$AG98),""))</f>
        <v/>
      </c>
      <c r="AI98" s="28" t="str">
        <f aca="false">IF($A98="","",IFERROR($AH98/$AA98,""))</f>
        <v/>
      </c>
      <c r="AJ98" s="19"/>
      <c r="AK98" s="29"/>
      <c r="AL98" s="30" t="str">
        <f aca="false">IF($A98="","",IFERROR(IF(INDEX(Resources!$S$5:$S$104,MATCH($C98,Resources!$P$5:$P$104,0))&gt;0,INDEX(Resources!$S$5:$S$104,MATCH($C98,Resources!$P$5:$P$104,0)),Settings!$B$6),Settings!$B$6))</f>
        <v/>
      </c>
      <c r="AM98" s="31" t="str">
        <f aca="false">IF($AK98="","",IFERROR($AK98+$AL98,""))</f>
        <v/>
      </c>
      <c r="AN98" s="19"/>
      <c r="AO98" s="32" t="str">
        <f aca="true">IF($A98="","",IF($B98="Canceled","OK",IF(COUNTIF($A$6:$A$205,$A98)&gt;1,"DUPLICATE LOAD ID",IF(AND($L98&lt;&gt;"",$M98&lt;&gt;"",$M98&lt;=$L98),"CHECK APPOINTMENTS",IF(AND($P98&lt;&gt;"",$P98&gt;Settings!$B$8),"CHECK WEIGHT",IF(IFERROR(INDEX(Resources!$C$5:$C$104,MATCH($E98,Resources!$A$5:$A$104,0)),"Missing")&lt;&gt;"Active","CHECK DRIVER",IF(IFERROR(INDEX(Resources!$I$5:$I$104,MATCH($F98,Resources!$G$5:$G$104,0)),"Missing")&lt;&gt;"Active","CHECK TRUCK",IF(AND($G98&lt;&gt;"",IFERROR(INDEX(Resources!$N$5:$N$104,MATCH($G98,Resources!$L$5:$L$104,0)),"Missing")&lt;&gt;"Active"),"CHECK TRAILER",IF(AND($B98="Delivered",$AN98&lt;&gt;"Yes"),"POD NEEDED",IF(AND(OR($B98="Planned",$B98="Dispatched",$B98="At Pickup",$B98="In Transit"),$M98&lt;&gt;"",$M98&lt;NOW()),"DELIVERY OVERDUE",IF(AND($AI98&lt;&gt;"",$AI98&lt;Settings!$B$7),"LOW MARGIN","OK")))))))))))</f>
        <v/>
      </c>
      <c r="AP98" s="20"/>
    </row>
    <row r="99" customFormat="false" ht="19.5" hidden="false" customHeight="true" outlineLevel="0" collapsed="false">
      <c r="A99" s="19"/>
      <c r="B99" s="19"/>
      <c r="C99" s="20"/>
      <c r="D99" s="19"/>
      <c r="E99" s="19"/>
      <c r="F99" s="19"/>
      <c r="G99" s="19"/>
      <c r="H99" s="20"/>
      <c r="I99" s="19"/>
      <c r="J99" s="20"/>
      <c r="K99" s="19"/>
      <c r="L99" s="21"/>
      <c r="M99" s="21"/>
      <c r="N99" s="19"/>
      <c r="O99" s="20"/>
      <c r="P99" s="22"/>
      <c r="Q99" s="22"/>
      <c r="R99" s="22"/>
      <c r="S99" s="23" t="str">
        <f aca="false">IF($A99="","",IF(COUNTA($Q99:$R99)=0,"",SUM($Q99:$R99)))</f>
        <v/>
      </c>
      <c r="T99" s="19"/>
      <c r="U99" s="24"/>
      <c r="V99" s="25" t="str">
        <f aca="false">IF($A99="","",IF(OR($T99="",$U99=""),"",IFERROR(IF($T99="Flat",$U99,IF($T99="Per Loaded Mile",$R99*$U99,"")),"")))</f>
        <v/>
      </c>
      <c r="W99" s="24"/>
      <c r="X99" s="24"/>
      <c r="Y99" s="24"/>
      <c r="Z99" s="24"/>
      <c r="AA99" s="25" t="str">
        <f aca="false">IF(OR($A99="",$V99=""),"",IFERROR(SUM($V99:$Z99),""))</f>
        <v/>
      </c>
      <c r="AB99" s="26" t="str">
        <f aca="false">IF($A99="","",IFERROR(IF(INDEX(Resources!$J$5:$J$104,MATCH($F99,Resources!$G$5:$G$104,0))&gt;0,INDEX(Resources!$J$5:$J$104,MATCH($F99,Resources!$G$5:$G$104,0)),Settings!$B$5),Settings!$B$5))</f>
        <v/>
      </c>
      <c r="AC99" s="26" t="str">
        <f aca="false">IF($A99="","",IF(OR($S99="",$AB99=""),"",IFERROR($S99/$AB99,"")))</f>
        <v/>
      </c>
      <c r="AD99" s="25" t="str">
        <f aca="false">IF($A99="","",IF($AC99="","",IFERROR($AC99*Settings!$B$4,"")))</f>
        <v/>
      </c>
      <c r="AE99" s="19"/>
      <c r="AF99" s="27"/>
      <c r="AG99" s="25" t="str">
        <f aca="false">IF($A99="","",IF(OR($AE99="",$AF99=""),"",IFERROR(IF($AE99="% of Gross",$AA99*$AF99,IF($AE99="Per Loaded Mile",$R99*$AF99,IF($AE99="Flat",$AF99,""))),"")))</f>
        <v/>
      </c>
      <c r="AH99" s="25" t="str">
        <f aca="false">IF($A99="","",IFERROR(IF(OR($AA99="",$AD99="",$AG99=""),"",$AA99-$AD99-$AG99),""))</f>
        <v/>
      </c>
      <c r="AI99" s="28" t="str">
        <f aca="false">IF($A99="","",IFERROR($AH99/$AA99,""))</f>
        <v/>
      </c>
      <c r="AJ99" s="19"/>
      <c r="AK99" s="29"/>
      <c r="AL99" s="30" t="str">
        <f aca="false">IF($A99="","",IFERROR(IF(INDEX(Resources!$S$5:$S$104,MATCH($C99,Resources!$P$5:$P$104,0))&gt;0,INDEX(Resources!$S$5:$S$104,MATCH($C99,Resources!$P$5:$P$104,0)),Settings!$B$6),Settings!$B$6))</f>
        <v/>
      </c>
      <c r="AM99" s="31" t="str">
        <f aca="false">IF($AK99="","",IFERROR($AK99+$AL99,""))</f>
        <v/>
      </c>
      <c r="AN99" s="19"/>
      <c r="AO99" s="32" t="str">
        <f aca="true">IF($A99="","",IF($B99="Canceled","OK",IF(COUNTIF($A$6:$A$205,$A99)&gt;1,"DUPLICATE LOAD ID",IF(AND($L99&lt;&gt;"",$M99&lt;&gt;"",$M99&lt;=$L99),"CHECK APPOINTMENTS",IF(AND($P99&lt;&gt;"",$P99&gt;Settings!$B$8),"CHECK WEIGHT",IF(IFERROR(INDEX(Resources!$C$5:$C$104,MATCH($E99,Resources!$A$5:$A$104,0)),"Missing")&lt;&gt;"Active","CHECK DRIVER",IF(IFERROR(INDEX(Resources!$I$5:$I$104,MATCH($F99,Resources!$G$5:$G$104,0)),"Missing")&lt;&gt;"Active","CHECK TRUCK",IF(AND($G99&lt;&gt;"",IFERROR(INDEX(Resources!$N$5:$N$104,MATCH($G99,Resources!$L$5:$L$104,0)),"Missing")&lt;&gt;"Active"),"CHECK TRAILER",IF(AND($B99="Delivered",$AN99&lt;&gt;"Yes"),"POD NEEDED",IF(AND(OR($B99="Planned",$B99="Dispatched",$B99="At Pickup",$B99="In Transit"),$M99&lt;&gt;"",$M99&lt;NOW()),"DELIVERY OVERDUE",IF(AND($AI99&lt;&gt;"",$AI99&lt;Settings!$B$7),"LOW MARGIN","OK")))))))))))</f>
        <v/>
      </c>
      <c r="AP99" s="20"/>
    </row>
    <row r="100" customFormat="false" ht="19.5" hidden="false" customHeight="true" outlineLevel="0" collapsed="false">
      <c r="A100" s="19"/>
      <c r="B100" s="19"/>
      <c r="C100" s="20"/>
      <c r="D100" s="19"/>
      <c r="E100" s="19"/>
      <c r="F100" s="19"/>
      <c r="G100" s="19"/>
      <c r="H100" s="20"/>
      <c r="I100" s="19"/>
      <c r="J100" s="20"/>
      <c r="K100" s="19"/>
      <c r="L100" s="21"/>
      <c r="M100" s="21"/>
      <c r="N100" s="19"/>
      <c r="O100" s="20"/>
      <c r="P100" s="22"/>
      <c r="Q100" s="22"/>
      <c r="R100" s="22"/>
      <c r="S100" s="23" t="str">
        <f aca="false">IF($A100="","",IF(COUNTA($Q100:$R100)=0,"",SUM($Q100:$R100)))</f>
        <v/>
      </c>
      <c r="T100" s="19"/>
      <c r="U100" s="24"/>
      <c r="V100" s="25" t="str">
        <f aca="false">IF($A100="","",IF(OR($T100="",$U100=""),"",IFERROR(IF($T100="Flat",$U100,IF($T100="Per Loaded Mile",$R100*$U100,"")),"")))</f>
        <v/>
      </c>
      <c r="W100" s="24"/>
      <c r="X100" s="24"/>
      <c r="Y100" s="24"/>
      <c r="Z100" s="24"/>
      <c r="AA100" s="25" t="str">
        <f aca="false">IF(OR($A100="",$V100=""),"",IFERROR(SUM($V100:$Z100),""))</f>
        <v/>
      </c>
      <c r="AB100" s="26" t="str">
        <f aca="false">IF($A100="","",IFERROR(IF(INDEX(Resources!$J$5:$J$104,MATCH($F100,Resources!$G$5:$G$104,0))&gt;0,INDEX(Resources!$J$5:$J$104,MATCH($F100,Resources!$G$5:$G$104,0)),Settings!$B$5),Settings!$B$5))</f>
        <v/>
      </c>
      <c r="AC100" s="26" t="str">
        <f aca="false">IF($A100="","",IF(OR($S100="",$AB100=""),"",IFERROR($S100/$AB100,"")))</f>
        <v/>
      </c>
      <c r="AD100" s="25" t="str">
        <f aca="false">IF($A100="","",IF($AC100="","",IFERROR($AC100*Settings!$B$4,"")))</f>
        <v/>
      </c>
      <c r="AE100" s="19"/>
      <c r="AF100" s="27"/>
      <c r="AG100" s="25" t="str">
        <f aca="false">IF($A100="","",IF(OR($AE100="",$AF100=""),"",IFERROR(IF($AE100="% of Gross",$AA100*$AF100,IF($AE100="Per Loaded Mile",$R100*$AF100,IF($AE100="Flat",$AF100,""))),"")))</f>
        <v/>
      </c>
      <c r="AH100" s="25" t="str">
        <f aca="false">IF($A100="","",IFERROR(IF(OR($AA100="",$AD100="",$AG100=""),"",$AA100-$AD100-$AG100),""))</f>
        <v/>
      </c>
      <c r="AI100" s="28" t="str">
        <f aca="false">IF($A100="","",IFERROR($AH100/$AA100,""))</f>
        <v/>
      </c>
      <c r="AJ100" s="19"/>
      <c r="AK100" s="29"/>
      <c r="AL100" s="30" t="str">
        <f aca="false">IF($A100="","",IFERROR(IF(INDEX(Resources!$S$5:$S$104,MATCH($C100,Resources!$P$5:$P$104,0))&gt;0,INDEX(Resources!$S$5:$S$104,MATCH($C100,Resources!$P$5:$P$104,0)),Settings!$B$6),Settings!$B$6))</f>
        <v/>
      </c>
      <c r="AM100" s="31" t="str">
        <f aca="false">IF($AK100="","",IFERROR($AK100+$AL100,""))</f>
        <v/>
      </c>
      <c r="AN100" s="19"/>
      <c r="AO100" s="32" t="str">
        <f aca="true">IF($A100="","",IF($B100="Canceled","OK",IF(COUNTIF($A$6:$A$205,$A100)&gt;1,"DUPLICATE LOAD ID",IF(AND($L100&lt;&gt;"",$M100&lt;&gt;"",$M100&lt;=$L100),"CHECK APPOINTMENTS",IF(AND($P100&lt;&gt;"",$P100&gt;Settings!$B$8),"CHECK WEIGHT",IF(IFERROR(INDEX(Resources!$C$5:$C$104,MATCH($E100,Resources!$A$5:$A$104,0)),"Missing")&lt;&gt;"Active","CHECK DRIVER",IF(IFERROR(INDEX(Resources!$I$5:$I$104,MATCH($F100,Resources!$G$5:$G$104,0)),"Missing")&lt;&gt;"Active","CHECK TRUCK",IF(AND($G100&lt;&gt;"",IFERROR(INDEX(Resources!$N$5:$N$104,MATCH($G100,Resources!$L$5:$L$104,0)),"Missing")&lt;&gt;"Active"),"CHECK TRAILER",IF(AND($B100="Delivered",$AN100&lt;&gt;"Yes"),"POD NEEDED",IF(AND(OR($B100="Planned",$B100="Dispatched",$B100="At Pickup",$B100="In Transit"),$M100&lt;&gt;"",$M100&lt;NOW()),"DELIVERY OVERDUE",IF(AND($AI100&lt;&gt;"",$AI100&lt;Settings!$B$7),"LOW MARGIN","OK")))))))))))</f>
        <v/>
      </c>
      <c r="AP100" s="20"/>
    </row>
    <row r="101" customFormat="false" ht="19.5" hidden="false" customHeight="true" outlineLevel="0" collapsed="false">
      <c r="A101" s="19"/>
      <c r="B101" s="19"/>
      <c r="C101" s="20"/>
      <c r="D101" s="19"/>
      <c r="E101" s="19"/>
      <c r="F101" s="19"/>
      <c r="G101" s="19"/>
      <c r="H101" s="20"/>
      <c r="I101" s="19"/>
      <c r="J101" s="20"/>
      <c r="K101" s="19"/>
      <c r="L101" s="21"/>
      <c r="M101" s="21"/>
      <c r="N101" s="19"/>
      <c r="O101" s="20"/>
      <c r="P101" s="22"/>
      <c r="Q101" s="22"/>
      <c r="R101" s="22"/>
      <c r="S101" s="23" t="str">
        <f aca="false">IF($A101="","",IF(COUNTA($Q101:$R101)=0,"",SUM($Q101:$R101)))</f>
        <v/>
      </c>
      <c r="T101" s="19"/>
      <c r="U101" s="24"/>
      <c r="V101" s="25" t="str">
        <f aca="false">IF($A101="","",IF(OR($T101="",$U101=""),"",IFERROR(IF($T101="Flat",$U101,IF($T101="Per Loaded Mile",$R101*$U101,"")),"")))</f>
        <v/>
      </c>
      <c r="W101" s="24"/>
      <c r="X101" s="24"/>
      <c r="Y101" s="24"/>
      <c r="Z101" s="24"/>
      <c r="AA101" s="25" t="str">
        <f aca="false">IF(OR($A101="",$V101=""),"",IFERROR(SUM($V101:$Z101),""))</f>
        <v/>
      </c>
      <c r="AB101" s="26" t="str">
        <f aca="false">IF($A101="","",IFERROR(IF(INDEX(Resources!$J$5:$J$104,MATCH($F101,Resources!$G$5:$G$104,0))&gt;0,INDEX(Resources!$J$5:$J$104,MATCH($F101,Resources!$G$5:$G$104,0)),Settings!$B$5),Settings!$B$5))</f>
        <v/>
      </c>
      <c r="AC101" s="26" t="str">
        <f aca="false">IF($A101="","",IF(OR($S101="",$AB101=""),"",IFERROR($S101/$AB101,"")))</f>
        <v/>
      </c>
      <c r="AD101" s="25" t="str">
        <f aca="false">IF($A101="","",IF($AC101="","",IFERROR($AC101*Settings!$B$4,"")))</f>
        <v/>
      </c>
      <c r="AE101" s="19"/>
      <c r="AF101" s="27"/>
      <c r="AG101" s="25" t="str">
        <f aca="false">IF($A101="","",IF(OR($AE101="",$AF101=""),"",IFERROR(IF($AE101="% of Gross",$AA101*$AF101,IF($AE101="Per Loaded Mile",$R101*$AF101,IF($AE101="Flat",$AF101,""))),"")))</f>
        <v/>
      </c>
      <c r="AH101" s="25" t="str">
        <f aca="false">IF($A101="","",IFERROR(IF(OR($AA101="",$AD101="",$AG101=""),"",$AA101-$AD101-$AG101),""))</f>
        <v/>
      </c>
      <c r="AI101" s="28" t="str">
        <f aca="false">IF($A101="","",IFERROR($AH101/$AA101,""))</f>
        <v/>
      </c>
      <c r="AJ101" s="19"/>
      <c r="AK101" s="29"/>
      <c r="AL101" s="30" t="str">
        <f aca="false">IF($A101="","",IFERROR(IF(INDEX(Resources!$S$5:$S$104,MATCH($C101,Resources!$P$5:$P$104,0))&gt;0,INDEX(Resources!$S$5:$S$104,MATCH($C101,Resources!$P$5:$P$104,0)),Settings!$B$6),Settings!$B$6))</f>
        <v/>
      </c>
      <c r="AM101" s="31" t="str">
        <f aca="false">IF($AK101="","",IFERROR($AK101+$AL101,""))</f>
        <v/>
      </c>
      <c r="AN101" s="19"/>
      <c r="AO101" s="32" t="str">
        <f aca="true">IF($A101="","",IF($B101="Canceled","OK",IF(COUNTIF($A$6:$A$205,$A101)&gt;1,"DUPLICATE LOAD ID",IF(AND($L101&lt;&gt;"",$M101&lt;&gt;"",$M101&lt;=$L101),"CHECK APPOINTMENTS",IF(AND($P101&lt;&gt;"",$P101&gt;Settings!$B$8),"CHECK WEIGHT",IF(IFERROR(INDEX(Resources!$C$5:$C$104,MATCH($E101,Resources!$A$5:$A$104,0)),"Missing")&lt;&gt;"Active","CHECK DRIVER",IF(IFERROR(INDEX(Resources!$I$5:$I$104,MATCH($F101,Resources!$G$5:$G$104,0)),"Missing")&lt;&gt;"Active","CHECK TRUCK",IF(AND($G101&lt;&gt;"",IFERROR(INDEX(Resources!$N$5:$N$104,MATCH($G101,Resources!$L$5:$L$104,0)),"Missing")&lt;&gt;"Active"),"CHECK TRAILER",IF(AND($B101="Delivered",$AN101&lt;&gt;"Yes"),"POD NEEDED",IF(AND(OR($B101="Planned",$B101="Dispatched",$B101="At Pickup",$B101="In Transit"),$M101&lt;&gt;"",$M101&lt;NOW()),"DELIVERY OVERDUE",IF(AND($AI101&lt;&gt;"",$AI101&lt;Settings!$B$7),"LOW MARGIN","OK")))))))))))</f>
        <v/>
      </c>
      <c r="AP101" s="20"/>
    </row>
    <row r="102" customFormat="false" ht="19.5" hidden="false" customHeight="true" outlineLevel="0" collapsed="false">
      <c r="A102" s="19"/>
      <c r="B102" s="19"/>
      <c r="C102" s="20"/>
      <c r="D102" s="19"/>
      <c r="E102" s="19"/>
      <c r="F102" s="19"/>
      <c r="G102" s="19"/>
      <c r="H102" s="20"/>
      <c r="I102" s="19"/>
      <c r="J102" s="20"/>
      <c r="K102" s="19"/>
      <c r="L102" s="21"/>
      <c r="M102" s="21"/>
      <c r="N102" s="19"/>
      <c r="O102" s="20"/>
      <c r="P102" s="22"/>
      <c r="Q102" s="22"/>
      <c r="R102" s="22"/>
      <c r="S102" s="23" t="str">
        <f aca="false">IF($A102="","",IF(COUNTA($Q102:$R102)=0,"",SUM($Q102:$R102)))</f>
        <v/>
      </c>
      <c r="T102" s="19"/>
      <c r="U102" s="24"/>
      <c r="V102" s="25" t="str">
        <f aca="false">IF($A102="","",IF(OR($T102="",$U102=""),"",IFERROR(IF($T102="Flat",$U102,IF($T102="Per Loaded Mile",$R102*$U102,"")),"")))</f>
        <v/>
      </c>
      <c r="W102" s="24"/>
      <c r="X102" s="24"/>
      <c r="Y102" s="24"/>
      <c r="Z102" s="24"/>
      <c r="AA102" s="25" t="str">
        <f aca="false">IF(OR($A102="",$V102=""),"",IFERROR(SUM($V102:$Z102),""))</f>
        <v/>
      </c>
      <c r="AB102" s="26" t="str">
        <f aca="false">IF($A102="","",IFERROR(IF(INDEX(Resources!$J$5:$J$104,MATCH($F102,Resources!$G$5:$G$104,0))&gt;0,INDEX(Resources!$J$5:$J$104,MATCH($F102,Resources!$G$5:$G$104,0)),Settings!$B$5),Settings!$B$5))</f>
        <v/>
      </c>
      <c r="AC102" s="26" t="str">
        <f aca="false">IF($A102="","",IF(OR($S102="",$AB102=""),"",IFERROR($S102/$AB102,"")))</f>
        <v/>
      </c>
      <c r="AD102" s="25" t="str">
        <f aca="false">IF($A102="","",IF($AC102="","",IFERROR($AC102*Settings!$B$4,"")))</f>
        <v/>
      </c>
      <c r="AE102" s="19"/>
      <c r="AF102" s="27"/>
      <c r="AG102" s="25" t="str">
        <f aca="false">IF($A102="","",IF(OR($AE102="",$AF102=""),"",IFERROR(IF($AE102="% of Gross",$AA102*$AF102,IF($AE102="Per Loaded Mile",$R102*$AF102,IF($AE102="Flat",$AF102,""))),"")))</f>
        <v/>
      </c>
      <c r="AH102" s="25" t="str">
        <f aca="false">IF($A102="","",IFERROR(IF(OR($AA102="",$AD102="",$AG102=""),"",$AA102-$AD102-$AG102),""))</f>
        <v/>
      </c>
      <c r="AI102" s="28" t="str">
        <f aca="false">IF($A102="","",IFERROR($AH102/$AA102,""))</f>
        <v/>
      </c>
      <c r="AJ102" s="19"/>
      <c r="AK102" s="29"/>
      <c r="AL102" s="30" t="str">
        <f aca="false">IF($A102="","",IFERROR(IF(INDEX(Resources!$S$5:$S$104,MATCH($C102,Resources!$P$5:$P$104,0))&gt;0,INDEX(Resources!$S$5:$S$104,MATCH($C102,Resources!$P$5:$P$104,0)),Settings!$B$6),Settings!$B$6))</f>
        <v/>
      </c>
      <c r="AM102" s="31" t="str">
        <f aca="false">IF($AK102="","",IFERROR($AK102+$AL102,""))</f>
        <v/>
      </c>
      <c r="AN102" s="19"/>
      <c r="AO102" s="32" t="str">
        <f aca="true">IF($A102="","",IF($B102="Canceled","OK",IF(COUNTIF($A$6:$A$205,$A102)&gt;1,"DUPLICATE LOAD ID",IF(AND($L102&lt;&gt;"",$M102&lt;&gt;"",$M102&lt;=$L102),"CHECK APPOINTMENTS",IF(AND($P102&lt;&gt;"",$P102&gt;Settings!$B$8),"CHECK WEIGHT",IF(IFERROR(INDEX(Resources!$C$5:$C$104,MATCH($E102,Resources!$A$5:$A$104,0)),"Missing")&lt;&gt;"Active","CHECK DRIVER",IF(IFERROR(INDEX(Resources!$I$5:$I$104,MATCH($F102,Resources!$G$5:$G$104,0)),"Missing")&lt;&gt;"Active","CHECK TRUCK",IF(AND($G102&lt;&gt;"",IFERROR(INDEX(Resources!$N$5:$N$104,MATCH($G102,Resources!$L$5:$L$104,0)),"Missing")&lt;&gt;"Active"),"CHECK TRAILER",IF(AND($B102="Delivered",$AN102&lt;&gt;"Yes"),"POD NEEDED",IF(AND(OR($B102="Planned",$B102="Dispatched",$B102="At Pickup",$B102="In Transit"),$M102&lt;&gt;"",$M102&lt;NOW()),"DELIVERY OVERDUE",IF(AND($AI102&lt;&gt;"",$AI102&lt;Settings!$B$7),"LOW MARGIN","OK")))))))))))</f>
        <v/>
      </c>
      <c r="AP102" s="20"/>
    </row>
    <row r="103" customFormat="false" ht="19.5" hidden="false" customHeight="true" outlineLevel="0" collapsed="false">
      <c r="A103" s="19"/>
      <c r="B103" s="19"/>
      <c r="C103" s="20"/>
      <c r="D103" s="19"/>
      <c r="E103" s="19"/>
      <c r="F103" s="19"/>
      <c r="G103" s="19"/>
      <c r="H103" s="20"/>
      <c r="I103" s="19"/>
      <c r="J103" s="20"/>
      <c r="K103" s="19"/>
      <c r="L103" s="21"/>
      <c r="M103" s="21"/>
      <c r="N103" s="19"/>
      <c r="O103" s="20"/>
      <c r="P103" s="22"/>
      <c r="Q103" s="22"/>
      <c r="R103" s="22"/>
      <c r="S103" s="23" t="str">
        <f aca="false">IF($A103="","",IF(COUNTA($Q103:$R103)=0,"",SUM($Q103:$R103)))</f>
        <v/>
      </c>
      <c r="T103" s="19"/>
      <c r="U103" s="24"/>
      <c r="V103" s="25" t="str">
        <f aca="false">IF($A103="","",IF(OR($T103="",$U103=""),"",IFERROR(IF($T103="Flat",$U103,IF($T103="Per Loaded Mile",$R103*$U103,"")),"")))</f>
        <v/>
      </c>
      <c r="W103" s="24"/>
      <c r="X103" s="24"/>
      <c r="Y103" s="24"/>
      <c r="Z103" s="24"/>
      <c r="AA103" s="25" t="str">
        <f aca="false">IF(OR($A103="",$V103=""),"",IFERROR(SUM($V103:$Z103),""))</f>
        <v/>
      </c>
      <c r="AB103" s="26" t="str">
        <f aca="false">IF($A103="","",IFERROR(IF(INDEX(Resources!$J$5:$J$104,MATCH($F103,Resources!$G$5:$G$104,0))&gt;0,INDEX(Resources!$J$5:$J$104,MATCH($F103,Resources!$G$5:$G$104,0)),Settings!$B$5),Settings!$B$5))</f>
        <v/>
      </c>
      <c r="AC103" s="26" t="str">
        <f aca="false">IF($A103="","",IF(OR($S103="",$AB103=""),"",IFERROR($S103/$AB103,"")))</f>
        <v/>
      </c>
      <c r="AD103" s="25" t="str">
        <f aca="false">IF($A103="","",IF($AC103="","",IFERROR($AC103*Settings!$B$4,"")))</f>
        <v/>
      </c>
      <c r="AE103" s="19"/>
      <c r="AF103" s="27"/>
      <c r="AG103" s="25" t="str">
        <f aca="false">IF($A103="","",IF(OR($AE103="",$AF103=""),"",IFERROR(IF($AE103="% of Gross",$AA103*$AF103,IF($AE103="Per Loaded Mile",$R103*$AF103,IF($AE103="Flat",$AF103,""))),"")))</f>
        <v/>
      </c>
      <c r="AH103" s="25" t="str">
        <f aca="false">IF($A103="","",IFERROR(IF(OR($AA103="",$AD103="",$AG103=""),"",$AA103-$AD103-$AG103),""))</f>
        <v/>
      </c>
      <c r="AI103" s="28" t="str">
        <f aca="false">IF($A103="","",IFERROR($AH103/$AA103,""))</f>
        <v/>
      </c>
      <c r="AJ103" s="19"/>
      <c r="AK103" s="29"/>
      <c r="AL103" s="30" t="str">
        <f aca="false">IF($A103="","",IFERROR(IF(INDEX(Resources!$S$5:$S$104,MATCH($C103,Resources!$P$5:$P$104,0))&gt;0,INDEX(Resources!$S$5:$S$104,MATCH($C103,Resources!$P$5:$P$104,0)),Settings!$B$6),Settings!$B$6))</f>
        <v/>
      </c>
      <c r="AM103" s="31" t="str">
        <f aca="false">IF($AK103="","",IFERROR($AK103+$AL103,""))</f>
        <v/>
      </c>
      <c r="AN103" s="19"/>
      <c r="AO103" s="32" t="str">
        <f aca="true">IF($A103="","",IF($B103="Canceled","OK",IF(COUNTIF($A$6:$A$205,$A103)&gt;1,"DUPLICATE LOAD ID",IF(AND($L103&lt;&gt;"",$M103&lt;&gt;"",$M103&lt;=$L103),"CHECK APPOINTMENTS",IF(AND($P103&lt;&gt;"",$P103&gt;Settings!$B$8),"CHECK WEIGHT",IF(IFERROR(INDEX(Resources!$C$5:$C$104,MATCH($E103,Resources!$A$5:$A$104,0)),"Missing")&lt;&gt;"Active","CHECK DRIVER",IF(IFERROR(INDEX(Resources!$I$5:$I$104,MATCH($F103,Resources!$G$5:$G$104,0)),"Missing")&lt;&gt;"Active","CHECK TRUCK",IF(AND($G103&lt;&gt;"",IFERROR(INDEX(Resources!$N$5:$N$104,MATCH($G103,Resources!$L$5:$L$104,0)),"Missing")&lt;&gt;"Active"),"CHECK TRAILER",IF(AND($B103="Delivered",$AN103&lt;&gt;"Yes"),"POD NEEDED",IF(AND(OR($B103="Planned",$B103="Dispatched",$B103="At Pickup",$B103="In Transit"),$M103&lt;&gt;"",$M103&lt;NOW()),"DELIVERY OVERDUE",IF(AND($AI103&lt;&gt;"",$AI103&lt;Settings!$B$7),"LOW MARGIN","OK")))))))))))</f>
        <v/>
      </c>
      <c r="AP103" s="20"/>
    </row>
    <row r="104" customFormat="false" ht="19.5" hidden="false" customHeight="true" outlineLevel="0" collapsed="false">
      <c r="A104" s="19"/>
      <c r="B104" s="19"/>
      <c r="C104" s="20"/>
      <c r="D104" s="19"/>
      <c r="E104" s="19"/>
      <c r="F104" s="19"/>
      <c r="G104" s="19"/>
      <c r="H104" s="20"/>
      <c r="I104" s="19"/>
      <c r="J104" s="20"/>
      <c r="K104" s="19"/>
      <c r="L104" s="21"/>
      <c r="M104" s="21"/>
      <c r="N104" s="19"/>
      <c r="O104" s="20"/>
      <c r="P104" s="22"/>
      <c r="Q104" s="22"/>
      <c r="R104" s="22"/>
      <c r="S104" s="23" t="str">
        <f aca="false">IF($A104="","",IF(COUNTA($Q104:$R104)=0,"",SUM($Q104:$R104)))</f>
        <v/>
      </c>
      <c r="T104" s="19"/>
      <c r="U104" s="24"/>
      <c r="V104" s="25" t="str">
        <f aca="false">IF($A104="","",IF(OR($T104="",$U104=""),"",IFERROR(IF($T104="Flat",$U104,IF($T104="Per Loaded Mile",$R104*$U104,"")),"")))</f>
        <v/>
      </c>
      <c r="W104" s="24"/>
      <c r="X104" s="24"/>
      <c r="Y104" s="24"/>
      <c r="Z104" s="24"/>
      <c r="AA104" s="25" t="str">
        <f aca="false">IF(OR($A104="",$V104=""),"",IFERROR(SUM($V104:$Z104),""))</f>
        <v/>
      </c>
      <c r="AB104" s="26" t="str">
        <f aca="false">IF($A104="","",IFERROR(IF(INDEX(Resources!$J$5:$J$104,MATCH($F104,Resources!$G$5:$G$104,0))&gt;0,INDEX(Resources!$J$5:$J$104,MATCH($F104,Resources!$G$5:$G$104,0)),Settings!$B$5),Settings!$B$5))</f>
        <v/>
      </c>
      <c r="AC104" s="26" t="str">
        <f aca="false">IF($A104="","",IF(OR($S104="",$AB104=""),"",IFERROR($S104/$AB104,"")))</f>
        <v/>
      </c>
      <c r="AD104" s="25" t="str">
        <f aca="false">IF($A104="","",IF($AC104="","",IFERROR($AC104*Settings!$B$4,"")))</f>
        <v/>
      </c>
      <c r="AE104" s="19"/>
      <c r="AF104" s="27"/>
      <c r="AG104" s="25" t="str">
        <f aca="false">IF($A104="","",IF(OR($AE104="",$AF104=""),"",IFERROR(IF($AE104="% of Gross",$AA104*$AF104,IF($AE104="Per Loaded Mile",$R104*$AF104,IF($AE104="Flat",$AF104,""))),"")))</f>
        <v/>
      </c>
      <c r="AH104" s="25" t="str">
        <f aca="false">IF($A104="","",IFERROR(IF(OR($AA104="",$AD104="",$AG104=""),"",$AA104-$AD104-$AG104),""))</f>
        <v/>
      </c>
      <c r="AI104" s="28" t="str">
        <f aca="false">IF($A104="","",IFERROR($AH104/$AA104,""))</f>
        <v/>
      </c>
      <c r="AJ104" s="19"/>
      <c r="AK104" s="29"/>
      <c r="AL104" s="30" t="str">
        <f aca="false">IF($A104="","",IFERROR(IF(INDEX(Resources!$S$5:$S$104,MATCH($C104,Resources!$P$5:$P$104,0))&gt;0,INDEX(Resources!$S$5:$S$104,MATCH($C104,Resources!$P$5:$P$104,0)),Settings!$B$6),Settings!$B$6))</f>
        <v/>
      </c>
      <c r="AM104" s="31" t="str">
        <f aca="false">IF($AK104="","",IFERROR($AK104+$AL104,""))</f>
        <v/>
      </c>
      <c r="AN104" s="19"/>
      <c r="AO104" s="32" t="str">
        <f aca="true">IF($A104="","",IF($B104="Canceled","OK",IF(COUNTIF($A$6:$A$205,$A104)&gt;1,"DUPLICATE LOAD ID",IF(AND($L104&lt;&gt;"",$M104&lt;&gt;"",$M104&lt;=$L104),"CHECK APPOINTMENTS",IF(AND($P104&lt;&gt;"",$P104&gt;Settings!$B$8),"CHECK WEIGHT",IF(IFERROR(INDEX(Resources!$C$5:$C$104,MATCH($E104,Resources!$A$5:$A$104,0)),"Missing")&lt;&gt;"Active","CHECK DRIVER",IF(IFERROR(INDEX(Resources!$I$5:$I$104,MATCH($F104,Resources!$G$5:$G$104,0)),"Missing")&lt;&gt;"Active","CHECK TRUCK",IF(AND($G104&lt;&gt;"",IFERROR(INDEX(Resources!$N$5:$N$104,MATCH($G104,Resources!$L$5:$L$104,0)),"Missing")&lt;&gt;"Active"),"CHECK TRAILER",IF(AND($B104="Delivered",$AN104&lt;&gt;"Yes"),"POD NEEDED",IF(AND(OR($B104="Planned",$B104="Dispatched",$B104="At Pickup",$B104="In Transit"),$M104&lt;&gt;"",$M104&lt;NOW()),"DELIVERY OVERDUE",IF(AND($AI104&lt;&gt;"",$AI104&lt;Settings!$B$7),"LOW MARGIN","OK")))))))))))</f>
        <v/>
      </c>
      <c r="AP104" s="20"/>
    </row>
    <row r="105" customFormat="false" ht="19.5" hidden="false" customHeight="true" outlineLevel="0" collapsed="false">
      <c r="A105" s="19"/>
      <c r="B105" s="19"/>
      <c r="C105" s="20"/>
      <c r="D105" s="19"/>
      <c r="E105" s="19"/>
      <c r="F105" s="19"/>
      <c r="G105" s="19"/>
      <c r="H105" s="20"/>
      <c r="I105" s="19"/>
      <c r="J105" s="20"/>
      <c r="K105" s="19"/>
      <c r="L105" s="21"/>
      <c r="M105" s="21"/>
      <c r="N105" s="19"/>
      <c r="O105" s="20"/>
      <c r="P105" s="22"/>
      <c r="Q105" s="22"/>
      <c r="R105" s="22"/>
      <c r="S105" s="23" t="str">
        <f aca="false">IF($A105="","",IF(COUNTA($Q105:$R105)=0,"",SUM($Q105:$R105)))</f>
        <v/>
      </c>
      <c r="T105" s="19"/>
      <c r="U105" s="24"/>
      <c r="V105" s="25" t="str">
        <f aca="false">IF($A105="","",IF(OR($T105="",$U105=""),"",IFERROR(IF($T105="Flat",$U105,IF($T105="Per Loaded Mile",$R105*$U105,"")),"")))</f>
        <v/>
      </c>
      <c r="W105" s="24"/>
      <c r="X105" s="24"/>
      <c r="Y105" s="24"/>
      <c r="Z105" s="24"/>
      <c r="AA105" s="25" t="str">
        <f aca="false">IF(OR($A105="",$V105=""),"",IFERROR(SUM($V105:$Z105),""))</f>
        <v/>
      </c>
      <c r="AB105" s="26" t="str">
        <f aca="false">IF($A105="","",IFERROR(IF(INDEX(Resources!$J$5:$J$104,MATCH($F105,Resources!$G$5:$G$104,0))&gt;0,INDEX(Resources!$J$5:$J$104,MATCH($F105,Resources!$G$5:$G$104,0)),Settings!$B$5),Settings!$B$5))</f>
        <v/>
      </c>
      <c r="AC105" s="26" t="str">
        <f aca="false">IF($A105="","",IF(OR($S105="",$AB105=""),"",IFERROR($S105/$AB105,"")))</f>
        <v/>
      </c>
      <c r="AD105" s="25" t="str">
        <f aca="false">IF($A105="","",IF($AC105="","",IFERROR($AC105*Settings!$B$4,"")))</f>
        <v/>
      </c>
      <c r="AE105" s="19"/>
      <c r="AF105" s="27"/>
      <c r="AG105" s="25" t="str">
        <f aca="false">IF($A105="","",IF(OR($AE105="",$AF105=""),"",IFERROR(IF($AE105="% of Gross",$AA105*$AF105,IF($AE105="Per Loaded Mile",$R105*$AF105,IF($AE105="Flat",$AF105,""))),"")))</f>
        <v/>
      </c>
      <c r="AH105" s="25" t="str">
        <f aca="false">IF($A105="","",IFERROR(IF(OR($AA105="",$AD105="",$AG105=""),"",$AA105-$AD105-$AG105),""))</f>
        <v/>
      </c>
      <c r="AI105" s="28" t="str">
        <f aca="false">IF($A105="","",IFERROR($AH105/$AA105,""))</f>
        <v/>
      </c>
      <c r="AJ105" s="19"/>
      <c r="AK105" s="29"/>
      <c r="AL105" s="30" t="str">
        <f aca="false">IF($A105="","",IFERROR(IF(INDEX(Resources!$S$5:$S$104,MATCH($C105,Resources!$P$5:$P$104,0))&gt;0,INDEX(Resources!$S$5:$S$104,MATCH($C105,Resources!$P$5:$P$104,0)),Settings!$B$6),Settings!$B$6))</f>
        <v/>
      </c>
      <c r="AM105" s="31" t="str">
        <f aca="false">IF($AK105="","",IFERROR($AK105+$AL105,""))</f>
        <v/>
      </c>
      <c r="AN105" s="19"/>
      <c r="AO105" s="32" t="str">
        <f aca="true">IF($A105="","",IF($B105="Canceled","OK",IF(COUNTIF($A$6:$A$205,$A105)&gt;1,"DUPLICATE LOAD ID",IF(AND($L105&lt;&gt;"",$M105&lt;&gt;"",$M105&lt;=$L105),"CHECK APPOINTMENTS",IF(AND($P105&lt;&gt;"",$P105&gt;Settings!$B$8),"CHECK WEIGHT",IF(IFERROR(INDEX(Resources!$C$5:$C$104,MATCH($E105,Resources!$A$5:$A$104,0)),"Missing")&lt;&gt;"Active","CHECK DRIVER",IF(IFERROR(INDEX(Resources!$I$5:$I$104,MATCH($F105,Resources!$G$5:$G$104,0)),"Missing")&lt;&gt;"Active","CHECK TRUCK",IF(AND($G105&lt;&gt;"",IFERROR(INDEX(Resources!$N$5:$N$104,MATCH($G105,Resources!$L$5:$L$104,0)),"Missing")&lt;&gt;"Active"),"CHECK TRAILER",IF(AND($B105="Delivered",$AN105&lt;&gt;"Yes"),"POD NEEDED",IF(AND(OR($B105="Planned",$B105="Dispatched",$B105="At Pickup",$B105="In Transit"),$M105&lt;&gt;"",$M105&lt;NOW()),"DELIVERY OVERDUE",IF(AND($AI105&lt;&gt;"",$AI105&lt;Settings!$B$7),"LOW MARGIN","OK")))))))))))</f>
        <v/>
      </c>
      <c r="AP105" s="20"/>
    </row>
    <row r="106" customFormat="false" ht="19.5" hidden="false" customHeight="true" outlineLevel="0" collapsed="false">
      <c r="A106" s="19"/>
      <c r="B106" s="19"/>
      <c r="C106" s="20"/>
      <c r="D106" s="19"/>
      <c r="E106" s="19"/>
      <c r="F106" s="19"/>
      <c r="G106" s="19"/>
      <c r="H106" s="20"/>
      <c r="I106" s="19"/>
      <c r="J106" s="20"/>
      <c r="K106" s="19"/>
      <c r="L106" s="21"/>
      <c r="M106" s="21"/>
      <c r="N106" s="19"/>
      <c r="O106" s="20"/>
      <c r="P106" s="22"/>
      <c r="Q106" s="22"/>
      <c r="R106" s="22"/>
      <c r="S106" s="23" t="str">
        <f aca="false">IF($A106="","",IF(COUNTA($Q106:$R106)=0,"",SUM($Q106:$R106)))</f>
        <v/>
      </c>
      <c r="T106" s="19"/>
      <c r="U106" s="24"/>
      <c r="V106" s="25" t="str">
        <f aca="false">IF($A106="","",IF(OR($T106="",$U106=""),"",IFERROR(IF($T106="Flat",$U106,IF($T106="Per Loaded Mile",$R106*$U106,"")),"")))</f>
        <v/>
      </c>
      <c r="W106" s="24"/>
      <c r="X106" s="24"/>
      <c r="Y106" s="24"/>
      <c r="Z106" s="24"/>
      <c r="AA106" s="25" t="str">
        <f aca="false">IF(OR($A106="",$V106=""),"",IFERROR(SUM($V106:$Z106),""))</f>
        <v/>
      </c>
      <c r="AB106" s="26" t="str">
        <f aca="false">IF($A106="","",IFERROR(IF(INDEX(Resources!$J$5:$J$104,MATCH($F106,Resources!$G$5:$G$104,0))&gt;0,INDEX(Resources!$J$5:$J$104,MATCH($F106,Resources!$G$5:$G$104,0)),Settings!$B$5),Settings!$B$5))</f>
        <v/>
      </c>
      <c r="AC106" s="26" t="str">
        <f aca="false">IF($A106="","",IF(OR($S106="",$AB106=""),"",IFERROR($S106/$AB106,"")))</f>
        <v/>
      </c>
      <c r="AD106" s="25" t="str">
        <f aca="false">IF($A106="","",IF($AC106="","",IFERROR($AC106*Settings!$B$4,"")))</f>
        <v/>
      </c>
      <c r="AE106" s="19"/>
      <c r="AF106" s="27"/>
      <c r="AG106" s="25" t="str">
        <f aca="false">IF($A106="","",IF(OR($AE106="",$AF106=""),"",IFERROR(IF($AE106="% of Gross",$AA106*$AF106,IF($AE106="Per Loaded Mile",$R106*$AF106,IF($AE106="Flat",$AF106,""))),"")))</f>
        <v/>
      </c>
      <c r="AH106" s="25" t="str">
        <f aca="false">IF($A106="","",IFERROR(IF(OR($AA106="",$AD106="",$AG106=""),"",$AA106-$AD106-$AG106),""))</f>
        <v/>
      </c>
      <c r="AI106" s="28" t="str">
        <f aca="false">IF($A106="","",IFERROR($AH106/$AA106,""))</f>
        <v/>
      </c>
      <c r="AJ106" s="19"/>
      <c r="AK106" s="29"/>
      <c r="AL106" s="30" t="str">
        <f aca="false">IF($A106="","",IFERROR(IF(INDEX(Resources!$S$5:$S$104,MATCH($C106,Resources!$P$5:$P$104,0))&gt;0,INDEX(Resources!$S$5:$S$104,MATCH($C106,Resources!$P$5:$P$104,0)),Settings!$B$6),Settings!$B$6))</f>
        <v/>
      </c>
      <c r="AM106" s="31" t="str">
        <f aca="false">IF($AK106="","",IFERROR($AK106+$AL106,""))</f>
        <v/>
      </c>
      <c r="AN106" s="19"/>
      <c r="AO106" s="32" t="str">
        <f aca="true">IF($A106="","",IF($B106="Canceled","OK",IF(COUNTIF($A$6:$A$205,$A106)&gt;1,"DUPLICATE LOAD ID",IF(AND($L106&lt;&gt;"",$M106&lt;&gt;"",$M106&lt;=$L106),"CHECK APPOINTMENTS",IF(AND($P106&lt;&gt;"",$P106&gt;Settings!$B$8),"CHECK WEIGHT",IF(IFERROR(INDEX(Resources!$C$5:$C$104,MATCH($E106,Resources!$A$5:$A$104,0)),"Missing")&lt;&gt;"Active","CHECK DRIVER",IF(IFERROR(INDEX(Resources!$I$5:$I$104,MATCH($F106,Resources!$G$5:$G$104,0)),"Missing")&lt;&gt;"Active","CHECK TRUCK",IF(AND($G106&lt;&gt;"",IFERROR(INDEX(Resources!$N$5:$N$104,MATCH($G106,Resources!$L$5:$L$104,0)),"Missing")&lt;&gt;"Active"),"CHECK TRAILER",IF(AND($B106="Delivered",$AN106&lt;&gt;"Yes"),"POD NEEDED",IF(AND(OR($B106="Planned",$B106="Dispatched",$B106="At Pickup",$B106="In Transit"),$M106&lt;&gt;"",$M106&lt;NOW()),"DELIVERY OVERDUE",IF(AND($AI106&lt;&gt;"",$AI106&lt;Settings!$B$7),"LOW MARGIN","OK")))))))))))</f>
        <v/>
      </c>
      <c r="AP106" s="20"/>
    </row>
    <row r="107" customFormat="false" ht="19.5" hidden="false" customHeight="true" outlineLevel="0" collapsed="false">
      <c r="A107" s="19"/>
      <c r="B107" s="19"/>
      <c r="C107" s="20"/>
      <c r="D107" s="19"/>
      <c r="E107" s="19"/>
      <c r="F107" s="19"/>
      <c r="G107" s="19"/>
      <c r="H107" s="20"/>
      <c r="I107" s="19"/>
      <c r="J107" s="20"/>
      <c r="K107" s="19"/>
      <c r="L107" s="21"/>
      <c r="M107" s="21"/>
      <c r="N107" s="19"/>
      <c r="O107" s="20"/>
      <c r="P107" s="22"/>
      <c r="Q107" s="22"/>
      <c r="R107" s="22"/>
      <c r="S107" s="23" t="str">
        <f aca="false">IF($A107="","",IF(COUNTA($Q107:$R107)=0,"",SUM($Q107:$R107)))</f>
        <v/>
      </c>
      <c r="T107" s="19"/>
      <c r="U107" s="24"/>
      <c r="V107" s="25" t="str">
        <f aca="false">IF($A107="","",IF(OR($T107="",$U107=""),"",IFERROR(IF($T107="Flat",$U107,IF($T107="Per Loaded Mile",$R107*$U107,"")),"")))</f>
        <v/>
      </c>
      <c r="W107" s="24"/>
      <c r="X107" s="24"/>
      <c r="Y107" s="24"/>
      <c r="Z107" s="24"/>
      <c r="AA107" s="25" t="str">
        <f aca="false">IF(OR($A107="",$V107=""),"",IFERROR(SUM($V107:$Z107),""))</f>
        <v/>
      </c>
      <c r="AB107" s="26" t="str">
        <f aca="false">IF($A107="","",IFERROR(IF(INDEX(Resources!$J$5:$J$104,MATCH($F107,Resources!$G$5:$G$104,0))&gt;0,INDEX(Resources!$J$5:$J$104,MATCH($F107,Resources!$G$5:$G$104,0)),Settings!$B$5),Settings!$B$5))</f>
        <v/>
      </c>
      <c r="AC107" s="26" t="str">
        <f aca="false">IF($A107="","",IF(OR($S107="",$AB107=""),"",IFERROR($S107/$AB107,"")))</f>
        <v/>
      </c>
      <c r="AD107" s="25" t="str">
        <f aca="false">IF($A107="","",IF($AC107="","",IFERROR($AC107*Settings!$B$4,"")))</f>
        <v/>
      </c>
      <c r="AE107" s="19"/>
      <c r="AF107" s="27"/>
      <c r="AG107" s="25" t="str">
        <f aca="false">IF($A107="","",IF(OR($AE107="",$AF107=""),"",IFERROR(IF($AE107="% of Gross",$AA107*$AF107,IF($AE107="Per Loaded Mile",$R107*$AF107,IF($AE107="Flat",$AF107,""))),"")))</f>
        <v/>
      </c>
      <c r="AH107" s="25" t="str">
        <f aca="false">IF($A107="","",IFERROR(IF(OR($AA107="",$AD107="",$AG107=""),"",$AA107-$AD107-$AG107),""))</f>
        <v/>
      </c>
      <c r="AI107" s="28" t="str">
        <f aca="false">IF($A107="","",IFERROR($AH107/$AA107,""))</f>
        <v/>
      </c>
      <c r="AJ107" s="19"/>
      <c r="AK107" s="29"/>
      <c r="AL107" s="30" t="str">
        <f aca="false">IF($A107="","",IFERROR(IF(INDEX(Resources!$S$5:$S$104,MATCH($C107,Resources!$P$5:$P$104,0))&gt;0,INDEX(Resources!$S$5:$S$104,MATCH($C107,Resources!$P$5:$P$104,0)),Settings!$B$6),Settings!$B$6))</f>
        <v/>
      </c>
      <c r="AM107" s="31" t="str">
        <f aca="false">IF($AK107="","",IFERROR($AK107+$AL107,""))</f>
        <v/>
      </c>
      <c r="AN107" s="19"/>
      <c r="AO107" s="32" t="str">
        <f aca="true">IF($A107="","",IF($B107="Canceled","OK",IF(COUNTIF($A$6:$A$205,$A107)&gt;1,"DUPLICATE LOAD ID",IF(AND($L107&lt;&gt;"",$M107&lt;&gt;"",$M107&lt;=$L107),"CHECK APPOINTMENTS",IF(AND($P107&lt;&gt;"",$P107&gt;Settings!$B$8),"CHECK WEIGHT",IF(IFERROR(INDEX(Resources!$C$5:$C$104,MATCH($E107,Resources!$A$5:$A$104,0)),"Missing")&lt;&gt;"Active","CHECK DRIVER",IF(IFERROR(INDEX(Resources!$I$5:$I$104,MATCH($F107,Resources!$G$5:$G$104,0)),"Missing")&lt;&gt;"Active","CHECK TRUCK",IF(AND($G107&lt;&gt;"",IFERROR(INDEX(Resources!$N$5:$N$104,MATCH($G107,Resources!$L$5:$L$104,0)),"Missing")&lt;&gt;"Active"),"CHECK TRAILER",IF(AND($B107="Delivered",$AN107&lt;&gt;"Yes"),"POD NEEDED",IF(AND(OR($B107="Planned",$B107="Dispatched",$B107="At Pickup",$B107="In Transit"),$M107&lt;&gt;"",$M107&lt;NOW()),"DELIVERY OVERDUE",IF(AND($AI107&lt;&gt;"",$AI107&lt;Settings!$B$7),"LOW MARGIN","OK")))))))))))</f>
        <v/>
      </c>
      <c r="AP107" s="20"/>
    </row>
    <row r="108" customFormat="false" ht="19.5" hidden="false" customHeight="true" outlineLevel="0" collapsed="false">
      <c r="A108" s="19"/>
      <c r="B108" s="19"/>
      <c r="C108" s="20"/>
      <c r="D108" s="19"/>
      <c r="E108" s="19"/>
      <c r="F108" s="19"/>
      <c r="G108" s="19"/>
      <c r="H108" s="20"/>
      <c r="I108" s="19"/>
      <c r="J108" s="20"/>
      <c r="K108" s="19"/>
      <c r="L108" s="21"/>
      <c r="M108" s="21"/>
      <c r="N108" s="19"/>
      <c r="O108" s="20"/>
      <c r="P108" s="22"/>
      <c r="Q108" s="22"/>
      <c r="R108" s="22"/>
      <c r="S108" s="23" t="str">
        <f aca="false">IF($A108="","",IF(COUNTA($Q108:$R108)=0,"",SUM($Q108:$R108)))</f>
        <v/>
      </c>
      <c r="T108" s="19"/>
      <c r="U108" s="24"/>
      <c r="V108" s="25" t="str">
        <f aca="false">IF($A108="","",IF(OR($T108="",$U108=""),"",IFERROR(IF($T108="Flat",$U108,IF($T108="Per Loaded Mile",$R108*$U108,"")),"")))</f>
        <v/>
      </c>
      <c r="W108" s="24"/>
      <c r="X108" s="24"/>
      <c r="Y108" s="24"/>
      <c r="Z108" s="24"/>
      <c r="AA108" s="25" t="str">
        <f aca="false">IF(OR($A108="",$V108=""),"",IFERROR(SUM($V108:$Z108),""))</f>
        <v/>
      </c>
      <c r="AB108" s="26" t="str">
        <f aca="false">IF($A108="","",IFERROR(IF(INDEX(Resources!$J$5:$J$104,MATCH($F108,Resources!$G$5:$G$104,0))&gt;0,INDEX(Resources!$J$5:$J$104,MATCH($F108,Resources!$G$5:$G$104,0)),Settings!$B$5),Settings!$B$5))</f>
        <v/>
      </c>
      <c r="AC108" s="26" t="str">
        <f aca="false">IF($A108="","",IF(OR($S108="",$AB108=""),"",IFERROR($S108/$AB108,"")))</f>
        <v/>
      </c>
      <c r="AD108" s="25" t="str">
        <f aca="false">IF($A108="","",IF($AC108="","",IFERROR($AC108*Settings!$B$4,"")))</f>
        <v/>
      </c>
      <c r="AE108" s="19"/>
      <c r="AF108" s="27"/>
      <c r="AG108" s="25" t="str">
        <f aca="false">IF($A108="","",IF(OR($AE108="",$AF108=""),"",IFERROR(IF($AE108="% of Gross",$AA108*$AF108,IF($AE108="Per Loaded Mile",$R108*$AF108,IF($AE108="Flat",$AF108,""))),"")))</f>
        <v/>
      </c>
      <c r="AH108" s="25" t="str">
        <f aca="false">IF($A108="","",IFERROR(IF(OR($AA108="",$AD108="",$AG108=""),"",$AA108-$AD108-$AG108),""))</f>
        <v/>
      </c>
      <c r="AI108" s="28" t="str">
        <f aca="false">IF($A108="","",IFERROR($AH108/$AA108,""))</f>
        <v/>
      </c>
      <c r="AJ108" s="19"/>
      <c r="AK108" s="29"/>
      <c r="AL108" s="30" t="str">
        <f aca="false">IF($A108="","",IFERROR(IF(INDEX(Resources!$S$5:$S$104,MATCH($C108,Resources!$P$5:$P$104,0))&gt;0,INDEX(Resources!$S$5:$S$104,MATCH($C108,Resources!$P$5:$P$104,0)),Settings!$B$6),Settings!$B$6))</f>
        <v/>
      </c>
      <c r="AM108" s="31" t="str">
        <f aca="false">IF($AK108="","",IFERROR($AK108+$AL108,""))</f>
        <v/>
      </c>
      <c r="AN108" s="19"/>
      <c r="AO108" s="32" t="str">
        <f aca="true">IF($A108="","",IF($B108="Canceled","OK",IF(COUNTIF($A$6:$A$205,$A108)&gt;1,"DUPLICATE LOAD ID",IF(AND($L108&lt;&gt;"",$M108&lt;&gt;"",$M108&lt;=$L108),"CHECK APPOINTMENTS",IF(AND($P108&lt;&gt;"",$P108&gt;Settings!$B$8),"CHECK WEIGHT",IF(IFERROR(INDEX(Resources!$C$5:$C$104,MATCH($E108,Resources!$A$5:$A$104,0)),"Missing")&lt;&gt;"Active","CHECK DRIVER",IF(IFERROR(INDEX(Resources!$I$5:$I$104,MATCH($F108,Resources!$G$5:$G$104,0)),"Missing")&lt;&gt;"Active","CHECK TRUCK",IF(AND($G108&lt;&gt;"",IFERROR(INDEX(Resources!$N$5:$N$104,MATCH($G108,Resources!$L$5:$L$104,0)),"Missing")&lt;&gt;"Active"),"CHECK TRAILER",IF(AND($B108="Delivered",$AN108&lt;&gt;"Yes"),"POD NEEDED",IF(AND(OR($B108="Planned",$B108="Dispatched",$B108="At Pickup",$B108="In Transit"),$M108&lt;&gt;"",$M108&lt;NOW()),"DELIVERY OVERDUE",IF(AND($AI108&lt;&gt;"",$AI108&lt;Settings!$B$7),"LOW MARGIN","OK")))))))))))</f>
        <v/>
      </c>
      <c r="AP108" s="20"/>
    </row>
    <row r="109" customFormat="false" ht="19.5" hidden="false" customHeight="true" outlineLevel="0" collapsed="false">
      <c r="A109" s="19"/>
      <c r="B109" s="19"/>
      <c r="C109" s="20"/>
      <c r="D109" s="19"/>
      <c r="E109" s="19"/>
      <c r="F109" s="19"/>
      <c r="G109" s="19"/>
      <c r="H109" s="20"/>
      <c r="I109" s="19"/>
      <c r="J109" s="20"/>
      <c r="K109" s="19"/>
      <c r="L109" s="21"/>
      <c r="M109" s="21"/>
      <c r="N109" s="19"/>
      <c r="O109" s="20"/>
      <c r="P109" s="22"/>
      <c r="Q109" s="22"/>
      <c r="R109" s="22"/>
      <c r="S109" s="23" t="str">
        <f aca="false">IF($A109="","",IF(COUNTA($Q109:$R109)=0,"",SUM($Q109:$R109)))</f>
        <v/>
      </c>
      <c r="T109" s="19"/>
      <c r="U109" s="24"/>
      <c r="V109" s="25" t="str">
        <f aca="false">IF($A109="","",IF(OR($T109="",$U109=""),"",IFERROR(IF($T109="Flat",$U109,IF($T109="Per Loaded Mile",$R109*$U109,"")),"")))</f>
        <v/>
      </c>
      <c r="W109" s="24"/>
      <c r="X109" s="24"/>
      <c r="Y109" s="24"/>
      <c r="Z109" s="24"/>
      <c r="AA109" s="25" t="str">
        <f aca="false">IF(OR($A109="",$V109=""),"",IFERROR(SUM($V109:$Z109),""))</f>
        <v/>
      </c>
      <c r="AB109" s="26" t="str">
        <f aca="false">IF($A109="","",IFERROR(IF(INDEX(Resources!$J$5:$J$104,MATCH($F109,Resources!$G$5:$G$104,0))&gt;0,INDEX(Resources!$J$5:$J$104,MATCH($F109,Resources!$G$5:$G$104,0)),Settings!$B$5),Settings!$B$5))</f>
        <v/>
      </c>
      <c r="AC109" s="26" t="str">
        <f aca="false">IF($A109="","",IF(OR($S109="",$AB109=""),"",IFERROR($S109/$AB109,"")))</f>
        <v/>
      </c>
      <c r="AD109" s="25" t="str">
        <f aca="false">IF($A109="","",IF($AC109="","",IFERROR($AC109*Settings!$B$4,"")))</f>
        <v/>
      </c>
      <c r="AE109" s="19"/>
      <c r="AF109" s="27"/>
      <c r="AG109" s="25" t="str">
        <f aca="false">IF($A109="","",IF(OR($AE109="",$AF109=""),"",IFERROR(IF($AE109="% of Gross",$AA109*$AF109,IF($AE109="Per Loaded Mile",$R109*$AF109,IF($AE109="Flat",$AF109,""))),"")))</f>
        <v/>
      </c>
      <c r="AH109" s="25" t="str">
        <f aca="false">IF($A109="","",IFERROR(IF(OR($AA109="",$AD109="",$AG109=""),"",$AA109-$AD109-$AG109),""))</f>
        <v/>
      </c>
      <c r="AI109" s="28" t="str">
        <f aca="false">IF($A109="","",IFERROR($AH109/$AA109,""))</f>
        <v/>
      </c>
      <c r="AJ109" s="19"/>
      <c r="AK109" s="29"/>
      <c r="AL109" s="30" t="str">
        <f aca="false">IF($A109="","",IFERROR(IF(INDEX(Resources!$S$5:$S$104,MATCH($C109,Resources!$P$5:$P$104,0))&gt;0,INDEX(Resources!$S$5:$S$104,MATCH($C109,Resources!$P$5:$P$104,0)),Settings!$B$6),Settings!$B$6))</f>
        <v/>
      </c>
      <c r="AM109" s="31" t="str">
        <f aca="false">IF($AK109="","",IFERROR($AK109+$AL109,""))</f>
        <v/>
      </c>
      <c r="AN109" s="19"/>
      <c r="AO109" s="32" t="str">
        <f aca="true">IF($A109="","",IF($B109="Canceled","OK",IF(COUNTIF($A$6:$A$205,$A109)&gt;1,"DUPLICATE LOAD ID",IF(AND($L109&lt;&gt;"",$M109&lt;&gt;"",$M109&lt;=$L109),"CHECK APPOINTMENTS",IF(AND($P109&lt;&gt;"",$P109&gt;Settings!$B$8),"CHECK WEIGHT",IF(IFERROR(INDEX(Resources!$C$5:$C$104,MATCH($E109,Resources!$A$5:$A$104,0)),"Missing")&lt;&gt;"Active","CHECK DRIVER",IF(IFERROR(INDEX(Resources!$I$5:$I$104,MATCH($F109,Resources!$G$5:$G$104,0)),"Missing")&lt;&gt;"Active","CHECK TRUCK",IF(AND($G109&lt;&gt;"",IFERROR(INDEX(Resources!$N$5:$N$104,MATCH($G109,Resources!$L$5:$L$104,0)),"Missing")&lt;&gt;"Active"),"CHECK TRAILER",IF(AND($B109="Delivered",$AN109&lt;&gt;"Yes"),"POD NEEDED",IF(AND(OR($B109="Planned",$B109="Dispatched",$B109="At Pickup",$B109="In Transit"),$M109&lt;&gt;"",$M109&lt;NOW()),"DELIVERY OVERDUE",IF(AND($AI109&lt;&gt;"",$AI109&lt;Settings!$B$7),"LOW MARGIN","OK")))))))))))</f>
        <v/>
      </c>
      <c r="AP109" s="20"/>
    </row>
    <row r="110" customFormat="false" ht="19.5" hidden="false" customHeight="true" outlineLevel="0" collapsed="false">
      <c r="A110" s="19"/>
      <c r="B110" s="19"/>
      <c r="C110" s="20"/>
      <c r="D110" s="19"/>
      <c r="E110" s="19"/>
      <c r="F110" s="19"/>
      <c r="G110" s="19"/>
      <c r="H110" s="20"/>
      <c r="I110" s="19"/>
      <c r="J110" s="20"/>
      <c r="K110" s="19"/>
      <c r="L110" s="21"/>
      <c r="M110" s="21"/>
      <c r="N110" s="19"/>
      <c r="O110" s="20"/>
      <c r="P110" s="22"/>
      <c r="Q110" s="22"/>
      <c r="R110" s="22"/>
      <c r="S110" s="23" t="str">
        <f aca="false">IF($A110="","",IF(COUNTA($Q110:$R110)=0,"",SUM($Q110:$R110)))</f>
        <v/>
      </c>
      <c r="T110" s="19"/>
      <c r="U110" s="24"/>
      <c r="V110" s="25" t="str">
        <f aca="false">IF($A110="","",IF(OR($T110="",$U110=""),"",IFERROR(IF($T110="Flat",$U110,IF($T110="Per Loaded Mile",$R110*$U110,"")),"")))</f>
        <v/>
      </c>
      <c r="W110" s="24"/>
      <c r="X110" s="24"/>
      <c r="Y110" s="24"/>
      <c r="Z110" s="24"/>
      <c r="AA110" s="25" t="str">
        <f aca="false">IF(OR($A110="",$V110=""),"",IFERROR(SUM($V110:$Z110),""))</f>
        <v/>
      </c>
      <c r="AB110" s="26" t="str">
        <f aca="false">IF($A110="","",IFERROR(IF(INDEX(Resources!$J$5:$J$104,MATCH($F110,Resources!$G$5:$G$104,0))&gt;0,INDEX(Resources!$J$5:$J$104,MATCH($F110,Resources!$G$5:$G$104,0)),Settings!$B$5),Settings!$B$5))</f>
        <v/>
      </c>
      <c r="AC110" s="26" t="str">
        <f aca="false">IF($A110="","",IF(OR($S110="",$AB110=""),"",IFERROR($S110/$AB110,"")))</f>
        <v/>
      </c>
      <c r="AD110" s="25" t="str">
        <f aca="false">IF($A110="","",IF($AC110="","",IFERROR($AC110*Settings!$B$4,"")))</f>
        <v/>
      </c>
      <c r="AE110" s="19"/>
      <c r="AF110" s="27"/>
      <c r="AG110" s="25" t="str">
        <f aca="false">IF($A110="","",IF(OR($AE110="",$AF110=""),"",IFERROR(IF($AE110="% of Gross",$AA110*$AF110,IF($AE110="Per Loaded Mile",$R110*$AF110,IF($AE110="Flat",$AF110,""))),"")))</f>
        <v/>
      </c>
      <c r="AH110" s="25" t="str">
        <f aca="false">IF($A110="","",IFERROR(IF(OR($AA110="",$AD110="",$AG110=""),"",$AA110-$AD110-$AG110),""))</f>
        <v/>
      </c>
      <c r="AI110" s="28" t="str">
        <f aca="false">IF($A110="","",IFERROR($AH110/$AA110,""))</f>
        <v/>
      </c>
      <c r="AJ110" s="19"/>
      <c r="AK110" s="29"/>
      <c r="AL110" s="30" t="str">
        <f aca="false">IF($A110="","",IFERROR(IF(INDEX(Resources!$S$5:$S$104,MATCH($C110,Resources!$P$5:$P$104,0))&gt;0,INDEX(Resources!$S$5:$S$104,MATCH($C110,Resources!$P$5:$P$104,0)),Settings!$B$6),Settings!$B$6))</f>
        <v/>
      </c>
      <c r="AM110" s="31" t="str">
        <f aca="false">IF($AK110="","",IFERROR($AK110+$AL110,""))</f>
        <v/>
      </c>
      <c r="AN110" s="19"/>
      <c r="AO110" s="32" t="str">
        <f aca="true">IF($A110="","",IF($B110="Canceled","OK",IF(COUNTIF($A$6:$A$205,$A110)&gt;1,"DUPLICATE LOAD ID",IF(AND($L110&lt;&gt;"",$M110&lt;&gt;"",$M110&lt;=$L110),"CHECK APPOINTMENTS",IF(AND($P110&lt;&gt;"",$P110&gt;Settings!$B$8),"CHECK WEIGHT",IF(IFERROR(INDEX(Resources!$C$5:$C$104,MATCH($E110,Resources!$A$5:$A$104,0)),"Missing")&lt;&gt;"Active","CHECK DRIVER",IF(IFERROR(INDEX(Resources!$I$5:$I$104,MATCH($F110,Resources!$G$5:$G$104,0)),"Missing")&lt;&gt;"Active","CHECK TRUCK",IF(AND($G110&lt;&gt;"",IFERROR(INDEX(Resources!$N$5:$N$104,MATCH($G110,Resources!$L$5:$L$104,0)),"Missing")&lt;&gt;"Active"),"CHECK TRAILER",IF(AND($B110="Delivered",$AN110&lt;&gt;"Yes"),"POD NEEDED",IF(AND(OR($B110="Planned",$B110="Dispatched",$B110="At Pickup",$B110="In Transit"),$M110&lt;&gt;"",$M110&lt;NOW()),"DELIVERY OVERDUE",IF(AND($AI110&lt;&gt;"",$AI110&lt;Settings!$B$7),"LOW MARGIN","OK")))))))))))</f>
        <v/>
      </c>
      <c r="AP110" s="20"/>
    </row>
    <row r="111" customFormat="false" ht="19.5" hidden="false" customHeight="true" outlineLevel="0" collapsed="false">
      <c r="A111" s="19"/>
      <c r="B111" s="19"/>
      <c r="C111" s="20"/>
      <c r="D111" s="19"/>
      <c r="E111" s="19"/>
      <c r="F111" s="19"/>
      <c r="G111" s="19"/>
      <c r="H111" s="20"/>
      <c r="I111" s="19"/>
      <c r="J111" s="20"/>
      <c r="K111" s="19"/>
      <c r="L111" s="21"/>
      <c r="M111" s="21"/>
      <c r="N111" s="19"/>
      <c r="O111" s="20"/>
      <c r="P111" s="22"/>
      <c r="Q111" s="22"/>
      <c r="R111" s="22"/>
      <c r="S111" s="23" t="str">
        <f aca="false">IF($A111="","",IF(COUNTA($Q111:$R111)=0,"",SUM($Q111:$R111)))</f>
        <v/>
      </c>
      <c r="T111" s="19"/>
      <c r="U111" s="24"/>
      <c r="V111" s="25" t="str">
        <f aca="false">IF($A111="","",IF(OR($T111="",$U111=""),"",IFERROR(IF($T111="Flat",$U111,IF($T111="Per Loaded Mile",$R111*$U111,"")),"")))</f>
        <v/>
      </c>
      <c r="W111" s="24"/>
      <c r="X111" s="24"/>
      <c r="Y111" s="24"/>
      <c r="Z111" s="24"/>
      <c r="AA111" s="25" t="str">
        <f aca="false">IF(OR($A111="",$V111=""),"",IFERROR(SUM($V111:$Z111),""))</f>
        <v/>
      </c>
      <c r="AB111" s="26" t="str">
        <f aca="false">IF($A111="","",IFERROR(IF(INDEX(Resources!$J$5:$J$104,MATCH($F111,Resources!$G$5:$G$104,0))&gt;0,INDEX(Resources!$J$5:$J$104,MATCH($F111,Resources!$G$5:$G$104,0)),Settings!$B$5),Settings!$B$5))</f>
        <v/>
      </c>
      <c r="AC111" s="26" t="str">
        <f aca="false">IF($A111="","",IF(OR($S111="",$AB111=""),"",IFERROR($S111/$AB111,"")))</f>
        <v/>
      </c>
      <c r="AD111" s="25" t="str">
        <f aca="false">IF($A111="","",IF($AC111="","",IFERROR($AC111*Settings!$B$4,"")))</f>
        <v/>
      </c>
      <c r="AE111" s="19"/>
      <c r="AF111" s="27"/>
      <c r="AG111" s="25" t="str">
        <f aca="false">IF($A111="","",IF(OR($AE111="",$AF111=""),"",IFERROR(IF($AE111="% of Gross",$AA111*$AF111,IF($AE111="Per Loaded Mile",$R111*$AF111,IF($AE111="Flat",$AF111,""))),"")))</f>
        <v/>
      </c>
      <c r="AH111" s="25" t="str">
        <f aca="false">IF($A111="","",IFERROR(IF(OR($AA111="",$AD111="",$AG111=""),"",$AA111-$AD111-$AG111),""))</f>
        <v/>
      </c>
      <c r="AI111" s="28" t="str">
        <f aca="false">IF($A111="","",IFERROR($AH111/$AA111,""))</f>
        <v/>
      </c>
      <c r="AJ111" s="19"/>
      <c r="AK111" s="29"/>
      <c r="AL111" s="30" t="str">
        <f aca="false">IF($A111="","",IFERROR(IF(INDEX(Resources!$S$5:$S$104,MATCH($C111,Resources!$P$5:$P$104,0))&gt;0,INDEX(Resources!$S$5:$S$104,MATCH($C111,Resources!$P$5:$P$104,0)),Settings!$B$6),Settings!$B$6))</f>
        <v/>
      </c>
      <c r="AM111" s="31" t="str">
        <f aca="false">IF($AK111="","",IFERROR($AK111+$AL111,""))</f>
        <v/>
      </c>
      <c r="AN111" s="19"/>
      <c r="AO111" s="32" t="str">
        <f aca="true">IF($A111="","",IF($B111="Canceled","OK",IF(COUNTIF($A$6:$A$205,$A111)&gt;1,"DUPLICATE LOAD ID",IF(AND($L111&lt;&gt;"",$M111&lt;&gt;"",$M111&lt;=$L111),"CHECK APPOINTMENTS",IF(AND($P111&lt;&gt;"",$P111&gt;Settings!$B$8),"CHECK WEIGHT",IF(IFERROR(INDEX(Resources!$C$5:$C$104,MATCH($E111,Resources!$A$5:$A$104,0)),"Missing")&lt;&gt;"Active","CHECK DRIVER",IF(IFERROR(INDEX(Resources!$I$5:$I$104,MATCH($F111,Resources!$G$5:$G$104,0)),"Missing")&lt;&gt;"Active","CHECK TRUCK",IF(AND($G111&lt;&gt;"",IFERROR(INDEX(Resources!$N$5:$N$104,MATCH($G111,Resources!$L$5:$L$104,0)),"Missing")&lt;&gt;"Active"),"CHECK TRAILER",IF(AND($B111="Delivered",$AN111&lt;&gt;"Yes"),"POD NEEDED",IF(AND(OR($B111="Planned",$B111="Dispatched",$B111="At Pickup",$B111="In Transit"),$M111&lt;&gt;"",$M111&lt;NOW()),"DELIVERY OVERDUE",IF(AND($AI111&lt;&gt;"",$AI111&lt;Settings!$B$7),"LOW MARGIN","OK")))))))))))</f>
        <v/>
      </c>
      <c r="AP111" s="20"/>
    </row>
    <row r="112" customFormat="false" ht="19.5" hidden="false" customHeight="true" outlineLevel="0" collapsed="false">
      <c r="A112" s="19"/>
      <c r="B112" s="19"/>
      <c r="C112" s="20"/>
      <c r="D112" s="19"/>
      <c r="E112" s="19"/>
      <c r="F112" s="19"/>
      <c r="G112" s="19"/>
      <c r="H112" s="20"/>
      <c r="I112" s="19"/>
      <c r="J112" s="20"/>
      <c r="K112" s="19"/>
      <c r="L112" s="21"/>
      <c r="M112" s="21"/>
      <c r="N112" s="19"/>
      <c r="O112" s="20"/>
      <c r="P112" s="22"/>
      <c r="Q112" s="22"/>
      <c r="R112" s="22"/>
      <c r="S112" s="23" t="str">
        <f aca="false">IF($A112="","",IF(COUNTA($Q112:$R112)=0,"",SUM($Q112:$R112)))</f>
        <v/>
      </c>
      <c r="T112" s="19"/>
      <c r="U112" s="24"/>
      <c r="V112" s="25" t="str">
        <f aca="false">IF($A112="","",IF(OR($T112="",$U112=""),"",IFERROR(IF($T112="Flat",$U112,IF($T112="Per Loaded Mile",$R112*$U112,"")),"")))</f>
        <v/>
      </c>
      <c r="W112" s="24"/>
      <c r="X112" s="24"/>
      <c r="Y112" s="24"/>
      <c r="Z112" s="24"/>
      <c r="AA112" s="25" t="str">
        <f aca="false">IF(OR($A112="",$V112=""),"",IFERROR(SUM($V112:$Z112),""))</f>
        <v/>
      </c>
      <c r="AB112" s="26" t="str">
        <f aca="false">IF($A112="","",IFERROR(IF(INDEX(Resources!$J$5:$J$104,MATCH($F112,Resources!$G$5:$G$104,0))&gt;0,INDEX(Resources!$J$5:$J$104,MATCH($F112,Resources!$G$5:$G$104,0)),Settings!$B$5),Settings!$B$5))</f>
        <v/>
      </c>
      <c r="AC112" s="26" t="str">
        <f aca="false">IF($A112="","",IF(OR($S112="",$AB112=""),"",IFERROR($S112/$AB112,"")))</f>
        <v/>
      </c>
      <c r="AD112" s="25" t="str">
        <f aca="false">IF($A112="","",IF($AC112="","",IFERROR($AC112*Settings!$B$4,"")))</f>
        <v/>
      </c>
      <c r="AE112" s="19"/>
      <c r="AF112" s="27"/>
      <c r="AG112" s="25" t="str">
        <f aca="false">IF($A112="","",IF(OR($AE112="",$AF112=""),"",IFERROR(IF($AE112="% of Gross",$AA112*$AF112,IF($AE112="Per Loaded Mile",$R112*$AF112,IF($AE112="Flat",$AF112,""))),"")))</f>
        <v/>
      </c>
      <c r="AH112" s="25" t="str">
        <f aca="false">IF($A112="","",IFERROR(IF(OR($AA112="",$AD112="",$AG112=""),"",$AA112-$AD112-$AG112),""))</f>
        <v/>
      </c>
      <c r="AI112" s="28" t="str">
        <f aca="false">IF($A112="","",IFERROR($AH112/$AA112,""))</f>
        <v/>
      </c>
      <c r="AJ112" s="19"/>
      <c r="AK112" s="29"/>
      <c r="AL112" s="30" t="str">
        <f aca="false">IF($A112="","",IFERROR(IF(INDEX(Resources!$S$5:$S$104,MATCH($C112,Resources!$P$5:$P$104,0))&gt;0,INDEX(Resources!$S$5:$S$104,MATCH($C112,Resources!$P$5:$P$104,0)),Settings!$B$6),Settings!$B$6))</f>
        <v/>
      </c>
      <c r="AM112" s="31" t="str">
        <f aca="false">IF($AK112="","",IFERROR($AK112+$AL112,""))</f>
        <v/>
      </c>
      <c r="AN112" s="19"/>
      <c r="AO112" s="32" t="str">
        <f aca="true">IF($A112="","",IF($B112="Canceled","OK",IF(COUNTIF($A$6:$A$205,$A112)&gt;1,"DUPLICATE LOAD ID",IF(AND($L112&lt;&gt;"",$M112&lt;&gt;"",$M112&lt;=$L112),"CHECK APPOINTMENTS",IF(AND($P112&lt;&gt;"",$P112&gt;Settings!$B$8),"CHECK WEIGHT",IF(IFERROR(INDEX(Resources!$C$5:$C$104,MATCH($E112,Resources!$A$5:$A$104,0)),"Missing")&lt;&gt;"Active","CHECK DRIVER",IF(IFERROR(INDEX(Resources!$I$5:$I$104,MATCH($F112,Resources!$G$5:$G$104,0)),"Missing")&lt;&gt;"Active","CHECK TRUCK",IF(AND($G112&lt;&gt;"",IFERROR(INDEX(Resources!$N$5:$N$104,MATCH($G112,Resources!$L$5:$L$104,0)),"Missing")&lt;&gt;"Active"),"CHECK TRAILER",IF(AND($B112="Delivered",$AN112&lt;&gt;"Yes"),"POD NEEDED",IF(AND(OR($B112="Planned",$B112="Dispatched",$B112="At Pickup",$B112="In Transit"),$M112&lt;&gt;"",$M112&lt;NOW()),"DELIVERY OVERDUE",IF(AND($AI112&lt;&gt;"",$AI112&lt;Settings!$B$7),"LOW MARGIN","OK")))))))))))</f>
        <v/>
      </c>
      <c r="AP112" s="20"/>
    </row>
    <row r="113" customFormat="false" ht="19.5" hidden="false" customHeight="true" outlineLevel="0" collapsed="false">
      <c r="A113" s="19"/>
      <c r="B113" s="19"/>
      <c r="C113" s="20"/>
      <c r="D113" s="19"/>
      <c r="E113" s="19"/>
      <c r="F113" s="19"/>
      <c r="G113" s="19"/>
      <c r="H113" s="20"/>
      <c r="I113" s="19"/>
      <c r="J113" s="20"/>
      <c r="K113" s="19"/>
      <c r="L113" s="21"/>
      <c r="M113" s="21"/>
      <c r="N113" s="19"/>
      <c r="O113" s="20"/>
      <c r="P113" s="22"/>
      <c r="Q113" s="22"/>
      <c r="R113" s="22"/>
      <c r="S113" s="23" t="str">
        <f aca="false">IF($A113="","",IF(COUNTA($Q113:$R113)=0,"",SUM($Q113:$R113)))</f>
        <v/>
      </c>
      <c r="T113" s="19"/>
      <c r="U113" s="24"/>
      <c r="V113" s="25" t="str">
        <f aca="false">IF($A113="","",IF(OR($T113="",$U113=""),"",IFERROR(IF($T113="Flat",$U113,IF($T113="Per Loaded Mile",$R113*$U113,"")),"")))</f>
        <v/>
      </c>
      <c r="W113" s="24"/>
      <c r="X113" s="24"/>
      <c r="Y113" s="24"/>
      <c r="Z113" s="24"/>
      <c r="AA113" s="25" t="str">
        <f aca="false">IF(OR($A113="",$V113=""),"",IFERROR(SUM($V113:$Z113),""))</f>
        <v/>
      </c>
      <c r="AB113" s="26" t="str">
        <f aca="false">IF($A113="","",IFERROR(IF(INDEX(Resources!$J$5:$J$104,MATCH($F113,Resources!$G$5:$G$104,0))&gt;0,INDEX(Resources!$J$5:$J$104,MATCH($F113,Resources!$G$5:$G$104,0)),Settings!$B$5),Settings!$B$5))</f>
        <v/>
      </c>
      <c r="AC113" s="26" t="str">
        <f aca="false">IF($A113="","",IF(OR($S113="",$AB113=""),"",IFERROR($S113/$AB113,"")))</f>
        <v/>
      </c>
      <c r="AD113" s="25" t="str">
        <f aca="false">IF($A113="","",IF($AC113="","",IFERROR($AC113*Settings!$B$4,"")))</f>
        <v/>
      </c>
      <c r="AE113" s="19"/>
      <c r="AF113" s="27"/>
      <c r="AG113" s="25" t="str">
        <f aca="false">IF($A113="","",IF(OR($AE113="",$AF113=""),"",IFERROR(IF($AE113="% of Gross",$AA113*$AF113,IF($AE113="Per Loaded Mile",$R113*$AF113,IF($AE113="Flat",$AF113,""))),"")))</f>
        <v/>
      </c>
      <c r="AH113" s="25" t="str">
        <f aca="false">IF($A113="","",IFERROR(IF(OR($AA113="",$AD113="",$AG113=""),"",$AA113-$AD113-$AG113),""))</f>
        <v/>
      </c>
      <c r="AI113" s="28" t="str">
        <f aca="false">IF($A113="","",IFERROR($AH113/$AA113,""))</f>
        <v/>
      </c>
      <c r="AJ113" s="19"/>
      <c r="AK113" s="29"/>
      <c r="AL113" s="30" t="str">
        <f aca="false">IF($A113="","",IFERROR(IF(INDEX(Resources!$S$5:$S$104,MATCH($C113,Resources!$P$5:$P$104,0))&gt;0,INDEX(Resources!$S$5:$S$104,MATCH($C113,Resources!$P$5:$P$104,0)),Settings!$B$6),Settings!$B$6))</f>
        <v/>
      </c>
      <c r="AM113" s="31" t="str">
        <f aca="false">IF($AK113="","",IFERROR($AK113+$AL113,""))</f>
        <v/>
      </c>
      <c r="AN113" s="19"/>
      <c r="AO113" s="32" t="str">
        <f aca="true">IF($A113="","",IF($B113="Canceled","OK",IF(COUNTIF($A$6:$A$205,$A113)&gt;1,"DUPLICATE LOAD ID",IF(AND($L113&lt;&gt;"",$M113&lt;&gt;"",$M113&lt;=$L113),"CHECK APPOINTMENTS",IF(AND($P113&lt;&gt;"",$P113&gt;Settings!$B$8),"CHECK WEIGHT",IF(IFERROR(INDEX(Resources!$C$5:$C$104,MATCH($E113,Resources!$A$5:$A$104,0)),"Missing")&lt;&gt;"Active","CHECK DRIVER",IF(IFERROR(INDEX(Resources!$I$5:$I$104,MATCH($F113,Resources!$G$5:$G$104,0)),"Missing")&lt;&gt;"Active","CHECK TRUCK",IF(AND($G113&lt;&gt;"",IFERROR(INDEX(Resources!$N$5:$N$104,MATCH($G113,Resources!$L$5:$L$104,0)),"Missing")&lt;&gt;"Active"),"CHECK TRAILER",IF(AND($B113="Delivered",$AN113&lt;&gt;"Yes"),"POD NEEDED",IF(AND(OR($B113="Planned",$B113="Dispatched",$B113="At Pickup",$B113="In Transit"),$M113&lt;&gt;"",$M113&lt;NOW()),"DELIVERY OVERDUE",IF(AND($AI113&lt;&gt;"",$AI113&lt;Settings!$B$7),"LOW MARGIN","OK")))))))))))</f>
        <v/>
      </c>
      <c r="AP113" s="20"/>
    </row>
    <row r="114" customFormat="false" ht="19.5" hidden="false" customHeight="true" outlineLevel="0" collapsed="false">
      <c r="A114" s="19"/>
      <c r="B114" s="19"/>
      <c r="C114" s="20"/>
      <c r="D114" s="19"/>
      <c r="E114" s="19"/>
      <c r="F114" s="19"/>
      <c r="G114" s="19"/>
      <c r="H114" s="20"/>
      <c r="I114" s="19"/>
      <c r="J114" s="20"/>
      <c r="K114" s="19"/>
      <c r="L114" s="21"/>
      <c r="M114" s="21"/>
      <c r="N114" s="19"/>
      <c r="O114" s="20"/>
      <c r="P114" s="22"/>
      <c r="Q114" s="22"/>
      <c r="R114" s="22"/>
      <c r="S114" s="23" t="str">
        <f aca="false">IF($A114="","",IF(COUNTA($Q114:$R114)=0,"",SUM($Q114:$R114)))</f>
        <v/>
      </c>
      <c r="T114" s="19"/>
      <c r="U114" s="24"/>
      <c r="V114" s="25" t="str">
        <f aca="false">IF($A114="","",IF(OR($T114="",$U114=""),"",IFERROR(IF($T114="Flat",$U114,IF($T114="Per Loaded Mile",$R114*$U114,"")),"")))</f>
        <v/>
      </c>
      <c r="W114" s="24"/>
      <c r="X114" s="24"/>
      <c r="Y114" s="24"/>
      <c r="Z114" s="24"/>
      <c r="AA114" s="25" t="str">
        <f aca="false">IF(OR($A114="",$V114=""),"",IFERROR(SUM($V114:$Z114),""))</f>
        <v/>
      </c>
      <c r="AB114" s="26" t="str">
        <f aca="false">IF($A114="","",IFERROR(IF(INDEX(Resources!$J$5:$J$104,MATCH($F114,Resources!$G$5:$G$104,0))&gt;0,INDEX(Resources!$J$5:$J$104,MATCH($F114,Resources!$G$5:$G$104,0)),Settings!$B$5),Settings!$B$5))</f>
        <v/>
      </c>
      <c r="AC114" s="26" t="str">
        <f aca="false">IF($A114="","",IF(OR($S114="",$AB114=""),"",IFERROR($S114/$AB114,"")))</f>
        <v/>
      </c>
      <c r="AD114" s="25" t="str">
        <f aca="false">IF($A114="","",IF($AC114="","",IFERROR($AC114*Settings!$B$4,"")))</f>
        <v/>
      </c>
      <c r="AE114" s="19"/>
      <c r="AF114" s="27"/>
      <c r="AG114" s="25" t="str">
        <f aca="false">IF($A114="","",IF(OR($AE114="",$AF114=""),"",IFERROR(IF($AE114="% of Gross",$AA114*$AF114,IF($AE114="Per Loaded Mile",$R114*$AF114,IF($AE114="Flat",$AF114,""))),"")))</f>
        <v/>
      </c>
      <c r="AH114" s="25" t="str">
        <f aca="false">IF($A114="","",IFERROR(IF(OR($AA114="",$AD114="",$AG114=""),"",$AA114-$AD114-$AG114),""))</f>
        <v/>
      </c>
      <c r="AI114" s="28" t="str">
        <f aca="false">IF($A114="","",IFERROR($AH114/$AA114,""))</f>
        <v/>
      </c>
      <c r="AJ114" s="19"/>
      <c r="AK114" s="29"/>
      <c r="AL114" s="30" t="str">
        <f aca="false">IF($A114="","",IFERROR(IF(INDEX(Resources!$S$5:$S$104,MATCH($C114,Resources!$P$5:$P$104,0))&gt;0,INDEX(Resources!$S$5:$S$104,MATCH($C114,Resources!$P$5:$P$104,0)),Settings!$B$6),Settings!$B$6))</f>
        <v/>
      </c>
      <c r="AM114" s="31" t="str">
        <f aca="false">IF($AK114="","",IFERROR($AK114+$AL114,""))</f>
        <v/>
      </c>
      <c r="AN114" s="19"/>
      <c r="AO114" s="32" t="str">
        <f aca="true">IF($A114="","",IF($B114="Canceled","OK",IF(COUNTIF($A$6:$A$205,$A114)&gt;1,"DUPLICATE LOAD ID",IF(AND($L114&lt;&gt;"",$M114&lt;&gt;"",$M114&lt;=$L114),"CHECK APPOINTMENTS",IF(AND($P114&lt;&gt;"",$P114&gt;Settings!$B$8),"CHECK WEIGHT",IF(IFERROR(INDEX(Resources!$C$5:$C$104,MATCH($E114,Resources!$A$5:$A$104,0)),"Missing")&lt;&gt;"Active","CHECK DRIVER",IF(IFERROR(INDEX(Resources!$I$5:$I$104,MATCH($F114,Resources!$G$5:$G$104,0)),"Missing")&lt;&gt;"Active","CHECK TRUCK",IF(AND($G114&lt;&gt;"",IFERROR(INDEX(Resources!$N$5:$N$104,MATCH($G114,Resources!$L$5:$L$104,0)),"Missing")&lt;&gt;"Active"),"CHECK TRAILER",IF(AND($B114="Delivered",$AN114&lt;&gt;"Yes"),"POD NEEDED",IF(AND(OR($B114="Planned",$B114="Dispatched",$B114="At Pickup",$B114="In Transit"),$M114&lt;&gt;"",$M114&lt;NOW()),"DELIVERY OVERDUE",IF(AND($AI114&lt;&gt;"",$AI114&lt;Settings!$B$7),"LOW MARGIN","OK")))))))))))</f>
        <v/>
      </c>
      <c r="AP114" s="20"/>
    </row>
    <row r="115" customFormat="false" ht="19.5" hidden="false" customHeight="true" outlineLevel="0" collapsed="false">
      <c r="A115" s="19"/>
      <c r="B115" s="19"/>
      <c r="C115" s="20"/>
      <c r="D115" s="19"/>
      <c r="E115" s="19"/>
      <c r="F115" s="19"/>
      <c r="G115" s="19"/>
      <c r="H115" s="20"/>
      <c r="I115" s="19"/>
      <c r="J115" s="20"/>
      <c r="K115" s="19"/>
      <c r="L115" s="21"/>
      <c r="M115" s="21"/>
      <c r="N115" s="19"/>
      <c r="O115" s="20"/>
      <c r="P115" s="22"/>
      <c r="Q115" s="22"/>
      <c r="R115" s="22"/>
      <c r="S115" s="23" t="str">
        <f aca="false">IF($A115="","",IF(COUNTA($Q115:$R115)=0,"",SUM($Q115:$R115)))</f>
        <v/>
      </c>
      <c r="T115" s="19"/>
      <c r="U115" s="24"/>
      <c r="V115" s="25" t="str">
        <f aca="false">IF($A115="","",IF(OR($T115="",$U115=""),"",IFERROR(IF($T115="Flat",$U115,IF($T115="Per Loaded Mile",$R115*$U115,"")),"")))</f>
        <v/>
      </c>
      <c r="W115" s="24"/>
      <c r="X115" s="24"/>
      <c r="Y115" s="24"/>
      <c r="Z115" s="24"/>
      <c r="AA115" s="25" t="str">
        <f aca="false">IF(OR($A115="",$V115=""),"",IFERROR(SUM($V115:$Z115),""))</f>
        <v/>
      </c>
      <c r="AB115" s="26" t="str">
        <f aca="false">IF($A115="","",IFERROR(IF(INDEX(Resources!$J$5:$J$104,MATCH($F115,Resources!$G$5:$G$104,0))&gt;0,INDEX(Resources!$J$5:$J$104,MATCH($F115,Resources!$G$5:$G$104,0)),Settings!$B$5),Settings!$B$5))</f>
        <v/>
      </c>
      <c r="AC115" s="26" t="str">
        <f aca="false">IF($A115="","",IF(OR($S115="",$AB115=""),"",IFERROR($S115/$AB115,"")))</f>
        <v/>
      </c>
      <c r="AD115" s="25" t="str">
        <f aca="false">IF($A115="","",IF($AC115="","",IFERROR($AC115*Settings!$B$4,"")))</f>
        <v/>
      </c>
      <c r="AE115" s="19"/>
      <c r="AF115" s="27"/>
      <c r="AG115" s="25" t="str">
        <f aca="false">IF($A115="","",IF(OR($AE115="",$AF115=""),"",IFERROR(IF($AE115="% of Gross",$AA115*$AF115,IF($AE115="Per Loaded Mile",$R115*$AF115,IF($AE115="Flat",$AF115,""))),"")))</f>
        <v/>
      </c>
      <c r="AH115" s="25" t="str">
        <f aca="false">IF($A115="","",IFERROR(IF(OR($AA115="",$AD115="",$AG115=""),"",$AA115-$AD115-$AG115),""))</f>
        <v/>
      </c>
      <c r="AI115" s="28" t="str">
        <f aca="false">IF($A115="","",IFERROR($AH115/$AA115,""))</f>
        <v/>
      </c>
      <c r="AJ115" s="19"/>
      <c r="AK115" s="29"/>
      <c r="AL115" s="30" t="str">
        <f aca="false">IF($A115="","",IFERROR(IF(INDEX(Resources!$S$5:$S$104,MATCH($C115,Resources!$P$5:$P$104,0))&gt;0,INDEX(Resources!$S$5:$S$104,MATCH($C115,Resources!$P$5:$P$104,0)),Settings!$B$6),Settings!$B$6))</f>
        <v/>
      </c>
      <c r="AM115" s="31" t="str">
        <f aca="false">IF($AK115="","",IFERROR($AK115+$AL115,""))</f>
        <v/>
      </c>
      <c r="AN115" s="19"/>
      <c r="AO115" s="32" t="str">
        <f aca="true">IF($A115="","",IF($B115="Canceled","OK",IF(COUNTIF($A$6:$A$205,$A115)&gt;1,"DUPLICATE LOAD ID",IF(AND($L115&lt;&gt;"",$M115&lt;&gt;"",$M115&lt;=$L115),"CHECK APPOINTMENTS",IF(AND($P115&lt;&gt;"",$P115&gt;Settings!$B$8),"CHECK WEIGHT",IF(IFERROR(INDEX(Resources!$C$5:$C$104,MATCH($E115,Resources!$A$5:$A$104,0)),"Missing")&lt;&gt;"Active","CHECK DRIVER",IF(IFERROR(INDEX(Resources!$I$5:$I$104,MATCH($F115,Resources!$G$5:$G$104,0)),"Missing")&lt;&gt;"Active","CHECK TRUCK",IF(AND($G115&lt;&gt;"",IFERROR(INDEX(Resources!$N$5:$N$104,MATCH($G115,Resources!$L$5:$L$104,0)),"Missing")&lt;&gt;"Active"),"CHECK TRAILER",IF(AND($B115="Delivered",$AN115&lt;&gt;"Yes"),"POD NEEDED",IF(AND(OR($B115="Planned",$B115="Dispatched",$B115="At Pickup",$B115="In Transit"),$M115&lt;&gt;"",$M115&lt;NOW()),"DELIVERY OVERDUE",IF(AND($AI115&lt;&gt;"",$AI115&lt;Settings!$B$7),"LOW MARGIN","OK")))))))))))</f>
        <v/>
      </c>
      <c r="AP115" s="20"/>
    </row>
    <row r="116" customFormat="false" ht="19.5" hidden="false" customHeight="true" outlineLevel="0" collapsed="false">
      <c r="A116" s="19"/>
      <c r="B116" s="19"/>
      <c r="C116" s="20"/>
      <c r="D116" s="19"/>
      <c r="E116" s="19"/>
      <c r="F116" s="19"/>
      <c r="G116" s="19"/>
      <c r="H116" s="20"/>
      <c r="I116" s="19"/>
      <c r="J116" s="20"/>
      <c r="K116" s="19"/>
      <c r="L116" s="21"/>
      <c r="M116" s="21"/>
      <c r="N116" s="19"/>
      <c r="O116" s="20"/>
      <c r="P116" s="22"/>
      <c r="Q116" s="22"/>
      <c r="R116" s="22"/>
      <c r="S116" s="23" t="str">
        <f aca="false">IF($A116="","",IF(COUNTA($Q116:$R116)=0,"",SUM($Q116:$R116)))</f>
        <v/>
      </c>
      <c r="T116" s="19"/>
      <c r="U116" s="24"/>
      <c r="V116" s="25" t="str">
        <f aca="false">IF($A116="","",IF(OR($T116="",$U116=""),"",IFERROR(IF($T116="Flat",$U116,IF($T116="Per Loaded Mile",$R116*$U116,"")),"")))</f>
        <v/>
      </c>
      <c r="W116" s="24"/>
      <c r="X116" s="24"/>
      <c r="Y116" s="24"/>
      <c r="Z116" s="24"/>
      <c r="AA116" s="25" t="str">
        <f aca="false">IF(OR($A116="",$V116=""),"",IFERROR(SUM($V116:$Z116),""))</f>
        <v/>
      </c>
      <c r="AB116" s="26" t="str">
        <f aca="false">IF($A116="","",IFERROR(IF(INDEX(Resources!$J$5:$J$104,MATCH($F116,Resources!$G$5:$G$104,0))&gt;0,INDEX(Resources!$J$5:$J$104,MATCH($F116,Resources!$G$5:$G$104,0)),Settings!$B$5),Settings!$B$5))</f>
        <v/>
      </c>
      <c r="AC116" s="26" t="str">
        <f aca="false">IF($A116="","",IF(OR($S116="",$AB116=""),"",IFERROR($S116/$AB116,"")))</f>
        <v/>
      </c>
      <c r="AD116" s="25" t="str">
        <f aca="false">IF($A116="","",IF($AC116="","",IFERROR($AC116*Settings!$B$4,"")))</f>
        <v/>
      </c>
      <c r="AE116" s="19"/>
      <c r="AF116" s="27"/>
      <c r="AG116" s="25" t="str">
        <f aca="false">IF($A116="","",IF(OR($AE116="",$AF116=""),"",IFERROR(IF($AE116="% of Gross",$AA116*$AF116,IF($AE116="Per Loaded Mile",$R116*$AF116,IF($AE116="Flat",$AF116,""))),"")))</f>
        <v/>
      </c>
      <c r="AH116" s="25" t="str">
        <f aca="false">IF($A116="","",IFERROR(IF(OR($AA116="",$AD116="",$AG116=""),"",$AA116-$AD116-$AG116),""))</f>
        <v/>
      </c>
      <c r="AI116" s="28" t="str">
        <f aca="false">IF($A116="","",IFERROR($AH116/$AA116,""))</f>
        <v/>
      </c>
      <c r="AJ116" s="19"/>
      <c r="AK116" s="29"/>
      <c r="AL116" s="30" t="str">
        <f aca="false">IF($A116="","",IFERROR(IF(INDEX(Resources!$S$5:$S$104,MATCH($C116,Resources!$P$5:$P$104,0))&gt;0,INDEX(Resources!$S$5:$S$104,MATCH($C116,Resources!$P$5:$P$104,0)),Settings!$B$6),Settings!$B$6))</f>
        <v/>
      </c>
      <c r="AM116" s="31" t="str">
        <f aca="false">IF($AK116="","",IFERROR($AK116+$AL116,""))</f>
        <v/>
      </c>
      <c r="AN116" s="19"/>
      <c r="AO116" s="32" t="str">
        <f aca="true">IF($A116="","",IF($B116="Canceled","OK",IF(COUNTIF($A$6:$A$205,$A116)&gt;1,"DUPLICATE LOAD ID",IF(AND($L116&lt;&gt;"",$M116&lt;&gt;"",$M116&lt;=$L116),"CHECK APPOINTMENTS",IF(AND($P116&lt;&gt;"",$P116&gt;Settings!$B$8),"CHECK WEIGHT",IF(IFERROR(INDEX(Resources!$C$5:$C$104,MATCH($E116,Resources!$A$5:$A$104,0)),"Missing")&lt;&gt;"Active","CHECK DRIVER",IF(IFERROR(INDEX(Resources!$I$5:$I$104,MATCH($F116,Resources!$G$5:$G$104,0)),"Missing")&lt;&gt;"Active","CHECK TRUCK",IF(AND($G116&lt;&gt;"",IFERROR(INDEX(Resources!$N$5:$N$104,MATCH($G116,Resources!$L$5:$L$104,0)),"Missing")&lt;&gt;"Active"),"CHECK TRAILER",IF(AND($B116="Delivered",$AN116&lt;&gt;"Yes"),"POD NEEDED",IF(AND(OR($B116="Planned",$B116="Dispatched",$B116="At Pickup",$B116="In Transit"),$M116&lt;&gt;"",$M116&lt;NOW()),"DELIVERY OVERDUE",IF(AND($AI116&lt;&gt;"",$AI116&lt;Settings!$B$7),"LOW MARGIN","OK")))))))))))</f>
        <v/>
      </c>
      <c r="AP116" s="20"/>
    </row>
    <row r="117" customFormat="false" ht="19.5" hidden="false" customHeight="true" outlineLevel="0" collapsed="false">
      <c r="A117" s="19"/>
      <c r="B117" s="19"/>
      <c r="C117" s="20"/>
      <c r="D117" s="19"/>
      <c r="E117" s="19"/>
      <c r="F117" s="19"/>
      <c r="G117" s="19"/>
      <c r="H117" s="20"/>
      <c r="I117" s="19"/>
      <c r="J117" s="20"/>
      <c r="K117" s="19"/>
      <c r="L117" s="21"/>
      <c r="M117" s="21"/>
      <c r="N117" s="19"/>
      <c r="O117" s="20"/>
      <c r="P117" s="22"/>
      <c r="Q117" s="22"/>
      <c r="R117" s="22"/>
      <c r="S117" s="23" t="str">
        <f aca="false">IF($A117="","",IF(COUNTA($Q117:$R117)=0,"",SUM($Q117:$R117)))</f>
        <v/>
      </c>
      <c r="T117" s="19"/>
      <c r="U117" s="24"/>
      <c r="V117" s="25" t="str">
        <f aca="false">IF($A117="","",IF(OR($T117="",$U117=""),"",IFERROR(IF($T117="Flat",$U117,IF($T117="Per Loaded Mile",$R117*$U117,"")),"")))</f>
        <v/>
      </c>
      <c r="W117" s="24"/>
      <c r="X117" s="24"/>
      <c r="Y117" s="24"/>
      <c r="Z117" s="24"/>
      <c r="AA117" s="25" t="str">
        <f aca="false">IF(OR($A117="",$V117=""),"",IFERROR(SUM($V117:$Z117),""))</f>
        <v/>
      </c>
      <c r="AB117" s="26" t="str">
        <f aca="false">IF($A117="","",IFERROR(IF(INDEX(Resources!$J$5:$J$104,MATCH($F117,Resources!$G$5:$G$104,0))&gt;0,INDEX(Resources!$J$5:$J$104,MATCH($F117,Resources!$G$5:$G$104,0)),Settings!$B$5),Settings!$B$5))</f>
        <v/>
      </c>
      <c r="AC117" s="26" t="str">
        <f aca="false">IF($A117="","",IF(OR($S117="",$AB117=""),"",IFERROR($S117/$AB117,"")))</f>
        <v/>
      </c>
      <c r="AD117" s="25" t="str">
        <f aca="false">IF($A117="","",IF($AC117="","",IFERROR($AC117*Settings!$B$4,"")))</f>
        <v/>
      </c>
      <c r="AE117" s="19"/>
      <c r="AF117" s="27"/>
      <c r="AG117" s="25" t="str">
        <f aca="false">IF($A117="","",IF(OR($AE117="",$AF117=""),"",IFERROR(IF($AE117="% of Gross",$AA117*$AF117,IF($AE117="Per Loaded Mile",$R117*$AF117,IF($AE117="Flat",$AF117,""))),"")))</f>
        <v/>
      </c>
      <c r="AH117" s="25" t="str">
        <f aca="false">IF($A117="","",IFERROR(IF(OR($AA117="",$AD117="",$AG117=""),"",$AA117-$AD117-$AG117),""))</f>
        <v/>
      </c>
      <c r="AI117" s="28" t="str">
        <f aca="false">IF($A117="","",IFERROR($AH117/$AA117,""))</f>
        <v/>
      </c>
      <c r="AJ117" s="19"/>
      <c r="AK117" s="29"/>
      <c r="AL117" s="30" t="str">
        <f aca="false">IF($A117="","",IFERROR(IF(INDEX(Resources!$S$5:$S$104,MATCH($C117,Resources!$P$5:$P$104,0))&gt;0,INDEX(Resources!$S$5:$S$104,MATCH($C117,Resources!$P$5:$P$104,0)),Settings!$B$6),Settings!$B$6))</f>
        <v/>
      </c>
      <c r="AM117" s="31" t="str">
        <f aca="false">IF($AK117="","",IFERROR($AK117+$AL117,""))</f>
        <v/>
      </c>
      <c r="AN117" s="19"/>
      <c r="AO117" s="32" t="str">
        <f aca="true">IF($A117="","",IF($B117="Canceled","OK",IF(COUNTIF($A$6:$A$205,$A117)&gt;1,"DUPLICATE LOAD ID",IF(AND($L117&lt;&gt;"",$M117&lt;&gt;"",$M117&lt;=$L117),"CHECK APPOINTMENTS",IF(AND($P117&lt;&gt;"",$P117&gt;Settings!$B$8),"CHECK WEIGHT",IF(IFERROR(INDEX(Resources!$C$5:$C$104,MATCH($E117,Resources!$A$5:$A$104,0)),"Missing")&lt;&gt;"Active","CHECK DRIVER",IF(IFERROR(INDEX(Resources!$I$5:$I$104,MATCH($F117,Resources!$G$5:$G$104,0)),"Missing")&lt;&gt;"Active","CHECK TRUCK",IF(AND($G117&lt;&gt;"",IFERROR(INDEX(Resources!$N$5:$N$104,MATCH($G117,Resources!$L$5:$L$104,0)),"Missing")&lt;&gt;"Active"),"CHECK TRAILER",IF(AND($B117="Delivered",$AN117&lt;&gt;"Yes"),"POD NEEDED",IF(AND(OR($B117="Planned",$B117="Dispatched",$B117="At Pickup",$B117="In Transit"),$M117&lt;&gt;"",$M117&lt;NOW()),"DELIVERY OVERDUE",IF(AND($AI117&lt;&gt;"",$AI117&lt;Settings!$B$7),"LOW MARGIN","OK")))))))))))</f>
        <v/>
      </c>
      <c r="AP117" s="20"/>
    </row>
    <row r="118" customFormat="false" ht="19.5" hidden="false" customHeight="true" outlineLevel="0" collapsed="false">
      <c r="A118" s="19"/>
      <c r="B118" s="19"/>
      <c r="C118" s="20"/>
      <c r="D118" s="19"/>
      <c r="E118" s="19"/>
      <c r="F118" s="19"/>
      <c r="G118" s="19"/>
      <c r="H118" s="20"/>
      <c r="I118" s="19"/>
      <c r="J118" s="20"/>
      <c r="K118" s="19"/>
      <c r="L118" s="21"/>
      <c r="M118" s="21"/>
      <c r="N118" s="19"/>
      <c r="O118" s="20"/>
      <c r="P118" s="22"/>
      <c r="Q118" s="22"/>
      <c r="R118" s="22"/>
      <c r="S118" s="23" t="str">
        <f aca="false">IF($A118="","",IF(COUNTA($Q118:$R118)=0,"",SUM($Q118:$R118)))</f>
        <v/>
      </c>
      <c r="T118" s="19"/>
      <c r="U118" s="24"/>
      <c r="V118" s="25" t="str">
        <f aca="false">IF($A118="","",IF(OR($T118="",$U118=""),"",IFERROR(IF($T118="Flat",$U118,IF($T118="Per Loaded Mile",$R118*$U118,"")),"")))</f>
        <v/>
      </c>
      <c r="W118" s="24"/>
      <c r="X118" s="24"/>
      <c r="Y118" s="24"/>
      <c r="Z118" s="24"/>
      <c r="AA118" s="25" t="str">
        <f aca="false">IF(OR($A118="",$V118=""),"",IFERROR(SUM($V118:$Z118),""))</f>
        <v/>
      </c>
      <c r="AB118" s="26" t="str">
        <f aca="false">IF($A118="","",IFERROR(IF(INDEX(Resources!$J$5:$J$104,MATCH($F118,Resources!$G$5:$G$104,0))&gt;0,INDEX(Resources!$J$5:$J$104,MATCH($F118,Resources!$G$5:$G$104,0)),Settings!$B$5),Settings!$B$5))</f>
        <v/>
      </c>
      <c r="AC118" s="26" t="str">
        <f aca="false">IF($A118="","",IF(OR($S118="",$AB118=""),"",IFERROR($S118/$AB118,"")))</f>
        <v/>
      </c>
      <c r="AD118" s="25" t="str">
        <f aca="false">IF($A118="","",IF($AC118="","",IFERROR($AC118*Settings!$B$4,"")))</f>
        <v/>
      </c>
      <c r="AE118" s="19"/>
      <c r="AF118" s="27"/>
      <c r="AG118" s="25" t="str">
        <f aca="false">IF($A118="","",IF(OR($AE118="",$AF118=""),"",IFERROR(IF($AE118="% of Gross",$AA118*$AF118,IF($AE118="Per Loaded Mile",$R118*$AF118,IF($AE118="Flat",$AF118,""))),"")))</f>
        <v/>
      </c>
      <c r="AH118" s="25" t="str">
        <f aca="false">IF($A118="","",IFERROR(IF(OR($AA118="",$AD118="",$AG118=""),"",$AA118-$AD118-$AG118),""))</f>
        <v/>
      </c>
      <c r="AI118" s="28" t="str">
        <f aca="false">IF($A118="","",IFERROR($AH118/$AA118,""))</f>
        <v/>
      </c>
      <c r="AJ118" s="19"/>
      <c r="AK118" s="29"/>
      <c r="AL118" s="30" t="str">
        <f aca="false">IF($A118="","",IFERROR(IF(INDEX(Resources!$S$5:$S$104,MATCH($C118,Resources!$P$5:$P$104,0))&gt;0,INDEX(Resources!$S$5:$S$104,MATCH($C118,Resources!$P$5:$P$104,0)),Settings!$B$6),Settings!$B$6))</f>
        <v/>
      </c>
      <c r="AM118" s="31" t="str">
        <f aca="false">IF($AK118="","",IFERROR($AK118+$AL118,""))</f>
        <v/>
      </c>
      <c r="AN118" s="19"/>
      <c r="AO118" s="32" t="str">
        <f aca="true">IF($A118="","",IF($B118="Canceled","OK",IF(COUNTIF($A$6:$A$205,$A118)&gt;1,"DUPLICATE LOAD ID",IF(AND($L118&lt;&gt;"",$M118&lt;&gt;"",$M118&lt;=$L118),"CHECK APPOINTMENTS",IF(AND($P118&lt;&gt;"",$P118&gt;Settings!$B$8),"CHECK WEIGHT",IF(IFERROR(INDEX(Resources!$C$5:$C$104,MATCH($E118,Resources!$A$5:$A$104,0)),"Missing")&lt;&gt;"Active","CHECK DRIVER",IF(IFERROR(INDEX(Resources!$I$5:$I$104,MATCH($F118,Resources!$G$5:$G$104,0)),"Missing")&lt;&gt;"Active","CHECK TRUCK",IF(AND($G118&lt;&gt;"",IFERROR(INDEX(Resources!$N$5:$N$104,MATCH($G118,Resources!$L$5:$L$104,0)),"Missing")&lt;&gt;"Active"),"CHECK TRAILER",IF(AND($B118="Delivered",$AN118&lt;&gt;"Yes"),"POD NEEDED",IF(AND(OR($B118="Planned",$B118="Dispatched",$B118="At Pickup",$B118="In Transit"),$M118&lt;&gt;"",$M118&lt;NOW()),"DELIVERY OVERDUE",IF(AND($AI118&lt;&gt;"",$AI118&lt;Settings!$B$7),"LOW MARGIN","OK")))))))))))</f>
        <v/>
      </c>
      <c r="AP118" s="20"/>
    </row>
    <row r="119" customFormat="false" ht="19.5" hidden="false" customHeight="true" outlineLevel="0" collapsed="false">
      <c r="A119" s="19"/>
      <c r="B119" s="19"/>
      <c r="C119" s="20"/>
      <c r="D119" s="19"/>
      <c r="E119" s="19"/>
      <c r="F119" s="19"/>
      <c r="G119" s="19"/>
      <c r="H119" s="20"/>
      <c r="I119" s="19"/>
      <c r="J119" s="20"/>
      <c r="K119" s="19"/>
      <c r="L119" s="21"/>
      <c r="M119" s="21"/>
      <c r="N119" s="19"/>
      <c r="O119" s="20"/>
      <c r="P119" s="22"/>
      <c r="Q119" s="22"/>
      <c r="R119" s="22"/>
      <c r="S119" s="23" t="str">
        <f aca="false">IF($A119="","",IF(COUNTA($Q119:$R119)=0,"",SUM($Q119:$R119)))</f>
        <v/>
      </c>
      <c r="T119" s="19"/>
      <c r="U119" s="24"/>
      <c r="V119" s="25" t="str">
        <f aca="false">IF($A119="","",IF(OR($T119="",$U119=""),"",IFERROR(IF($T119="Flat",$U119,IF($T119="Per Loaded Mile",$R119*$U119,"")),"")))</f>
        <v/>
      </c>
      <c r="W119" s="24"/>
      <c r="X119" s="24"/>
      <c r="Y119" s="24"/>
      <c r="Z119" s="24"/>
      <c r="AA119" s="25" t="str">
        <f aca="false">IF(OR($A119="",$V119=""),"",IFERROR(SUM($V119:$Z119),""))</f>
        <v/>
      </c>
      <c r="AB119" s="26" t="str">
        <f aca="false">IF($A119="","",IFERROR(IF(INDEX(Resources!$J$5:$J$104,MATCH($F119,Resources!$G$5:$G$104,0))&gt;0,INDEX(Resources!$J$5:$J$104,MATCH($F119,Resources!$G$5:$G$104,0)),Settings!$B$5),Settings!$B$5))</f>
        <v/>
      </c>
      <c r="AC119" s="26" t="str">
        <f aca="false">IF($A119="","",IF(OR($S119="",$AB119=""),"",IFERROR($S119/$AB119,"")))</f>
        <v/>
      </c>
      <c r="AD119" s="25" t="str">
        <f aca="false">IF($A119="","",IF($AC119="","",IFERROR($AC119*Settings!$B$4,"")))</f>
        <v/>
      </c>
      <c r="AE119" s="19"/>
      <c r="AF119" s="27"/>
      <c r="AG119" s="25" t="str">
        <f aca="false">IF($A119="","",IF(OR($AE119="",$AF119=""),"",IFERROR(IF($AE119="% of Gross",$AA119*$AF119,IF($AE119="Per Loaded Mile",$R119*$AF119,IF($AE119="Flat",$AF119,""))),"")))</f>
        <v/>
      </c>
      <c r="AH119" s="25" t="str">
        <f aca="false">IF($A119="","",IFERROR(IF(OR($AA119="",$AD119="",$AG119=""),"",$AA119-$AD119-$AG119),""))</f>
        <v/>
      </c>
      <c r="AI119" s="28" t="str">
        <f aca="false">IF($A119="","",IFERROR($AH119/$AA119,""))</f>
        <v/>
      </c>
      <c r="AJ119" s="19"/>
      <c r="AK119" s="29"/>
      <c r="AL119" s="30" t="str">
        <f aca="false">IF($A119="","",IFERROR(IF(INDEX(Resources!$S$5:$S$104,MATCH($C119,Resources!$P$5:$P$104,0))&gt;0,INDEX(Resources!$S$5:$S$104,MATCH($C119,Resources!$P$5:$P$104,0)),Settings!$B$6),Settings!$B$6))</f>
        <v/>
      </c>
      <c r="AM119" s="31" t="str">
        <f aca="false">IF($AK119="","",IFERROR($AK119+$AL119,""))</f>
        <v/>
      </c>
      <c r="AN119" s="19"/>
      <c r="AO119" s="32" t="str">
        <f aca="true">IF($A119="","",IF($B119="Canceled","OK",IF(COUNTIF($A$6:$A$205,$A119)&gt;1,"DUPLICATE LOAD ID",IF(AND($L119&lt;&gt;"",$M119&lt;&gt;"",$M119&lt;=$L119),"CHECK APPOINTMENTS",IF(AND($P119&lt;&gt;"",$P119&gt;Settings!$B$8),"CHECK WEIGHT",IF(IFERROR(INDEX(Resources!$C$5:$C$104,MATCH($E119,Resources!$A$5:$A$104,0)),"Missing")&lt;&gt;"Active","CHECK DRIVER",IF(IFERROR(INDEX(Resources!$I$5:$I$104,MATCH($F119,Resources!$G$5:$G$104,0)),"Missing")&lt;&gt;"Active","CHECK TRUCK",IF(AND($G119&lt;&gt;"",IFERROR(INDEX(Resources!$N$5:$N$104,MATCH($G119,Resources!$L$5:$L$104,0)),"Missing")&lt;&gt;"Active"),"CHECK TRAILER",IF(AND($B119="Delivered",$AN119&lt;&gt;"Yes"),"POD NEEDED",IF(AND(OR($B119="Planned",$B119="Dispatched",$B119="At Pickup",$B119="In Transit"),$M119&lt;&gt;"",$M119&lt;NOW()),"DELIVERY OVERDUE",IF(AND($AI119&lt;&gt;"",$AI119&lt;Settings!$B$7),"LOW MARGIN","OK")))))))))))</f>
        <v/>
      </c>
      <c r="AP119" s="20"/>
    </row>
    <row r="120" customFormat="false" ht="19.5" hidden="false" customHeight="true" outlineLevel="0" collapsed="false">
      <c r="A120" s="19"/>
      <c r="B120" s="19"/>
      <c r="C120" s="20"/>
      <c r="D120" s="19"/>
      <c r="E120" s="19"/>
      <c r="F120" s="19"/>
      <c r="G120" s="19"/>
      <c r="H120" s="20"/>
      <c r="I120" s="19"/>
      <c r="J120" s="20"/>
      <c r="K120" s="19"/>
      <c r="L120" s="21"/>
      <c r="M120" s="21"/>
      <c r="N120" s="19"/>
      <c r="O120" s="20"/>
      <c r="P120" s="22"/>
      <c r="Q120" s="22"/>
      <c r="R120" s="22"/>
      <c r="S120" s="23" t="str">
        <f aca="false">IF($A120="","",IF(COUNTA($Q120:$R120)=0,"",SUM($Q120:$R120)))</f>
        <v/>
      </c>
      <c r="T120" s="19"/>
      <c r="U120" s="24"/>
      <c r="V120" s="25" t="str">
        <f aca="false">IF($A120="","",IF(OR($T120="",$U120=""),"",IFERROR(IF($T120="Flat",$U120,IF($T120="Per Loaded Mile",$R120*$U120,"")),"")))</f>
        <v/>
      </c>
      <c r="W120" s="24"/>
      <c r="X120" s="24"/>
      <c r="Y120" s="24"/>
      <c r="Z120" s="24"/>
      <c r="AA120" s="25" t="str">
        <f aca="false">IF(OR($A120="",$V120=""),"",IFERROR(SUM($V120:$Z120),""))</f>
        <v/>
      </c>
      <c r="AB120" s="26" t="str">
        <f aca="false">IF($A120="","",IFERROR(IF(INDEX(Resources!$J$5:$J$104,MATCH($F120,Resources!$G$5:$G$104,0))&gt;0,INDEX(Resources!$J$5:$J$104,MATCH($F120,Resources!$G$5:$G$104,0)),Settings!$B$5),Settings!$B$5))</f>
        <v/>
      </c>
      <c r="AC120" s="26" t="str">
        <f aca="false">IF($A120="","",IF(OR($S120="",$AB120=""),"",IFERROR($S120/$AB120,"")))</f>
        <v/>
      </c>
      <c r="AD120" s="25" t="str">
        <f aca="false">IF($A120="","",IF($AC120="","",IFERROR($AC120*Settings!$B$4,"")))</f>
        <v/>
      </c>
      <c r="AE120" s="19"/>
      <c r="AF120" s="27"/>
      <c r="AG120" s="25" t="str">
        <f aca="false">IF($A120="","",IF(OR($AE120="",$AF120=""),"",IFERROR(IF($AE120="% of Gross",$AA120*$AF120,IF($AE120="Per Loaded Mile",$R120*$AF120,IF($AE120="Flat",$AF120,""))),"")))</f>
        <v/>
      </c>
      <c r="AH120" s="25" t="str">
        <f aca="false">IF($A120="","",IFERROR(IF(OR($AA120="",$AD120="",$AG120=""),"",$AA120-$AD120-$AG120),""))</f>
        <v/>
      </c>
      <c r="AI120" s="28" t="str">
        <f aca="false">IF($A120="","",IFERROR($AH120/$AA120,""))</f>
        <v/>
      </c>
      <c r="AJ120" s="19"/>
      <c r="AK120" s="29"/>
      <c r="AL120" s="30" t="str">
        <f aca="false">IF($A120="","",IFERROR(IF(INDEX(Resources!$S$5:$S$104,MATCH($C120,Resources!$P$5:$P$104,0))&gt;0,INDEX(Resources!$S$5:$S$104,MATCH($C120,Resources!$P$5:$P$104,0)),Settings!$B$6),Settings!$B$6))</f>
        <v/>
      </c>
      <c r="AM120" s="31" t="str">
        <f aca="false">IF($AK120="","",IFERROR($AK120+$AL120,""))</f>
        <v/>
      </c>
      <c r="AN120" s="19"/>
      <c r="AO120" s="32" t="str">
        <f aca="true">IF($A120="","",IF($B120="Canceled","OK",IF(COUNTIF($A$6:$A$205,$A120)&gt;1,"DUPLICATE LOAD ID",IF(AND($L120&lt;&gt;"",$M120&lt;&gt;"",$M120&lt;=$L120),"CHECK APPOINTMENTS",IF(AND($P120&lt;&gt;"",$P120&gt;Settings!$B$8),"CHECK WEIGHT",IF(IFERROR(INDEX(Resources!$C$5:$C$104,MATCH($E120,Resources!$A$5:$A$104,0)),"Missing")&lt;&gt;"Active","CHECK DRIVER",IF(IFERROR(INDEX(Resources!$I$5:$I$104,MATCH($F120,Resources!$G$5:$G$104,0)),"Missing")&lt;&gt;"Active","CHECK TRUCK",IF(AND($G120&lt;&gt;"",IFERROR(INDEX(Resources!$N$5:$N$104,MATCH($G120,Resources!$L$5:$L$104,0)),"Missing")&lt;&gt;"Active"),"CHECK TRAILER",IF(AND($B120="Delivered",$AN120&lt;&gt;"Yes"),"POD NEEDED",IF(AND(OR($B120="Planned",$B120="Dispatched",$B120="At Pickup",$B120="In Transit"),$M120&lt;&gt;"",$M120&lt;NOW()),"DELIVERY OVERDUE",IF(AND($AI120&lt;&gt;"",$AI120&lt;Settings!$B$7),"LOW MARGIN","OK")))))))))))</f>
        <v/>
      </c>
      <c r="AP120" s="20"/>
    </row>
    <row r="121" customFormat="false" ht="19.5" hidden="false" customHeight="true" outlineLevel="0" collapsed="false">
      <c r="A121" s="19"/>
      <c r="B121" s="19"/>
      <c r="C121" s="20"/>
      <c r="D121" s="19"/>
      <c r="E121" s="19"/>
      <c r="F121" s="19"/>
      <c r="G121" s="19"/>
      <c r="H121" s="20"/>
      <c r="I121" s="19"/>
      <c r="J121" s="20"/>
      <c r="K121" s="19"/>
      <c r="L121" s="21"/>
      <c r="M121" s="21"/>
      <c r="N121" s="19"/>
      <c r="O121" s="20"/>
      <c r="P121" s="22"/>
      <c r="Q121" s="22"/>
      <c r="R121" s="22"/>
      <c r="S121" s="23" t="str">
        <f aca="false">IF($A121="","",IF(COUNTA($Q121:$R121)=0,"",SUM($Q121:$R121)))</f>
        <v/>
      </c>
      <c r="T121" s="19"/>
      <c r="U121" s="24"/>
      <c r="V121" s="25" t="str">
        <f aca="false">IF($A121="","",IF(OR($T121="",$U121=""),"",IFERROR(IF($T121="Flat",$U121,IF($T121="Per Loaded Mile",$R121*$U121,"")),"")))</f>
        <v/>
      </c>
      <c r="W121" s="24"/>
      <c r="X121" s="24"/>
      <c r="Y121" s="24"/>
      <c r="Z121" s="24"/>
      <c r="AA121" s="25" t="str">
        <f aca="false">IF(OR($A121="",$V121=""),"",IFERROR(SUM($V121:$Z121),""))</f>
        <v/>
      </c>
      <c r="AB121" s="26" t="str">
        <f aca="false">IF($A121="","",IFERROR(IF(INDEX(Resources!$J$5:$J$104,MATCH($F121,Resources!$G$5:$G$104,0))&gt;0,INDEX(Resources!$J$5:$J$104,MATCH($F121,Resources!$G$5:$G$104,0)),Settings!$B$5),Settings!$B$5))</f>
        <v/>
      </c>
      <c r="AC121" s="26" t="str">
        <f aca="false">IF($A121="","",IF(OR($S121="",$AB121=""),"",IFERROR($S121/$AB121,"")))</f>
        <v/>
      </c>
      <c r="AD121" s="25" t="str">
        <f aca="false">IF($A121="","",IF($AC121="","",IFERROR($AC121*Settings!$B$4,"")))</f>
        <v/>
      </c>
      <c r="AE121" s="19"/>
      <c r="AF121" s="27"/>
      <c r="AG121" s="25" t="str">
        <f aca="false">IF($A121="","",IF(OR($AE121="",$AF121=""),"",IFERROR(IF($AE121="% of Gross",$AA121*$AF121,IF($AE121="Per Loaded Mile",$R121*$AF121,IF($AE121="Flat",$AF121,""))),"")))</f>
        <v/>
      </c>
      <c r="AH121" s="25" t="str">
        <f aca="false">IF($A121="","",IFERROR(IF(OR($AA121="",$AD121="",$AG121=""),"",$AA121-$AD121-$AG121),""))</f>
        <v/>
      </c>
      <c r="AI121" s="28" t="str">
        <f aca="false">IF($A121="","",IFERROR($AH121/$AA121,""))</f>
        <v/>
      </c>
      <c r="AJ121" s="19"/>
      <c r="AK121" s="29"/>
      <c r="AL121" s="30" t="str">
        <f aca="false">IF($A121="","",IFERROR(IF(INDEX(Resources!$S$5:$S$104,MATCH($C121,Resources!$P$5:$P$104,0))&gt;0,INDEX(Resources!$S$5:$S$104,MATCH($C121,Resources!$P$5:$P$104,0)),Settings!$B$6),Settings!$B$6))</f>
        <v/>
      </c>
      <c r="AM121" s="31" t="str">
        <f aca="false">IF($AK121="","",IFERROR($AK121+$AL121,""))</f>
        <v/>
      </c>
      <c r="AN121" s="19"/>
      <c r="AO121" s="32" t="str">
        <f aca="true">IF($A121="","",IF($B121="Canceled","OK",IF(COUNTIF($A$6:$A$205,$A121)&gt;1,"DUPLICATE LOAD ID",IF(AND($L121&lt;&gt;"",$M121&lt;&gt;"",$M121&lt;=$L121),"CHECK APPOINTMENTS",IF(AND($P121&lt;&gt;"",$P121&gt;Settings!$B$8),"CHECK WEIGHT",IF(IFERROR(INDEX(Resources!$C$5:$C$104,MATCH($E121,Resources!$A$5:$A$104,0)),"Missing")&lt;&gt;"Active","CHECK DRIVER",IF(IFERROR(INDEX(Resources!$I$5:$I$104,MATCH($F121,Resources!$G$5:$G$104,0)),"Missing")&lt;&gt;"Active","CHECK TRUCK",IF(AND($G121&lt;&gt;"",IFERROR(INDEX(Resources!$N$5:$N$104,MATCH($G121,Resources!$L$5:$L$104,0)),"Missing")&lt;&gt;"Active"),"CHECK TRAILER",IF(AND($B121="Delivered",$AN121&lt;&gt;"Yes"),"POD NEEDED",IF(AND(OR($B121="Planned",$B121="Dispatched",$B121="At Pickup",$B121="In Transit"),$M121&lt;&gt;"",$M121&lt;NOW()),"DELIVERY OVERDUE",IF(AND($AI121&lt;&gt;"",$AI121&lt;Settings!$B$7),"LOW MARGIN","OK")))))))))))</f>
        <v/>
      </c>
      <c r="AP121" s="20"/>
    </row>
    <row r="122" customFormat="false" ht="19.5" hidden="false" customHeight="true" outlineLevel="0" collapsed="false">
      <c r="A122" s="19"/>
      <c r="B122" s="19"/>
      <c r="C122" s="20"/>
      <c r="D122" s="19"/>
      <c r="E122" s="19"/>
      <c r="F122" s="19"/>
      <c r="G122" s="19"/>
      <c r="H122" s="20"/>
      <c r="I122" s="19"/>
      <c r="J122" s="20"/>
      <c r="K122" s="19"/>
      <c r="L122" s="21"/>
      <c r="M122" s="21"/>
      <c r="N122" s="19"/>
      <c r="O122" s="20"/>
      <c r="P122" s="22"/>
      <c r="Q122" s="22"/>
      <c r="R122" s="22"/>
      <c r="S122" s="23" t="str">
        <f aca="false">IF($A122="","",IF(COUNTA($Q122:$R122)=0,"",SUM($Q122:$R122)))</f>
        <v/>
      </c>
      <c r="T122" s="19"/>
      <c r="U122" s="24"/>
      <c r="V122" s="25" t="str">
        <f aca="false">IF($A122="","",IF(OR($T122="",$U122=""),"",IFERROR(IF($T122="Flat",$U122,IF($T122="Per Loaded Mile",$R122*$U122,"")),"")))</f>
        <v/>
      </c>
      <c r="W122" s="24"/>
      <c r="X122" s="24"/>
      <c r="Y122" s="24"/>
      <c r="Z122" s="24"/>
      <c r="AA122" s="25" t="str">
        <f aca="false">IF(OR($A122="",$V122=""),"",IFERROR(SUM($V122:$Z122),""))</f>
        <v/>
      </c>
      <c r="AB122" s="26" t="str">
        <f aca="false">IF($A122="","",IFERROR(IF(INDEX(Resources!$J$5:$J$104,MATCH($F122,Resources!$G$5:$G$104,0))&gt;0,INDEX(Resources!$J$5:$J$104,MATCH($F122,Resources!$G$5:$G$104,0)),Settings!$B$5),Settings!$B$5))</f>
        <v/>
      </c>
      <c r="AC122" s="26" t="str">
        <f aca="false">IF($A122="","",IF(OR($S122="",$AB122=""),"",IFERROR($S122/$AB122,"")))</f>
        <v/>
      </c>
      <c r="AD122" s="25" t="str">
        <f aca="false">IF($A122="","",IF($AC122="","",IFERROR($AC122*Settings!$B$4,"")))</f>
        <v/>
      </c>
      <c r="AE122" s="19"/>
      <c r="AF122" s="27"/>
      <c r="AG122" s="25" t="str">
        <f aca="false">IF($A122="","",IF(OR($AE122="",$AF122=""),"",IFERROR(IF($AE122="% of Gross",$AA122*$AF122,IF($AE122="Per Loaded Mile",$R122*$AF122,IF($AE122="Flat",$AF122,""))),"")))</f>
        <v/>
      </c>
      <c r="AH122" s="25" t="str">
        <f aca="false">IF($A122="","",IFERROR(IF(OR($AA122="",$AD122="",$AG122=""),"",$AA122-$AD122-$AG122),""))</f>
        <v/>
      </c>
      <c r="AI122" s="28" t="str">
        <f aca="false">IF($A122="","",IFERROR($AH122/$AA122,""))</f>
        <v/>
      </c>
      <c r="AJ122" s="19"/>
      <c r="AK122" s="29"/>
      <c r="AL122" s="30" t="str">
        <f aca="false">IF($A122="","",IFERROR(IF(INDEX(Resources!$S$5:$S$104,MATCH($C122,Resources!$P$5:$P$104,0))&gt;0,INDEX(Resources!$S$5:$S$104,MATCH($C122,Resources!$P$5:$P$104,0)),Settings!$B$6),Settings!$B$6))</f>
        <v/>
      </c>
      <c r="AM122" s="31" t="str">
        <f aca="false">IF($AK122="","",IFERROR($AK122+$AL122,""))</f>
        <v/>
      </c>
      <c r="AN122" s="19"/>
      <c r="AO122" s="32" t="str">
        <f aca="true">IF($A122="","",IF($B122="Canceled","OK",IF(COUNTIF($A$6:$A$205,$A122)&gt;1,"DUPLICATE LOAD ID",IF(AND($L122&lt;&gt;"",$M122&lt;&gt;"",$M122&lt;=$L122),"CHECK APPOINTMENTS",IF(AND($P122&lt;&gt;"",$P122&gt;Settings!$B$8),"CHECK WEIGHT",IF(IFERROR(INDEX(Resources!$C$5:$C$104,MATCH($E122,Resources!$A$5:$A$104,0)),"Missing")&lt;&gt;"Active","CHECK DRIVER",IF(IFERROR(INDEX(Resources!$I$5:$I$104,MATCH($F122,Resources!$G$5:$G$104,0)),"Missing")&lt;&gt;"Active","CHECK TRUCK",IF(AND($G122&lt;&gt;"",IFERROR(INDEX(Resources!$N$5:$N$104,MATCH($G122,Resources!$L$5:$L$104,0)),"Missing")&lt;&gt;"Active"),"CHECK TRAILER",IF(AND($B122="Delivered",$AN122&lt;&gt;"Yes"),"POD NEEDED",IF(AND(OR($B122="Planned",$B122="Dispatched",$B122="At Pickup",$B122="In Transit"),$M122&lt;&gt;"",$M122&lt;NOW()),"DELIVERY OVERDUE",IF(AND($AI122&lt;&gt;"",$AI122&lt;Settings!$B$7),"LOW MARGIN","OK")))))))))))</f>
        <v/>
      </c>
      <c r="AP122" s="20"/>
    </row>
    <row r="123" customFormat="false" ht="19.5" hidden="false" customHeight="true" outlineLevel="0" collapsed="false">
      <c r="A123" s="19"/>
      <c r="B123" s="19"/>
      <c r="C123" s="20"/>
      <c r="D123" s="19"/>
      <c r="E123" s="19"/>
      <c r="F123" s="19"/>
      <c r="G123" s="19"/>
      <c r="H123" s="20"/>
      <c r="I123" s="19"/>
      <c r="J123" s="20"/>
      <c r="K123" s="19"/>
      <c r="L123" s="21"/>
      <c r="M123" s="21"/>
      <c r="N123" s="19"/>
      <c r="O123" s="20"/>
      <c r="P123" s="22"/>
      <c r="Q123" s="22"/>
      <c r="R123" s="22"/>
      <c r="S123" s="23" t="str">
        <f aca="false">IF($A123="","",IF(COUNTA($Q123:$R123)=0,"",SUM($Q123:$R123)))</f>
        <v/>
      </c>
      <c r="T123" s="19"/>
      <c r="U123" s="24"/>
      <c r="V123" s="25" t="str">
        <f aca="false">IF($A123="","",IF(OR($T123="",$U123=""),"",IFERROR(IF($T123="Flat",$U123,IF($T123="Per Loaded Mile",$R123*$U123,"")),"")))</f>
        <v/>
      </c>
      <c r="W123" s="24"/>
      <c r="X123" s="24"/>
      <c r="Y123" s="24"/>
      <c r="Z123" s="24"/>
      <c r="AA123" s="25" t="str">
        <f aca="false">IF(OR($A123="",$V123=""),"",IFERROR(SUM($V123:$Z123),""))</f>
        <v/>
      </c>
      <c r="AB123" s="26" t="str">
        <f aca="false">IF($A123="","",IFERROR(IF(INDEX(Resources!$J$5:$J$104,MATCH($F123,Resources!$G$5:$G$104,0))&gt;0,INDEX(Resources!$J$5:$J$104,MATCH($F123,Resources!$G$5:$G$104,0)),Settings!$B$5),Settings!$B$5))</f>
        <v/>
      </c>
      <c r="AC123" s="26" t="str">
        <f aca="false">IF($A123="","",IF(OR($S123="",$AB123=""),"",IFERROR($S123/$AB123,"")))</f>
        <v/>
      </c>
      <c r="AD123" s="25" t="str">
        <f aca="false">IF($A123="","",IF($AC123="","",IFERROR($AC123*Settings!$B$4,"")))</f>
        <v/>
      </c>
      <c r="AE123" s="19"/>
      <c r="AF123" s="27"/>
      <c r="AG123" s="25" t="str">
        <f aca="false">IF($A123="","",IF(OR($AE123="",$AF123=""),"",IFERROR(IF($AE123="% of Gross",$AA123*$AF123,IF($AE123="Per Loaded Mile",$R123*$AF123,IF($AE123="Flat",$AF123,""))),"")))</f>
        <v/>
      </c>
      <c r="AH123" s="25" t="str">
        <f aca="false">IF($A123="","",IFERROR(IF(OR($AA123="",$AD123="",$AG123=""),"",$AA123-$AD123-$AG123),""))</f>
        <v/>
      </c>
      <c r="AI123" s="28" t="str">
        <f aca="false">IF($A123="","",IFERROR($AH123/$AA123,""))</f>
        <v/>
      </c>
      <c r="AJ123" s="19"/>
      <c r="AK123" s="29"/>
      <c r="AL123" s="30" t="str">
        <f aca="false">IF($A123="","",IFERROR(IF(INDEX(Resources!$S$5:$S$104,MATCH($C123,Resources!$P$5:$P$104,0))&gt;0,INDEX(Resources!$S$5:$S$104,MATCH($C123,Resources!$P$5:$P$104,0)),Settings!$B$6),Settings!$B$6))</f>
        <v/>
      </c>
      <c r="AM123" s="31" t="str">
        <f aca="false">IF($AK123="","",IFERROR($AK123+$AL123,""))</f>
        <v/>
      </c>
      <c r="AN123" s="19"/>
      <c r="AO123" s="32" t="str">
        <f aca="true">IF($A123="","",IF($B123="Canceled","OK",IF(COUNTIF($A$6:$A$205,$A123)&gt;1,"DUPLICATE LOAD ID",IF(AND($L123&lt;&gt;"",$M123&lt;&gt;"",$M123&lt;=$L123),"CHECK APPOINTMENTS",IF(AND($P123&lt;&gt;"",$P123&gt;Settings!$B$8),"CHECK WEIGHT",IF(IFERROR(INDEX(Resources!$C$5:$C$104,MATCH($E123,Resources!$A$5:$A$104,0)),"Missing")&lt;&gt;"Active","CHECK DRIVER",IF(IFERROR(INDEX(Resources!$I$5:$I$104,MATCH($F123,Resources!$G$5:$G$104,0)),"Missing")&lt;&gt;"Active","CHECK TRUCK",IF(AND($G123&lt;&gt;"",IFERROR(INDEX(Resources!$N$5:$N$104,MATCH($G123,Resources!$L$5:$L$104,0)),"Missing")&lt;&gt;"Active"),"CHECK TRAILER",IF(AND($B123="Delivered",$AN123&lt;&gt;"Yes"),"POD NEEDED",IF(AND(OR($B123="Planned",$B123="Dispatched",$B123="At Pickup",$B123="In Transit"),$M123&lt;&gt;"",$M123&lt;NOW()),"DELIVERY OVERDUE",IF(AND($AI123&lt;&gt;"",$AI123&lt;Settings!$B$7),"LOW MARGIN","OK")))))))))))</f>
        <v/>
      </c>
      <c r="AP123" s="20"/>
    </row>
    <row r="124" customFormat="false" ht="19.5" hidden="false" customHeight="true" outlineLevel="0" collapsed="false">
      <c r="A124" s="19"/>
      <c r="B124" s="19"/>
      <c r="C124" s="20"/>
      <c r="D124" s="19"/>
      <c r="E124" s="19"/>
      <c r="F124" s="19"/>
      <c r="G124" s="19"/>
      <c r="H124" s="20"/>
      <c r="I124" s="19"/>
      <c r="J124" s="20"/>
      <c r="K124" s="19"/>
      <c r="L124" s="21"/>
      <c r="M124" s="21"/>
      <c r="N124" s="19"/>
      <c r="O124" s="20"/>
      <c r="P124" s="22"/>
      <c r="Q124" s="22"/>
      <c r="R124" s="22"/>
      <c r="S124" s="23" t="str">
        <f aca="false">IF($A124="","",IF(COUNTA($Q124:$R124)=0,"",SUM($Q124:$R124)))</f>
        <v/>
      </c>
      <c r="T124" s="19"/>
      <c r="U124" s="24"/>
      <c r="V124" s="25" t="str">
        <f aca="false">IF($A124="","",IF(OR($T124="",$U124=""),"",IFERROR(IF($T124="Flat",$U124,IF($T124="Per Loaded Mile",$R124*$U124,"")),"")))</f>
        <v/>
      </c>
      <c r="W124" s="24"/>
      <c r="X124" s="24"/>
      <c r="Y124" s="24"/>
      <c r="Z124" s="24"/>
      <c r="AA124" s="25" t="str">
        <f aca="false">IF(OR($A124="",$V124=""),"",IFERROR(SUM($V124:$Z124),""))</f>
        <v/>
      </c>
      <c r="AB124" s="26" t="str">
        <f aca="false">IF($A124="","",IFERROR(IF(INDEX(Resources!$J$5:$J$104,MATCH($F124,Resources!$G$5:$G$104,0))&gt;0,INDEX(Resources!$J$5:$J$104,MATCH($F124,Resources!$G$5:$G$104,0)),Settings!$B$5),Settings!$B$5))</f>
        <v/>
      </c>
      <c r="AC124" s="26" t="str">
        <f aca="false">IF($A124="","",IF(OR($S124="",$AB124=""),"",IFERROR($S124/$AB124,"")))</f>
        <v/>
      </c>
      <c r="AD124" s="25" t="str">
        <f aca="false">IF($A124="","",IF($AC124="","",IFERROR($AC124*Settings!$B$4,"")))</f>
        <v/>
      </c>
      <c r="AE124" s="19"/>
      <c r="AF124" s="27"/>
      <c r="AG124" s="25" t="str">
        <f aca="false">IF($A124="","",IF(OR($AE124="",$AF124=""),"",IFERROR(IF($AE124="% of Gross",$AA124*$AF124,IF($AE124="Per Loaded Mile",$R124*$AF124,IF($AE124="Flat",$AF124,""))),"")))</f>
        <v/>
      </c>
      <c r="AH124" s="25" t="str">
        <f aca="false">IF($A124="","",IFERROR(IF(OR($AA124="",$AD124="",$AG124=""),"",$AA124-$AD124-$AG124),""))</f>
        <v/>
      </c>
      <c r="AI124" s="28" t="str">
        <f aca="false">IF($A124="","",IFERROR($AH124/$AA124,""))</f>
        <v/>
      </c>
      <c r="AJ124" s="19"/>
      <c r="AK124" s="29"/>
      <c r="AL124" s="30" t="str">
        <f aca="false">IF($A124="","",IFERROR(IF(INDEX(Resources!$S$5:$S$104,MATCH($C124,Resources!$P$5:$P$104,0))&gt;0,INDEX(Resources!$S$5:$S$104,MATCH($C124,Resources!$P$5:$P$104,0)),Settings!$B$6),Settings!$B$6))</f>
        <v/>
      </c>
      <c r="AM124" s="31" t="str">
        <f aca="false">IF($AK124="","",IFERROR($AK124+$AL124,""))</f>
        <v/>
      </c>
      <c r="AN124" s="19"/>
      <c r="AO124" s="32" t="str">
        <f aca="true">IF($A124="","",IF($B124="Canceled","OK",IF(COUNTIF($A$6:$A$205,$A124)&gt;1,"DUPLICATE LOAD ID",IF(AND($L124&lt;&gt;"",$M124&lt;&gt;"",$M124&lt;=$L124),"CHECK APPOINTMENTS",IF(AND($P124&lt;&gt;"",$P124&gt;Settings!$B$8),"CHECK WEIGHT",IF(IFERROR(INDEX(Resources!$C$5:$C$104,MATCH($E124,Resources!$A$5:$A$104,0)),"Missing")&lt;&gt;"Active","CHECK DRIVER",IF(IFERROR(INDEX(Resources!$I$5:$I$104,MATCH($F124,Resources!$G$5:$G$104,0)),"Missing")&lt;&gt;"Active","CHECK TRUCK",IF(AND($G124&lt;&gt;"",IFERROR(INDEX(Resources!$N$5:$N$104,MATCH($G124,Resources!$L$5:$L$104,0)),"Missing")&lt;&gt;"Active"),"CHECK TRAILER",IF(AND($B124="Delivered",$AN124&lt;&gt;"Yes"),"POD NEEDED",IF(AND(OR($B124="Planned",$B124="Dispatched",$B124="At Pickup",$B124="In Transit"),$M124&lt;&gt;"",$M124&lt;NOW()),"DELIVERY OVERDUE",IF(AND($AI124&lt;&gt;"",$AI124&lt;Settings!$B$7),"LOW MARGIN","OK")))))))))))</f>
        <v/>
      </c>
      <c r="AP124" s="20"/>
    </row>
    <row r="125" customFormat="false" ht="19.5" hidden="false" customHeight="true" outlineLevel="0" collapsed="false">
      <c r="A125" s="19"/>
      <c r="B125" s="19"/>
      <c r="C125" s="20"/>
      <c r="D125" s="19"/>
      <c r="E125" s="19"/>
      <c r="F125" s="19"/>
      <c r="G125" s="19"/>
      <c r="H125" s="20"/>
      <c r="I125" s="19"/>
      <c r="J125" s="20"/>
      <c r="K125" s="19"/>
      <c r="L125" s="21"/>
      <c r="M125" s="21"/>
      <c r="N125" s="19"/>
      <c r="O125" s="20"/>
      <c r="P125" s="22"/>
      <c r="Q125" s="22"/>
      <c r="R125" s="22"/>
      <c r="S125" s="23" t="str">
        <f aca="false">IF($A125="","",IF(COUNTA($Q125:$R125)=0,"",SUM($Q125:$R125)))</f>
        <v/>
      </c>
      <c r="T125" s="19"/>
      <c r="U125" s="24"/>
      <c r="V125" s="25" t="str">
        <f aca="false">IF($A125="","",IF(OR($T125="",$U125=""),"",IFERROR(IF($T125="Flat",$U125,IF($T125="Per Loaded Mile",$R125*$U125,"")),"")))</f>
        <v/>
      </c>
      <c r="W125" s="24"/>
      <c r="X125" s="24"/>
      <c r="Y125" s="24"/>
      <c r="Z125" s="24"/>
      <c r="AA125" s="25" t="str">
        <f aca="false">IF(OR($A125="",$V125=""),"",IFERROR(SUM($V125:$Z125),""))</f>
        <v/>
      </c>
      <c r="AB125" s="26" t="str">
        <f aca="false">IF($A125="","",IFERROR(IF(INDEX(Resources!$J$5:$J$104,MATCH($F125,Resources!$G$5:$G$104,0))&gt;0,INDEX(Resources!$J$5:$J$104,MATCH($F125,Resources!$G$5:$G$104,0)),Settings!$B$5),Settings!$B$5))</f>
        <v/>
      </c>
      <c r="AC125" s="26" t="str">
        <f aca="false">IF($A125="","",IF(OR($S125="",$AB125=""),"",IFERROR($S125/$AB125,"")))</f>
        <v/>
      </c>
      <c r="AD125" s="25" t="str">
        <f aca="false">IF($A125="","",IF($AC125="","",IFERROR($AC125*Settings!$B$4,"")))</f>
        <v/>
      </c>
      <c r="AE125" s="19"/>
      <c r="AF125" s="27"/>
      <c r="AG125" s="25" t="str">
        <f aca="false">IF($A125="","",IF(OR($AE125="",$AF125=""),"",IFERROR(IF($AE125="% of Gross",$AA125*$AF125,IF($AE125="Per Loaded Mile",$R125*$AF125,IF($AE125="Flat",$AF125,""))),"")))</f>
        <v/>
      </c>
      <c r="AH125" s="25" t="str">
        <f aca="false">IF($A125="","",IFERROR(IF(OR($AA125="",$AD125="",$AG125=""),"",$AA125-$AD125-$AG125),""))</f>
        <v/>
      </c>
      <c r="AI125" s="28" t="str">
        <f aca="false">IF($A125="","",IFERROR($AH125/$AA125,""))</f>
        <v/>
      </c>
      <c r="AJ125" s="19"/>
      <c r="AK125" s="29"/>
      <c r="AL125" s="30" t="str">
        <f aca="false">IF($A125="","",IFERROR(IF(INDEX(Resources!$S$5:$S$104,MATCH($C125,Resources!$P$5:$P$104,0))&gt;0,INDEX(Resources!$S$5:$S$104,MATCH($C125,Resources!$P$5:$P$104,0)),Settings!$B$6),Settings!$B$6))</f>
        <v/>
      </c>
      <c r="AM125" s="31" t="str">
        <f aca="false">IF($AK125="","",IFERROR($AK125+$AL125,""))</f>
        <v/>
      </c>
      <c r="AN125" s="19"/>
      <c r="AO125" s="32" t="str">
        <f aca="true">IF($A125="","",IF($B125="Canceled","OK",IF(COUNTIF($A$6:$A$205,$A125)&gt;1,"DUPLICATE LOAD ID",IF(AND($L125&lt;&gt;"",$M125&lt;&gt;"",$M125&lt;=$L125),"CHECK APPOINTMENTS",IF(AND($P125&lt;&gt;"",$P125&gt;Settings!$B$8),"CHECK WEIGHT",IF(IFERROR(INDEX(Resources!$C$5:$C$104,MATCH($E125,Resources!$A$5:$A$104,0)),"Missing")&lt;&gt;"Active","CHECK DRIVER",IF(IFERROR(INDEX(Resources!$I$5:$I$104,MATCH($F125,Resources!$G$5:$G$104,0)),"Missing")&lt;&gt;"Active","CHECK TRUCK",IF(AND($G125&lt;&gt;"",IFERROR(INDEX(Resources!$N$5:$N$104,MATCH($G125,Resources!$L$5:$L$104,0)),"Missing")&lt;&gt;"Active"),"CHECK TRAILER",IF(AND($B125="Delivered",$AN125&lt;&gt;"Yes"),"POD NEEDED",IF(AND(OR($B125="Planned",$B125="Dispatched",$B125="At Pickup",$B125="In Transit"),$M125&lt;&gt;"",$M125&lt;NOW()),"DELIVERY OVERDUE",IF(AND($AI125&lt;&gt;"",$AI125&lt;Settings!$B$7),"LOW MARGIN","OK")))))))))))</f>
        <v/>
      </c>
      <c r="AP125" s="20"/>
    </row>
    <row r="126" customFormat="false" ht="19.5" hidden="false" customHeight="true" outlineLevel="0" collapsed="false">
      <c r="A126" s="19"/>
      <c r="B126" s="19"/>
      <c r="C126" s="20"/>
      <c r="D126" s="19"/>
      <c r="E126" s="19"/>
      <c r="F126" s="19"/>
      <c r="G126" s="19"/>
      <c r="H126" s="20"/>
      <c r="I126" s="19"/>
      <c r="J126" s="20"/>
      <c r="K126" s="19"/>
      <c r="L126" s="21"/>
      <c r="M126" s="21"/>
      <c r="N126" s="19"/>
      <c r="O126" s="20"/>
      <c r="P126" s="22"/>
      <c r="Q126" s="22"/>
      <c r="R126" s="22"/>
      <c r="S126" s="23" t="str">
        <f aca="false">IF($A126="","",IF(COUNTA($Q126:$R126)=0,"",SUM($Q126:$R126)))</f>
        <v/>
      </c>
      <c r="T126" s="19"/>
      <c r="U126" s="24"/>
      <c r="V126" s="25" t="str">
        <f aca="false">IF($A126="","",IF(OR($T126="",$U126=""),"",IFERROR(IF($T126="Flat",$U126,IF($T126="Per Loaded Mile",$R126*$U126,"")),"")))</f>
        <v/>
      </c>
      <c r="W126" s="24"/>
      <c r="X126" s="24"/>
      <c r="Y126" s="24"/>
      <c r="Z126" s="24"/>
      <c r="AA126" s="25" t="str">
        <f aca="false">IF(OR($A126="",$V126=""),"",IFERROR(SUM($V126:$Z126),""))</f>
        <v/>
      </c>
      <c r="AB126" s="26" t="str">
        <f aca="false">IF($A126="","",IFERROR(IF(INDEX(Resources!$J$5:$J$104,MATCH($F126,Resources!$G$5:$G$104,0))&gt;0,INDEX(Resources!$J$5:$J$104,MATCH($F126,Resources!$G$5:$G$104,0)),Settings!$B$5),Settings!$B$5))</f>
        <v/>
      </c>
      <c r="AC126" s="26" t="str">
        <f aca="false">IF($A126="","",IF(OR($S126="",$AB126=""),"",IFERROR($S126/$AB126,"")))</f>
        <v/>
      </c>
      <c r="AD126" s="25" t="str">
        <f aca="false">IF($A126="","",IF($AC126="","",IFERROR($AC126*Settings!$B$4,"")))</f>
        <v/>
      </c>
      <c r="AE126" s="19"/>
      <c r="AF126" s="27"/>
      <c r="AG126" s="25" t="str">
        <f aca="false">IF($A126="","",IF(OR($AE126="",$AF126=""),"",IFERROR(IF($AE126="% of Gross",$AA126*$AF126,IF($AE126="Per Loaded Mile",$R126*$AF126,IF($AE126="Flat",$AF126,""))),"")))</f>
        <v/>
      </c>
      <c r="AH126" s="25" t="str">
        <f aca="false">IF($A126="","",IFERROR(IF(OR($AA126="",$AD126="",$AG126=""),"",$AA126-$AD126-$AG126),""))</f>
        <v/>
      </c>
      <c r="AI126" s="28" t="str">
        <f aca="false">IF($A126="","",IFERROR($AH126/$AA126,""))</f>
        <v/>
      </c>
      <c r="AJ126" s="19"/>
      <c r="AK126" s="29"/>
      <c r="AL126" s="30" t="str">
        <f aca="false">IF($A126="","",IFERROR(IF(INDEX(Resources!$S$5:$S$104,MATCH($C126,Resources!$P$5:$P$104,0))&gt;0,INDEX(Resources!$S$5:$S$104,MATCH($C126,Resources!$P$5:$P$104,0)),Settings!$B$6),Settings!$B$6))</f>
        <v/>
      </c>
      <c r="AM126" s="31" t="str">
        <f aca="false">IF($AK126="","",IFERROR($AK126+$AL126,""))</f>
        <v/>
      </c>
      <c r="AN126" s="19"/>
      <c r="AO126" s="32" t="str">
        <f aca="true">IF($A126="","",IF($B126="Canceled","OK",IF(COUNTIF($A$6:$A$205,$A126)&gt;1,"DUPLICATE LOAD ID",IF(AND($L126&lt;&gt;"",$M126&lt;&gt;"",$M126&lt;=$L126),"CHECK APPOINTMENTS",IF(AND($P126&lt;&gt;"",$P126&gt;Settings!$B$8),"CHECK WEIGHT",IF(IFERROR(INDEX(Resources!$C$5:$C$104,MATCH($E126,Resources!$A$5:$A$104,0)),"Missing")&lt;&gt;"Active","CHECK DRIVER",IF(IFERROR(INDEX(Resources!$I$5:$I$104,MATCH($F126,Resources!$G$5:$G$104,0)),"Missing")&lt;&gt;"Active","CHECK TRUCK",IF(AND($G126&lt;&gt;"",IFERROR(INDEX(Resources!$N$5:$N$104,MATCH($G126,Resources!$L$5:$L$104,0)),"Missing")&lt;&gt;"Active"),"CHECK TRAILER",IF(AND($B126="Delivered",$AN126&lt;&gt;"Yes"),"POD NEEDED",IF(AND(OR($B126="Planned",$B126="Dispatched",$B126="At Pickup",$B126="In Transit"),$M126&lt;&gt;"",$M126&lt;NOW()),"DELIVERY OVERDUE",IF(AND($AI126&lt;&gt;"",$AI126&lt;Settings!$B$7),"LOW MARGIN","OK")))))))))))</f>
        <v/>
      </c>
      <c r="AP126" s="20"/>
    </row>
    <row r="127" customFormat="false" ht="19.5" hidden="false" customHeight="true" outlineLevel="0" collapsed="false">
      <c r="A127" s="19"/>
      <c r="B127" s="19"/>
      <c r="C127" s="20"/>
      <c r="D127" s="19"/>
      <c r="E127" s="19"/>
      <c r="F127" s="19"/>
      <c r="G127" s="19"/>
      <c r="H127" s="20"/>
      <c r="I127" s="19"/>
      <c r="J127" s="20"/>
      <c r="K127" s="19"/>
      <c r="L127" s="21"/>
      <c r="M127" s="21"/>
      <c r="N127" s="19"/>
      <c r="O127" s="20"/>
      <c r="P127" s="22"/>
      <c r="Q127" s="22"/>
      <c r="R127" s="22"/>
      <c r="S127" s="23" t="str">
        <f aca="false">IF($A127="","",IF(COUNTA($Q127:$R127)=0,"",SUM($Q127:$R127)))</f>
        <v/>
      </c>
      <c r="T127" s="19"/>
      <c r="U127" s="24"/>
      <c r="V127" s="25" t="str">
        <f aca="false">IF($A127="","",IF(OR($T127="",$U127=""),"",IFERROR(IF($T127="Flat",$U127,IF($T127="Per Loaded Mile",$R127*$U127,"")),"")))</f>
        <v/>
      </c>
      <c r="W127" s="24"/>
      <c r="X127" s="24"/>
      <c r="Y127" s="24"/>
      <c r="Z127" s="24"/>
      <c r="AA127" s="25" t="str">
        <f aca="false">IF(OR($A127="",$V127=""),"",IFERROR(SUM($V127:$Z127),""))</f>
        <v/>
      </c>
      <c r="AB127" s="26" t="str">
        <f aca="false">IF($A127="","",IFERROR(IF(INDEX(Resources!$J$5:$J$104,MATCH($F127,Resources!$G$5:$G$104,0))&gt;0,INDEX(Resources!$J$5:$J$104,MATCH($F127,Resources!$G$5:$G$104,0)),Settings!$B$5),Settings!$B$5))</f>
        <v/>
      </c>
      <c r="AC127" s="26" t="str">
        <f aca="false">IF($A127="","",IF(OR($S127="",$AB127=""),"",IFERROR($S127/$AB127,"")))</f>
        <v/>
      </c>
      <c r="AD127" s="25" t="str">
        <f aca="false">IF($A127="","",IF($AC127="","",IFERROR($AC127*Settings!$B$4,"")))</f>
        <v/>
      </c>
      <c r="AE127" s="19"/>
      <c r="AF127" s="27"/>
      <c r="AG127" s="25" t="str">
        <f aca="false">IF($A127="","",IF(OR($AE127="",$AF127=""),"",IFERROR(IF($AE127="% of Gross",$AA127*$AF127,IF($AE127="Per Loaded Mile",$R127*$AF127,IF($AE127="Flat",$AF127,""))),"")))</f>
        <v/>
      </c>
      <c r="AH127" s="25" t="str">
        <f aca="false">IF($A127="","",IFERROR(IF(OR($AA127="",$AD127="",$AG127=""),"",$AA127-$AD127-$AG127),""))</f>
        <v/>
      </c>
      <c r="AI127" s="28" t="str">
        <f aca="false">IF($A127="","",IFERROR($AH127/$AA127,""))</f>
        <v/>
      </c>
      <c r="AJ127" s="19"/>
      <c r="AK127" s="29"/>
      <c r="AL127" s="30" t="str">
        <f aca="false">IF($A127="","",IFERROR(IF(INDEX(Resources!$S$5:$S$104,MATCH($C127,Resources!$P$5:$P$104,0))&gt;0,INDEX(Resources!$S$5:$S$104,MATCH($C127,Resources!$P$5:$P$104,0)),Settings!$B$6),Settings!$B$6))</f>
        <v/>
      </c>
      <c r="AM127" s="31" t="str">
        <f aca="false">IF($AK127="","",IFERROR($AK127+$AL127,""))</f>
        <v/>
      </c>
      <c r="AN127" s="19"/>
      <c r="AO127" s="32" t="str">
        <f aca="true">IF($A127="","",IF($B127="Canceled","OK",IF(COUNTIF($A$6:$A$205,$A127)&gt;1,"DUPLICATE LOAD ID",IF(AND($L127&lt;&gt;"",$M127&lt;&gt;"",$M127&lt;=$L127),"CHECK APPOINTMENTS",IF(AND($P127&lt;&gt;"",$P127&gt;Settings!$B$8),"CHECK WEIGHT",IF(IFERROR(INDEX(Resources!$C$5:$C$104,MATCH($E127,Resources!$A$5:$A$104,0)),"Missing")&lt;&gt;"Active","CHECK DRIVER",IF(IFERROR(INDEX(Resources!$I$5:$I$104,MATCH($F127,Resources!$G$5:$G$104,0)),"Missing")&lt;&gt;"Active","CHECK TRUCK",IF(AND($G127&lt;&gt;"",IFERROR(INDEX(Resources!$N$5:$N$104,MATCH($G127,Resources!$L$5:$L$104,0)),"Missing")&lt;&gt;"Active"),"CHECK TRAILER",IF(AND($B127="Delivered",$AN127&lt;&gt;"Yes"),"POD NEEDED",IF(AND(OR($B127="Planned",$B127="Dispatched",$B127="At Pickup",$B127="In Transit"),$M127&lt;&gt;"",$M127&lt;NOW()),"DELIVERY OVERDUE",IF(AND($AI127&lt;&gt;"",$AI127&lt;Settings!$B$7),"LOW MARGIN","OK")))))))))))</f>
        <v/>
      </c>
      <c r="AP127" s="20"/>
    </row>
    <row r="128" customFormat="false" ht="19.5" hidden="false" customHeight="true" outlineLevel="0" collapsed="false">
      <c r="A128" s="19"/>
      <c r="B128" s="19"/>
      <c r="C128" s="20"/>
      <c r="D128" s="19"/>
      <c r="E128" s="19"/>
      <c r="F128" s="19"/>
      <c r="G128" s="19"/>
      <c r="H128" s="20"/>
      <c r="I128" s="19"/>
      <c r="J128" s="20"/>
      <c r="K128" s="19"/>
      <c r="L128" s="21"/>
      <c r="M128" s="21"/>
      <c r="N128" s="19"/>
      <c r="O128" s="20"/>
      <c r="P128" s="22"/>
      <c r="Q128" s="22"/>
      <c r="R128" s="22"/>
      <c r="S128" s="23" t="str">
        <f aca="false">IF($A128="","",IF(COUNTA($Q128:$R128)=0,"",SUM($Q128:$R128)))</f>
        <v/>
      </c>
      <c r="T128" s="19"/>
      <c r="U128" s="24"/>
      <c r="V128" s="25" t="str">
        <f aca="false">IF($A128="","",IF(OR($T128="",$U128=""),"",IFERROR(IF($T128="Flat",$U128,IF($T128="Per Loaded Mile",$R128*$U128,"")),"")))</f>
        <v/>
      </c>
      <c r="W128" s="24"/>
      <c r="X128" s="24"/>
      <c r="Y128" s="24"/>
      <c r="Z128" s="24"/>
      <c r="AA128" s="25" t="str">
        <f aca="false">IF(OR($A128="",$V128=""),"",IFERROR(SUM($V128:$Z128),""))</f>
        <v/>
      </c>
      <c r="AB128" s="26" t="str">
        <f aca="false">IF($A128="","",IFERROR(IF(INDEX(Resources!$J$5:$J$104,MATCH($F128,Resources!$G$5:$G$104,0))&gt;0,INDEX(Resources!$J$5:$J$104,MATCH($F128,Resources!$G$5:$G$104,0)),Settings!$B$5),Settings!$B$5))</f>
        <v/>
      </c>
      <c r="AC128" s="26" t="str">
        <f aca="false">IF($A128="","",IF(OR($S128="",$AB128=""),"",IFERROR($S128/$AB128,"")))</f>
        <v/>
      </c>
      <c r="AD128" s="25" t="str">
        <f aca="false">IF($A128="","",IF($AC128="","",IFERROR($AC128*Settings!$B$4,"")))</f>
        <v/>
      </c>
      <c r="AE128" s="19"/>
      <c r="AF128" s="27"/>
      <c r="AG128" s="25" t="str">
        <f aca="false">IF($A128="","",IF(OR($AE128="",$AF128=""),"",IFERROR(IF($AE128="% of Gross",$AA128*$AF128,IF($AE128="Per Loaded Mile",$R128*$AF128,IF($AE128="Flat",$AF128,""))),"")))</f>
        <v/>
      </c>
      <c r="AH128" s="25" t="str">
        <f aca="false">IF($A128="","",IFERROR(IF(OR($AA128="",$AD128="",$AG128=""),"",$AA128-$AD128-$AG128),""))</f>
        <v/>
      </c>
      <c r="AI128" s="28" t="str">
        <f aca="false">IF($A128="","",IFERROR($AH128/$AA128,""))</f>
        <v/>
      </c>
      <c r="AJ128" s="19"/>
      <c r="AK128" s="29"/>
      <c r="AL128" s="30" t="str">
        <f aca="false">IF($A128="","",IFERROR(IF(INDEX(Resources!$S$5:$S$104,MATCH($C128,Resources!$P$5:$P$104,0))&gt;0,INDEX(Resources!$S$5:$S$104,MATCH($C128,Resources!$P$5:$P$104,0)),Settings!$B$6),Settings!$B$6))</f>
        <v/>
      </c>
      <c r="AM128" s="31" t="str">
        <f aca="false">IF($AK128="","",IFERROR($AK128+$AL128,""))</f>
        <v/>
      </c>
      <c r="AN128" s="19"/>
      <c r="AO128" s="32" t="str">
        <f aca="true">IF($A128="","",IF($B128="Canceled","OK",IF(COUNTIF($A$6:$A$205,$A128)&gt;1,"DUPLICATE LOAD ID",IF(AND($L128&lt;&gt;"",$M128&lt;&gt;"",$M128&lt;=$L128),"CHECK APPOINTMENTS",IF(AND($P128&lt;&gt;"",$P128&gt;Settings!$B$8),"CHECK WEIGHT",IF(IFERROR(INDEX(Resources!$C$5:$C$104,MATCH($E128,Resources!$A$5:$A$104,0)),"Missing")&lt;&gt;"Active","CHECK DRIVER",IF(IFERROR(INDEX(Resources!$I$5:$I$104,MATCH($F128,Resources!$G$5:$G$104,0)),"Missing")&lt;&gt;"Active","CHECK TRUCK",IF(AND($G128&lt;&gt;"",IFERROR(INDEX(Resources!$N$5:$N$104,MATCH($G128,Resources!$L$5:$L$104,0)),"Missing")&lt;&gt;"Active"),"CHECK TRAILER",IF(AND($B128="Delivered",$AN128&lt;&gt;"Yes"),"POD NEEDED",IF(AND(OR($B128="Planned",$B128="Dispatched",$B128="At Pickup",$B128="In Transit"),$M128&lt;&gt;"",$M128&lt;NOW()),"DELIVERY OVERDUE",IF(AND($AI128&lt;&gt;"",$AI128&lt;Settings!$B$7),"LOW MARGIN","OK")))))))))))</f>
        <v/>
      </c>
      <c r="AP128" s="20"/>
    </row>
    <row r="129" customFormat="false" ht="19.5" hidden="false" customHeight="true" outlineLevel="0" collapsed="false">
      <c r="A129" s="19"/>
      <c r="B129" s="19"/>
      <c r="C129" s="20"/>
      <c r="D129" s="19"/>
      <c r="E129" s="19"/>
      <c r="F129" s="19"/>
      <c r="G129" s="19"/>
      <c r="H129" s="20"/>
      <c r="I129" s="19"/>
      <c r="J129" s="20"/>
      <c r="K129" s="19"/>
      <c r="L129" s="21"/>
      <c r="M129" s="21"/>
      <c r="N129" s="19"/>
      <c r="O129" s="20"/>
      <c r="P129" s="22"/>
      <c r="Q129" s="22"/>
      <c r="R129" s="22"/>
      <c r="S129" s="23" t="str">
        <f aca="false">IF($A129="","",IF(COUNTA($Q129:$R129)=0,"",SUM($Q129:$R129)))</f>
        <v/>
      </c>
      <c r="T129" s="19"/>
      <c r="U129" s="24"/>
      <c r="V129" s="25" t="str">
        <f aca="false">IF($A129="","",IF(OR($T129="",$U129=""),"",IFERROR(IF($T129="Flat",$U129,IF($T129="Per Loaded Mile",$R129*$U129,"")),"")))</f>
        <v/>
      </c>
      <c r="W129" s="24"/>
      <c r="X129" s="24"/>
      <c r="Y129" s="24"/>
      <c r="Z129" s="24"/>
      <c r="AA129" s="25" t="str">
        <f aca="false">IF(OR($A129="",$V129=""),"",IFERROR(SUM($V129:$Z129),""))</f>
        <v/>
      </c>
      <c r="AB129" s="26" t="str">
        <f aca="false">IF($A129="","",IFERROR(IF(INDEX(Resources!$J$5:$J$104,MATCH($F129,Resources!$G$5:$G$104,0))&gt;0,INDEX(Resources!$J$5:$J$104,MATCH($F129,Resources!$G$5:$G$104,0)),Settings!$B$5),Settings!$B$5))</f>
        <v/>
      </c>
      <c r="AC129" s="26" t="str">
        <f aca="false">IF($A129="","",IF(OR($S129="",$AB129=""),"",IFERROR($S129/$AB129,"")))</f>
        <v/>
      </c>
      <c r="AD129" s="25" t="str">
        <f aca="false">IF($A129="","",IF($AC129="","",IFERROR($AC129*Settings!$B$4,"")))</f>
        <v/>
      </c>
      <c r="AE129" s="19"/>
      <c r="AF129" s="27"/>
      <c r="AG129" s="25" t="str">
        <f aca="false">IF($A129="","",IF(OR($AE129="",$AF129=""),"",IFERROR(IF($AE129="% of Gross",$AA129*$AF129,IF($AE129="Per Loaded Mile",$R129*$AF129,IF($AE129="Flat",$AF129,""))),"")))</f>
        <v/>
      </c>
      <c r="AH129" s="25" t="str">
        <f aca="false">IF($A129="","",IFERROR(IF(OR($AA129="",$AD129="",$AG129=""),"",$AA129-$AD129-$AG129),""))</f>
        <v/>
      </c>
      <c r="AI129" s="28" t="str">
        <f aca="false">IF($A129="","",IFERROR($AH129/$AA129,""))</f>
        <v/>
      </c>
      <c r="AJ129" s="19"/>
      <c r="AK129" s="29"/>
      <c r="AL129" s="30" t="str">
        <f aca="false">IF($A129="","",IFERROR(IF(INDEX(Resources!$S$5:$S$104,MATCH($C129,Resources!$P$5:$P$104,0))&gt;0,INDEX(Resources!$S$5:$S$104,MATCH($C129,Resources!$P$5:$P$104,0)),Settings!$B$6),Settings!$B$6))</f>
        <v/>
      </c>
      <c r="AM129" s="31" t="str">
        <f aca="false">IF($AK129="","",IFERROR($AK129+$AL129,""))</f>
        <v/>
      </c>
      <c r="AN129" s="19"/>
      <c r="AO129" s="32" t="str">
        <f aca="true">IF($A129="","",IF($B129="Canceled","OK",IF(COUNTIF($A$6:$A$205,$A129)&gt;1,"DUPLICATE LOAD ID",IF(AND($L129&lt;&gt;"",$M129&lt;&gt;"",$M129&lt;=$L129),"CHECK APPOINTMENTS",IF(AND($P129&lt;&gt;"",$P129&gt;Settings!$B$8),"CHECK WEIGHT",IF(IFERROR(INDEX(Resources!$C$5:$C$104,MATCH($E129,Resources!$A$5:$A$104,0)),"Missing")&lt;&gt;"Active","CHECK DRIVER",IF(IFERROR(INDEX(Resources!$I$5:$I$104,MATCH($F129,Resources!$G$5:$G$104,0)),"Missing")&lt;&gt;"Active","CHECK TRUCK",IF(AND($G129&lt;&gt;"",IFERROR(INDEX(Resources!$N$5:$N$104,MATCH($G129,Resources!$L$5:$L$104,0)),"Missing")&lt;&gt;"Active"),"CHECK TRAILER",IF(AND($B129="Delivered",$AN129&lt;&gt;"Yes"),"POD NEEDED",IF(AND(OR($B129="Planned",$B129="Dispatched",$B129="At Pickup",$B129="In Transit"),$M129&lt;&gt;"",$M129&lt;NOW()),"DELIVERY OVERDUE",IF(AND($AI129&lt;&gt;"",$AI129&lt;Settings!$B$7),"LOW MARGIN","OK")))))))))))</f>
        <v/>
      </c>
      <c r="AP129" s="20"/>
    </row>
    <row r="130" customFormat="false" ht="19.5" hidden="false" customHeight="true" outlineLevel="0" collapsed="false">
      <c r="A130" s="19"/>
      <c r="B130" s="19"/>
      <c r="C130" s="20"/>
      <c r="D130" s="19"/>
      <c r="E130" s="19"/>
      <c r="F130" s="19"/>
      <c r="G130" s="19"/>
      <c r="H130" s="20"/>
      <c r="I130" s="19"/>
      <c r="J130" s="20"/>
      <c r="K130" s="19"/>
      <c r="L130" s="21"/>
      <c r="M130" s="21"/>
      <c r="N130" s="19"/>
      <c r="O130" s="20"/>
      <c r="P130" s="22"/>
      <c r="Q130" s="22"/>
      <c r="R130" s="22"/>
      <c r="S130" s="23" t="str">
        <f aca="false">IF($A130="","",IF(COUNTA($Q130:$R130)=0,"",SUM($Q130:$R130)))</f>
        <v/>
      </c>
      <c r="T130" s="19"/>
      <c r="U130" s="24"/>
      <c r="V130" s="25" t="str">
        <f aca="false">IF($A130="","",IF(OR($T130="",$U130=""),"",IFERROR(IF($T130="Flat",$U130,IF($T130="Per Loaded Mile",$R130*$U130,"")),"")))</f>
        <v/>
      </c>
      <c r="W130" s="24"/>
      <c r="X130" s="24"/>
      <c r="Y130" s="24"/>
      <c r="Z130" s="24"/>
      <c r="AA130" s="25" t="str">
        <f aca="false">IF(OR($A130="",$V130=""),"",IFERROR(SUM($V130:$Z130),""))</f>
        <v/>
      </c>
      <c r="AB130" s="26" t="str">
        <f aca="false">IF($A130="","",IFERROR(IF(INDEX(Resources!$J$5:$J$104,MATCH($F130,Resources!$G$5:$G$104,0))&gt;0,INDEX(Resources!$J$5:$J$104,MATCH($F130,Resources!$G$5:$G$104,0)),Settings!$B$5),Settings!$B$5))</f>
        <v/>
      </c>
      <c r="AC130" s="26" t="str">
        <f aca="false">IF($A130="","",IF(OR($S130="",$AB130=""),"",IFERROR($S130/$AB130,"")))</f>
        <v/>
      </c>
      <c r="AD130" s="25" t="str">
        <f aca="false">IF($A130="","",IF($AC130="","",IFERROR($AC130*Settings!$B$4,"")))</f>
        <v/>
      </c>
      <c r="AE130" s="19"/>
      <c r="AF130" s="27"/>
      <c r="AG130" s="25" t="str">
        <f aca="false">IF($A130="","",IF(OR($AE130="",$AF130=""),"",IFERROR(IF($AE130="% of Gross",$AA130*$AF130,IF($AE130="Per Loaded Mile",$R130*$AF130,IF($AE130="Flat",$AF130,""))),"")))</f>
        <v/>
      </c>
      <c r="AH130" s="25" t="str">
        <f aca="false">IF($A130="","",IFERROR(IF(OR($AA130="",$AD130="",$AG130=""),"",$AA130-$AD130-$AG130),""))</f>
        <v/>
      </c>
      <c r="AI130" s="28" t="str">
        <f aca="false">IF($A130="","",IFERROR($AH130/$AA130,""))</f>
        <v/>
      </c>
      <c r="AJ130" s="19"/>
      <c r="AK130" s="29"/>
      <c r="AL130" s="30" t="str">
        <f aca="false">IF($A130="","",IFERROR(IF(INDEX(Resources!$S$5:$S$104,MATCH($C130,Resources!$P$5:$P$104,0))&gt;0,INDEX(Resources!$S$5:$S$104,MATCH($C130,Resources!$P$5:$P$104,0)),Settings!$B$6),Settings!$B$6))</f>
        <v/>
      </c>
      <c r="AM130" s="31" t="str">
        <f aca="false">IF($AK130="","",IFERROR($AK130+$AL130,""))</f>
        <v/>
      </c>
      <c r="AN130" s="19"/>
      <c r="AO130" s="32" t="str">
        <f aca="true">IF($A130="","",IF($B130="Canceled","OK",IF(COUNTIF($A$6:$A$205,$A130)&gt;1,"DUPLICATE LOAD ID",IF(AND($L130&lt;&gt;"",$M130&lt;&gt;"",$M130&lt;=$L130),"CHECK APPOINTMENTS",IF(AND($P130&lt;&gt;"",$P130&gt;Settings!$B$8),"CHECK WEIGHT",IF(IFERROR(INDEX(Resources!$C$5:$C$104,MATCH($E130,Resources!$A$5:$A$104,0)),"Missing")&lt;&gt;"Active","CHECK DRIVER",IF(IFERROR(INDEX(Resources!$I$5:$I$104,MATCH($F130,Resources!$G$5:$G$104,0)),"Missing")&lt;&gt;"Active","CHECK TRUCK",IF(AND($G130&lt;&gt;"",IFERROR(INDEX(Resources!$N$5:$N$104,MATCH($G130,Resources!$L$5:$L$104,0)),"Missing")&lt;&gt;"Active"),"CHECK TRAILER",IF(AND($B130="Delivered",$AN130&lt;&gt;"Yes"),"POD NEEDED",IF(AND(OR($B130="Planned",$B130="Dispatched",$B130="At Pickup",$B130="In Transit"),$M130&lt;&gt;"",$M130&lt;NOW()),"DELIVERY OVERDUE",IF(AND($AI130&lt;&gt;"",$AI130&lt;Settings!$B$7),"LOW MARGIN","OK")))))))))))</f>
        <v/>
      </c>
      <c r="AP130" s="20"/>
    </row>
    <row r="131" customFormat="false" ht="19.5" hidden="false" customHeight="true" outlineLevel="0" collapsed="false">
      <c r="A131" s="19"/>
      <c r="B131" s="19"/>
      <c r="C131" s="20"/>
      <c r="D131" s="19"/>
      <c r="E131" s="19"/>
      <c r="F131" s="19"/>
      <c r="G131" s="19"/>
      <c r="H131" s="20"/>
      <c r="I131" s="19"/>
      <c r="J131" s="20"/>
      <c r="K131" s="19"/>
      <c r="L131" s="21"/>
      <c r="M131" s="21"/>
      <c r="N131" s="19"/>
      <c r="O131" s="20"/>
      <c r="P131" s="22"/>
      <c r="Q131" s="22"/>
      <c r="R131" s="22"/>
      <c r="S131" s="23" t="str">
        <f aca="false">IF($A131="","",IF(COUNTA($Q131:$R131)=0,"",SUM($Q131:$R131)))</f>
        <v/>
      </c>
      <c r="T131" s="19"/>
      <c r="U131" s="24"/>
      <c r="V131" s="25" t="str">
        <f aca="false">IF($A131="","",IF(OR($T131="",$U131=""),"",IFERROR(IF($T131="Flat",$U131,IF($T131="Per Loaded Mile",$R131*$U131,"")),"")))</f>
        <v/>
      </c>
      <c r="W131" s="24"/>
      <c r="X131" s="24"/>
      <c r="Y131" s="24"/>
      <c r="Z131" s="24"/>
      <c r="AA131" s="25" t="str">
        <f aca="false">IF(OR($A131="",$V131=""),"",IFERROR(SUM($V131:$Z131),""))</f>
        <v/>
      </c>
      <c r="AB131" s="26" t="str">
        <f aca="false">IF($A131="","",IFERROR(IF(INDEX(Resources!$J$5:$J$104,MATCH($F131,Resources!$G$5:$G$104,0))&gt;0,INDEX(Resources!$J$5:$J$104,MATCH($F131,Resources!$G$5:$G$104,0)),Settings!$B$5),Settings!$B$5))</f>
        <v/>
      </c>
      <c r="AC131" s="26" t="str">
        <f aca="false">IF($A131="","",IF(OR($S131="",$AB131=""),"",IFERROR($S131/$AB131,"")))</f>
        <v/>
      </c>
      <c r="AD131" s="25" t="str">
        <f aca="false">IF($A131="","",IF($AC131="","",IFERROR($AC131*Settings!$B$4,"")))</f>
        <v/>
      </c>
      <c r="AE131" s="19"/>
      <c r="AF131" s="27"/>
      <c r="AG131" s="25" t="str">
        <f aca="false">IF($A131="","",IF(OR($AE131="",$AF131=""),"",IFERROR(IF($AE131="% of Gross",$AA131*$AF131,IF($AE131="Per Loaded Mile",$R131*$AF131,IF($AE131="Flat",$AF131,""))),"")))</f>
        <v/>
      </c>
      <c r="AH131" s="25" t="str">
        <f aca="false">IF($A131="","",IFERROR(IF(OR($AA131="",$AD131="",$AG131=""),"",$AA131-$AD131-$AG131),""))</f>
        <v/>
      </c>
      <c r="AI131" s="28" t="str">
        <f aca="false">IF($A131="","",IFERROR($AH131/$AA131,""))</f>
        <v/>
      </c>
      <c r="AJ131" s="19"/>
      <c r="AK131" s="29"/>
      <c r="AL131" s="30" t="str">
        <f aca="false">IF($A131="","",IFERROR(IF(INDEX(Resources!$S$5:$S$104,MATCH($C131,Resources!$P$5:$P$104,0))&gt;0,INDEX(Resources!$S$5:$S$104,MATCH($C131,Resources!$P$5:$P$104,0)),Settings!$B$6),Settings!$B$6))</f>
        <v/>
      </c>
      <c r="AM131" s="31" t="str">
        <f aca="false">IF($AK131="","",IFERROR($AK131+$AL131,""))</f>
        <v/>
      </c>
      <c r="AN131" s="19"/>
      <c r="AO131" s="32" t="str">
        <f aca="true">IF($A131="","",IF($B131="Canceled","OK",IF(COUNTIF($A$6:$A$205,$A131)&gt;1,"DUPLICATE LOAD ID",IF(AND($L131&lt;&gt;"",$M131&lt;&gt;"",$M131&lt;=$L131),"CHECK APPOINTMENTS",IF(AND($P131&lt;&gt;"",$P131&gt;Settings!$B$8),"CHECK WEIGHT",IF(IFERROR(INDEX(Resources!$C$5:$C$104,MATCH($E131,Resources!$A$5:$A$104,0)),"Missing")&lt;&gt;"Active","CHECK DRIVER",IF(IFERROR(INDEX(Resources!$I$5:$I$104,MATCH($F131,Resources!$G$5:$G$104,0)),"Missing")&lt;&gt;"Active","CHECK TRUCK",IF(AND($G131&lt;&gt;"",IFERROR(INDEX(Resources!$N$5:$N$104,MATCH($G131,Resources!$L$5:$L$104,0)),"Missing")&lt;&gt;"Active"),"CHECK TRAILER",IF(AND($B131="Delivered",$AN131&lt;&gt;"Yes"),"POD NEEDED",IF(AND(OR($B131="Planned",$B131="Dispatched",$B131="At Pickup",$B131="In Transit"),$M131&lt;&gt;"",$M131&lt;NOW()),"DELIVERY OVERDUE",IF(AND($AI131&lt;&gt;"",$AI131&lt;Settings!$B$7),"LOW MARGIN","OK")))))))))))</f>
        <v/>
      </c>
      <c r="AP131" s="20"/>
    </row>
    <row r="132" customFormat="false" ht="19.5" hidden="false" customHeight="true" outlineLevel="0" collapsed="false">
      <c r="A132" s="19"/>
      <c r="B132" s="19"/>
      <c r="C132" s="20"/>
      <c r="D132" s="19"/>
      <c r="E132" s="19"/>
      <c r="F132" s="19"/>
      <c r="G132" s="19"/>
      <c r="H132" s="20"/>
      <c r="I132" s="19"/>
      <c r="J132" s="20"/>
      <c r="K132" s="19"/>
      <c r="L132" s="21"/>
      <c r="M132" s="21"/>
      <c r="N132" s="19"/>
      <c r="O132" s="20"/>
      <c r="P132" s="22"/>
      <c r="Q132" s="22"/>
      <c r="R132" s="22"/>
      <c r="S132" s="23" t="str">
        <f aca="false">IF($A132="","",IF(COUNTA($Q132:$R132)=0,"",SUM($Q132:$R132)))</f>
        <v/>
      </c>
      <c r="T132" s="19"/>
      <c r="U132" s="24"/>
      <c r="V132" s="25" t="str">
        <f aca="false">IF($A132="","",IF(OR($T132="",$U132=""),"",IFERROR(IF($T132="Flat",$U132,IF($T132="Per Loaded Mile",$R132*$U132,"")),"")))</f>
        <v/>
      </c>
      <c r="W132" s="24"/>
      <c r="X132" s="24"/>
      <c r="Y132" s="24"/>
      <c r="Z132" s="24"/>
      <c r="AA132" s="25" t="str">
        <f aca="false">IF(OR($A132="",$V132=""),"",IFERROR(SUM($V132:$Z132),""))</f>
        <v/>
      </c>
      <c r="AB132" s="26" t="str">
        <f aca="false">IF($A132="","",IFERROR(IF(INDEX(Resources!$J$5:$J$104,MATCH($F132,Resources!$G$5:$G$104,0))&gt;0,INDEX(Resources!$J$5:$J$104,MATCH($F132,Resources!$G$5:$G$104,0)),Settings!$B$5),Settings!$B$5))</f>
        <v/>
      </c>
      <c r="AC132" s="26" t="str">
        <f aca="false">IF($A132="","",IF(OR($S132="",$AB132=""),"",IFERROR($S132/$AB132,"")))</f>
        <v/>
      </c>
      <c r="AD132" s="25" t="str">
        <f aca="false">IF($A132="","",IF($AC132="","",IFERROR($AC132*Settings!$B$4,"")))</f>
        <v/>
      </c>
      <c r="AE132" s="19"/>
      <c r="AF132" s="27"/>
      <c r="AG132" s="25" t="str">
        <f aca="false">IF($A132="","",IF(OR($AE132="",$AF132=""),"",IFERROR(IF($AE132="% of Gross",$AA132*$AF132,IF($AE132="Per Loaded Mile",$R132*$AF132,IF($AE132="Flat",$AF132,""))),"")))</f>
        <v/>
      </c>
      <c r="AH132" s="25" t="str">
        <f aca="false">IF($A132="","",IFERROR(IF(OR($AA132="",$AD132="",$AG132=""),"",$AA132-$AD132-$AG132),""))</f>
        <v/>
      </c>
      <c r="AI132" s="28" t="str">
        <f aca="false">IF($A132="","",IFERROR($AH132/$AA132,""))</f>
        <v/>
      </c>
      <c r="AJ132" s="19"/>
      <c r="AK132" s="29"/>
      <c r="AL132" s="30" t="str">
        <f aca="false">IF($A132="","",IFERROR(IF(INDEX(Resources!$S$5:$S$104,MATCH($C132,Resources!$P$5:$P$104,0))&gt;0,INDEX(Resources!$S$5:$S$104,MATCH($C132,Resources!$P$5:$P$104,0)),Settings!$B$6),Settings!$B$6))</f>
        <v/>
      </c>
      <c r="AM132" s="31" t="str">
        <f aca="false">IF($AK132="","",IFERROR($AK132+$AL132,""))</f>
        <v/>
      </c>
      <c r="AN132" s="19"/>
      <c r="AO132" s="32" t="str">
        <f aca="true">IF($A132="","",IF($B132="Canceled","OK",IF(COUNTIF($A$6:$A$205,$A132)&gt;1,"DUPLICATE LOAD ID",IF(AND($L132&lt;&gt;"",$M132&lt;&gt;"",$M132&lt;=$L132),"CHECK APPOINTMENTS",IF(AND($P132&lt;&gt;"",$P132&gt;Settings!$B$8),"CHECK WEIGHT",IF(IFERROR(INDEX(Resources!$C$5:$C$104,MATCH($E132,Resources!$A$5:$A$104,0)),"Missing")&lt;&gt;"Active","CHECK DRIVER",IF(IFERROR(INDEX(Resources!$I$5:$I$104,MATCH($F132,Resources!$G$5:$G$104,0)),"Missing")&lt;&gt;"Active","CHECK TRUCK",IF(AND($G132&lt;&gt;"",IFERROR(INDEX(Resources!$N$5:$N$104,MATCH($G132,Resources!$L$5:$L$104,0)),"Missing")&lt;&gt;"Active"),"CHECK TRAILER",IF(AND($B132="Delivered",$AN132&lt;&gt;"Yes"),"POD NEEDED",IF(AND(OR($B132="Planned",$B132="Dispatched",$B132="At Pickup",$B132="In Transit"),$M132&lt;&gt;"",$M132&lt;NOW()),"DELIVERY OVERDUE",IF(AND($AI132&lt;&gt;"",$AI132&lt;Settings!$B$7),"LOW MARGIN","OK")))))))))))</f>
        <v/>
      </c>
      <c r="AP132" s="20"/>
    </row>
    <row r="133" customFormat="false" ht="19.5" hidden="false" customHeight="true" outlineLevel="0" collapsed="false">
      <c r="A133" s="19"/>
      <c r="B133" s="19"/>
      <c r="C133" s="20"/>
      <c r="D133" s="19"/>
      <c r="E133" s="19"/>
      <c r="F133" s="19"/>
      <c r="G133" s="19"/>
      <c r="H133" s="20"/>
      <c r="I133" s="19"/>
      <c r="J133" s="20"/>
      <c r="K133" s="19"/>
      <c r="L133" s="21"/>
      <c r="M133" s="21"/>
      <c r="N133" s="19"/>
      <c r="O133" s="20"/>
      <c r="P133" s="22"/>
      <c r="Q133" s="22"/>
      <c r="R133" s="22"/>
      <c r="S133" s="23" t="str">
        <f aca="false">IF($A133="","",IF(COUNTA($Q133:$R133)=0,"",SUM($Q133:$R133)))</f>
        <v/>
      </c>
      <c r="T133" s="19"/>
      <c r="U133" s="24"/>
      <c r="V133" s="25" t="str">
        <f aca="false">IF($A133="","",IF(OR($T133="",$U133=""),"",IFERROR(IF($T133="Flat",$U133,IF($T133="Per Loaded Mile",$R133*$U133,"")),"")))</f>
        <v/>
      </c>
      <c r="W133" s="24"/>
      <c r="X133" s="24"/>
      <c r="Y133" s="24"/>
      <c r="Z133" s="24"/>
      <c r="AA133" s="25" t="str">
        <f aca="false">IF(OR($A133="",$V133=""),"",IFERROR(SUM($V133:$Z133),""))</f>
        <v/>
      </c>
      <c r="AB133" s="26" t="str">
        <f aca="false">IF($A133="","",IFERROR(IF(INDEX(Resources!$J$5:$J$104,MATCH($F133,Resources!$G$5:$G$104,0))&gt;0,INDEX(Resources!$J$5:$J$104,MATCH($F133,Resources!$G$5:$G$104,0)),Settings!$B$5),Settings!$B$5))</f>
        <v/>
      </c>
      <c r="AC133" s="26" t="str">
        <f aca="false">IF($A133="","",IF(OR($S133="",$AB133=""),"",IFERROR($S133/$AB133,"")))</f>
        <v/>
      </c>
      <c r="AD133" s="25" t="str">
        <f aca="false">IF($A133="","",IF($AC133="","",IFERROR($AC133*Settings!$B$4,"")))</f>
        <v/>
      </c>
      <c r="AE133" s="19"/>
      <c r="AF133" s="27"/>
      <c r="AG133" s="25" t="str">
        <f aca="false">IF($A133="","",IF(OR($AE133="",$AF133=""),"",IFERROR(IF($AE133="% of Gross",$AA133*$AF133,IF($AE133="Per Loaded Mile",$R133*$AF133,IF($AE133="Flat",$AF133,""))),"")))</f>
        <v/>
      </c>
      <c r="AH133" s="25" t="str">
        <f aca="false">IF($A133="","",IFERROR(IF(OR($AA133="",$AD133="",$AG133=""),"",$AA133-$AD133-$AG133),""))</f>
        <v/>
      </c>
      <c r="AI133" s="28" t="str">
        <f aca="false">IF($A133="","",IFERROR($AH133/$AA133,""))</f>
        <v/>
      </c>
      <c r="AJ133" s="19"/>
      <c r="AK133" s="29"/>
      <c r="AL133" s="30" t="str">
        <f aca="false">IF($A133="","",IFERROR(IF(INDEX(Resources!$S$5:$S$104,MATCH($C133,Resources!$P$5:$P$104,0))&gt;0,INDEX(Resources!$S$5:$S$104,MATCH($C133,Resources!$P$5:$P$104,0)),Settings!$B$6),Settings!$B$6))</f>
        <v/>
      </c>
      <c r="AM133" s="31" t="str">
        <f aca="false">IF($AK133="","",IFERROR($AK133+$AL133,""))</f>
        <v/>
      </c>
      <c r="AN133" s="19"/>
      <c r="AO133" s="32" t="str">
        <f aca="true">IF($A133="","",IF($B133="Canceled","OK",IF(COUNTIF($A$6:$A$205,$A133)&gt;1,"DUPLICATE LOAD ID",IF(AND($L133&lt;&gt;"",$M133&lt;&gt;"",$M133&lt;=$L133),"CHECK APPOINTMENTS",IF(AND($P133&lt;&gt;"",$P133&gt;Settings!$B$8),"CHECK WEIGHT",IF(IFERROR(INDEX(Resources!$C$5:$C$104,MATCH($E133,Resources!$A$5:$A$104,0)),"Missing")&lt;&gt;"Active","CHECK DRIVER",IF(IFERROR(INDEX(Resources!$I$5:$I$104,MATCH($F133,Resources!$G$5:$G$104,0)),"Missing")&lt;&gt;"Active","CHECK TRUCK",IF(AND($G133&lt;&gt;"",IFERROR(INDEX(Resources!$N$5:$N$104,MATCH($G133,Resources!$L$5:$L$104,0)),"Missing")&lt;&gt;"Active"),"CHECK TRAILER",IF(AND($B133="Delivered",$AN133&lt;&gt;"Yes"),"POD NEEDED",IF(AND(OR($B133="Planned",$B133="Dispatched",$B133="At Pickup",$B133="In Transit"),$M133&lt;&gt;"",$M133&lt;NOW()),"DELIVERY OVERDUE",IF(AND($AI133&lt;&gt;"",$AI133&lt;Settings!$B$7),"LOW MARGIN","OK")))))))))))</f>
        <v/>
      </c>
      <c r="AP133" s="20"/>
    </row>
    <row r="134" customFormat="false" ht="19.5" hidden="false" customHeight="true" outlineLevel="0" collapsed="false">
      <c r="A134" s="19"/>
      <c r="B134" s="19"/>
      <c r="C134" s="20"/>
      <c r="D134" s="19"/>
      <c r="E134" s="19"/>
      <c r="F134" s="19"/>
      <c r="G134" s="19"/>
      <c r="H134" s="20"/>
      <c r="I134" s="19"/>
      <c r="J134" s="20"/>
      <c r="K134" s="19"/>
      <c r="L134" s="21"/>
      <c r="M134" s="21"/>
      <c r="N134" s="19"/>
      <c r="O134" s="20"/>
      <c r="P134" s="22"/>
      <c r="Q134" s="22"/>
      <c r="R134" s="22"/>
      <c r="S134" s="23" t="str">
        <f aca="false">IF($A134="","",IF(COUNTA($Q134:$R134)=0,"",SUM($Q134:$R134)))</f>
        <v/>
      </c>
      <c r="T134" s="19"/>
      <c r="U134" s="24"/>
      <c r="V134" s="25" t="str">
        <f aca="false">IF($A134="","",IF(OR($T134="",$U134=""),"",IFERROR(IF($T134="Flat",$U134,IF($T134="Per Loaded Mile",$R134*$U134,"")),"")))</f>
        <v/>
      </c>
      <c r="W134" s="24"/>
      <c r="X134" s="24"/>
      <c r="Y134" s="24"/>
      <c r="Z134" s="24"/>
      <c r="AA134" s="25" t="str">
        <f aca="false">IF(OR($A134="",$V134=""),"",IFERROR(SUM($V134:$Z134),""))</f>
        <v/>
      </c>
      <c r="AB134" s="26" t="str">
        <f aca="false">IF($A134="","",IFERROR(IF(INDEX(Resources!$J$5:$J$104,MATCH($F134,Resources!$G$5:$G$104,0))&gt;0,INDEX(Resources!$J$5:$J$104,MATCH($F134,Resources!$G$5:$G$104,0)),Settings!$B$5),Settings!$B$5))</f>
        <v/>
      </c>
      <c r="AC134" s="26" t="str">
        <f aca="false">IF($A134="","",IF(OR($S134="",$AB134=""),"",IFERROR($S134/$AB134,"")))</f>
        <v/>
      </c>
      <c r="AD134" s="25" t="str">
        <f aca="false">IF($A134="","",IF($AC134="","",IFERROR($AC134*Settings!$B$4,"")))</f>
        <v/>
      </c>
      <c r="AE134" s="19"/>
      <c r="AF134" s="27"/>
      <c r="AG134" s="25" t="str">
        <f aca="false">IF($A134="","",IF(OR($AE134="",$AF134=""),"",IFERROR(IF($AE134="% of Gross",$AA134*$AF134,IF($AE134="Per Loaded Mile",$R134*$AF134,IF($AE134="Flat",$AF134,""))),"")))</f>
        <v/>
      </c>
      <c r="AH134" s="25" t="str">
        <f aca="false">IF($A134="","",IFERROR(IF(OR($AA134="",$AD134="",$AG134=""),"",$AA134-$AD134-$AG134),""))</f>
        <v/>
      </c>
      <c r="AI134" s="28" t="str">
        <f aca="false">IF($A134="","",IFERROR($AH134/$AA134,""))</f>
        <v/>
      </c>
      <c r="AJ134" s="19"/>
      <c r="AK134" s="29"/>
      <c r="AL134" s="30" t="str">
        <f aca="false">IF($A134="","",IFERROR(IF(INDEX(Resources!$S$5:$S$104,MATCH($C134,Resources!$P$5:$P$104,0))&gt;0,INDEX(Resources!$S$5:$S$104,MATCH($C134,Resources!$P$5:$P$104,0)),Settings!$B$6),Settings!$B$6))</f>
        <v/>
      </c>
      <c r="AM134" s="31" t="str">
        <f aca="false">IF($AK134="","",IFERROR($AK134+$AL134,""))</f>
        <v/>
      </c>
      <c r="AN134" s="19"/>
      <c r="AO134" s="32" t="str">
        <f aca="true">IF($A134="","",IF($B134="Canceled","OK",IF(COUNTIF($A$6:$A$205,$A134)&gt;1,"DUPLICATE LOAD ID",IF(AND($L134&lt;&gt;"",$M134&lt;&gt;"",$M134&lt;=$L134),"CHECK APPOINTMENTS",IF(AND($P134&lt;&gt;"",$P134&gt;Settings!$B$8),"CHECK WEIGHT",IF(IFERROR(INDEX(Resources!$C$5:$C$104,MATCH($E134,Resources!$A$5:$A$104,0)),"Missing")&lt;&gt;"Active","CHECK DRIVER",IF(IFERROR(INDEX(Resources!$I$5:$I$104,MATCH($F134,Resources!$G$5:$G$104,0)),"Missing")&lt;&gt;"Active","CHECK TRUCK",IF(AND($G134&lt;&gt;"",IFERROR(INDEX(Resources!$N$5:$N$104,MATCH($G134,Resources!$L$5:$L$104,0)),"Missing")&lt;&gt;"Active"),"CHECK TRAILER",IF(AND($B134="Delivered",$AN134&lt;&gt;"Yes"),"POD NEEDED",IF(AND(OR($B134="Planned",$B134="Dispatched",$B134="At Pickup",$B134="In Transit"),$M134&lt;&gt;"",$M134&lt;NOW()),"DELIVERY OVERDUE",IF(AND($AI134&lt;&gt;"",$AI134&lt;Settings!$B$7),"LOW MARGIN","OK")))))))))))</f>
        <v/>
      </c>
      <c r="AP134" s="20"/>
    </row>
    <row r="135" customFormat="false" ht="19.5" hidden="false" customHeight="true" outlineLevel="0" collapsed="false">
      <c r="A135" s="19"/>
      <c r="B135" s="19"/>
      <c r="C135" s="20"/>
      <c r="D135" s="19"/>
      <c r="E135" s="19"/>
      <c r="F135" s="19"/>
      <c r="G135" s="19"/>
      <c r="H135" s="20"/>
      <c r="I135" s="19"/>
      <c r="J135" s="20"/>
      <c r="K135" s="19"/>
      <c r="L135" s="21"/>
      <c r="M135" s="21"/>
      <c r="N135" s="19"/>
      <c r="O135" s="20"/>
      <c r="P135" s="22"/>
      <c r="Q135" s="22"/>
      <c r="R135" s="22"/>
      <c r="S135" s="23" t="str">
        <f aca="false">IF($A135="","",IF(COUNTA($Q135:$R135)=0,"",SUM($Q135:$R135)))</f>
        <v/>
      </c>
      <c r="T135" s="19"/>
      <c r="U135" s="24"/>
      <c r="V135" s="25" t="str">
        <f aca="false">IF($A135="","",IF(OR($T135="",$U135=""),"",IFERROR(IF($T135="Flat",$U135,IF($T135="Per Loaded Mile",$R135*$U135,"")),"")))</f>
        <v/>
      </c>
      <c r="W135" s="24"/>
      <c r="X135" s="24"/>
      <c r="Y135" s="24"/>
      <c r="Z135" s="24"/>
      <c r="AA135" s="25" t="str">
        <f aca="false">IF(OR($A135="",$V135=""),"",IFERROR(SUM($V135:$Z135),""))</f>
        <v/>
      </c>
      <c r="AB135" s="26" t="str">
        <f aca="false">IF($A135="","",IFERROR(IF(INDEX(Resources!$J$5:$J$104,MATCH($F135,Resources!$G$5:$G$104,0))&gt;0,INDEX(Resources!$J$5:$J$104,MATCH($F135,Resources!$G$5:$G$104,0)),Settings!$B$5),Settings!$B$5))</f>
        <v/>
      </c>
      <c r="AC135" s="26" t="str">
        <f aca="false">IF($A135="","",IF(OR($S135="",$AB135=""),"",IFERROR($S135/$AB135,"")))</f>
        <v/>
      </c>
      <c r="AD135" s="25" t="str">
        <f aca="false">IF($A135="","",IF($AC135="","",IFERROR($AC135*Settings!$B$4,"")))</f>
        <v/>
      </c>
      <c r="AE135" s="19"/>
      <c r="AF135" s="27"/>
      <c r="AG135" s="25" t="str">
        <f aca="false">IF($A135="","",IF(OR($AE135="",$AF135=""),"",IFERROR(IF($AE135="% of Gross",$AA135*$AF135,IF($AE135="Per Loaded Mile",$R135*$AF135,IF($AE135="Flat",$AF135,""))),"")))</f>
        <v/>
      </c>
      <c r="AH135" s="25" t="str">
        <f aca="false">IF($A135="","",IFERROR(IF(OR($AA135="",$AD135="",$AG135=""),"",$AA135-$AD135-$AG135),""))</f>
        <v/>
      </c>
      <c r="AI135" s="28" t="str">
        <f aca="false">IF($A135="","",IFERROR($AH135/$AA135,""))</f>
        <v/>
      </c>
      <c r="AJ135" s="19"/>
      <c r="AK135" s="29"/>
      <c r="AL135" s="30" t="str">
        <f aca="false">IF($A135="","",IFERROR(IF(INDEX(Resources!$S$5:$S$104,MATCH($C135,Resources!$P$5:$P$104,0))&gt;0,INDEX(Resources!$S$5:$S$104,MATCH($C135,Resources!$P$5:$P$104,0)),Settings!$B$6),Settings!$B$6))</f>
        <v/>
      </c>
      <c r="AM135" s="31" t="str">
        <f aca="false">IF($AK135="","",IFERROR($AK135+$AL135,""))</f>
        <v/>
      </c>
      <c r="AN135" s="19"/>
      <c r="AO135" s="32" t="str">
        <f aca="true">IF($A135="","",IF($B135="Canceled","OK",IF(COUNTIF($A$6:$A$205,$A135)&gt;1,"DUPLICATE LOAD ID",IF(AND($L135&lt;&gt;"",$M135&lt;&gt;"",$M135&lt;=$L135),"CHECK APPOINTMENTS",IF(AND($P135&lt;&gt;"",$P135&gt;Settings!$B$8),"CHECK WEIGHT",IF(IFERROR(INDEX(Resources!$C$5:$C$104,MATCH($E135,Resources!$A$5:$A$104,0)),"Missing")&lt;&gt;"Active","CHECK DRIVER",IF(IFERROR(INDEX(Resources!$I$5:$I$104,MATCH($F135,Resources!$G$5:$G$104,0)),"Missing")&lt;&gt;"Active","CHECK TRUCK",IF(AND($G135&lt;&gt;"",IFERROR(INDEX(Resources!$N$5:$N$104,MATCH($G135,Resources!$L$5:$L$104,0)),"Missing")&lt;&gt;"Active"),"CHECK TRAILER",IF(AND($B135="Delivered",$AN135&lt;&gt;"Yes"),"POD NEEDED",IF(AND(OR($B135="Planned",$B135="Dispatched",$B135="At Pickup",$B135="In Transit"),$M135&lt;&gt;"",$M135&lt;NOW()),"DELIVERY OVERDUE",IF(AND($AI135&lt;&gt;"",$AI135&lt;Settings!$B$7),"LOW MARGIN","OK")))))))))))</f>
        <v/>
      </c>
      <c r="AP135" s="20"/>
    </row>
    <row r="136" customFormat="false" ht="19.5" hidden="false" customHeight="true" outlineLevel="0" collapsed="false">
      <c r="A136" s="19"/>
      <c r="B136" s="19"/>
      <c r="C136" s="20"/>
      <c r="D136" s="19"/>
      <c r="E136" s="19"/>
      <c r="F136" s="19"/>
      <c r="G136" s="19"/>
      <c r="H136" s="20"/>
      <c r="I136" s="19"/>
      <c r="J136" s="20"/>
      <c r="K136" s="19"/>
      <c r="L136" s="21"/>
      <c r="M136" s="21"/>
      <c r="N136" s="19"/>
      <c r="O136" s="20"/>
      <c r="P136" s="22"/>
      <c r="Q136" s="22"/>
      <c r="R136" s="22"/>
      <c r="S136" s="23" t="str">
        <f aca="false">IF($A136="","",IF(COUNTA($Q136:$R136)=0,"",SUM($Q136:$R136)))</f>
        <v/>
      </c>
      <c r="T136" s="19"/>
      <c r="U136" s="24"/>
      <c r="V136" s="25" t="str">
        <f aca="false">IF($A136="","",IF(OR($T136="",$U136=""),"",IFERROR(IF($T136="Flat",$U136,IF($T136="Per Loaded Mile",$R136*$U136,"")),"")))</f>
        <v/>
      </c>
      <c r="W136" s="24"/>
      <c r="X136" s="24"/>
      <c r="Y136" s="24"/>
      <c r="Z136" s="24"/>
      <c r="AA136" s="25" t="str">
        <f aca="false">IF(OR($A136="",$V136=""),"",IFERROR(SUM($V136:$Z136),""))</f>
        <v/>
      </c>
      <c r="AB136" s="26" t="str">
        <f aca="false">IF($A136="","",IFERROR(IF(INDEX(Resources!$J$5:$J$104,MATCH($F136,Resources!$G$5:$G$104,0))&gt;0,INDEX(Resources!$J$5:$J$104,MATCH($F136,Resources!$G$5:$G$104,0)),Settings!$B$5),Settings!$B$5))</f>
        <v/>
      </c>
      <c r="AC136" s="26" t="str">
        <f aca="false">IF($A136="","",IF(OR($S136="",$AB136=""),"",IFERROR($S136/$AB136,"")))</f>
        <v/>
      </c>
      <c r="AD136" s="25" t="str">
        <f aca="false">IF($A136="","",IF($AC136="","",IFERROR($AC136*Settings!$B$4,"")))</f>
        <v/>
      </c>
      <c r="AE136" s="19"/>
      <c r="AF136" s="27"/>
      <c r="AG136" s="25" t="str">
        <f aca="false">IF($A136="","",IF(OR($AE136="",$AF136=""),"",IFERROR(IF($AE136="% of Gross",$AA136*$AF136,IF($AE136="Per Loaded Mile",$R136*$AF136,IF($AE136="Flat",$AF136,""))),"")))</f>
        <v/>
      </c>
      <c r="AH136" s="25" t="str">
        <f aca="false">IF($A136="","",IFERROR(IF(OR($AA136="",$AD136="",$AG136=""),"",$AA136-$AD136-$AG136),""))</f>
        <v/>
      </c>
      <c r="AI136" s="28" t="str">
        <f aca="false">IF($A136="","",IFERROR($AH136/$AA136,""))</f>
        <v/>
      </c>
      <c r="AJ136" s="19"/>
      <c r="AK136" s="29"/>
      <c r="AL136" s="30" t="str">
        <f aca="false">IF($A136="","",IFERROR(IF(INDEX(Resources!$S$5:$S$104,MATCH($C136,Resources!$P$5:$P$104,0))&gt;0,INDEX(Resources!$S$5:$S$104,MATCH($C136,Resources!$P$5:$P$104,0)),Settings!$B$6),Settings!$B$6))</f>
        <v/>
      </c>
      <c r="AM136" s="31" t="str">
        <f aca="false">IF($AK136="","",IFERROR($AK136+$AL136,""))</f>
        <v/>
      </c>
      <c r="AN136" s="19"/>
      <c r="AO136" s="32" t="str">
        <f aca="true">IF($A136="","",IF($B136="Canceled","OK",IF(COUNTIF($A$6:$A$205,$A136)&gt;1,"DUPLICATE LOAD ID",IF(AND($L136&lt;&gt;"",$M136&lt;&gt;"",$M136&lt;=$L136),"CHECK APPOINTMENTS",IF(AND($P136&lt;&gt;"",$P136&gt;Settings!$B$8),"CHECK WEIGHT",IF(IFERROR(INDEX(Resources!$C$5:$C$104,MATCH($E136,Resources!$A$5:$A$104,0)),"Missing")&lt;&gt;"Active","CHECK DRIVER",IF(IFERROR(INDEX(Resources!$I$5:$I$104,MATCH($F136,Resources!$G$5:$G$104,0)),"Missing")&lt;&gt;"Active","CHECK TRUCK",IF(AND($G136&lt;&gt;"",IFERROR(INDEX(Resources!$N$5:$N$104,MATCH($G136,Resources!$L$5:$L$104,0)),"Missing")&lt;&gt;"Active"),"CHECK TRAILER",IF(AND($B136="Delivered",$AN136&lt;&gt;"Yes"),"POD NEEDED",IF(AND(OR($B136="Planned",$B136="Dispatched",$B136="At Pickup",$B136="In Transit"),$M136&lt;&gt;"",$M136&lt;NOW()),"DELIVERY OVERDUE",IF(AND($AI136&lt;&gt;"",$AI136&lt;Settings!$B$7),"LOW MARGIN","OK")))))))))))</f>
        <v/>
      </c>
      <c r="AP136" s="20"/>
    </row>
    <row r="137" customFormat="false" ht="19.5" hidden="false" customHeight="true" outlineLevel="0" collapsed="false">
      <c r="A137" s="19"/>
      <c r="B137" s="19"/>
      <c r="C137" s="20"/>
      <c r="D137" s="19"/>
      <c r="E137" s="19"/>
      <c r="F137" s="19"/>
      <c r="G137" s="19"/>
      <c r="H137" s="20"/>
      <c r="I137" s="19"/>
      <c r="J137" s="20"/>
      <c r="K137" s="19"/>
      <c r="L137" s="21"/>
      <c r="M137" s="21"/>
      <c r="N137" s="19"/>
      <c r="O137" s="20"/>
      <c r="P137" s="22"/>
      <c r="Q137" s="22"/>
      <c r="R137" s="22"/>
      <c r="S137" s="23" t="str">
        <f aca="false">IF($A137="","",IF(COUNTA($Q137:$R137)=0,"",SUM($Q137:$R137)))</f>
        <v/>
      </c>
      <c r="T137" s="19"/>
      <c r="U137" s="24"/>
      <c r="V137" s="25" t="str">
        <f aca="false">IF($A137="","",IF(OR($T137="",$U137=""),"",IFERROR(IF($T137="Flat",$U137,IF($T137="Per Loaded Mile",$R137*$U137,"")),"")))</f>
        <v/>
      </c>
      <c r="W137" s="24"/>
      <c r="X137" s="24"/>
      <c r="Y137" s="24"/>
      <c r="Z137" s="24"/>
      <c r="AA137" s="25" t="str">
        <f aca="false">IF(OR($A137="",$V137=""),"",IFERROR(SUM($V137:$Z137),""))</f>
        <v/>
      </c>
      <c r="AB137" s="26" t="str">
        <f aca="false">IF($A137="","",IFERROR(IF(INDEX(Resources!$J$5:$J$104,MATCH($F137,Resources!$G$5:$G$104,0))&gt;0,INDEX(Resources!$J$5:$J$104,MATCH($F137,Resources!$G$5:$G$104,0)),Settings!$B$5),Settings!$B$5))</f>
        <v/>
      </c>
      <c r="AC137" s="26" t="str">
        <f aca="false">IF($A137="","",IF(OR($S137="",$AB137=""),"",IFERROR($S137/$AB137,"")))</f>
        <v/>
      </c>
      <c r="AD137" s="25" t="str">
        <f aca="false">IF($A137="","",IF($AC137="","",IFERROR($AC137*Settings!$B$4,"")))</f>
        <v/>
      </c>
      <c r="AE137" s="19"/>
      <c r="AF137" s="27"/>
      <c r="AG137" s="25" t="str">
        <f aca="false">IF($A137="","",IF(OR($AE137="",$AF137=""),"",IFERROR(IF($AE137="% of Gross",$AA137*$AF137,IF($AE137="Per Loaded Mile",$R137*$AF137,IF($AE137="Flat",$AF137,""))),"")))</f>
        <v/>
      </c>
      <c r="AH137" s="25" t="str">
        <f aca="false">IF($A137="","",IFERROR(IF(OR($AA137="",$AD137="",$AG137=""),"",$AA137-$AD137-$AG137),""))</f>
        <v/>
      </c>
      <c r="AI137" s="28" t="str">
        <f aca="false">IF($A137="","",IFERROR($AH137/$AA137,""))</f>
        <v/>
      </c>
      <c r="AJ137" s="19"/>
      <c r="AK137" s="29"/>
      <c r="AL137" s="30" t="str">
        <f aca="false">IF($A137="","",IFERROR(IF(INDEX(Resources!$S$5:$S$104,MATCH($C137,Resources!$P$5:$P$104,0))&gt;0,INDEX(Resources!$S$5:$S$104,MATCH($C137,Resources!$P$5:$P$104,0)),Settings!$B$6),Settings!$B$6))</f>
        <v/>
      </c>
      <c r="AM137" s="31" t="str">
        <f aca="false">IF($AK137="","",IFERROR($AK137+$AL137,""))</f>
        <v/>
      </c>
      <c r="AN137" s="19"/>
      <c r="AO137" s="32" t="str">
        <f aca="true">IF($A137="","",IF($B137="Canceled","OK",IF(COUNTIF($A$6:$A$205,$A137)&gt;1,"DUPLICATE LOAD ID",IF(AND($L137&lt;&gt;"",$M137&lt;&gt;"",$M137&lt;=$L137),"CHECK APPOINTMENTS",IF(AND($P137&lt;&gt;"",$P137&gt;Settings!$B$8),"CHECK WEIGHT",IF(IFERROR(INDEX(Resources!$C$5:$C$104,MATCH($E137,Resources!$A$5:$A$104,0)),"Missing")&lt;&gt;"Active","CHECK DRIVER",IF(IFERROR(INDEX(Resources!$I$5:$I$104,MATCH($F137,Resources!$G$5:$G$104,0)),"Missing")&lt;&gt;"Active","CHECK TRUCK",IF(AND($G137&lt;&gt;"",IFERROR(INDEX(Resources!$N$5:$N$104,MATCH($G137,Resources!$L$5:$L$104,0)),"Missing")&lt;&gt;"Active"),"CHECK TRAILER",IF(AND($B137="Delivered",$AN137&lt;&gt;"Yes"),"POD NEEDED",IF(AND(OR($B137="Planned",$B137="Dispatched",$B137="At Pickup",$B137="In Transit"),$M137&lt;&gt;"",$M137&lt;NOW()),"DELIVERY OVERDUE",IF(AND($AI137&lt;&gt;"",$AI137&lt;Settings!$B$7),"LOW MARGIN","OK")))))))))))</f>
        <v/>
      </c>
      <c r="AP137" s="20"/>
    </row>
    <row r="138" customFormat="false" ht="19.5" hidden="false" customHeight="true" outlineLevel="0" collapsed="false">
      <c r="A138" s="19"/>
      <c r="B138" s="19"/>
      <c r="C138" s="20"/>
      <c r="D138" s="19"/>
      <c r="E138" s="19"/>
      <c r="F138" s="19"/>
      <c r="G138" s="19"/>
      <c r="H138" s="20"/>
      <c r="I138" s="19"/>
      <c r="J138" s="20"/>
      <c r="K138" s="19"/>
      <c r="L138" s="21"/>
      <c r="M138" s="21"/>
      <c r="N138" s="19"/>
      <c r="O138" s="20"/>
      <c r="P138" s="22"/>
      <c r="Q138" s="22"/>
      <c r="R138" s="22"/>
      <c r="S138" s="23" t="str">
        <f aca="false">IF($A138="","",IF(COUNTA($Q138:$R138)=0,"",SUM($Q138:$R138)))</f>
        <v/>
      </c>
      <c r="T138" s="19"/>
      <c r="U138" s="24"/>
      <c r="V138" s="25" t="str">
        <f aca="false">IF($A138="","",IF(OR($T138="",$U138=""),"",IFERROR(IF($T138="Flat",$U138,IF($T138="Per Loaded Mile",$R138*$U138,"")),"")))</f>
        <v/>
      </c>
      <c r="W138" s="24"/>
      <c r="X138" s="24"/>
      <c r="Y138" s="24"/>
      <c r="Z138" s="24"/>
      <c r="AA138" s="25" t="str">
        <f aca="false">IF(OR($A138="",$V138=""),"",IFERROR(SUM($V138:$Z138),""))</f>
        <v/>
      </c>
      <c r="AB138" s="26" t="str">
        <f aca="false">IF($A138="","",IFERROR(IF(INDEX(Resources!$J$5:$J$104,MATCH($F138,Resources!$G$5:$G$104,0))&gt;0,INDEX(Resources!$J$5:$J$104,MATCH($F138,Resources!$G$5:$G$104,0)),Settings!$B$5),Settings!$B$5))</f>
        <v/>
      </c>
      <c r="AC138" s="26" t="str">
        <f aca="false">IF($A138="","",IF(OR($S138="",$AB138=""),"",IFERROR($S138/$AB138,"")))</f>
        <v/>
      </c>
      <c r="AD138" s="25" t="str">
        <f aca="false">IF($A138="","",IF($AC138="","",IFERROR($AC138*Settings!$B$4,"")))</f>
        <v/>
      </c>
      <c r="AE138" s="19"/>
      <c r="AF138" s="27"/>
      <c r="AG138" s="25" t="str">
        <f aca="false">IF($A138="","",IF(OR($AE138="",$AF138=""),"",IFERROR(IF($AE138="% of Gross",$AA138*$AF138,IF($AE138="Per Loaded Mile",$R138*$AF138,IF($AE138="Flat",$AF138,""))),"")))</f>
        <v/>
      </c>
      <c r="AH138" s="25" t="str">
        <f aca="false">IF($A138="","",IFERROR(IF(OR($AA138="",$AD138="",$AG138=""),"",$AA138-$AD138-$AG138),""))</f>
        <v/>
      </c>
      <c r="AI138" s="28" t="str">
        <f aca="false">IF($A138="","",IFERROR($AH138/$AA138,""))</f>
        <v/>
      </c>
      <c r="AJ138" s="19"/>
      <c r="AK138" s="29"/>
      <c r="AL138" s="30" t="str">
        <f aca="false">IF($A138="","",IFERROR(IF(INDEX(Resources!$S$5:$S$104,MATCH($C138,Resources!$P$5:$P$104,0))&gt;0,INDEX(Resources!$S$5:$S$104,MATCH($C138,Resources!$P$5:$P$104,0)),Settings!$B$6),Settings!$B$6))</f>
        <v/>
      </c>
      <c r="AM138" s="31" t="str">
        <f aca="false">IF($AK138="","",IFERROR($AK138+$AL138,""))</f>
        <v/>
      </c>
      <c r="AN138" s="19"/>
      <c r="AO138" s="32" t="str">
        <f aca="true">IF($A138="","",IF($B138="Canceled","OK",IF(COUNTIF($A$6:$A$205,$A138)&gt;1,"DUPLICATE LOAD ID",IF(AND($L138&lt;&gt;"",$M138&lt;&gt;"",$M138&lt;=$L138),"CHECK APPOINTMENTS",IF(AND($P138&lt;&gt;"",$P138&gt;Settings!$B$8),"CHECK WEIGHT",IF(IFERROR(INDEX(Resources!$C$5:$C$104,MATCH($E138,Resources!$A$5:$A$104,0)),"Missing")&lt;&gt;"Active","CHECK DRIVER",IF(IFERROR(INDEX(Resources!$I$5:$I$104,MATCH($F138,Resources!$G$5:$G$104,0)),"Missing")&lt;&gt;"Active","CHECK TRUCK",IF(AND($G138&lt;&gt;"",IFERROR(INDEX(Resources!$N$5:$N$104,MATCH($G138,Resources!$L$5:$L$104,0)),"Missing")&lt;&gt;"Active"),"CHECK TRAILER",IF(AND($B138="Delivered",$AN138&lt;&gt;"Yes"),"POD NEEDED",IF(AND(OR($B138="Planned",$B138="Dispatched",$B138="At Pickup",$B138="In Transit"),$M138&lt;&gt;"",$M138&lt;NOW()),"DELIVERY OVERDUE",IF(AND($AI138&lt;&gt;"",$AI138&lt;Settings!$B$7),"LOW MARGIN","OK")))))))))))</f>
        <v/>
      </c>
      <c r="AP138" s="20"/>
    </row>
    <row r="139" customFormat="false" ht="19.5" hidden="false" customHeight="true" outlineLevel="0" collapsed="false">
      <c r="A139" s="19"/>
      <c r="B139" s="19"/>
      <c r="C139" s="20"/>
      <c r="D139" s="19"/>
      <c r="E139" s="19"/>
      <c r="F139" s="19"/>
      <c r="G139" s="19"/>
      <c r="H139" s="20"/>
      <c r="I139" s="19"/>
      <c r="J139" s="20"/>
      <c r="K139" s="19"/>
      <c r="L139" s="21"/>
      <c r="M139" s="21"/>
      <c r="N139" s="19"/>
      <c r="O139" s="20"/>
      <c r="P139" s="22"/>
      <c r="Q139" s="22"/>
      <c r="R139" s="22"/>
      <c r="S139" s="23" t="str">
        <f aca="false">IF($A139="","",IF(COUNTA($Q139:$R139)=0,"",SUM($Q139:$R139)))</f>
        <v/>
      </c>
      <c r="T139" s="19"/>
      <c r="U139" s="24"/>
      <c r="V139" s="25" t="str">
        <f aca="false">IF($A139="","",IF(OR($T139="",$U139=""),"",IFERROR(IF($T139="Flat",$U139,IF($T139="Per Loaded Mile",$R139*$U139,"")),"")))</f>
        <v/>
      </c>
      <c r="W139" s="24"/>
      <c r="X139" s="24"/>
      <c r="Y139" s="24"/>
      <c r="Z139" s="24"/>
      <c r="AA139" s="25" t="str">
        <f aca="false">IF(OR($A139="",$V139=""),"",IFERROR(SUM($V139:$Z139),""))</f>
        <v/>
      </c>
      <c r="AB139" s="26" t="str">
        <f aca="false">IF($A139="","",IFERROR(IF(INDEX(Resources!$J$5:$J$104,MATCH($F139,Resources!$G$5:$G$104,0))&gt;0,INDEX(Resources!$J$5:$J$104,MATCH($F139,Resources!$G$5:$G$104,0)),Settings!$B$5),Settings!$B$5))</f>
        <v/>
      </c>
      <c r="AC139" s="26" t="str">
        <f aca="false">IF($A139="","",IF(OR($S139="",$AB139=""),"",IFERROR($S139/$AB139,"")))</f>
        <v/>
      </c>
      <c r="AD139" s="25" t="str">
        <f aca="false">IF($A139="","",IF($AC139="","",IFERROR($AC139*Settings!$B$4,"")))</f>
        <v/>
      </c>
      <c r="AE139" s="19"/>
      <c r="AF139" s="27"/>
      <c r="AG139" s="25" t="str">
        <f aca="false">IF($A139="","",IF(OR($AE139="",$AF139=""),"",IFERROR(IF($AE139="% of Gross",$AA139*$AF139,IF($AE139="Per Loaded Mile",$R139*$AF139,IF($AE139="Flat",$AF139,""))),"")))</f>
        <v/>
      </c>
      <c r="AH139" s="25" t="str">
        <f aca="false">IF($A139="","",IFERROR(IF(OR($AA139="",$AD139="",$AG139=""),"",$AA139-$AD139-$AG139),""))</f>
        <v/>
      </c>
      <c r="AI139" s="28" t="str">
        <f aca="false">IF($A139="","",IFERROR($AH139/$AA139,""))</f>
        <v/>
      </c>
      <c r="AJ139" s="19"/>
      <c r="AK139" s="29"/>
      <c r="AL139" s="30" t="str">
        <f aca="false">IF($A139="","",IFERROR(IF(INDEX(Resources!$S$5:$S$104,MATCH($C139,Resources!$P$5:$P$104,0))&gt;0,INDEX(Resources!$S$5:$S$104,MATCH($C139,Resources!$P$5:$P$104,0)),Settings!$B$6),Settings!$B$6))</f>
        <v/>
      </c>
      <c r="AM139" s="31" t="str">
        <f aca="false">IF($AK139="","",IFERROR($AK139+$AL139,""))</f>
        <v/>
      </c>
      <c r="AN139" s="19"/>
      <c r="AO139" s="32" t="str">
        <f aca="true">IF($A139="","",IF($B139="Canceled","OK",IF(COUNTIF($A$6:$A$205,$A139)&gt;1,"DUPLICATE LOAD ID",IF(AND($L139&lt;&gt;"",$M139&lt;&gt;"",$M139&lt;=$L139),"CHECK APPOINTMENTS",IF(AND($P139&lt;&gt;"",$P139&gt;Settings!$B$8),"CHECK WEIGHT",IF(IFERROR(INDEX(Resources!$C$5:$C$104,MATCH($E139,Resources!$A$5:$A$104,0)),"Missing")&lt;&gt;"Active","CHECK DRIVER",IF(IFERROR(INDEX(Resources!$I$5:$I$104,MATCH($F139,Resources!$G$5:$G$104,0)),"Missing")&lt;&gt;"Active","CHECK TRUCK",IF(AND($G139&lt;&gt;"",IFERROR(INDEX(Resources!$N$5:$N$104,MATCH($G139,Resources!$L$5:$L$104,0)),"Missing")&lt;&gt;"Active"),"CHECK TRAILER",IF(AND($B139="Delivered",$AN139&lt;&gt;"Yes"),"POD NEEDED",IF(AND(OR($B139="Planned",$B139="Dispatched",$B139="At Pickup",$B139="In Transit"),$M139&lt;&gt;"",$M139&lt;NOW()),"DELIVERY OVERDUE",IF(AND($AI139&lt;&gt;"",$AI139&lt;Settings!$B$7),"LOW MARGIN","OK")))))))))))</f>
        <v/>
      </c>
      <c r="AP139" s="20"/>
    </row>
    <row r="140" customFormat="false" ht="19.5" hidden="false" customHeight="true" outlineLevel="0" collapsed="false">
      <c r="A140" s="19"/>
      <c r="B140" s="19"/>
      <c r="C140" s="20"/>
      <c r="D140" s="19"/>
      <c r="E140" s="19"/>
      <c r="F140" s="19"/>
      <c r="G140" s="19"/>
      <c r="H140" s="20"/>
      <c r="I140" s="19"/>
      <c r="J140" s="20"/>
      <c r="K140" s="19"/>
      <c r="L140" s="21"/>
      <c r="M140" s="21"/>
      <c r="N140" s="19"/>
      <c r="O140" s="20"/>
      <c r="P140" s="22"/>
      <c r="Q140" s="22"/>
      <c r="R140" s="22"/>
      <c r="S140" s="23" t="str">
        <f aca="false">IF($A140="","",IF(COUNTA($Q140:$R140)=0,"",SUM($Q140:$R140)))</f>
        <v/>
      </c>
      <c r="T140" s="19"/>
      <c r="U140" s="24"/>
      <c r="V140" s="25" t="str">
        <f aca="false">IF($A140="","",IF(OR($T140="",$U140=""),"",IFERROR(IF($T140="Flat",$U140,IF($T140="Per Loaded Mile",$R140*$U140,"")),"")))</f>
        <v/>
      </c>
      <c r="W140" s="24"/>
      <c r="X140" s="24"/>
      <c r="Y140" s="24"/>
      <c r="Z140" s="24"/>
      <c r="AA140" s="25" t="str">
        <f aca="false">IF(OR($A140="",$V140=""),"",IFERROR(SUM($V140:$Z140),""))</f>
        <v/>
      </c>
      <c r="AB140" s="26" t="str">
        <f aca="false">IF($A140="","",IFERROR(IF(INDEX(Resources!$J$5:$J$104,MATCH($F140,Resources!$G$5:$G$104,0))&gt;0,INDEX(Resources!$J$5:$J$104,MATCH($F140,Resources!$G$5:$G$104,0)),Settings!$B$5),Settings!$B$5))</f>
        <v/>
      </c>
      <c r="AC140" s="26" t="str">
        <f aca="false">IF($A140="","",IF(OR($S140="",$AB140=""),"",IFERROR($S140/$AB140,"")))</f>
        <v/>
      </c>
      <c r="AD140" s="25" t="str">
        <f aca="false">IF($A140="","",IF($AC140="","",IFERROR($AC140*Settings!$B$4,"")))</f>
        <v/>
      </c>
      <c r="AE140" s="19"/>
      <c r="AF140" s="27"/>
      <c r="AG140" s="25" t="str">
        <f aca="false">IF($A140="","",IF(OR($AE140="",$AF140=""),"",IFERROR(IF($AE140="% of Gross",$AA140*$AF140,IF($AE140="Per Loaded Mile",$R140*$AF140,IF($AE140="Flat",$AF140,""))),"")))</f>
        <v/>
      </c>
      <c r="AH140" s="25" t="str">
        <f aca="false">IF($A140="","",IFERROR(IF(OR($AA140="",$AD140="",$AG140=""),"",$AA140-$AD140-$AG140),""))</f>
        <v/>
      </c>
      <c r="AI140" s="28" t="str">
        <f aca="false">IF($A140="","",IFERROR($AH140/$AA140,""))</f>
        <v/>
      </c>
      <c r="AJ140" s="19"/>
      <c r="AK140" s="29"/>
      <c r="AL140" s="30" t="str">
        <f aca="false">IF($A140="","",IFERROR(IF(INDEX(Resources!$S$5:$S$104,MATCH($C140,Resources!$P$5:$P$104,0))&gt;0,INDEX(Resources!$S$5:$S$104,MATCH($C140,Resources!$P$5:$P$104,0)),Settings!$B$6),Settings!$B$6))</f>
        <v/>
      </c>
      <c r="AM140" s="31" t="str">
        <f aca="false">IF($AK140="","",IFERROR($AK140+$AL140,""))</f>
        <v/>
      </c>
      <c r="AN140" s="19"/>
      <c r="AO140" s="32" t="str">
        <f aca="true">IF($A140="","",IF($B140="Canceled","OK",IF(COUNTIF($A$6:$A$205,$A140)&gt;1,"DUPLICATE LOAD ID",IF(AND($L140&lt;&gt;"",$M140&lt;&gt;"",$M140&lt;=$L140),"CHECK APPOINTMENTS",IF(AND($P140&lt;&gt;"",$P140&gt;Settings!$B$8),"CHECK WEIGHT",IF(IFERROR(INDEX(Resources!$C$5:$C$104,MATCH($E140,Resources!$A$5:$A$104,0)),"Missing")&lt;&gt;"Active","CHECK DRIVER",IF(IFERROR(INDEX(Resources!$I$5:$I$104,MATCH($F140,Resources!$G$5:$G$104,0)),"Missing")&lt;&gt;"Active","CHECK TRUCK",IF(AND($G140&lt;&gt;"",IFERROR(INDEX(Resources!$N$5:$N$104,MATCH($G140,Resources!$L$5:$L$104,0)),"Missing")&lt;&gt;"Active"),"CHECK TRAILER",IF(AND($B140="Delivered",$AN140&lt;&gt;"Yes"),"POD NEEDED",IF(AND(OR($B140="Planned",$B140="Dispatched",$B140="At Pickup",$B140="In Transit"),$M140&lt;&gt;"",$M140&lt;NOW()),"DELIVERY OVERDUE",IF(AND($AI140&lt;&gt;"",$AI140&lt;Settings!$B$7),"LOW MARGIN","OK")))))))))))</f>
        <v/>
      </c>
      <c r="AP140" s="20"/>
    </row>
    <row r="141" customFormat="false" ht="19.5" hidden="false" customHeight="true" outlineLevel="0" collapsed="false">
      <c r="A141" s="19"/>
      <c r="B141" s="19"/>
      <c r="C141" s="20"/>
      <c r="D141" s="19"/>
      <c r="E141" s="19"/>
      <c r="F141" s="19"/>
      <c r="G141" s="19"/>
      <c r="H141" s="20"/>
      <c r="I141" s="19"/>
      <c r="J141" s="20"/>
      <c r="K141" s="19"/>
      <c r="L141" s="21"/>
      <c r="M141" s="21"/>
      <c r="N141" s="19"/>
      <c r="O141" s="20"/>
      <c r="P141" s="22"/>
      <c r="Q141" s="22"/>
      <c r="R141" s="22"/>
      <c r="S141" s="23" t="str">
        <f aca="false">IF($A141="","",IF(COUNTA($Q141:$R141)=0,"",SUM($Q141:$R141)))</f>
        <v/>
      </c>
      <c r="T141" s="19"/>
      <c r="U141" s="24"/>
      <c r="V141" s="25" t="str">
        <f aca="false">IF($A141="","",IF(OR($T141="",$U141=""),"",IFERROR(IF($T141="Flat",$U141,IF($T141="Per Loaded Mile",$R141*$U141,"")),"")))</f>
        <v/>
      </c>
      <c r="W141" s="24"/>
      <c r="X141" s="24"/>
      <c r="Y141" s="24"/>
      <c r="Z141" s="24"/>
      <c r="AA141" s="25" t="str">
        <f aca="false">IF(OR($A141="",$V141=""),"",IFERROR(SUM($V141:$Z141),""))</f>
        <v/>
      </c>
      <c r="AB141" s="26" t="str">
        <f aca="false">IF($A141="","",IFERROR(IF(INDEX(Resources!$J$5:$J$104,MATCH($F141,Resources!$G$5:$G$104,0))&gt;0,INDEX(Resources!$J$5:$J$104,MATCH($F141,Resources!$G$5:$G$104,0)),Settings!$B$5),Settings!$B$5))</f>
        <v/>
      </c>
      <c r="AC141" s="26" t="str">
        <f aca="false">IF($A141="","",IF(OR($S141="",$AB141=""),"",IFERROR($S141/$AB141,"")))</f>
        <v/>
      </c>
      <c r="AD141" s="25" t="str">
        <f aca="false">IF($A141="","",IF($AC141="","",IFERROR($AC141*Settings!$B$4,"")))</f>
        <v/>
      </c>
      <c r="AE141" s="19"/>
      <c r="AF141" s="27"/>
      <c r="AG141" s="25" t="str">
        <f aca="false">IF($A141="","",IF(OR($AE141="",$AF141=""),"",IFERROR(IF($AE141="% of Gross",$AA141*$AF141,IF($AE141="Per Loaded Mile",$R141*$AF141,IF($AE141="Flat",$AF141,""))),"")))</f>
        <v/>
      </c>
      <c r="AH141" s="25" t="str">
        <f aca="false">IF($A141="","",IFERROR(IF(OR($AA141="",$AD141="",$AG141=""),"",$AA141-$AD141-$AG141),""))</f>
        <v/>
      </c>
      <c r="AI141" s="28" t="str">
        <f aca="false">IF($A141="","",IFERROR($AH141/$AA141,""))</f>
        <v/>
      </c>
      <c r="AJ141" s="19"/>
      <c r="AK141" s="29"/>
      <c r="AL141" s="30" t="str">
        <f aca="false">IF($A141="","",IFERROR(IF(INDEX(Resources!$S$5:$S$104,MATCH($C141,Resources!$P$5:$P$104,0))&gt;0,INDEX(Resources!$S$5:$S$104,MATCH($C141,Resources!$P$5:$P$104,0)),Settings!$B$6),Settings!$B$6))</f>
        <v/>
      </c>
      <c r="AM141" s="31" t="str">
        <f aca="false">IF($AK141="","",IFERROR($AK141+$AL141,""))</f>
        <v/>
      </c>
      <c r="AN141" s="19"/>
      <c r="AO141" s="32" t="str">
        <f aca="true">IF($A141="","",IF($B141="Canceled","OK",IF(COUNTIF($A$6:$A$205,$A141)&gt;1,"DUPLICATE LOAD ID",IF(AND($L141&lt;&gt;"",$M141&lt;&gt;"",$M141&lt;=$L141),"CHECK APPOINTMENTS",IF(AND($P141&lt;&gt;"",$P141&gt;Settings!$B$8),"CHECK WEIGHT",IF(IFERROR(INDEX(Resources!$C$5:$C$104,MATCH($E141,Resources!$A$5:$A$104,0)),"Missing")&lt;&gt;"Active","CHECK DRIVER",IF(IFERROR(INDEX(Resources!$I$5:$I$104,MATCH($F141,Resources!$G$5:$G$104,0)),"Missing")&lt;&gt;"Active","CHECK TRUCK",IF(AND($G141&lt;&gt;"",IFERROR(INDEX(Resources!$N$5:$N$104,MATCH($G141,Resources!$L$5:$L$104,0)),"Missing")&lt;&gt;"Active"),"CHECK TRAILER",IF(AND($B141="Delivered",$AN141&lt;&gt;"Yes"),"POD NEEDED",IF(AND(OR($B141="Planned",$B141="Dispatched",$B141="At Pickup",$B141="In Transit"),$M141&lt;&gt;"",$M141&lt;NOW()),"DELIVERY OVERDUE",IF(AND($AI141&lt;&gt;"",$AI141&lt;Settings!$B$7),"LOW MARGIN","OK")))))))))))</f>
        <v/>
      </c>
      <c r="AP141" s="20"/>
    </row>
    <row r="142" customFormat="false" ht="19.5" hidden="false" customHeight="true" outlineLevel="0" collapsed="false">
      <c r="A142" s="19"/>
      <c r="B142" s="19"/>
      <c r="C142" s="20"/>
      <c r="D142" s="19"/>
      <c r="E142" s="19"/>
      <c r="F142" s="19"/>
      <c r="G142" s="19"/>
      <c r="H142" s="20"/>
      <c r="I142" s="19"/>
      <c r="J142" s="20"/>
      <c r="K142" s="19"/>
      <c r="L142" s="21"/>
      <c r="M142" s="21"/>
      <c r="N142" s="19"/>
      <c r="O142" s="20"/>
      <c r="P142" s="22"/>
      <c r="Q142" s="22"/>
      <c r="R142" s="22"/>
      <c r="S142" s="23" t="str">
        <f aca="false">IF($A142="","",IF(COUNTA($Q142:$R142)=0,"",SUM($Q142:$R142)))</f>
        <v/>
      </c>
      <c r="T142" s="19"/>
      <c r="U142" s="24"/>
      <c r="V142" s="25" t="str">
        <f aca="false">IF($A142="","",IF(OR($T142="",$U142=""),"",IFERROR(IF($T142="Flat",$U142,IF($T142="Per Loaded Mile",$R142*$U142,"")),"")))</f>
        <v/>
      </c>
      <c r="W142" s="24"/>
      <c r="X142" s="24"/>
      <c r="Y142" s="24"/>
      <c r="Z142" s="24"/>
      <c r="AA142" s="25" t="str">
        <f aca="false">IF(OR($A142="",$V142=""),"",IFERROR(SUM($V142:$Z142),""))</f>
        <v/>
      </c>
      <c r="AB142" s="26" t="str">
        <f aca="false">IF($A142="","",IFERROR(IF(INDEX(Resources!$J$5:$J$104,MATCH($F142,Resources!$G$5:$G$104,0))&gt;0,INDEX(Resources!$J$5:$J$104,MATCH($F142,Resources!$G$5:$G$104,0)),Settings!$B$5),Settings!$B$5))</f>
        <v/>
      </c>
      <c r="AC142" s="26" t="str">
        <f aca="false">IF($A142="","",IF(OR($S142="",$AB142=""),"",IFERROR($S142/$AB142,"")))</f>
        <v/>
      </c>
      <c r="AD142" s="25" t="str">
        <f aca="false">IF($A142="","",IF($AC142="","",IFERROR($AC142*Settings!$B$4,"")))</f>
        <v/>
      </c>
      <c r="AE142" s="19"/>
      <c r="AF142" s="27"/>
      <c r="AG142" s="25" t="str">
        <f aca="false">IF($A142="","",IF(OR($AE142="",$AF142=""),"",IFERROR(IF($AE142="% of Gross",$AA142*$AF142,IF($AE142="Per Loaded Mile",$R142*$AF142,IF($AE142="Flat",$AF142,""))),"")))</f>
        <v/>
      </c>
      <c r="AH142" s="25" t="str">
        <f aca="false">IF($A142="","",IFERROR(IF(OR($AA142="",$AD142="",$AG142=""),"",$AA142-$AD142-$AG142),""))</f>
        <v/>
      </c>
      <c r="AI142" s="28" t="str">
        <f aca="false">IF($A142="","",IFERROR($AH142/$AA142,""))</f>
        <v/>
      </c>
      <c r="AJ142" s="19"/>
      <c r="AK142" s="29"/>
      <c r="AL142" s="30" t="str">
        <f aca="false">IF($A142="","",IFERROR(IF(INDEX(Resources!$S$5:$S$104,MATCH($C142,Resources!$P$5:$P$104,0))&gt;0,INDEX(Resources!$S$5:$S$104,MATCH($C142,Resources!$P$5:$P$104,0)),Settings!$B$6),Settings!$B$6))</f>
        <v/>
      </c>
      <c r="AM142" s="31" t="str">
        <f aca="false">IF($AK142="","",IFERROR($AK142+$AL142,""))</f>
        <v/>
      </c>
      <c r="AN142" s="19"/>
      <c r="AO142" s="32" t="str">
        <f aca="true">IF($A142="","",IF($B142="Canceled","OK",IF(COUNTIF($A$6:$A$205,$A142)&gt;1,"DUPLICATE LOAD ID",IF(AND($L142&lt;&gt;"",$M142&lt;&gt;"",$M142&lt;=$L142),"CHECK APPOINTMENTS",IF(AND($P142&lt;&gt;"",$P142&gt;Settings!$B$8),"CHECK WEIGHT",IF(IFERROR(INDEX(Resources!$C$5:$C$104,MATCH($E142,Resources!$A$5:$A$104,0)),"Missing")&lt;&gt;"Active","CHECK DRIVER",IF(IFERROR(INDEX(Resources!$I$5:$I$104,MATCH($F142,Resources!$G$5:$G$104,0)),"Missing")&lt;&gt;"Active","CHECK TRUCK",IF(AND($G142&lt;&gt;"",IFERROR(INDEX(Resources!$N$5:$N$104,MATCH($G142,Resources!$L$5:$L$104,0)),"Missing")&lt;&gt;"Active"),"CHECK TRAILER",IF(AND($B142="Delivered",$AN142&lt;&gt;"Yes"),"POD NEEDED",IF(AND(OR($B142="Planned",$B142="Dispatched",$B142="At Pickup",$B142="In Transit"),$M142&lt;&gt;"",$M142&lt;NOW()),"DELIVERY OVERDUE",IF(AND($AI142&lt;&gt;"",$AI142&lt;Settings!$B$7),"LOW MARGIN","OK")))))))))))</f>
        <v/>
      </c>
      <c r="AP142" s="20"/>
    </row>
    <row r="143" customFormat="false" ht="19.5" hidden="false" customHeight="true" outlineLevel="0" collapsed="false">
      <c r="A143" s="19"/>
      <c r="B143" s="19"/>
      <c r="C143" s="20"/>
      <c r="D143" s="19"/>
      <c r="E143" s="19"/>
      <c r="F143" s="19"/>
      <c r="G143" s="19"/>
      <c r="H143" s="20"/>
      <c r="I143" s="19"/>
      <c r="J143" s="20"/>
      <c r="K143" s="19"/>
      <c r="L143" s="21"/>
      <c r="M143" s="21"/>
      <c r="N143" s="19"/>
      <c r="O143" s="20"/>
      <c r="P143" s="22"/>
      <c r="Q143" s="22"/>
      <c r="R143" s="22"/>
      <c r="S143" s="23" t="str">
        <f aca="false">IF($A143="","",IF(COUNTA($Q143:$R143)=0,"",SUM($Q143:$R143)))</f>
        <v/>
      </c>
      <c r="T143" s="19"/>
      <c r="U143" s="24"/>
      <c r="V143" s="25" t="str">
        <f aca="false">IF($A143="","",IF(OR($T143="",$U143=""),"",IFERROR(IF($T143="Flat",$U143,IF($T143="Per Loaded Mile",$R143*$U143,"")),"")))</f>
        <v/>
      </c>
      <c r="W143" s="24"/>
      <c r="X143" s="24"/>
      <c r="Y143" s="24"/>
      <c r="Z143" s="24"/>
      <c r="AA143" s="25" t="str">
        <f aca="false">IF(OR($A143="",$V143=""),"",IFERROR(SUM($V143:$Z143),""))</f>
        <v/>
      </c>
      <c r="AB143" s="26" t="str">
        <f aca="false">IF($A143="","",IFERROR(IF(INDEX(Resources!$J$5:$J$104,MATCH($F143,Resources!$G$5:$G$104,0))&gt;0,INDEX(Resources!$J$5:$J$104,MATCH($F143,Resources!$G$5:$G$104,0)),Settings!$B$5),Settings!$B$5))</f>
        <v/>
      </c>
      <c r="AC143" s="26" t="str">
        <f aca="false">IF($A143="","",IF(OR($S143="",$AB143=""),"",IFERROR($S143/$AB143,"")))</f>
        <v/>
      </c>
      <c r="AD143" s="25" t="str">
        <f aca="false">IF($A143="","",IF($AC143="","",IFERROR($AC143*Settings!$B$4,"")))</f>
        <v/>
      </c>
      <c r="AE143" s="19"/>
      <c r="AF143" s="27"/>
      <c r="AG143" s="25" t="str">
        <f aca="false">IF($A143="","",IF(OR($AE143="",$AF143=""),"",IFERROR(IF($AE143="% of Gross",$AA143*$AF143,IF($AE143="Per Loaded Mile",$R143*$AF143,IF($AE143="Flat",$AF143,""))),"")))</f>
        <v/>
      </c>
      <c r="AH143" s="25" t="str">
        <f aca="false">IF($A143="","",IFERROR(IF(OR($AA143="",$AD143="",$AG143=""),"",$AA143-$AD143-$AG143),""))</f>
        <v/>
      </c>
      <c r="AI143" s="28" t="str">
        <f aca="false">IF($A143="","",IFERROR($AH143/$AA143,""))</f>
        <v/>
      </c>
      <c r="AJ143" s="19"/>
      <c r="AK143" s="29"/>
      <c r="AL143" s="30" t="str">
        <f aca="false">IF($A143="","",IFERROR(IF(INDEX(Resources!$S$5:$S$104,MATCH($C143,Resources!$P$5:$P$104,0))&gt;0,INDEX(Resources!$S$5:$S$104,MATCH($C143,Resources!$P$5:$P$104,0)),Settings!$B$6),Settings!$B$6))</f>
        <v/>
      </c>
      <c r="AM143" s="31" t="str">
        <f aca="false">IF($AK143="","",IFERROR($AK143+$AL143,""))</f>
        <v/>
      </c>
      <c r="AN143" s="19"/>
      <c r="AO143" s="32" t="str">
        <f aca="true">IF($A143="","",IF($B143="Canceled","OK",IF(COUNTIF($A$6:$A$205,$A143)&gt;1,"DUPLICATE LOAD ID",IF(AND($L143&lt;&gt;"",$M143&lt;&gt;"",$M143&lt;=$L143),"CHECK APPOINTMENTS",IF(AND($P143&lt;&gt;"",$P143&gt;Settings!$B$8),"CHECK WEIGHT",IF(IFERROR(INDEX(Resources!$C$5:$C$104,MATCH($E143,Resources!$A$5:$A$104,0)),"Missing")&lt;&gt;"Active","CHECK DRIVER",IF(IFERROR(INDEX(Resources!$I$5:$I$104,MATCH($F143,Resources!$G$5:$G$104,0)),"Missing")&lt;&gt;"Active","CHECK TRUCK",IF(AND($G143&lt;&gt;"",IFERROR(INDEX(Resources!$N$5:$N$104,MATCH($G143,Resources!$L$5:$L$104,0)),"Missing")&lt;&gt;"Active"),"CHECK TRAILER",IF(AND($B143="Delivered",$AN143&lt;&gt;"Yes"),"POD NEEDED",IF(AND(OR($B143="Planned",$B143="Dispatched",$B143="At Pickup",$B143="In Transit"),$M143&lt;&gt;"",$M143&lt;NOW()),"DELIVERY OVERDUE",IF(AND($AI143&lt;&gt;"",$AI143&lt;Settings!$B$7),"LOW MARGIN","OK")))))))))))</f>
        <v/>
      </c>
      <c r="AP143" s="20"/>
    </row>
    <row r="144" customFormat="false" ht="19.5" hidden="false" customHeight="true" outlineLevel="0" collapsed="false">
      <c r="A144" s="19"/>
      <c r="B144" s="19"/>
      <c r="C144" s="20"/>
      <c r="D144" s="19"/>
      <c r="E144" s="19"/>
      <c r="F144" s="19"/>
      <c r="G144" s="19"/>
      <c r="H144" s="20"/>
      <c r="I144" s="19"/>
      <c r="J144" s="20"/>
      <c r="K144" s="19"/>
      <c r="L144" s="21"/>
      <c r="M144" s="21"/>
      <c r="N144" s="19"/>
      <c r="O144" s="20"/>
      <c r="P144" s="22"/>
      <c r="Q144" s="22"/>
      <c r="R144" s="22"/>
      <c r="S144" s="23" t="str">
        <f aca="false">IF($A144="","",IF(COUNTA($Q144:$R144)=0,"",SUM($Q144:$R144)))</f>
        <v/>
      </c>
      <c r="T144" s="19"/>
      <c r="U144" s="24"/>
      <c r="V144" s="25" t="str">
        <f aca="false">IF($A144="","",IF(OR($T144="",$U144=""),"",IFERROR(IF($T144="Flat",$U144,IF($T144="Per Loaded Mile",$R144*$U144,"")),"")))</f>
        <v/>
      </c>
      <c r="W144" s="24"/>
      <c r="X144" s="24"/>
      <c r="Y144" s="24"/>
      <c r="Z144" s="24"/>
      <c r="AA144" s="25" t="str">
        <f aca="false">IF(OR($A144="",$V144=""),"",IFERROR(SUM($V144:$Z144),""))</f>
        <v/>
      </c>
      <c r="AB144" s="26" t="str">
        <f aca="false">IF($A144="","",IFERROR(IF(INDEX(Resources!$J$5:$J$104,MATCH($F144,Resources!$G$5:$G$104,0))&gt;0,INDEX(Resources!$J$5:$J$104,MATCH($F144,Resources!$G$5:$G$104,0)),Settings!$B$5),Settings!$B$5))</f>
        <v/>
      </c>
      <c r="AC144" s="26" t="str">
        <f aca="false">IF($A144="","",IF(OR($S144="",$AB144=""),"",IFERROR($S144/$AB144,"")))</f>
        <v/>
      </c>
      <c r="AD144" s="25" t="str">
        <f aca="false">IF($A144="","",IF($AC144="","",IFERROR($AC144*Settings!$B$4,"")))</f>
        <v/>
      </c>
      <c r="AE144" s="19"/>
      <c r="AF144" s="27"/>
      <c r="AG144" s="25" t="str">
        <f aca="false">IF($A144="","",IF(OR($AE144="",$AF144=""),"",IFERROR(IF($AE144="% of Gross",$AA144*$AF144,IF($AE144="Per Loaded Mile",$R144*$AF144,IF($AE144="Flat",$AF144,""))),"")))</f>
        <v/>
      </c>
      <c r="AH144" s="25" t="str">
        <f aca="false">IF($A144="","",IFERROR(IF(OR($AA144="",$AD144="",$AG144=""),"",$AA144-$AD144-$AG144),""))</f>
        <v/>
      </c>
      <c r="AI144" s="28" t="str">
        <f aca="false">IF($A144="","",IFERROR($AH144/$AA144,""))</f>
        <v/>
      </c>
      <c r="AJ144" s="19"/>
      <c r="AK144" s="29"/>
      <c r="AL144" s="30" t="str">
        <f aca="false">IF($A144="","",IFERROR(IF(INDEX(Resources!$S$5:$S$104,MATCH($C144,Resources!$P$5:$P$104,0))&gt;0,INDEX(Resources!$S$5:$S$104,MATCH($C144,Resources!$P$5:$P$104,0)),Settings!$B$6),Settings!$B$6))</f>
        <v/>
      </c>
      <c r="AM144" s="31" t="str">
        <f aca="false">IF($AK144="","",IFERROR($AK144+$AL144,""))</f>
        <v/>
      </c>
      <c r="AN144" s="19"/>
      <c r="AO144" s="32" t="str">
        <f aca="true">IF($A144="","",IF($B144="Canceled","OK",IF(COUNTIF($A$6:$A$205,$A144)&gt;1,"DUPLICATE LOAD ID",IF(AND($L144&lt;&gt;"",$M144&lt;&gt;"",$M144&lt;=$L144),"CHECK APPOINTMENTS",IF(AND($P144&lt;&gt;"",$P144&gt;Settings!$B$8),"CHECK WEIGHT",IF(IFERROR(INDEX(Resources!$C$5:$C$104,MATCH($E144,Resources!$A$5:$A$104,0)),"Missing")&lt;&gt;"Active","CHECK DRIVER",IF(IFERROR(INDEX(Resources!$I$5:$I$104,MATCH($F144,Resources!$G$5:$G$104,0)),"Missing")&lt;&gt;"Active","CHECK TRUCK",IF(AND($G144&lt;&gt;"",IFERROR(INDEX(Resources!$N$5:$N$104,MATCH($G144,Resources!$L$5:$L$104,0)),"Missing")&lt;&gt;"Active"),"CHECK TRAILER",IF(AND($B144="Delivered",$AN144&lt;&gt;"Yes"),"POD NEEDED",IF(AND(OR($B144="Planned",$B144="Dispatched",$B144="At Pickup",$B144="In Transit"),$M144&lt;&gt;"",$M144&lt;NOW()),"DELIVERY OVERDUE",IF(AND($AI144&lt;&gt;"",$AI144&lt;Settings!$B$7),"LOW MARGIN","OK")))))))))))</f>
        <v/>
      </c>
      <c r="AP144" s="20"/>
    </row>
    <row r="145" customFormat="false" ht="19.5" hidden="false" customHeight="true" outlineLevel="0" collapsed="false">
      <c r="A145" s="19"/>
      <c r="B145" s="19"/>
      <c r="C145" s="20"/>
      <c r="D145" s="19"/>
      <c r="E145" s="19"/>
      <c r="F145" s="19"/>
      <c r="G145" s="19"/>
      <c r="H145" s="20"/>
      <c r="I145" s="19"/>
      <c r="J145" s="20"/>
      <c r="K145" s="19"/>
      <c r="L145" s="21"/>
      <c r="M145" s="21"/>
      <c r="N145" s="19"/>
      <c r="O145" s="20"/>
      <c r="P145" s="22"/>
      <c r="Q145" s="22"/>
      <c r="R145" s="22"/>
      <c r="S145" s="23" t="str">
        <f aca="false">IF($A145="","",IF(COUNTA($Q145:$R145)=0,"",SUM($Q145:$R145)))</f>
        <v/>
      </c>
      <c r="T145" s="19"/>
      <c r="U145" s="24"/>
      <c r="V145" s="25" t="str">
        <f aca="false">IF($A145="","",IF(OR($T145="",$U145=""),"",IFERROR(IF($T145="Flat",$U145,IF($T145="Per Loaded Mile",$R145*$U145,"")),"")))</f>
        <v/>
      </c>
      <c r="W145" s="24"/>
      <c r="X145" s="24"/>
      <c r="Y145" s="24"/>
      <c r="Z145" s="24"/>
      <c r="AA145" s="25" t="str">
        <f aca="false">IF(OR($A145="",$V145=""),"",IFERROR(SUM($V145:$Z145),""))</f>
        <v/>
      </c>
      <c r="AB145" s="26" t="str">
        <f aca="false">IF($A145="","",IFERROR(IF(INDEX(Resources!$J$5:$J$104,MATCH($F145,Resources!$G$5:$G$104,0))&gt;0,INDEX(Resources!$J$5:$J$104,MATCH($F145,Resources!$G$5:$G$104,0)),Settings!$B$5),Settings!$B$5))</f>
        <v/>
      </c>
      <c r="AC145" s="26" t="str">
        <f aca="false">IF($A145="","",IF(OR($S145="",$AB145=""),"",IFERROR($S145/$AB145,"")))</f>
        <v/>
      </c>
      <c r="AD145" s="25" t="str">
        <f aca="false">IF($A145="","",IF($AC145="","",IFERROR($AC145*Settings!$B$4,"")))</f>
        <v/>
      </c>
      <c r="AE145" s="19"/>
      <c r="AF145" s="27"/>
      <c r="AG145" s="25" t="str">
        <f aca="false">IF($A145="","",IF(OR($AE145="",$AF145=""),"",IFERROR(IF($AE145="% of Gross",$AA145*$AF145,IF($AE145="Per Loaded Mile",$R145*$AF145,IF($AE145="Flat",$AF145,""))),"")))</f>
        <v/>
      </c>
      <c r="AH145" s="25" t="str">
        <f aca="false">IF($A145="","",IFERROR(IF(OR($AA145="",$AD145="",$AG145=""),"",$AA145-$AD145-$AG145),""))</f>
        <v/>
      </c>
      <c r="AI145" s="28" t="str">
        <f aca="false">IF($A145="","",IFERROR($AH145/$AA145,""))</f>
        <v/>
      </c>
      <c r="AJ145" s="19"/>
      <c r="AK145" s="29"/>
      <c r="AL145" s="30" t="str">
        <f aca="false">IF($A145="","",IFERROR(IF(INDEX(Resources!$S$5:$S$104,MATCH($C145,Resources!$P$5:$P$104,0))&gt;0,INDEX(Resources!$S$5:$S$104,MATCH($C145,Resources!$P$5:$P$104,0)),Settings!$B$6),Settings!$B$6))</f>
        <v/>
      </c>
      <c r="AM145" s="31" t="str">
        <f aca="false">IF($AK145="","",IFERROR($AK145+$AL145,""))</f>
        <v/>
      </c>
      <c r="AN145" s="19"/>
      <c r="AO145" s="32" t="str">
        <f aca="true">IF($A145="","",IF($B145="Canceled","OK",IF(COUNTIF($A$6:$A$205,$A145)&gt;1,"DUPLICATE LOAD ID",IF(AND($L145&lt;&gt;"",$M145&lt;&gt;"",$M145&lt;=$L145),"CHECK APPOINTMENTS",IF(AND($P145&lt;&gt;"",$P145&gt;Settings!$B$8),"CHECK WEIGHT",IF(IFERROR(INDEX(Resources!$C$5:$C$104,MATCH($E145,Resources!$A$5:$A$104,0)),"Missing")&lt;&gt;"Active","CHECK DRIVER",IF(IFERROR(INDEX(Resources!$I$5:$I$104,MATCH($F145,Resources!$G$5:$G$104,0)),"Missing")&lt;&gt;"Active","CHECK TRUCK",IF(AND($G145&lt;&gt;"",IFERROR(INDEX(Resources!$N$5:$N$104,MATCH($G145,Resources!$L$5:$L$104,0)),"Missing")&lt;&gt;"Active"),"CHECK TRAILER",IF(AND($B145="Delivered",$AN145&lt;&gt;"Yes"),"POD NEEDED",IF(AND(OR($B145="Planned",$B145="Dispatched",$B145="At Pickup",$B145="In Transit"),$M145&lt;&gt;"",$M145&lt;NOW()),"DELIVERY OVERDUE",IF(AND($AI145&lt;&gt;"",$AI145&lt;Settings!$B$7),"LOW MARGIN","OK")))))))))))</f>
        <v/>
      </c>
      <c r="AP145" s="20"/>
    </row>
    <row r="146" customFormat="false" ht="19.5" hidden="false" customHeight="true" outlineLevel="0" collapsed="false">
      <c r="A146" s="19"/>
      <c r="B146" s="19"/>
      <c r="C146" s="20"/>
      <c r="D146" s="19"/>
      <c r="E146" s="19"/>
      <c r="F146" s="19"/>
      <c r="G146" s="19"/>
      <c r="H146" s="20"/>
      <c r="I146" s="19"/>
      <c r="J146" s="20"/>
      <c r="K146" s="19"/>
      <c r="L146" s="21"/>
      <c r="M146" s="21"/>
      <c r="N146" s="19"/>
      <c r="O146" s="20"/>
      <c r="P146" s="22"/>
      <c r="Q146" s="22"/>
      <c r="R146" s="22"/>
      <c r="S146" s="23" t="str">
        <f aca="false">IF($A146="","",IF(COUNTA($Q146:$R146)=0,"",SUM($Q146:$R146)))</f>
        <v/>
      </c>
      <c r="T146" s="19"/>
      <c r="U146" s="24"/>
      <c r="V146" s="25" t="str">
        <f aca="false">IF($A146="","",IF(OR($T146="",$U146=""),"",IFERROR(IF($T146="Flat",$U146,IF($T146="Per Loaded Mile",$R146*$U146,"")),"")))</f>
        <v/>
      </c>
      <c r="W146" s="24"/>
      <c r="X146" s="24"/>
      <c r="Y146" s="24"/>
      <c r="Z146" s="24"/>
      <c r="AA146" s="25" t="str">
        <f aca="false">IF(OR($A146="",$V146=""),"",IFERROR(SUM($V146:$Z146),""))</f>
        <v/>
      </c>
      <c r="AB146" s="26" t="str">
        <f aca="false">IF($A146="","",IFERROR(IF(INDEX(Resources!$J$5:$J$104,MATCH($F146,Resources!$G$5:$G$104,0))&gt;0,INDEX(Resources!$J$5:$J$104,MATCH($F146,Resources!$G$5:$G$104,0)),Settings!$B$5),Settings!$B$5))</f>
        <v/>
      </c>
      <c r="AC146" s="26" t="str">
        <f aca="false">IF($A146="","",IF(OR($S146="",$AB146=""),"",IFERROR($S146/$AB146,"")))</f>
        <v/>
      </c>
      <c r="AD146" s="25" t="str">
        <f aca="false">IF($A146="","",IF($AC146="","",IFERROR($AC146*Settings!$B$4,"")))</f>
        <v/>
      </c>
      <c r="AE146" s="19"/>
      <c r="AF146" s="27"/>
      <c r="AG146" s="25" t="str">
        <f aca="false">IF($A146="","",IF(OR($AE146="",$AF146=""),"",IFERROR(IF($AE146="% of Gross",$AA146*$AF146,IF($AE146="Per Loaded Mile",$R146*$AF146,IF($AE146="Flat",$AF146,""))),"")))</f>
        <v/>
      </c>
      <c r="AH146" s="25" t="str">
        <f aca="false">IF($A146="","",IFERROR(IF(OR($AA146="",$AD146="",$AG146=""),"",$AA146-$AD146-$AG146),""))</f>
        <v/>
      </c>
      <c r="AI146" s="28" t="str">
        <f aca="false">IF($A146="","",IFERROR($AH146/$AA146,""))</f>
        <v/>
      </c>
      <c r="AJ146" s="19"/>
      <c r="AK146" s="29"/>
      <c r="AL146" s="30" t="str">
        <f aca="false">IF($A146="","",IFERROR(IF(INDEX(Resources!$S$5:$S$104,MATCH($C146,Resources!$P$5:$P$104,0))&gt;0,INDEX(Resources!$S$5:$S$104,MATCH($C146,Resources!$P$5:$P$104,0)),Settings!$B$6),Settings!$B$6))</f>
        <v/>
      </c>
      <c r="AM146" s="31" t="str">
        <f aca="false">IF($AK146="","",IFERROR($AK146+$AL146,""))</f>
        <v/>
      </c>
      <c r="AN146" s="19"/>
      <c r="AO146" s="32" t="str">
        <f aca="true">IF($A146="","",IF($B146="Canceled","OK",IF(COUNTIF($A$6:$A$205,$A146)&gt;1,"DUPLICATE LOAD ID",IF(AND($L146&lt;&gt;"",$M146&lt;&gt;"",$M146&lt;=$L146),"CHECK APPOINTMENTS",IF(AND($P146&lt;&gt;"",$P146&gt;Settings!$B$8),"CHECK WEIGHT",IF(IFERROR(INDEX(Resources!$C$5:$C$104,MATCH($E146,Resources!$A$5:$A$104,0)),"Missing")&lt;&gt;"Active","CHECK DRIVER",IF(IFERROR(INDEX(Resources!$I$5:$I$104,MATCH($F146,Resources!$G$5:$G$104,0)),"Missing")&lt;&gt;"Active","CHECK TRUCK",IF(AND($G146&lt;&gt;"",IFERROR(INDEX(Resources!$N$5:$N$104,MATCH($G146,Resources!$L$5:$L$104,0)),"Missing")&lt;&gt;"Active"),"CHECK TRAILER",IF(AND($B146="Delivered",$AN146&lt;&gt;"Yes"),"POD NEEDED",IF(AND(OR($B146="Planned",$B146="Dispatched",$B146="At Pickup",$B146="In Transit"),$M146&lt;&gt;"",$M146&lt;NOW()),"DELIVERY OVERDUE",IF(AND($AI146&lt;&gt;"",$AI146&lt;Settings!$B$7),"LOW MARGIN","OK")))))))))))</f>
        <v/>
      </c>
      <c r="AP146" s="20"/>
    </row>
    <row r="147" customFormat="false" ht="19.5" hidden="false" customHeight="true" outlineLevel="0" collapsed="false">
      <c r="A147" s="19"/>
      <c r="B147" s="19"/>
      <c r="C147" s="20"/>
      <c r="D147" s="19"/>
      <c r="E147" s="19"/>
      <c r="F147" s="19"/>
      <c r="G147" s="19"/>
      <c r="H147" s="20"/>
      <c r="I147" s="19"/>
      <c r="J147" s="20"/>
      <c r="K147" s="19"/>
      <c r="L147" s="21"/>
      <c r="M147" s="21"/>
      <c r="N147" s="19"/>
      <c r="O147" s="20"/>
      <c r="P147" s="22"/>
      <c r="Q147" s="22"/>
      <c r="R147" s="22"/>
      <c r="S147" s="23" t="str">
        <f aca="false">IF($A147="","",IF(COUNTA($Q147:$R147)=0,"",SUM($Q147:$R147)))</f>
        <v/>
      </c>
      <c r="T147" s="19"/>
      <c r="U147" s="24"/>
      <c r="V147" s="25" t="str">
        <f aca="false">IF($A147="","",IF(OR($T147="",$U147=""),"",IFERROR(IF($T147="Flat",$U147,IF($T147="Per Loaded Mile",$R147*$U147,"")),"")))</f>
        <v/>
      </c>
      <c r="W147" s="24"/>
      <c r="X147" s="24"/>
      <c r="Y147" s="24"/>
      <c r="Z147" s="24"/>
      <c r="AA147" s="25" t="str">
        <f aca="false">IF(OR($A147="",$V147=""),"",IFERROR(SUM($V147:$Z147),""))</f>
        <v/>
      </c>
      <c r="AB147" s="26" t="str">
        <f aca="false">IF($A147="","",IFERROR(IF(INDEX(Resources!$J$5:$J$104,MATCH($F147,Resources!$G$5:$G$104,0))&gt;0,INDEX(Resources!$J$5:$J$104,MATCH($F147,Resources!$G$5:$G$104,0)),Settings!$B$5),Settings!$B$5))</f>
        <v/>
      </c>
      <c r="AC147" s="26" t="str">
        <f aca="false">IF($A147="","",IF(OR($S147="",$AB147=""),"",IFERROR($S147/$AB147,"")))</f>
        <v/>
      </c>
      <c r="AD147" s="25" t="str">
        <f aca="false">IF($A147="","",IF($AC147="","",IFERROR($AC147*Settings!$B$4,"")))</f>
        <v/>
      </c>
      <c r="AE147" s="19"/>
      <c r="AF147" s="27"/>
      <c r="AG147" s="25" t="str">
        <f aca="false">IF($A147="","",IF(OR($AE147="",$AF147=""),"",IFERROR(IF($AE147="% of Gross",$AA147*$AF147,IF($AE147="Per Loaded Mile",$R147*$AF147,IF($AE147="Flat",$AF147,""))),"")))</f>
        <v/>
      </c>
      <c r="AH147" s="25" t="str">
        <f aca="false">IF($A147="","",IFERROR(IF(OR($AA147="",$AD147="",$AG147=""),"",$AA147-$AD147-$AG147),""))</f>
        <v/>
      </c>
      <c r="AI147" s="28" t="str">
        <f aca="false">IF($A147="","",IFERROR($AH147/$AA147,""))</f>
        <v/>
      </c>
      <c r="AJ147" s="19"/>
      <c r="AK147" s="29"/>
      <c r="AL147" s="30" t="str">
        <f aca="false">IF($A147="","",IFERROR(IF(INDEX(Resources!$S$5:$S$104,MATCH($C147,Resources!$P$5:$P$104,0))&gt;0,INDEX(Resources!$S$5:$S$104,MATCH($C147,Resources!$P$5:$P$104,0)),Settings!$B$6),Settings!$B$6))</f>
        <v/>
      </c>
      <c r="AM147" s="31" t="str">
        <f aca="false">IF($AK147="","",IFERROR($AK147+$AL147,""))</f>
        <v/>
      </c>
      <c r="AN147" s="19"/>
      <c r="AO147" s="32" t="str">
        <f aca="true">IF($A147="","",IF($B147="Canceled","OK",IF(COUNTIF($A$6:$A$205,$A147)&gt;1,"DUPLICATE LOAD ID",IF(AND($L147&lt;&gt;"",$M147&lt;&gt;"",$M147&lt;=$L147),"CHECK APPOINTMENTS",IF(AND($P147&lt;&gt;"",$P147&gt;Settings!$B$8),"CHECK WEIGHT",IF(IFERROR(INDEX(Resources!$C$5:$C$104,MATCH($E147,Resources!$A$5:$A$104,0)),"Missing")&lt;&gt;"Active","CHECK DRIVER",IF(IFERROR(INDEX(Resources!$I$5:$I$104,MATCH($F147,Resources!$G$5:$G$104,0)),"Missing")&lt;&gt;"Active","CHECK TRUCK",IF(AND($G147&lt;&gt;"",IFERROR(INDEX(Resources!$N$5:$N$104,MATCH($G147,Resources!$L$5:$L$104,0)),"Missing")&lt;&gt;"Active"),"CHECK TRAILER",IF(AND($B147="Delivered",$AN147&lt;&gt;"Yes"),"POD NEEDED",IF(AND(OR($B147="Planned",$B147="Dispatched",$B147="At Pickup",$B147="In Transit"),$M147&lt;&gt;"",$M147&lt;NOW()),"DELIVERY OVERDUE",IF(AND($AI147&lt;&gt;"",$AI147&lt;Settings!$B$7),"LOW MARGIN","OK")))))))))))</f>
        <v/>
      </c>
      <c r="AP147" s="20"/>
    </row>
    <row r="148" customFormat="false" ht="19.5" hidden="false" customHeight="true" outlineLevel="0" collapsed="false">
      <c r="A148" s="19"/>
      <c r="B148" s="19"/>
      <c r="C148" s="20"/>
      <c r="D148" s="19"/>
      <c r="E148" s="19"/>
      <c r="F148" s="19"/>
      <c r="G148" s="19"/>
      <c r="H148" s="20"/>
      <c r="I148" s="19"/>
      <c r="J148" s="20"/>
      <c r="K148" s="19"/>
      <c r="L148" s="21"/>
      <c r="M148" s="21"/>
      <c r="N148" s="19"/>
      <c r="O148" s="20"/>
      <c r="P148" s="22"/>
      <c r="Q148" s="22"/>
      <c r="R148" s="22"/>
      <c r="S148" s="23" t="str">
        <f aca="false">IF($A148="","",IF(COUNTA($Q148:$R148)=0,"",SUM($Q148:$R148)))</f>
        <v/>
      </c>
      <c r="T148" s="19"/>
      <c r="U148" s="24"/>
      <c r="V148" s="25" t="str">
        <f aca="false">IF($A148="","",IF(OR($T148="",$U148=""),"",IFERROR(IF($T148="Flat",$U148,IF($T148="Per Loaded Mile",$R148*$U148,"")),"")))</f>
        <v/>
      </c>
      <c r="W148" s="24"/>
      <c r="X148" s="24"/>
      <c r="Y148" s="24"/>
      <c r="Z148" s="24"/>
      <c r="AA148" s="25" t="str">
        <f aca="false">IF(OR($A148="",$V148=""),"",IFERROR(SUM($V148:$Z148),""))</f>
        <v/>
      </c>
      <c r="AB148" s="26" t="str">
        <f aca="false">IF($A148="","",IFERROR(IF(INDEX(Resources!$J$5:$J$104,MATCH($F148,Resources!$G$5:$G$104,0))&gt;0,INDEX(Resources!$J$5:$J$104,MATCH($F148,Resources!$G$5:$G$104,0)),Settings!$B$5),Settings!$B$5))</f>
        <v/>
      </c>
      <c r="AC148" s="26" t="str">
        <f aca="false">IF($A148="","",IF(OR($S148="",$AB148=""),"",IFERROR($S148/$AB148,"")))</f>
        <v/>
      </c>
      <c r="AD148" s="25" t="str">
        <f aca="false">IF($A148="","",IF($AC148="","",IFERROR($AC148*Settings!$B$4,"")))</f>
        <v/>
      </c>
      <c r="AE148" s="19"/>
      <c r="AF148" s="27"/>
      <c r="AG148" s="25" t="str">
        <f aca="false">IF($A148="","",IF(OR($AE148="",$AF148=""),"",IFERROR(IF($AE148="% of Gross",$AA148*$AF148,IF($AE148="Per Loaded Mile",$R148*$AF148,IF($AE148="Flat",$AF148,""))),"")))</f>
        <v/>
      </c>
      <c r="AH148" s="25" t="str">
        <f aca="false">IF($A148="","",IFERROR(IF(OR($AA148="",$AD148="",$AG148=""),"",$AA148-$AD148-$AG148),""))</f>
        <v/>
      </c>
      <c r="AI148" s="28" t="str">
        <f aca="false">IF($A148="","",IFERROR($AH148/$AA148,""))</f>
        <v/>
      </c>
      <c r="AJ148" s="19"/>
      <c r="AK148" s="29"/>
      <c r="AL148" s="30" t="str">
        <f aca="false">IF($A148="","",IFERROR(IF(INDEX(Resources!$S$5:$S$104,MATCH($C148,Resources!$P$5:$P$104,0))&gt;0,INDEX(Resources!$S$5:$S$104,MATCH($C148,Resources!$P$5:$P$104,0)),Settings!$B$6),Settings!$B$6))</f>
        <v/>
      </c>
      <c r="AM148" s="31" t="str">
        <f aca="false">IF($AK148="","",IFERROR($AK148+$AL148,""))</f>
        <v/>
      </c>
      <c r="AN148" s="19"/>
      <c r="AO148" s="32" t="str">
        <f aca="true">IF($A148="","",IF($B148="Canceled","OK",IF(COUNTIF($A$6:$A$205,$A148)&gt;1,"DUPLICATE LOAD ID",IF(AND($L148&lt;&gt;"",$M148&lt;&gt;"",$M148&lt;=$L148),"CHECK APPOINTMENTS",IF(AND($P148&lt;&gt;"",$P148&gt;Settings!$B$8),"CHECK WEIGHT",IF(IFERROR(INDEX(Resources!$C$5:$C$104,MATCH($E148,Resources!$A$5:$A$104,0)),"Missing")&lt;&gt;"Active","CHECK DRIVER",IF(IFERROR(INDEX(Resources!$I$5:$I$104,MATCH($F148,Resources!$G$5:$G$104,0)),"Missing")&lt;&gt;"Active","CHECK TRUCK",IF(AND($G148&lt;&gt;"",IFERROR(INDEX(Resources!$N$5:$N$104,MATCH($G148,Resources!$L$5:$L$104,0)),"Missing")&lt;&gt;"Active"),"CHECK TRAILER",IF(AND($B148="Delivered",$AN148&lt;&gt;"Yes"),"POD NEEDED",IF(AND(OR($B148="Planned",$B148="Dispatched",$B148="At Pickup",$B148="In Transit"),$M148&lt;&gt;"",$M148&lt;NOW()),"DELIVERY OVERDUE",IF(AND($AI148&lt;&gt;"",$AI148&lt;Settings!$B$7),"LOW MARGIN","OK")))))))))))</f>
        <v/>
      </c>
      <c r="AP148" s="20"/>
    </row>
    <row r="149" customFormat="false" ht="19.5" hidden="false" customHeight="true" outlineLevel="0" collapsed="false">
      <c r="A149" s="19"/>
      <c r="B149" s="19"/>
      <c r="C149" s="20"/>
      <c r="D149" s="19"/>
      <c r="E149" s="19"/>
      <c r="F149" s="19"/>
      <c r="G149" s="19"/>
      <c r="H149" s="20"/>
      <c r="I149" s="19"/>
      <c r="J149" s="20"/>
      <c r="K149" s="19"/>
      <c r="L149" s="21"/>
      <c r="M149" s="21"/>
      <c r="N149" s="19"/>
      <c r="O149" s="20"/>
      <c r="P149" s="22"/>
      <c r="Q149" s="22"/>
      <c r="R149" s="22"/>
      <c r="S149" s="23" t="str">
        <f aca="false">IF($A149="","",IF(COUNTA($Q149:$R149)=0,"",SUM($Q149:$R149)))</f>
        <v/>
      </c>
      <c r="T149" s="19"/>
      <c r="U149" s="24"/>
      <c r="V149" s="25" t="str">
        <f aca="false">IF($A149="","",IF(OR($T149="",$U149=""),"",IFERROR(IF($T149="Flat",$U149,IF($T149="Per Loaded Mile",$R149*$U149,"")),"")))</f>
        <v/>
      </c>
      <c r="W149" s="24"/>
      <c r="X149" s="24"/>
      <c r="Y149" s="24"/>
      <c r="Z149" s="24"/>
      <c r="AA149" s="25" t="str">
        <f aca="false">IF(OR($A149="",$V149=""),"",IFERROR(SUM($V149:$Z149),""))</f>
        <v/>
      </c>
      <c r="AB149" s="26" t="str">
        <f aca="false">IF($A149="","",IFERROR(IF(INDEX(Resources!$J$5:$J$104,MATCH($F149,Resources!$G$5:$G$104,0))&gt;0,INDEX(Resources!$J$5:$J$104,MATCH($F149,Resources!$G$5:$G$104,0)),Settings!$B$5),Settings!$B$5))</f>
        <v/>
      </c>
      <c r="AC149" s="26" t="str">
        <f aca="false">IF($A149="","",IF(OR($S149="",$AB149=""),"",IFERROR($S149/$AB149,"")))</f>
        <v/>
      </c>
      <c r="AD149" s="25" t="str">
        <f aca="false">IF($A149="","",IF($AC149="","",IFERROR($AC149*Settings!$B$4,"")))</f>
        <v/>
      </c>
      <c r="AE149" s="19"/>
      <c r="AF149" s="27"/>
      <c r="AG149" s="25" t="str">
        <f aca="false">IF($A149="","",IF(OR($AE149="",$AF149=""),"",IFERROR(IF($AE149="% of Gross",$AA149*$AF149,IF($AE149="Per Loaded Mile",$R149*$AF149,IF($AE149="Flat",$AF149,""))),"")))</f>
        <v/>
      </c>
      <c r="AH149" s="25" t="str">
        <f aca="false">IF($A149="","",IFERROR(IF(OR($AA149="",$AD149="",$AG149=""),"",$AA149-$AD149-$AG149),""))</f>
        <v/>
      </c>
      <c r="AI149" s="28" t="str">
        <f aca="false">IF($A149="","",IFERROR($AH149/$AA149,""))</f>
        <v/>
      </c>
      <c r="AJ149" s="19"/>
      <c r="AK149" s="29"/>
      <c r="AL149" s="30" t="str">
        <f aca="false">IF($A149="","",IFERROR(IF(INDEX(Resources!$S$5:$S$104,MATCH($C149,Resources!$P$5:$P$104,0))&gt;0,INDEX(Resources!$S$5:$S$104,MATCH($C149,Resources!$P$5:$P$104,0)),Settings!$B$6),Settings!$B$6))</f>
        <v/>
      </c>
      <c r="AM149" s="31" t="str">
        <f aca="false">IF($AK149="","",IFERROR($AK149+$AL149,""))</f>
        <v/>
      </c>
      <c r="AN149" s="19"/>
      <c r="AO149" s="32" t="str">
        <f aca="true">IF($A149="","",IF($B149="Canceled","OK",IF(COUNTIF($A$6:$A$205,$A149)&gt;1,"DUPLICATE LOAD ID",IF(AND($L149&lt;&gt;"",$M149&lt;&gt;"",$M149&lt;=$L149),"CHECK APPOINTMENTS",IF(AND($P149&lt;&gt;"",$P149&gt;Settings!$B$8),"CHECK WEIGHT",IF(IFERROR(INDEX(Resources!$C$5:$C$104,MATCH($E149,Resources!$A$5:$A$104,0)),"Missing")&lt;&gt;"Active","CHECK DRIVER",IF(IFERROR(INDEX(Resources!$I$5:$I$104,MATCH($F149,Resources!$G$5:$G$104,0)),"Missing")&lt;&gt;"Active","CHECK TRUCK",IF(AND($G149&lt;&gt;"",IFERROR(INDEX(Resources!$N$5:$N$104,MATCH($G149,Resources!$L$5:$L$104,0)),"Missing")&lt;&gt;"Active"),"CHECK TRAILER",IF(AND($B149="Delivered",$AN149&lt;&gt;"Yes"),"POD NEEDED",IF(AND(OR($B149="Planned",$B149="Dispatched",$B149="At Pickup",$B149="In Transit"),$M149&lt;&gt;"",$M149&lt;NOW()),"DELIVERY OVERDUE",IF(AND($AI149&lt;&gt;"",$AI149&lt;Settings!$B$7),"LOW MARGIN","OK")))))))))))</f>
        <v/>
      </c>
      <c r="AP149" s="20"/>
    </row>
    <row r="150" customFormat="false" ht="19.5" hidden="false" customHeight="true" outlineLevel="0" collapsed="false">
      <c r="A150" s="19"/>
      <c r="B150" s="19"/>
      <c r="C150" s="20"/>
      <c r="D150" s="19"/>
      <c r="E150" s="19"/>
      <c r="F150" s="19"/>
      <c r="G150" s="19"/>
      <c r="H150" s="20"/>
      <c r="I150" s="19"/>
      <c r="J150" s="20"/>
      <c r="K150" s="19"/>
      <c r="L150" s="21"/>
      <c r="M150" s="21"/>
      <c r="N150" s="19"/>
      <c r="O150" s="20"/>
      <c r="P150" s="22"/>
      <c r="Q150" s="22"/>
      <c r="R150" s="22"/>
      <c r="S150" s="23" t="str">
        <f aca="false">IF($A150="","",IF(COUNTA($Q150:$R150)=0,"",SUM($Q150:$R150)))</f>
        <v/>
      </c>
      <c r="T150" s="19"/>
      <c r="U150" s="24"/>
      <c r="V150" s="25" t="str">
        <f aca="false">IF($A150="","",IF(OR($T150="",$U150=""),"",IFERROR(IF($T150="Flat",$U150,IF($T150="Per Loaded Mile",$R150*$U150,"")),"")))</f>
        <v/>
      </c>
      <c r="W150" s="24"/>
      <c r="X150" s="24"/>
      <c r="Y150" s="24"/>
      <c r="Z150" s="24"/>
      <c r="AA150" s="25" t="str">
        <f aca="false">IF(OR($A150="",$V150=""),"",IFERROR(SUM($V150:$Z150),""))</f>
        <v/>
      </c>
      <c r="AB150" s="26" t="str">
        <f aca="false">IF($A150="","",IFERROR(IF(INDEX(Resources!$J$5:$J$104,MATCH($F150,Resources!$G$5:$G$104,0))&gt;0,INDEX(Resources!$J$5:$J$104,MATCH($F150,Resources!$G$5:$G$104,0)),Settings!$B$5),Settings!$B$5))</f>
        <v/>
      </c>
      <c r="AC150" s="26" t="str">
        <f aca="false">IF($A150="","",IF(OR($S150="",$AB150=""),"",IFERROR($S150/$AB150,"")))</f>
        <v/>
      </c>
      <c r="AD150" s="25" t="str">
        <f aca="false">IF($A150="","",IF($AC150="","",IFERROR($AC150*Settings!$B$4,"")))</f>
        <v/>
      </c>
      <c r="AE150" s="19"/>
      <c r="AF150" s="27"/>
      <c r="AG150" s="25" t="str">
        <f aca="false">IF($A150="","",IF(OR($AE150="",$AF150=""),"",IFERROR(IF($AE150="% of Gross",$AA150*$AF150,IF($AE150="Per Loaded Mile",$R150*$AF150,IF($AE150="Flat",$AF150,""))),"")))</f>
        <v/>
      </c>
      <c r="AH150" s="25" t="str">
        <f aca="false">IF($A150="","",IFERROR(IF(OR($AA150="",$AD150="",$AG150=""),"",$AA150-$AD150-$AG150),""))</f>
        <v/>
      </c>
      <c r="AI150" s="28" t="str">
        <f aca="false">IF($A150="","",IFERROR($AH150/$AA150,""))</f>
        <v/>
      </c>
      <c r="AJ150" s="19"/>
      <c r="AK150" s="29"/>
      <c r="AL150" s="30" t="str">
        <f aca="false">IF($A150="","",IFERROR(IF(INDEX(Resources!$S$5:$S$104,MATCH($C150,Resources!$P$5:$P$104,0))&gt;0,INDEX(Resources!$S$5:$S$104,MATCH($C150,Resources!$P$5:$P$104,0)),Settings!$B$6),Settings!$B$6))</f>
        <v/>
      </c>
      <c r="AM150" s="31" t="str">
        <f aca="false">IF($AK150="","",IFERROR($AK150+$AL150,""))</f>
        <v/>
      </c>
      <c r="AN150" s="19"/>
      <c r="AO150" s="32" t="str">
        <f aca="true">IF($A150="","",IF($B150="Canceled","OK",IF(COUNTIF($A$6:$A$205,$A150)&gt;1,"DUPLICATE LOAD ID",IF(AND($L150&lt;&gt;"",$M150&lt;&gt;"",$M150&lt;=$L150),"CHECK APPOINTMENTS",IF(AND($P150&lt;&gt;"",$P150&gt;Settings!$B$8),"CHECK WEIGHT",IF(IFERROR(INDEX(Resources!$C$5:$C$104,MATCH($E150,Resources!$A$5:$A$104,0)),"Missing")&lt;&gt;"Active","CHECK DRIVER",IF(IFERROR(INDEX(Resources!$I$5:$I$104,MATCH($F150,Resources!$G$5:$G$104,0)),"Missing")&lt;&gt;"Active","CHECK TRUCK",IF(AND($G150&lt;&gt;"",IFERROR(INDEX(Resources!$N$5:$N$104,MATCH($G150,Resources!$L$5:$L$104,0)),"Missing")&lt;&gt;"Active"),"CHECK TRAILER",IF(AND($B150="Delivered",$AN150&lt;&gt;"Yes"),"POD NEEDED",IF(AND(OR($B150="Planned",$B150="Dispatched",$B150="At Pickup",$B150="In Transit"),$M150&lt;&gt;"",$M150&lt;NOW()),"DELIVERY OVERDUE",IF(AND($AI150&lt;&gt;"",$AI150&lt;Settings!$B$7),"LOW MARGIN","OK")))))))))))</f>
        <v/>
      </c>
      <c r="AP150" s="20"/>
    </row>
    <row r="151" customFormat="false" ht="19.5" hidden="false" customHeight="true" outlineLevel="0" collapsed="false">
      <c r="A151" s="19"/>
      <c r="B151" s="19"/>
      <c r="C151" s="20"/>
      <c r="D151" s="19"/>
      <c r="E151" s="19"/>
      <c r="F151" s="19"/>
      <c r="G151" s="19"/>
      <c r="H151" s="20"/>
      <c r="I151" s="19"/>
      <c r="J151" s="20"/>
      <c r="K151" s="19"/>
      <c r="L151" s="21"/>
      <c r="M151" s="21"/>
      <c r="N151" s="19"/>
      <c r="O151" s="20"/>
      <c r="P151" s="22"/>
      <c r="Q151" s="22"/>
      <c r="R151" s="22"/>
      <c r="S151" s="23" t="str">
        <f aca="false">IF($A151="","",IF(COUNTA($Q151:$R151)=0,"",SUM($Q151:$R151)))</f>
        <v/>
      </c>
      <c r="T151" s="19"/>
      <c r="U151" s="24"/>
      <c r="V151" s="25" t="str">
        <f aca="false">IF($A151="","",IF(OR($T151="",$U151=""),"",IFERROR(IF($T151="Flat",$U151,IF($T151="Per Loaded Mile",$R151*$U151,"")),"")))</f>
        <v/>
      </c>
      <c r="W151" s="24"/>
      <c r="X151" s="24"/>
      <c r="Y151" s="24"/>
      <c r="Z151" s="24"/>
      <c r="AA151" s="25" t="str">
        <f aca="false">IF(OR($A151="",$V151=""),"",IFERROR(SUM($V151:$Z151),""))</f>
        <v/>
      </c>
      <c r="AB151" s="26" t="str">
        <f aca="false">IF($A151="","",IFERROR(IF(INDEX(Resources!$J$5:$J$104,MATCH($F151,Resources!$G$5:$G$104,0))&gt;0,INDEX(Resources!$J$5:$J$104,MATCH($F151,Resources!$G$5:$G$104,0)),Settings!$B$5),Settings!$B$5))</f>
        <v/>
      </c>
      <c r="AC151" s="26" t="str">
        <f aca="false">IF($A151="","",IF(OR($S151="",$AB151=""),"",IFERROR($S151/$AB151,"")))</f>
        <v/>
      </c>
      <c r="AD151" s="25" t="str">
        <f aca="false">IF($A151="","",IF($AC151="","",IFERROR($AC151*Settings!$B$4,"")))</f>
        <v/>
      </c>
      <c r="AE151" s="19"/>
      <c r="AF151" s="27"/>
      <c r="AG151" s="25" t="str">
        <f aca="false">IF($A151="","",IF(OR($AE151="",$AF151=""),"",IFERROR(IF($AE151="% of Gross",$AA151*$AF151,IF($AE151="Per Loaded Mile",$R151*$AF151,IF($AE151="Flat",$AF151,""))),"")))</f>
        <v/>
      </c>
      <c r="AH151" s="25" t="str">
        <f aca="false">IF($A151="","",IFERROR(IF(OR($AA151="",$AD151="",$AG151=""),"",$AA151-$AD151-$AG151),""))</f>
        <v/>
      </c>
      <c r="AI151" s="28" t="str">
        <f aca="false">IF($A151="","",IFERROR($AH151/$AA151,""))</f>
        <v/>
      </c>
      <c r="AJ151" s="19"/>
      <c r="AK151" s="29"/>
      <c r="AL151" s="30" t="str">
        <f aca="false">IF($A151="","",IFERROR(IF(INDEX(Resources!$S$5:$S$104,MATCH($C151,Resources!$P$5:$P$104,0))&gt;0,INDEX(Resources!$S$5:$S$104,MATCH($C151,Resources!$P$5:$P$104,0)),Settings!$B$6),Settings!$B$6))</f>
        <v/>
      </c>
      <c r="AM151" s="31" t="str">
        <f aca="false">IF($AK151="","",IFERROR($AK151+$AL151,""))</f>
        <v/>
      </c>
      <c r="AN151" s="19"/>
      <c r="AO151" s="32" t="str">
        <f aca="true">IF($A151="","",IF($B151="Canceled","OK",IF(COUNTIF($A$6:$A$205,$A151)&gt;1,"DUPLICATE LOAD ID",IF(AND($L151&lt;&gt;"",$M151&lt;&gt;"",$M151&lt;=$L151),"CHECK APPOINTMENTS",IF(AND($P151&lt;&gt;"",$P151&gt;Settings!$B$8),"CHECK WEIGHT",IF(IFERROR(INDEX(Resources!$C$5:$C$104,MATCH($E151,Resources!$A$5:$A$104,0)),"Missing")&lt;&gt;"Active","CHECK DRIVER",IF(IFERROR(INDEX(Resources!$I$5:$I$104,MATCH($F151,Resources!$G$5:$G$104,0)),"Missing")&lt;&gt;"Active","CHECK TRUCK",IF(AND($G151&lt;&gt;"",IFERROR(INDEX(Resources!$N$5:$N$104,MATCH($G151,Resources!$L$5:$L$104,0)),"Missing")&lt;&gt;"Active"),"CHECK TRAILER",IF(AND($B151="Delivered",$AN151&lt;&gt;"Yes"),"POD NEEDED",IF(AND(OR($B151="Planned",$B151="Dispatched",$B151="At Pickup",$B151="In Transit"),$M151&lt;&gt;"",$M151&lt;NOW()),"DELIVERY OVERDUE",IF(AND($AI151&lt;&gt;"",$AI151&lt;Settings!$B$7),"LOW MARGIN","OK")))))))))))</f>
        <v/>
      </c>
      <c r="AP151" s="20"/>
    </row>
    <row r="152" customFormat="false" ht="19.5" hidden="false" customHeight="true" outlineLevel="0" collapsed="false">
      <c r="A152" s="19"/>
      <c r="B152" s="19"/>
      <c r="C152" s="20"/>
      <c r="D152" s="19"/>
      <c r="E152" s="19"/>
      <c r="F152" s="19"/>
      <c r="G152" s="19"/>
      <c r="H152" s="20"/>
      <c r="I152" s="19"/>
      <c r="J152" s="20"/>
      <c r="K152" s="19"/>
      <c r="L152" s="21"/>
      <c r="M152" s="21"/>
      <c r="N152" s="19"/>
      <c r="O152" s="20"/>
      <c r="P152" s="22"/>
      <c r="Q152" s="22"/>
      <c r="R152" s="22"/>
      <c r="S152" s="23" t="str">
        <f aca="false">IF($A152="","",IF(COUNTA($Q152:$R152)=0,"",SUM($Q152:$R152)))</f>
        <v/>
      </c>
      <c r="T152" s="19"/>
      <c r="U152" s="24"/>
      <c r="V152" s="25" t="str">
        <f aca="false">IF($A152="","",IF(OR($T152="",$U152=""),"",IFERROR(IF($T152="Flat",$U152,IF($T152="Per Loaded Mile",$R152*$U152,"")),"")))</f>
        <v/>
      </c>
      <c r="W152" s="24"/>
      <c r="X152" s="24"/>
      <c r="Y152" s="24"/>
      <c r="Z152" s="24"/>
      <c r="AA152" s="25" t="str">
        <f aca="false">IF(OR($A152="",$V152=""),"",IFERROR(SUM($V152:$Z152),""))</f>
        <v/>
      </c>
      <c r="AB152" s="26" t="str">
        <f aca="false">IF($A152="","",IFERROR(IF(INDEX(Resources!$J$5:$J$104,MATCH($F152,Resources!$G$5:$G$104,0))&gt;0,INDEX(Resources!$J$5:$J$104,MATCH($F152,Resources!$G$5:$G$104,0)),Settings!$B$5),Settings!$B$5))</f>
        <v/>
      </c>
      <c r="AC152" s="26" t="str">
        <f aca="false">IF($A152="","",IF(OR($S152="",$AB152=""),"",IFERROR($S152/$AB152,"")))</f>
        <v/>
      </c>
      <c r="AD152" s="25" t="str">
        <f aca="false">IF($A152="","",IF($AC152="","",IFERROR($AC152*Settings!$B$4,"")))</f>
        <v/>
      </c>
      <c r="AE152" s="19"/>
      <c r="AF152" s="27"/>
      <c r="AG152" s="25" t="str">
        <f aca="false">IF($A152="","",IF(OR($AE152="",$AF152=""),"",IFERROR(IF($AE152="% of Gross",$AA152*$AF152,IF($AE152="Per Loaded Mile",$R152*$AF152,IF($AE152="Flat",$AF152,""))),"")))</f>
        <v/>
      </c>
      <c r="AH152" s="25" t="str">
        <f aca="false">IF($A152="","",IFERROR(IF(OR($AA152="",$AD152="",$AG152=""),"",$AA152-$AD152-$AG152),""))</f>
        <v/>
      </c>
      <c r="AI152" s="28" t="str">
        <f aca="false">IF($A152="","",IFERROR($AH152/$AA152,""))</f>
        <v/>
      </c>
      <c r="AJ152" s="19"/>
      <c r="AK152" s="29"/>
      <c r="AL152" s="30" t="str">
        <f aca="false">IF($A152="","",IFERROR(IF(INDEX(Resources!$S$5:$S$104,MATCH($C152,Resources!$P$5:$P$104,0))&gt;0,INDEX(Resources!$S$5:$S$104,MATCH($C152,Resources!$P$5:$P$104,0)),Settings!$B$6),Settings!$B$6))</f>
        <v/>
      </c>
      <c r="AM152" s="31" t="str">
        <f aca="false">IF($AK152="","",IFERROR($AK152+$AL152,""))</f>
        <v/>
      </c>
      <c r="AN152" s="19"/>
      <c r="AO152" s="32" t="str">
        <f aca="true">IF($A152="","",IF($B152="Canceled","OK",IF(COUNTIF($A$6:$A$205,$A152)&gt;1,"DUPLICATE LOAD ID",IF(AND($L152&lt;&gt;"",$M152&lt;&gt;"",$M152&lt;=$L152),"CHECK APPOINTMENTS",IF(AND($P152&lt;&gt;"",$P152&gt;Settings!$B$8),"CHECK WEIGHT",IF(IFERROR(INDEX(Resources!$C$5:$C$104,MATCH($E152,Resources!$A$5:$A$104,0)),"Missing")&lt;&gt;"Active","CHECK DRIVER",IF(IFERROR(INDEX(Resources!$I$5:$I$104,MATCH($F152,Resources!$G$5:$G$104,0)),"Missing")&lt;&gt;"Active","CHECK TRUCK",IF(AND($G152&lt;&gt;"",IFERROR(INDEX(Resources!$N$5:$N$104,MATCH($G152,Resources!$L$5:$L$104,0)),"Missing")&lt;&gt;"Active"),"CHECK TRAILER",IF(AND($B152="Delivered",$AN152&lt;&gt;"Yes"),"POD NEEDED",IF(AND(OR($B152="Planned",$B152="Dispatched",$B152="At Pickup",$B152="In Transit"),$M152&lt;&gt;"",$M152&lt;NOW()),"DELIVERY OVERDUE",IF(AND($AI152&lt;&gt;"",$AI152&lt;Settings!$B$7),"LOW MARGIN","OK")))))))))))</f>
        <v/>
      </c>
      <c r="AP152" s="20"/>
    </row>
    <row r="153" customFormat="false" ht="19.5" hidden="false" customHeight="true" outlineLevel="0" collapsed="false">
      <c r="A153" s="19"/>
      <c r="B153" s="19"/>
      <c r="C153" s="20"/>
      <c r="D153" s="19"/>
      <c r="E153" s="19"/>
      <c r="F153" s="19"/>
      <c r="G153" s="19"/>
      <c r="H153" s="20"/>
      <c r="I153" s="19"/>
      <c r="J153" s="20"/>
      <c r="K153" s="19"/>
      <c r="L153" s="21"/>
      <c r="M153" s="21"/>
      <c r="N153" s="19"/>
      <c r="O153" s="20"/>
      <c r="P153" s="22"/>
      <c r="Q153" s="22"/>
      <c r="R153" s="22"/>
      <c r="S153" s="23" t="str">
        <f aca="false">IF($A153="","",IF(COUNTA($Q153:$R153)=0,"",SUM($Q153:$R153)))</f>
        <v/>
      </c>
      <c r="T153" s="19"/>
      <c r="U153" s="24"/>
      <c r="V153" s="25" t="str">
        <f aca="false">IF($A153="","",IF(OR($T153="",$U153=""),"",IFERROR(IF($T153="Flat",$U153,IF($T153="Per Loaded Mile",$R153*$U153,"")),"")))</f>
        <v/>
      </c>
      <c r="W153" s="24"/>
      <c r="X153" s="24"/>
      <c r="Y153" s="24"/>
      <c r="Z153" s="24"/>
      <c r="AA153" s="25" t="str">
        <f aca="false">IF(OR($A153="",$V153=""),"",IFERROR(SUM($V153:$Z153),""))</f>
        <v/>
      </c>
      <c r="AB153" s="26" t="str">
        <f aca="false">IF($A153="","",IFERROR(IF(INDEX(Resources!$J$5:$J$104,MATCH($F153,Resources!$G$5:$G$104,0))&gt;0,INDEX(Resources!$J$5:$J$104,MATCH($F153,Resources!$G$5:$G$104,0)),Settings!$B$5),Settings!$B$5))</f>
        <v/>
      </c>
      <c r="AC153" s="26" t="str">
        <f aca="false">IF($A153="","",IF(OR($S153="",$AB153=""),"",IFERROR($S153/$AB153,"")))</f>
        <v/>
      </c>
      <c r="AD153" s="25" t="str">
        <f aca="false">IF($A153="","",IF($AC153="","",IFERROR($AC153*Settings!$B$4,"")))</f>
        <v/>
      </c>
      <c r="AE153" s="19"/>
      <c r="AF153" s="27"/>
      <c r="AG153" s="25" t="str">
        <f aca="false">IF($A153="","",IF(OR($AE153="",$AF153=""),"",IFERROR(IF($AE153="% of Gross",$AA153*$AF153,IF($AE153="Per Loaded Mile",$R153*$AF153,IF($AE153="Flat",$AF153,""))),"")))</f>
        <v/>
      </c>
      <c r="AH153" s="25" t="str">
        <f aca="false">IF($A153="","",IFERROR(IF(OR($AA153="",$AD153="",$AG153=""),"",$AA153-$AD153-$AG153),""))</f>
        <v/>
      </c>
      <c r="AI153" s="28" t="str">
        <f aca="false">IF($A153="","",IFERROR($AH153/$AA153,""))</f>
        <v/>
      </c>
      <c r="AJ153" s="19"/>
      <c r="AK153" s="29"/>
      <c r="AL153" s="30" t="str">
        <f aca="false">IF($A153="","",IFERROR(IF(INDEX(Resources!$S$5:$S$104,MATCH($C153,Resources!$P$5:$P$104,0))&gt;0,INDEX(Resources!$S$5:$S$104,MATCH($C153,Resources!$P$5:$P$104,0)),Settings!$B$6),Settings!$B$6))</f>
        <v/>
      </c>
      <c r="AM153" s="31" t="str">
        <f aca="false">IF($AK153="","",IFERROR($AK153+$AL153,""))</f>
        <v/>
      </c>
      <c r="AN153" s="19"/>
      <c r="AO153" s="32" t="str">
        <f aca="true">IF($A153="","",IF($B153="Canceled","OK",IF(COUNTIF($A$6:$A$205,$A153)&gt;1,"DUPLICATE LOAD ID",IF(AND($L153&lt;&gt;"",$M153&lt;&gt;"",$M153&lt;=$L153),"CHECK APPOINTMENTS",IF(AND($P153&lt;&gt;"",$P153&gt;Settings!$B$8),"CHECK WEIGHT",IF(IFERROR(INDEX(Resources!$C$5:$C$104,MATCH($E153,Resources!$A$5:$A$104,0)),"Missing")&lt;&gt;"Active","CHECK DRIVER",IF(IFERROR(INDEX(Resources!$I$5:$I$104,MATCH($F153,Resources!$G$5:$G$104,0)),"Missing")&lt;&gt;"Active","CHECK TRUCK",IF(AND($G153&lt;&gt;"",IFERROR(INDEX(Resources!$N$5:$N$104,MATCH($G153,Resources!$L$5:$L$104,0)),"Missing")&lt;&gt;"Active"),"CHECK TRAILER",IF(AND($B153="Delivered",$AN153&lt;&gt;"Yes"),"POD NEEDED",IF(AND(OR($B153="Planned",$B153="Dispatched",$B153="At Pickup",$B153="In Transit"),$M153&lt;&gt;"",$M153&lt;NOW()),"DELIVERY OVERDUE",IF(AND($AI153&lt;&gt;"",$AI153&lt;Settings!$B$7),"LOW MARGIN","OK")))))))))))</f>
        <v/>
      </c>
      <c r="AP153" s="20"/>
    </row>
    <row r="154" customFormat="false" ht="19.5" hidden="false" customHeight="true" outlineLevel="0" collapsed="false">
      <c r="A154" s="19"/>
      <c r="B154" s="19"/>
      <c r="C154" s="20"/>
      <c r="D154" s="19"/>
      <c r="E154" s="19"/>
      <c r="F154" s="19"/>
      <c r="G154" s="19"/>
      <c r="H154" s="20"/>
      <c r="I154" s="19"/>
      <c r="J154" s="20"/>
      <c r="K154" s="19"/>
      <c r="L154" s="21"/>
      <c r="M154" s="21"/>
      <c r="N154" s="19"/>
      <c r="O154" s="20"/>
      <c r="P154" s="22"/>
      <c r="Q154" s="22"/>
      <c r="R154" s="22"/>
      <c r="S154" s="23" t="str">
        <f aca="false">IF($A154="","",IF(COUNTA($Q154:$R154)=0,"",SUM($Q154:$R154)))</f>
        <v/>
      </c>
      <c r="T154" s="19"/>
      <c r="U154" s="24"/>
      <c r="V154" s="25" t="str">
        <f aca="false">IF($A154="","",IF(OR($T154="",$U154=""),"",IFERROR(IF($T154="Flat",$U154,IF($T154="Per Loaded Mile",$R154*$U154,"")),"")))</f>
        <v/>
      </c>
      <c r="W154" s="24"/>
      <c r="X154" s="24"/>
      <c r="Y154" s="24"/>
      <c r="Z154" s="24"/>
      <c r="AA154" s="25" t="str">
        <f aca="false">IF(OR($A154="",$V154=""),"",IFERROR(SUM($V154:$Z154),""))</f>
        <v/>
      </c>
      <c r="AB154" s="26" t="str">
        <f aca="false">IF($A154="","",IFERROR(IF(INDEX(Resources!$J$5:$J$104,MATCH($F154,Resources!$G$5:$G$104,0))&gt;0,INDEX(Resources!$J$5:$J$104,MATCH($F154,Resources!$G$5:$G$104,0)),Settings!$B$5),Settings!$B$5))</f>
        <v/>
      </c>
      <c r="AC154" s="26" t="str">
        <f aca="false">IF($A154="","",IF(OR($S154="",$AB154=""),"",IFERROR($S154/$AB154,"")))</f>
        <v/>
      </c>
      <c r="AD154" s="25" t="str">
        <f aca="false">IF($A154="","",IF($AC154="","",IFERROR($AC154*Settings!$B$4,"")))</f>
        <v/>
      </c>
      <c r="AE154" s="19"/>
      <c r="AF154" s="27"/>
      <c r="AG154" s="25" t="str">
        <f aca="false">IF($A154="","",IF(OR($AE154="",$AF154=""),"",IFERROR(IF($AE154="% of Gross",$AA154*$AF154,IF($AE154="Per Loaded Mile",$R154*$AF154,IF($AE154="Flat",$AF154,""))),"")))</f>
        <v/>
      </c>
      <c r="AH154" s="25" t="str">
        <f aca="false">IF($A154="","",IFERROR(IF(OR($AA154="",$AD154="",$AG154=""),"",$AA154-$AD154-$AG154),""))</f>
        <v/>
      </c>
      <c r="AI154" s="28" t="str">
        <f aca="false">IF($A154="","",IFERROR($AH154/$AA154,""))</f>
        <v/>
      </c>
      <c r="AJ154" s="19"/>
      <c r="AK154" s="29"/>
      <c r="AL154" s="30" t="str">
        <f aca="false">IF($A154="","",IFERROR(IF(INDEX(Resources!$S$5:$S$104,MATCH($C154,Resources!$P$5:$P$104,0))&gt;0,INDEX(Resources!$S$5:$S$104,MATCH($C154,Resources!$P$5:$P$104,0)),Settings!$B$6),Settings!$B$6))</f>
        <v/>
      </c>
      <c r="AM154" s="31" t="str">
        <f aca="false">IF($AK154="","",IFERROR($AK154+$AL154,""))</f>
        <v/>
      </c>
      <c r="AN154" s="19"/>
      <c r="AO154" s="32" t="str">
        <f aca="true">IF($A154="","",IF($B154="Canceled","OK",IF(COUNTIF($A$6:$A$205,$A154)&gt;1,"DUPLICATE LOAD ID",IF(AND($L154&lt;&gt;"",$M154&lt;&gt;"",$M154&lt;=$L154),"CHECK APPOINTMENTS",IF(AND($P154&lt;&gt;"",$P154&gt;Settings!$B$8),"CHECK WEIGHT",IF(IFERROR(INDEX(Resources!$C$5:$C$104,MATCH($E154,Resources!$A$5:$A$104,0)),"Missing")&lt;&gt;"Active","CHECK DRIVER",IF(IFERROR(INDEX(Resources!$I$5:$I$104,MATCH($F154,Resources!$G$5:$G$104,0)),"Missing")&lt;&gt;"Active","CHECK TRUCK",IF(AND($G154&lt;&gt;"",IFERROR(INDEX(Resources!$N$5:$N$104,MATCH($G154,Resources!$L$5:$L$104,0)),"Missing")&lt;&gt;"Active"),"CHECK TRAILER",IF(AND($B154="Delivered",$AN154&lt;&gt;"Yes"),"POD NEEDED",IF(AND(OR($B154="Planned",$B154="Dispatched",$B154="At Pickup",$B154="In Transit"),$M154&lt;&gt;"",$M154&lt;NOW()),"DELIVERY OVERDUE",IF(AND($AI154&lt;&gt;"",$AI154&lt;Settings!$B$7),"LOW MARGIN","OK")))))))))))</f>
        <v/>
      </c>
      <c r="AP154" s="20"/>
    </row>
    <row r="155" customFormat="false" ht="19.5" hidden="false" customHeight="true" outlineLevel="0" collapsed="false">
      <c r="A155" s="19"/>
      <c r="B155" s="19"/>
      <c r="C155" s="20"/>
      <c r="D155" s="19"/>
      <c r="E155" s="19"/>
      <c r="F155" s="19"/>
      <c r="G155" s="19"/>
      <c r="H155" s="20"/>
      <c r="I155" s="19"/>
      <c r="J155" s="20"/>
      <c r="K155" s="19"/>
      <c r="L155" s="21"/>
      <c r="M155" s="21"/>
      <c r="N155" s="19"/>
      <c r="O155" s="20"/>
      <c r="P155" s="22"/>
      <c r="Q155" s="22"/>
      <c r="R155" s="22"/>
      <c r="S155" s="23" t="str">
        <f aca="false">IF($A155="","",IF(COUNTA($Q155:$R155)=0,"",SUM($Q155:$R155)))</f>
        <v/>
      </c>
      <c r="T155" s="19"/>
      <c r="U155" s="24"/>
      <c r="V155" s="25" t="str">
        <f aca="false">IF($A155="","",IF(OR($T155="",$U155=""),"",IFERROR(IF($T155="Flat",$U155,IF($T155="Per Loaded Mile",$R155*$U155,"")),"")))</f>
        <v/>
      </c>
      <c r="W155" s="24"/>
      <c r="X155" s="24"/>
      <c r="Y155" s="24"/>
      <c r="Z155" s="24"/>
      <c r="AA155" s="25" t="str">
        <f aca="false">IF(OR($A155="",$V155=""),"",IFERROR(SUM($V155:$Z155),""))</f>
        <v/>
      </c>
      <c r="AB155" s="26" t="str">
        <f aca="false">IF($A155="","",IFERROR(IF(INDEX(Resources!$J$5:$J$104,MATCH($F155,Resources!$G$5:$G$104,0))&gt;0,INDEX(Resources!$J$5:$J$104,MATCH($F155,Resources!$G$5:$G$104,0)),Settings!$B$5),Settings!$B$5))</f>
        <v/>
      </c>
      <c r="AC155" s="26" t="str">
        <f aca="false">IF($A155="","",IF(OR($S155="",$AB155=""),"",IFERROR($S155/$AB155,"")))</f>
        <v/>
      </c>
      <c r="AD155" s="25" t="str">
        <f aca="false">IF($A155="","",IF($AC155="","",IFERROR($AC155*Settings!$B$4,"")))</f>
        <v/>
      </c>
      <c r="AE155" s="19"/>
      <c r="AF155" s="27"/>
      <c r="AG155" s="25" t="str">
        <f aca="false">IF($A155="","",IF(OR($AE155="",$AF155=""),"",IFERROR(IF($AE155="% of Gross",$AA155*$AF155,IF($AE155="Per Loaded Mile",$R155*$AF155,IF($AE155="Flat",$AF155,""))),"")))</f>
        <v/>
      </c>
      <c r="AH155" s="25" t="str">
        <f aca="false">IF($A155="","",IFERROR(IF(OR($AA155="",$AD155="",$AG155=""),"",$AA155-$AD155-$AG155),""))</f>
        <v/>
      </c>
      <c r="AI155" s="28" t="str">
        <f aca="false">IF($A155="","",IFERROR($AH155/$AA155,""))</f>
        <v/>
      </c>
      <c r="AJ155" s="19"/>
      <c r="AK155" s="29"/>
      <c r="AL155" s="30" t="str">
        <f aca="false">IF($A155="","",IFERROR(IF(INDEX(Resources!$S$5:$S$104,MATCH($C155,Resources!$P$5:$P$104,0))&gt;0,INDEX(Resources!$S$5:$S$104,MATCH($C155,Resources!$P$5:$P$104,0)),Settings!$B$6),Settings!$B$6))</f>
        <v/>
      </c>
      <c r="AM155" s="31" t="str">
        <f aca="false">IF($AK155="","",IFERROR($AK155+$AL155,""))</f>
        <v/>
      </c>
      <c r="AN155" s="19"/>
      <c r="AO155" s="32" t="str">
        <f aca="true">IF($A155="","",IF($B155="Canceled","OK",IF(COUNTIF($A$6:$A$205,$A155)&gt;1,"DUPLICATE LOAD ID",IF(AND($L155&lt;&gt;"",$M155&lt;&gt;"",$M155&lt;=$L155),"CHECK APPOINTMENTS",IF(AND($P155&lt;&gt;"",$P155&gt;Settings!$B$8),"CHECK WEIGHT",IF(IFERROR(INDEX(Resources!$C$5:$C$104,MATCH($E155,Resources!$A$5:$A$104,0)),"Missing")&lt;&gt;"Active","CHECK DRIVER",IF(IFERROR(INDEX(Resources!$I$5:$I$104,MATCH($F155,Resources!$G$5:$G$104,0)),"Missing")&lt;&gt;"Active","CHECK TRUCK",IF(AND($G155&lt;&gt;"",IFERROR(INDEX(Resources!$N$5:$N$104,MATCH($G155,Resources!$L$5:$L$104,0)),"Missing")&lt;&gt;"Active"),"CHECK TRAILER",IF(AND($B155="Delivered",$AN155&lt;&gt;"Yes"),"POD NEEDED",IF(AND(OR($B155="Planned",$B155="Dispatched",$B155="At Pickup",$B155="In Transit"),$M155&lt;&gt;"",$M155&lt;NOW()),"DELIVERY OVERDUE",IF(AND($AI155&lt;&gt;"",$AI155&lt;Settings!$B$7),"LOW MARGIN","OK")))))))))))</f>
        <v/>
      </c>
      <c r="AP155" s="20"/>
    </row>
    <row r="156" customFormat="false" ht="19.5" hidden="false" customHeight="true" outlineLevel="0" collapsed="false">
      <c r="A156" s="19"/>
      <c r="B156" s="19"/>
      <c r="C156" s="20"/>
      <c r="D156" s="19"/>
      <c r="E156" s="19"/>
      <c r="F156" s="19"/>
      <c r="G156" s="19"/>
      <c r="H156" s="20"/>
      <c r="I156" s="19"/>
      <c r="J156" s="20"/>
      <c r="K156" s="19"/>
      <c r="L156" s="21"/>
      <c r="M156" s="21"/>
      <c r="N156" s="19"/>
      <c r="O156" s="20"/>
      <c r="P156" s="22"/>
      <c r="Q156" s="22"/>
      <c r="R156" s="22"/>
      <c r="S156" s="23" t="str">
        <f aca="false">IF($A156="","",IF(COUNTA($Q156:$R156)=0,"",SUM($Q156:$R156)))</f>
        <v/>
      </c>
      <c r="T156" s="19"/>
      <c r="U156" s="24"/>
      <c r="V156" s="25" t="str">
        <f aca="false">IF($A156="","",IF(OR($T156="",$U156=""),"",IFERROR(IF($T156="Flat",$U156,IF($T156="Per Loaded Mile",$R156*$U156,"")),"")))</f>
        <v/>
      </c>
      <c r="W156" s="24"/>
      <c r="X156" s="24"/>
      <c r="Y156" s="24"/>
      <c r="Z156" s="24"/>
      <c r="AA156" s="25" t="str">
        <f aca="false">IF(OR($A156="",$V156=""),"",IFERROR(SUM($V156:$Z156),""))</f>
        <v/>
      </c>
      <c r="AB156" s="26" t="str">
        <f aca="false">IF($A156="","",IFERROR(IF(INDEX(Resources!$J$5:$J$104,MATCH($F156,Resources!$G$5:$G$104,0))&gt;0,INDEX(Resources!$J$5:$J$104,MATCH($F156,Resources!$G$5:$G$104,0)),Settings!$B$5),Settings!$B$5))</f>
        <v/>
      </c>
      <c r="AC156" s="26" t="str">
        <f aca="false">IF($A156="","",IF(OR($S156="",$AB156=""),"",IFERROR($S156/$AB156,"")))</f>
        <v/>
      </c>
      <c r="AD156" s="25" t="str">
        <f aca="false">IF($A156="","",IF($AC156="","",IFERROR($AC156*Settings!$B$4,"")))</f>
        <v/>
      </c>
      <c r="AE156" s="19"/>
      <c r="AF156" s="27"/>
      <c r="AG156" s="25" t="str">
        <f aca="false">IF($A156="","",IF(OR($AE156="",$AF156=""),"",IFERROR(IF($AE156="% of Gross",$AA156*$AF156,IF($AE156="Per Loaded Mile",$R156*$AF156,IF($AE156="Flat",$AF156,""))),"")))</f>
        <v/>
      </c>
      <c r="AH156" s="25" t="str">
        <f aca="false">IF($A156="","",IFERROR(IF(OR($AA156="",$AD156="",$AG156=""),"",$AA156-$AD156-$AG156),""))</f>
        <v/>
      </c>
      <c r="AI156" s="28" t="str">
        <f aca="false">IF($A156="","",IFERROR($AH156/$AA156,""))</f>
        <v/>
      </c>
      <c r="AJ156" s="19"/>
      <c r="AK156" s="29"/>
      <c r="AL156" s="30" t="str">
        <f aca="false">IF($A156="","",IFERROR(IF(INDEX(Resources!$S$5:$S$104,MATCH($C156,Resources!$P$5:$P$104,0))&gt;0,INDEX(Resources!$S$5:$S$104,MATCH($C156,Resources!$P$5:$P$104,0)),Settings!$B$6),Settings!$B$6))</f>
        <v/>
      </c>
      <c r="AM156" s="31" t="str">
        <f aca="false">IF($AK156="","",IFERROR($AK156+$AL156,""))</f>
        <v/>
      </c>
      <c r="AN156" s="19"/>
      <c r="AO156" s="32" t="str">
        <f aca="true">IF($A156="","",IF($B156="Canceled","OK",IF(COUNTIF($A$6:$A$205,$A156)&gt;1,"DUPLICATE LOAD ID",IF(AND($L156&lt;&gt;"",$M156&lt;&gt;"",$M156&lt;=$L156),"CHECK APPOINTMENTS",IF(AND($P156&lt;&gt;"",$P156&gt;Settings!$B$8),"CHECK WEIGHT",IF(IFERROR(INDEX(Resources!$C$5:$C$104,MATCH($E156,Resources!$A$5:$A$104,0)),"Missing")&lt;&gt;"Active","CHECK DRIVER",IF(IFERROR(INDEX(Resources!$I$5:$I$104,MATCH($F156,Resources!$G$5:$G$104,0)),"Missing")&lt;&gt;"Active","CHECK TRUCK",IF(AND($G156&lt;&gt;"",IFERROR(INDEX(Resources!$N$5:$N$104,MATCH($G156,Resources!$L$5:$L$104,0)),"Missing")&lt;&gt;"Active"),"CHECK TRAILER",IF(AND($B156="Delivered",$AN156&lt;&gt;"Yes"),"POD NEEDED",IF(AND(OR($B156="Planned",$B156="Dispatched",$B156="At Pickup",$B156="In Transit"),$M156&lt;&gt;"",$M156&lt;NOW()),"DELIVERY OVERDUE",IF(AND($AI156&lt;&gt;"",$AI156&lt;Settings!$B$7),"LOW MARGIN","OK")))))))))))</f>
        <v/>
      </c>
      <c r="AP156" s="20"/>
    </row>
    <row r="157" customFormat="false" ht="19.5" hidden="false" customHeight="true" outlineLevel="0" collapsed="false">
      <c r="A157" s="19"/>
      <c r="B157" s="19"/>
      <c r="C157" s="20"/>
      <c r="D157" s="19"/>
      <c r="E157" s="19"/>
      <c r="F157" s="19"/>
      <c r="G157" s="19"/>
      <c r="H157" s="20"/>
      <c r="I157" s="19"/>
      <c r="J157" s="20"/>
      <c r="K157" s="19"/>
      <c r="L157" s="21"/>
      <c r="M157" s="21"/>
      <c r="N157" s="19"/>
      <c r="O157" s="20"/>
      <c r="P157" s="22"/>
      <c r="Q157" s="22"/>
      <c r="R157" s="22"/>
      <c r="S157" s="23" t="str">
        <f aca="false">IF($A157="","",IF(COUNTA($Q157:$R157)=0,"",SUM($Q157:$R157)))</f>
        <v/>
      </c>
      <c r="T157" s="19"/>
      <c r="U157" s="24"/>
      <c r="V157" s="25" t="str">
        <f aca="false">IF($A157="","",IF(OR($T157="",$U157=""),"",IFERROR(IF($T157="Flat",$U157,IF($T157="Per Loaded Mile",$R157*$U157,"")),"")))</f>
        <v/>
      </c>
      <c r="W157" s="24"/>
      <c r="X157" s="24"/>
      <c r="Y157" s="24"/>
      <c r="Z157" s="24"/>
      <c r="AA157" s="25" t="str">
        <f aca="false">IF(OR($A157="",$V157=""),"",IFERROR(SUM($V157:$Z157),""))</f>
        <v/>
      </c>
      <c r="AB157" s="26" t="str">
        <f aca="false">IF($A157="","",IFERROR(IF(INDEX(Resources!$J$5:$J$104,MATCH($F157,Resources!$G$5:$G$104,0))&gt;0,INDEX(Resources!$J$5:$J$104,MATCH($F157,Resources!$G$5:$G$104,0)),Settings!$B$5),Settings!$B$5))</f>
        <v/>
      </c>
      <c r="AC157" s="26" t="str">
        <f aca="false">IF($A157="","",IF(OR($S157="",$AB157=""),"",IFERROR($S157/$AB157,"")))</f>
        <v/>
      </c>
      <c r="AD157" s="25" t="str">
        <f aca="false">IF($A157="","",IF($AC157="","",IFERROR($AC157*Settings!$B$4,"")))</f>
        <v/>
      </c>
      <c r="AE157" s="19"/>
      <c r="AF157" s="27"/>
      <c r="AG157" s="25" t="str">
        <f aca="false">IF($A157="","",IF(OR($AE157="",$AF157=""),"",IFERROR(IF($AE157="% of Gross",$AA157*$AF157,IF($AE157="Per Loaded Mile",$R157*$AF157,IF($AE157="Flat",$AF157,""))),"")))</f>
        <v/>
      </c>
      <c r="AH157" s="25" t="str">
        <f aca="false">IF($A157="","",IFERROR(IF(OR($AA157="",$AD157="",$AG157=""),"",$AA157-$AD157-$AG157),""))</f>
        <v/>
      </c>
      <c r="AI157" s="28" t="str">
        <f aca="false">IF($A157="","",IFERROR($AH157/$AA157,""))</f>
        <v/>
      </c>
      <c r="AJ157" s="19"/>
      <c r="AK157" s="29"/>
      <c r="AL157" s="30" t="str">
        <f aca="false">IF($A157="","",IFERROR(IF(INDEX(Resources!$S$5:$S$104,MATCH($C157,Resources!$P$5:$P$104,0))&gt;0,INDEX(Resources!$S$5:$S$104,MATCH($C157,Resources!$P$5:$P$104,0)),Settings!$B$6),Settings!$B$6))</f>
        <v/>
      </c>
      <c r="AM157" s="31" t="str">
        <f aca="false">IF($AK157="","",IFERROR($AK157+$AL157,""))</f>
        <v/>
      </c>
      <c r="AN157" s="19"/>
      <c r="AO157" s="32" t="str">
        <f aca="true">IF($A157="","",IF($B157="Canceled","OK",IF(COUNTIF($A$6:$A$205,$A157)&gt;1,"DUPLICATE LOAD ID",IF(AND($L157&lt;&gt;"",$M157&lt;&gt;"",$M157&lt;=$L157),"CHECK APPOINTMENTS",IF(AND($P157&lt;&gt;"",$P157&gt;Settings!$B$8),"CHECK WEIGHT",IF(IFERROR(INDEX(Resources!$C$5:$C$104,MATCH($E157,Resources!$A$5:$A$104,0)),"Missing")&lt;&gt;"Active","CHECK DRIVER",IF(IFERROR(INDEX(Resources!$I$5:$I$104,MATCH($F157,Resources!$G$5:$G$104,0)),"Missing")&lt;&gt;"Active","CHECK TRUCK",IF(AND($G157&lt;&gt;"",IFERROR(INDEX(Resources!$N$5:$N$104,MATCH($G157,Resources!$L$5:$L$104,0)),"Missing")&lt;&gt;"Active"),"CHECK TRAILER",IF(AND($B157="Delivered",$AN157&lt;&gt;"Yes"),"POD NEEDED",IF(AND(OR($B157="Planned",$B157="Dispatched",$B157="At Pickup",$B157="In Transit"),$M157&lt;&gt;"",$M157&lt;NOW()),"DELIVERY OVERDUE",IF(AND($AI157&lt;&gt;"",$AI157&lt;Settings!$B$7),"LOW MARGIN","OK")))))))))))</f>
        <v/>
      </c>
      <c r="AP157" s="20"/>
    </row>
    <row r="158" customFormat="false" ht="19.5" hidden="false" customHeight="true" outlineLevel="0" collapsed="false">
      <c r="A158" s="19"/>
      <c r="B158" s="19"/>
      <c r="C158" s="20"/>
      <c r="D158" s="19"/>
      <c r="E158" s="19"/>
      <c r="F158" s="19"/>
      <c r="G158" s="19"/>
      <c r="H158" s="20"/>
      <c r="I158" s="19"/>
      <c r="J158" s="20"/>
      <c r="K158" s="19"/>
      <c r="L158" s="21"/>
      <c r="M158" s="21"/>
      <c r="N158" s="19"/>
      <c r="O158" s="20"/>
      <c r="P158" s="22"/>
      <c r="Q158" s="22"/>
      <c r="R158" s="22"/>
      <c r="S158" s="23" t="str">
        <f aca="false">IF($A158="","",IF(COUNTA($Q158:$R158)=0,"",SUM($Q158:$R158)))</f>
        <v/>
      </c>
      <c r="T158" s="19"/>
      <c r="U158" s="24"/>
      <c r="V158" s="25" t="str">
        <f aca="false">IF($A158="","",IF(OR($T158="",$U158=""),"",IFERROR(IF($T158="Flat",$U158,IF($T158="Per Loaded Mile",$R158*$U158,"")),"")))</f>
        <v/>
      </c>
      <c r="W158" s="24"/>
      <c r="X158" s="24"/>
      <c r="Y158" s="24"/>
      <c r="Z158" s="24"/>
      <c r="AA158" s="25" t="str">
        <f aca="false">IF(OR($A158="",$V158=""),"",IFERROR(SUM($V158:$Z158),""))</f>
        <v/>
      </c>
      <c r="AB158" s="26" t="str">
        <f aca="false">IF($A158="","",IFERROR(IF(INDEX(Resources!$J$5:$J$104,MATCH($F158,Resources!$G$5:$G$104,0))&gt;0,INDEX(Resources!$J$5:$J$104,MATCH($F158,Resources!$G$5:$G$104,0)),Settings!$B$5),Settings!$B$5))</f>
        <v/>
      </c>
      <c r="AC158" s="26" t="str">
        <f aca="false">IF($A158="","",IF(OR($S158="",$AB158=""),"",IFERROR($S158/$AB158,"")))</f>
        <v/>
      </c>
      <c r="AD158" s="25" t="str">
        <f aca="false">IF($A158="","",IF($AC158="","",IFERROR($AC158*Settings!$B$4,"")))</f>
        <v/>
      </c>
      <c r="AE158" s="19"/>
      <c r="AF158" s="27"/>
      <c r="AG158" s="25" t="str">
        <f aca="false">IF($A158="","",IF(OR($AE158="",$AF158=""),"",IFERROR(IF($AE158="% of Gross",$AA158*$AF158,IF($AE158="Per Loaded Mile",$R158*$AF158,IF($AE158="Flat",$AF158,""))),"")))</f>
        <v/>
      </c>
      <c r="AH158" s="25" t="str">
        <f aca="false">IF($A158="","",IFERROR(IF(OR($AA158="",$AD158="",$AG158=""),"",$AA158-$AD158-$AG158),""))</f>
        <v/>
      </c>
      <c r="AI158" s="28" t="str">
        <f aca="false">IF($A158="","",IFERROR($AH158/$AA158,""))</f>
        <v/>
      </c>
      <c r="AJ158" s="19"/>
      <c r="AK158" s="29"/>
      <c r="AL158" s="30" t="str">
        <f aca="false">IF($A158="","",IFERROR(IF(INDEX(Resources!$S$5:$S$104,MATCH($C158,Resources!$P$5:$P$104,0))&gt;0,INDEX(Resources!$S$5:$S$104,MATCH($C158,Resources!$P$5:$P$104,0)),Settings!$B$6),Settings!$B$6))</f>
        <v/>
      </c>
      <c r="AM158" s="31" t="str">
        <f aca="false">IF($AK158="","",IFERROR($AK158+$AL158,""))</f>
        <v/>
      </c>
      <c r="AN158" s="19"/>
      <c r="AO158" s="32" t="str">
        <f aca="true">IF($A158="","",IF($B158="Canceled","OK",IF(COUNTIF($A$6:$A$205,$A158)&gt;1,"DUPLICATE LOAD ID",IF(AND($L158&lt;&gt;"",$M158&lt;&gt;"",$M158&lt;=$L158),"CHECK APPOINTMENTS",IF(AND($P158&lt;&gt;"",$P158&gt;Settings!$B$8),"CHECK WEIGHT",IF(IFERROR(INDEX(Resources!$C$5:$C$104,MATCH($E158,Resources!$A$5:$A$104,0)),"Missing")&lt;&gt;"Active","CHECK DRIVER",IF(IFERROR(INDEX(Resources!$I$5:$I$104,MATCH($F158,Resources!$G$5:$G$104,0)),"Missing")&lt;&gt;"Active","CHECK TRUCK",IF(AND($G158&lt;&gt;"",IFERROR(INDEX(Resources!$N$5:$N$104,MATCH($G158,Resources!$L$5:$L$104,0)),"Missing")&lt;&gt;"Active"),"CHECK TRAILER",IF(AND($B158="Delivered",$AN158&lt;&gt;"Yes"),"POD NEEDED",IF(AND(OR($B158="Planned",$B158="Dispatched",$B158="At Pickup",$B158="In Transit"),$M158&lt;&gt;"",$M158&lt;NOW()),"DELIVERY OVERDUE",IF(AND($AI158&lt;&gt;"",$AI158&lt;Settings!$B$7),"LOW MARGIN","OK")))))))))))</f>
        <v/>
      </c>
      <c r="AP158" s="20"/>
    </row>
    <row r="159" customFormat="false" ht="19.5" hidden="false" customHeight="true" outlineLevel="0" collapsed="false">
      <c r="A159" s="19"/>
      <c r="B159" s="19"/>
      <c r="C159" s="20"/>
      <c r="D159" s="19"/>
      <c r="E159" s="19"/>
      <c r="F159" s="19"/>
      <c r="G159" s="19"/>
      <c r="H159" s="20"/>
      <c r="I159" s="19"/>
      <c r="J159" s="20"/>
      <c r="K159" s="19"/>
      <c r="L159" s="21"/>
      <c r="M159" s="21"/>
      <c r="N159" s="19"/>
      <c r="O159" s="20"/>
      <c r="P159" s="22"/>
      <c r="Q159" s="22"/>
      <c r="R159" s="22"/>
      <c r="S159" s="23" t="str">
        <f aca="false">IF($A159="","",IF(COUNTA($Q159:$R159)=0,"",SUM($Q159:$R159)))</f>
        <v/>
      </c>
      <c r="T159" s="19"/>
      <c r="U159" s="24"/>
      <c r="V159" s="25" t="str">
        <f aca="false">IF($A159="","",IF(OR($T159="",$U159=""),"",IFERROR(IF($T159="Flat",$U159,IF($T159="Per Loaded Mile",$R159*$U159,"")),"")))</f>
        <v/>
      </c>
      <c r="W159" s="24"/>
      <c r="X159" s="24"/>
      <c r="Y159" s="24"/>
      <c r="Z159" s="24"/>
      <c r="AA159" s="25" t="str">
        <f aca="false">IF(OR($A159="",$V159=""),"",IFERROR(SUM($V159:$Z159),""))</f>
        <v/>
      </c>
      <c r="AB159" s="26" t="str">
        <f aca="false">IF($A159="","",IFERROR(IF(INDEX(Resources!$J$5:$J$104,MATCH($F159,Resources!$G$5:$G$104,0))&gt;0,INDEX(Resources!$J$5:$J$104,MATCH($F159,Resources!$G$5:$G$104,0)),Settings!$B$5),Settings!$B$5))</f>
        <v/>
      </c>
      <c r="AC159" s="26" t="str">
        <f aca="false">IF($A159="","",IF(OR($S159="",$AB159=""),"",IFERROR($S159/$AB159,"")))</f>
        <v/>
      </c>
      <c r="AD159" s="25" t="str">
        <f aca="false">IF($A159="","",IF($AC159="","",IFERROR($AC159*Settings!$B$4,"")))</f>
        <v/>
      </c>
      <c r="AE159" s="19"/>
      <c r="AF159" s="27"/>
      <c r="AG159" s="25" t="str">
        <f aca="false">IF($A159="","",IF(OR($AE159="",$AF159=""),"",IFERROR(IF($AE159="% of Gross",$AA159*$AF159,IF($AE159="Per Loaded Mile",$R159*$AF159,IF($AE159="Flat",$AF159,""))),"")))</f>
        <v/>
      </c>
      <c r="AH159" s="25" t="str">
        <f aca="false">IF($A159="","",IFERROR(IF(OR($AA159="",$AD159="",$AG159=""),"",$AA159-$AD159-$AG159),""))</f>
        <v/>
      </c>
      <c r="AI159" s="28" t="str">
        <f aca="false">IF($A159="","",IFERROR($AH159/$AA159,""))</f>
        <v/>
      </c>
      <c r="AJ159" s="19"/>
      <c r="AK159" s="29"/>
      <c r="AL159" s="30" t="str">
        <f aca="false">IF($A159="","",IFERROR(IF(INDEX(Resources!$S$5:$S$104,MATCH($C159,Resources!$P$5:$P$104,0))&gt;0,INDEX(Resources!$S$5:$S$104,MATCH($C159,Resources!$P$5:$P$104,0)),Settings!$B$6),Settings!$B$6))</f>
        <v/>
      </c>
      <c r="AM159" s="31" t="str">
        <f aca="false">IF($AK159="","",IFERROR($AK159+$AL159,""))</f>
        <v/>
      </c>
      <c r="AN159" s="19"/>
      <c r="AO159" s="32" t="str">
        <f aca="true">IF($A159="","",IF($B159="Canceled","OK",IF(COUNTIF($A$6:$A$205,$A159)&gt;1,"DUPLICATE LOAD ID",IF(AND($L159&lt;&gt;"",$M159&lt;&gt;"",$M159&lt;=$L159),"CHECK APPOINTMENTS",IF(AND($P159&lt;&gt;"",$P159&gt;Settings!$B$8),"CHECK WEIGHT",IF(IFERROR(INDEX(Resources!$C$5:$C$104,MATCH($E159,Resources!$A$5:$A$104,0)),"Missing")&lt;&gt;"Active","CHECK DRIVER",IF(IFERROR(INDEX(Resources!$I$5:$I$104,MATCH($F159,Resources!$G$5:$G$104,0)),"Missing")&lt;&gt;"Active","CHECK TRUCK",IF(AND($G159&lt;&gt;"",IFERROR(INDEX(Resources!$N$5:$N$104,MATCH($G159,Resources!$L$5:$L$104,0)),"Missing")&lt;&gt;"Active"),"CHECK TRAILER",IF(AND($B159="Delivered",$AN159&lt;&gt;"Yes"),"POD NEEDED",IF(AND(OR($B159="Planned",$B159="Dispatched",$B159="At Pickup",$B159="In Transit"),$M159&lt;&gt;"",$M159&lt;NOW()),"DELIVERY OVERDUE",IF(AND($AI159&lt;&gt;"",$AI159&lt;Settings!$B$7),"LOW MARGIN","OK")))))))))))</f>
        <v/>
      </c>
      <c r="AP159" s="20"/>
    </row>
    <row r="160" customFormat="false" ht="19.5" hidden="false" customHeight="true" outlineLevel="0" collapsed="false">
      <c r="A160" s="19"/>
      <c r="B160" s="19"/>
      <c r="C160" s="20"/>
      <c r="D160" s="19"/>
      <c r="E160" s="19"/>
      <c r="F160" s="19"/>
      <c r="G160" s="19"/>
      <c r="H160" s="20"/>
      <c r="I160" s="19"/>
      <c r="J160" s="20"/>
      <c r="K160" s="19"/>
      <c r="L160" s="21"/>
      <c r="M160" s="21"/>
      <c r="N160" s="19"/>
      <c r="O160" s="20"/>
      <c r="P160" s="22"/>
      <c r="Q160" s="22"/>
      <c r="R160" s="22"/>
      <c r="S160" s="23" t="str">
        <f aca="false">IF($A160="","",IF(COUNTA($Q160:$R160)=0,"",SUM($Q160:$R160)))</f>
        <v/>
      </c>
      <c r="T160" s="19"/>
      <c r="U160" s="24"/>
      <c r="V160" s="25" t="str">
        <f aca="false">IF($A160="","",IF(OR($T160="",$U160=""),"",IFERROR(IF($T160="Flat",$U160,IF($T160="Per Loaded Mile",$R160*$U160,"")),"")))</f>
        <v/>
      </c>
      <c r="W160" s="24"/>
      <c r="X160" s="24"/>
      <c r="Y160" s="24"/>
      <c r="Z160" s="24"/>
      <c r="AA160" s="25" t="str">
        <f aca="false">IF(OR($A160="",$V160=""),"",IFERROR(SUM($V160:$Z160),""))</f>
        <v/>
      </c>
      <c r="AB160" s="26" t="str">
        <f aca="false">IF($A160="","",IFERROR(IF(INDEX(Resources!$J$5:$J$104,MATCH($F160,Resources!$G$5:$G$104,0))&gt;0,INDEX(Resources!$J$5:$J$104,MATCH($F160,Resources!$G$5:$G$104,0)),Settings!$B$5),Settings!$B$5))</f>
        <v/>
      </c>
      <c r="AC160" s="26" t="str">
        <f aca="false">IF($A160="","",IF(OR($S160="",$AB160=""),"",IFERROR($S160/$AB160,"")))</f>
        <v/>
      </c>
      <c r="AD160" s="25" t="str">
        <f aca="false">IF($A160="","",IF($AC160="","",IFERROR($AC160*Settings!$B$4,"")))</f>
        <v/>
      </c>
      <c r="AE160" s="19"/>
      <c r="AF160" s="27"/>
      <c r="AG160" s="25" t="str">
        <f aca="false">IF($A160="","",IF(OR($AE160="",$AF160=""),"",IFERROR(IF($AE160="% of Gross",$AA160*$AF160,IF($AE160="Per Loaded Mile",$R160*$AF160,IF($AE160="Flat",$AF160,""))),"")))</f>
        <v/>
      </c>
      <c r="AH160" s="25" t="str">
        <f aca="false">IF($A160="","",IFERROR(IF(OR($AA160="",$AD160="",$AG160=""),"",$AA160-$AD160-$AG160),""))</f>
        <v/>
      </c>
      <c r="AI160" s="28" t="str">
        <f aca="false">IF($A160="","",IFERROR($AH160/$AA160,""))</f>
        <v/>
      </c>
      <c r="AJ160" s="19"/>
      <c r="AK160" s="29"/>
      <c r="AL160" s="30" t="str">
        <f aca="false">IF($A160="","",IFERROR(IF(INDEX(Resources!$S$5:$S$104,MATCH($C160,Resources!$P$5:$P$104,0))&gt;0,INDEX(Resources!$S$5:$S$104,MATCH($C160,Resources!$P$5:$P$104,0)),Settings!$B$6),Settings!$B$6))</f>
        <v/>
      </c>
      <c r="AM160" s="31" t="str">
        <f aca="false">IF($AK160="","",IFERROR($AK160+$AL160,""))</f>
        <v/>
      </c>
      <c r="AN160" s="19"/>
      <c r="AO160" s="32" t="str">
        <f aca="true">IF($A160="","",IF($B160="Canceled","OK",IF(COUNTIF($A$6:$A$205,$A160)&gt;1,"DUPLICATE LOAD ID",IF(AND($L160&lt;&gt;"",$M160&lt;&gt;"",$M160&lt;=$L160),"CHECK APPOINTMENTS",IF(AND($P160&lt;&gt;"",$P160&gt;Settings!$B$8),"CHECK WEIGHT",IF(IFERROR(INDEX(Resources!$C$5:$C$104,MATCH($E160,Resources!$A$5:$A$104,0)),"Missing")&lt;&gt;"Active","CHECK DRIVER",IF(IFERROR(INDEX(Resources!$I$5:$I$104,MATCH($F160,Resources!$G$5:$G$104,0)),"Missing")&lt;&gt;"Active","CHECK TRUCK",IF(AND($G160&lt;&gt;"",IFERROR(INDEX(Resources!$N$5:$N$104,MATCH($G160,Resources!$L$5:$L$104,0)),"Missing")&lt;&gt;"Active"),"CHECK TRAILER",IF(AND($B160="Delivered",$AN160&lt;&gt;"Yes"),"POD NEEDED",IF(AND(OR($B160="Planned",$B160="Dispatched",$B160="At Pickup",$B160="In Transit"),$M160&lt;&gt;"",$M160&lt;NOW()),"DELIVERY OVERDUE",IF(AND($AI160&lt;&gt;"",$AI160&lt;Settings!$B$7),"LOW MARGIN","OK")))))))))))</f>
        <v/>
      </c>
      <c r="AP160" s="20"/>
    </row>
    <row r="161" customFormat="false" ht="19.5" hidden="false" customHeight="true" outlineLevel="0" collapsed="false">
      <c r="A161" s="19"/>
      <c r="B161" s="19"/>
      <c r="C161" s="20"/>
      <c r="D161" s="19"/>
      <c r="E161" s="19"/>
      <c r="F161" s="19"/>
      <c r="G161" s="19"/>
      <c r="H161" s="20"/>
      <c r="I161" s="19"/>
      <c r="J161" s="20"/>
      <c r="K161" s="19"/>
      <c r="L161" s="21"/>
      <c r="M161" s="21"/>
      <c r="N161" s="19"/>
      <c r="O161" s="20"/>
      <c r="P161" s="22"/>
      <c r="Q161" s="22"/>
      <c r="R161" s="22"/>
      <c r="S161" s="23" t="str">
        <f aca="false">IF($A161="","",IF(COUNTA($Q161:$R161)=0,"",SUM($Q161:$R161)))</f>
        <v/>
      </c>
      <c r="T161" s="19"/>
      <c r="U161" s="24"/>
      <c r="V161" s="25" t="str">
        <f aca="false">IF($A161="","",IF(OR($T161="",$U161=""),"",IFERROR(IF($T161="Flat",$U161,IF($T161="Per Loaded Mile",$R161*$U161,"")),"")))</f>
        <v/>
      </c>
      <c r="W161" s="24"/>
      <c r="X161" s="24"/>
      <c r="Y161" s="24"/>
      <c r="Z161" s="24"/>
      <c r="AA161" s="25" t="str">
        <f aca="false">IF(OR($A161="",$V161=""),"",IFERROR(SUM($V161:$Z161),""))</f>
        <v/>
      </c>
      <c r="AB161" s="26" t="str">
        <f aca="false">IF($A161="","",IFERROR(IF(INDEX(Resources!$J$5:$J$104,MATCH($F161,Resources!$G$5:$G$104,0))&gt;0,INDEX(Resources!$J$5:$J$104,MATCH($F161,Resources!$G$5:$G$104,0)),Settings!$B$5),Settings!$B$5))</f>
        <v/>
      </c>
      <c r="AC161" s="26" t="str">
        <f aca="false">IF($A161="","",IF(OR($S161="",$AB161=""),"",IFERROR($S161/$AB161,"")))</f>
        <v/>
      </c>
      <c r="AD161" s="25" t="str">
        <f aca="false">IF($A161="","",IF($AC161="","",IFERROR($AC161*Settings!$B$4,"")))</f>
        <v/>
      </c>
      <c r="AE161" s="19"/>
      <c r="AF161" s="27"/>
      <c r="AG161" s="25" t="str">
        <f aca="false">IF($A161="","",IF(OR($AE161="",$AF161=""),"",IFERROR(IF($AE161="% of Gross",$AA161*$AF161,IF($AE161="Per Loaded Mile",$R161*$AF161,IF($AE161="Flat",$AF161,""))),"")))</f>
        <v/>
      </c>
      <c r="AH161" s="25" t="str">
        <f aca="false">IF($A161="","",IFERROR(IF(OR($AA161="",$AD161="",$AG161=""),"",$AA161-$AD161-$AG161),""))</f>
        <v/>
      </c>
      <c r="AI161" s="28" t="str">
        <f aca="false">IF($A161="","",IFERROR($AH161/$AA161,""))</f>
        <v/>
      </c>
      <c r="AJ161" s="19"/>
      <c r="AK161" s="29"/>
      <c r="AL161" s="30" t="str">
        <f aca="false">IF($A161="","",IFERROR(IF(INDEX(Resources!$S$5:$S$104,MATCH($C161,Resources!$P$5:$P$104,0))&gt;0,INDEX(Resources!$S$5:$S$104,MATCH($C161,Resources!$P$5:$P$104,0)),Settings!$B$6),Settings!$B$6))</f>
        <v/>
      </c>
      <c r="AM161" s="31" t="str">
        <f aca="false">IF($AK161="","",IFERROR($AK161+$AL161,""))</f>
        <v/>
      </c>
      <c r="AN161" s="19"/>
      <c r="AO161" s="32" t="str">
        <f aca="true">IF($A161="","",IF($B161="Canceled","OK",IF(COUNTIF($A$6:$A$205,$A161)&gt;1,"DUPLICATE LOAD ID",IF(AND($L161&lt;&gt;"",$M161&lt;&gt;"",$M161&lt;=$L161),"CHECK APPOINTMENTS",IF(AND($P161&lt;&gt;"",$P161&gt;Settings!$B$8),"CHECK WEIGHT",IF(IFERROR(INDEX(Resources!$C$5:$C$104,MATCH($E161,Resources!$A$5:$A$104,0)),"Missing")&lt;&gt;"Active","CHECK DRIVER",IF(IFERROR(INDEX(Resources!$I$5:$I$104,MATCH($F161,Resources!$G$5:$G$104,0)),"Missing")&lt;&gt;"Active","CHECK TRUCK",IF(AND($G161&lt;&gt;"",IFERROR(INDEX(Resources!$N$5:$N$104,MATCH($G161,Resources!$L$5:$L$104,0)),"Missing")&lt;&gt;"Active"),"CHECK TRAILER",IF(AND($B161="Delivered",$AN161&lt;&gt;"Yes"),"POD NEEDED",IF(AND(OR($B161="Planned",$B161="Dispatched",$B161="At Pickup",$B161="In Transit"),$M161&lt;&gt;"",$M161&lt;NOW()),"DELIVERY OVERDUE",IF(AND($AI161&lt;&gt;"",$AI161&lt;Settings!$B$7),"LOW MARGIN","OK")))))))))))</f>
        <v/>
      </c>
      <c r="AP161" s="20"/>
    </row>
    <row r="162" customFormat="false" ht="19.5" hidden="false" customHeight="true" outlineLevel="0" collapsed="false">
      <c r="A162" s="19"/>
      <c r="B162" s="19"/>
      <c r="C162" s="20"/>
      <c r="D162" s="19"/>
      <c r="E162" s="19"/>
      <c r="F162" s="19"/>
      <c r="G162" s="19"/>
      <c r="H162" s="20"/>
      <c r="I162" s="19"/>
      <c r="J162" s="20"/>
      <c r="K162" s="19"/>
      <c r="L162" s="21"/>
      <c r="M162" s="21"/>
      <c r="N162" s="19"/>
      <c r="O162" s="20"/>
      <c r="P162" s="22"/>
      <c r="Q162" s="22"/>
      <c r="R162" s="22"/>
      <c r="S162" s="23" t="str">
        <f aca="false">IF($A162="","",IF(COUNTA($Q162:$R162)=0,"",SUM($Q162:$R162)))</f>
        <v/>
      </c>
      <c r="T162" s="19"/>
      <c r="U162" s="24"/>
      <c r="V162" s="25" t="str">
        <f aca="false">IF($A162="","",IF(OR($T162="",$U162=""),"",IFERROR(IF($T162="Flat",$U162,IF($T162="Per Loaded Mile",$R162*$U162,"")),"")))</f>
        <v/>
      </c>
      <c r="W162" s="24"/>
      <c r="X162" s="24"/>
      <c r="Y162" s="24"/>
      <c r="Z162" s="24"/>
      <c r="AA162" s="25" t="str">
        <f aca="false">IF(OR($A162="",$V162=""),"",IFERROR(SUM($V162:$Z162),""))</f>
        <v/>
      </c>
      <c r="AB162" s="26" t="str">
        <f aca="false">IF($A162="","",IFERROR(IF(INDEX(Resources!$J$5:$J$104,MATCH($F162,Resources!$G$5:$G$104,0))&gt;0,INDEX(Resources!$J$5:$J$104,MATCH($F162,Resources!$G$5:$G$104,0)),Settings!$B$5),Settings!$B$5))</f>
        <v/>
      </c>
      <c r="AC162" s="26" t="str">
        <f aca="false">IF($A162="","",IF(OR($S162="",$AB162=""),"",IFERROR($S162/$AB162,"")))</f>
        <v/>
      </c>
      <c r="AD162" s="25" t="str">
        <f aca="false">IF($A162="","",IF($AC162="","",IFERROR($AC162*Settings!$B$4,"")))</f>
        <v/>
      </c>
      <c r="AE162" s="19"/>
      <c r="AF162" s="27"/>
      <c r="AG162" s="25" t="str">
        <f aca="false">IF($A162="","",IF(OR($AE162="",$AF162=""),"",IFERROR(IF($AE162="% of Gross",$AA162*$AF162,IF($AE162="Per Loaded Mile",$R162*$AF162,IF($AE162="Flat",$AF162,""))),"")))</f>
        <v/>
      </c>
      <c r="AH162" s="25" t="str">
        <f aca="false">IF($A162="","",IFERROR(IF(OR($AA162="",$AD162="",$AG162=""),"",$AA162-$AD162-$AG162),""))</f>
        <v/>
      </c>
      <c r="AI162" s="28" t="str">
        <f aca="false">IF($A162="","",IFERROR($AH162/$AA162,""))</f>
        <v/>
      </c>
      <c r="AJ162" s="19"/>
      <c r="AK162" s="29"/>
      <c r="AL162" s="30" t="str">
        <f aca="false">IF($A162="","",IFERROR(IF(INDEX(Resources!$S$5:$S$104,MATCH($C162,Resources!$P$5:$P$104,0))&gt;0,INDEX(Resources!$S$5:$S$104,MATCH($C162,Resources!$P$5:$P$104,0)),Settings!$B$6),Settings!$B$6))</f>
        <v/>
      </c>
      <c r="AM162" s="31" t="str">
        <f aca="false">IF($AK162="","",IFERROR($AK162+$AL162,""))</f>
        <v/>
      </c>
      <c r="AN162" s="19"/>
      <c r="AO162" s="32" t="str">
        <f aca="true">IF($A162="","",IF($B162="Canceled","OK",IF(COUNTIF($A$6:$A$205,$A162)&gt;1,"DUPLICATE LOAD ID",IF(AND($L162&lt;&gt;"",$M162&lt;&gt;"",$M162&lt;=$L162),"CHECK APPOINTMENTS",IF(AND($P162&lt;&gt;"",$P162&gt;Settings!$B$8),"CHECK WEIGHT",IF(IFERROR(INDEX(Resources!$C$5:$C$104,MATCH($E162,Resources!$A$5:$A$104,0)),"Missing")&lt;&gt;"Active","CHECK DRIVER",IF(IFERROR(INDEX(Resources!$I$5:$I$104,MATCH($F162,Resources!$G$5:$G$104,0)),"Missing")&lt;&gt;"Active","CHECK TRUCK",IF(AND($G162&lt;&gt;"",IFERROR(INDEX(Resources!$N$5:$N$104,MATCH($G162,Resources!$L$5:$L$104,0)),"Missing")&lt;&gt;"Active"),"CHECK TRAILER",IF(AND($B162="Delivered",$AN162&lt;&gt;"Yes"),"POD NEEDED",IF(AND(OR($B162="Planned",$B162="Dispatched",$B162="At Pickup",$B162="In Transit"),$M162&lt;&gt;"",$M162&lt;NOW()),"DELIVERY OVERDUE",IF(AND($AI162&lt;&gt;"",$AI162&lt;Settings!$B$7),"LOW MARGIN","OK")))))))))))</f>
        <v/>
      </c>
      <c r="AP162" s="20"/>
    </row>
    <row r="163" customFormat="false" ht="19.5" hidden="false" customHeight="true" outlineLevel="0" collapsed="false">
      <c r="A163" s="19"/>
      <c r="B163" s="19"/>
      <c r="C163" s="20"/>
      <c r="D163" s="19"/>
      <c r="E163" s="19"/>
      <c r="F163" s="19"/>
      <c r="G163" s="19"/>
      <c r="H163" s="20"/>
      <c r="I163" s="19"/>
      <c r="J163" s="20"/>
      <c r="K163" s="19"/>
      <c r="L163" s="21"/>
      <c r="M163" s="21"/>
      <c r="N163" s="19"/>
      <c r="O163" s="20"/>
      <c r="P163" s="22"/>
      <c r="Q163" s="22"/>
      <c r="R163" s="22"/>
      <c r="S163" s="23" t="str">
        <f aca="false">IF($A163="","",IF(COUNTA($Q163:$R163)=0,"",SUM($Q163:$R163)))</f>
        <v/>
      </c>
      <c r="T163" s="19"/>
      <c r="U163" s="24"/>
      <c r="V163" s="25" t="str">
        <f aca="false">IF($A163="","",IF(OR($T163="",$U163=""),"",IFERROR(IF($T163="Flat",$U163,IF($T163="Per Loaded Mile",$R163*$U163,"")),"")))</f>
        <v/>
      </c>
      <c r="W163" s="24"/>
      <c r="X163" s="24"/>
      <c r="Y163" s="24"/>
      <c r="Z163" s="24"/>
      <c r="AA163" s="25" t="str">
        <f aca="false">IF(OR($A163="",$V163=""),"",IFERROR(SUM($V163:$Z163),""))</f>
        <v/>
      </c>
      <c r="AB163" s="26" t="str">
        <f aca="false">IF($A163="","",IFERROR(IF(INDEX(Resources!$J$5:$J$104,MATCH($F163,Resources!$G$5:$G$104,0))&gt;0,INDEX(Resources!$J$5:$J$104,MATCH($F163,Resources!$G$5:$G$104,0)),Settings!$B$5),Settings!$B$5))</f>
        <v/>
      </c>
      <c r="AC163" s="26" t="str">
        <f aca="false">IF($A163="","",IF(OR($S163="",$AB163=""),"",IFERROR($S163/$AB163,"")))</f>
        <v/>
      </c>
      <c r="AD163" s="25" t="str">
        <f aca="false">IF($A163="","",IF($AC163="","",IFERROR($AC163*Settings!$B$4,"")))</f>
        <v/>
      </c>
      <c r="AE163" s="19"/>
      <c r="AF163" s="27"/>
      <c r="AG163" s="25" t="str">
        <f aca="false">IF($A163="","",IF(OR($AE163="",$AF163=""),"",IFERROR(IF($AE163="% of Gross",$AA163*$AF163,IF($AE163="Per Loaded Mile",$R163*$AF163,IF($AE163="Flat",$AF163,""))),"")))</f>
        <v/>
      </c>
      <c r="AH163" s="25" t="str">
        <f aca="false">IF($A163="","",IFERROR(IF(OR($AA163="",$AD163="",$AG163=""),"",$AA163-$AD163-$AG163),""))</f>
        <v/>
      </c>
      <c r="AI163" s="28" t="str">
        <f aca="false">IF($A163="","",IFERROR($AH163/$AA163,""))</f>
        <v/>
      </c>
      <c r="AJ163" s="19"/>
      <c r="AK163" s="29"/>
      <c r="AL163" s="30" t="str">
        <f aca="false">IF($A163="","",IFERROR(IF(INDEX(Resources!$S$5:$S$104,MATCH($C163,Resources!$P$5:$P$104,0))&gt;0,INDEX(Resources!$S$5:$S$104,MATCH($C163,Resources!$P$5:$P$104,0)),Settings!$B$6),Settings!$B$6))</f>
        <v/>
      </c>
      <c r="AM163" s="31" t="str">
        <f aca="false">IF($AK163="","",IFERROR($AK163+$AL163,""))</f>
        <v/>
      </c>
      <c r="AN163" s="19"/>
      <c r="AO163" s="32" t="str">
        <f aca="true">IF($A163="","",IF($B163="Canceled","OK",IF(COUNTIF($A$6:$A$205,$A163)&gt;1,"DUPLICATE LOAD ID",IF(AND($L163&lt;&gt;"",$M163&lt;&gt;"",$M163&lt;=$L163),"CHECK APPOINTMENTS",IF(AND($P163&lt;&gt;"",$P163&gt;Settings!$B$8),"CHECK WEIGHT",IF(IFERROR(INDEX(Resources!$C$5:$C$104,MATCH($E163,Resources!$A$5:$A$104,0)),"Missing")&lt;&gt;"Active","CHECK DRIVER",IF(IFERROR(INDEX(Resources!$I$5:$I$104,MATCH($F163,Resources!$G$5:$G$104,0)),"Missing")&lt;&gt;"Active","CHECK TRUCK",IF(AND($G163&lt;&gt;"",IFERROR(INDEX(Resources!$N$5:$N$104,MATCH($G163,Resources!$L$5:$L$104,0)),"Missing")&lt;&gt;"Active"),"CHECK TRAILER",IF(AND($B163="Delivered",$AN163&lt;&gt;"Yes"),"POD NEEDED",IF(AND(OR($B163="Planned",$B163="Dispatched",$B163="At Pickup",$B163="In Transit"),$M163&lt;&gt;"",$M163&lt;NOW()),"DELIVERY OVERDUE",IF(AND($AI163&lt;&gt;"",$AI163&lt;Settings!$B$7),"LOW MARGIN","OK")))))))))))</f>
        <v/>
      </c>
      <c r="AP163" s="20"/>
    </row>
    <row r="164" customFormat="false" ht="19.5" hidden="false" customHeight="true" outlineLevel="0" collapsed="false">
      <c r="A164" s="19"/>
      <c r="B164" s="19"/>
      <c r="C164" s="20"/>
      <c r="D164" s="19"/>
      <c r="E164" s="19"/>
      <c r="F164" s="19"/>
      <c r="G164" s="19"/>
      <c r="H164" s="20"/>
      <c r="I164" s="19"/>
      <c r="J164" s="20"/>
      <c r="K164" s="19"/>
      <c r="L164" s="21"/>
      <c r="M164" s="21"/>
      <c r="N164" s="19"/>
      <c r="O164" s="20"/>
      <c r="P164" s="22"/>
      <c r="Q164" s="22"/>
      <c r="R164" s="22"/>
      <c r="S164" s="23" t="str">
        <f aca="false">IF($A164="","",IF(COUNTA($Q164:$R164)=0,"",SUM($Q164:$R164)))</f>
        <v/>
      </c>
      <c r="T164" s="19"/>
      <c r="U164" s="24"/>
      <c r="V164" s="25" t="str">
        <f aca="false">IF($A164="","",IF(OR($T164="",$U164=""),"",IFERROR(IF($T164="Flat",$U164,IF($T164="Per Loaded Mile",$R164*$U164,"")),"")))</f>
        <v/>
      </c>
      <c r="W164" s="24"/>
      <c r="X164" s="24"/>
      <c r="Y164" s="24"/>
      <c r="Z164" s="24"/>
      <c r="AA164" s="25" t="str">
        <f aca="false">IF(OR($A164="",$V164=""),"",IFERROR(SUM($V164:$Z164),""))</f>
        <v/>
      </c>
      <c r="AB164" s="26" t="str">
        <f aca="false">IF($A164="","",IFERROR(IF(INDEX(Resources!$J$5:$J$104,MATCH($F164,Resources!$G$5:$G$104,0))&gt;0,INDEX(Resources!$J$5:$J$104,MATCH($F164,Resources!$G$5:$G$104,0)),Settings!$B$5),Settings!$B$5))</f>
        <v/>
      </c>
      <c r="AC164" s="26" t="str">
        <f aca="false">IF($A164="","",IF(OR($S164="",$AB164=""),"",IFERROR($S164/$AB164,"")))</f>
        <v/>
      </c>
      <c r="AD164" s="25" t="str">
        <f aca="false">IF($A164="","",IF($AC164="","",IFERROR($AC164*Settings!$B$4,"")))</f>
        <v/>
      </c>
      <c r="AE164" s="19"/>
      <c r="AF164" s="27"/>
      <c r="AG164" s="25" t="str">
        <f aca="false">IF($A164="","",IF(OR($AE164="",$AF164=""),"",IFERROR(IF($AE164="% of Gross",$AA164*$AF164,IF($AE164="Per Loaded Mile",$R164*$AF164,IF($AE164="Flat",$AF164,""))),"")))</f>
        <v/>
      </c>
      <c r="AH164" s="25" t="str">
        <f aca="false">IF($A164="","",IFERROR(IF(OR($AA164="",$AD164="",$AG164=""),"",$AA164-$AD164-$AG164),""))</f>
        <v/>
      </c>
      <c r="AI164" s="28" t="str">
        <f aca="false">IF($A164="","",IFERROR($AH164/$AA164,""))</f>
        <v/>
      </c>
      <c r="AJ164" s="19"/>
      <c r="AK164" s="29"/>
      <c r="AL164" s="30" t="str">
        <f aca="false">IF($A164="","",IFERROR(IF(INDEX(Resources!$S$5:$S$104,MATCH($C164,Resources!$P$5:$P$104,0))&gt;0,INDEX(Resources!$S$5:$S$104,MATCH($C164,Resources!$P$5:$P$104,0)),Settings!$B$6),Settings!$B$6))</f>
        <v/>
      </c>
      <c r="AM164" s="31" t="str">
        <f aca="false">IF($AK164="","",IFERROR($AK164+$AL164,""))</f>
        <v/>
      </c>
      <c r="AN164" s="19"/>
      <c r="AO164" s="32" t="str">
        <f aca="true">IF($A164="","",IF($B164="Canceled","OK",IF(COUNTIF($A$6:$A$205,$A164)&gt;1,"DUPLICATE LOAD ID",IF(AND($L164&lt;&gt;"",$M164&lt;&gt;"",$M164&lt;=$L164),"CHECK APPOINTMENTS",IF(AND($P164&lt;&gt;"",$P164&gt;Settings!$B$8),"CHECK WEIGHT",IF(IFERROR(INDEX(Resources!$C$5:$C$104,MATCH($E164,Resources!$A$5:$A$104,0)),"Missing")&lt;&gt;"Active","CHECK DRIVER",IF(IFERROR(INDEX(Resources!$I$5:$I$104,MATCH($F164,Resources!$G$5:$G$104,0)),"Missing")&lt;&gt;"Active","CHECK TRUCK",IF(AND($G164&lt;&gt;"",IFERROR(INDEX(Resources!$N$5:$N$104,MATCH($G164,Resources!$L$5:$L$104,0)),"Missing")&lt;&gt;"Active"),"CHECK TRAILER",IF(AND($B164="Delivered",$AN164&lt;&gt;"Yes"),"POD NEEDED",IF(AND(OR($B164="Planned",$B164="Dispatched",$B164="At Pickup",$B164="In Transit"),$M164&lt;&gt;"",$M164&lt;NOW()),"DELIVERY OVERDUE",IF(AND($AI164&lt;&gt;"",$AI164&lt;Settings!$B$7),"LOW MARGIN","OK")))))))))))</f>
        <v/>
      </c>
      <c r="AP164" s="20"/>
    </row>
    <row r="165" customFormat="false" ht="19.5" hidden="false" customHeight="true" outlineLevel="0" collapsed="false">
      <c r="A165" s="19"/>
      <c r="B165" s="19"/>
      <c r="C165" s="20"/>
      <c r="D165" s="19"/>
      <c r="E165" s="19"/>
      <c r="F165" s="19"/>
      <c r="G165" s="19"/>
      <c r="H165" s="20"/>
      <c r="I165" s="19"/>
      <c r="J165" s="20"/>
      <c r="K165" s="19"/>
      <c r="L165" s="21"/>
      <c r="M165" s="21"/>
      <c r="N165" s="19"/>
      <c r="O165" s="20"/>
      <c r="P165" s="22"/>
      <c r="Q165" s="22"/>
      <c r="R165" s="22"/>
      <c r="S165" s="23" t="str">
        <f aca="false">IF($A165="","",IF(COUNTA($Q165:$R165)=0,"",SUM($Q165:$R165)))</f>
        <v/>
      </c>
      <c r="T165" s="19"/>
      <c r="U165" s="24"/>
      <c r="V165" s="25" t="str">
        <f aca="false">IF($A165="","",IF(OR($T165="",$U165=""),"",IFERROR(IF($T165="Flat",$U165,IF($T165="Per Loaded Mile",$R165*$U165,"")),"")))</f>
        <v/>
      </c>
      <c r="W165" s="24"/>
      <c r="X165" s="24"/>
      <c r="Y165" s="24"/>
      <c r="Z165" s="24"/>
      <c r="AA165" s="25" t="str">
        <f aca="false">IF(OR($A165="",$V165=""),"",IFERROR(SUM($V165:$Z165),""))</f>
        <v/>
      </c>
      <c r="AB165" s="26" t="str">
        <f aca="false">IF($A165="","",IFERROR(IF(INDEX(Resources!$J$5:$J$104,MATCH($F165,Resources!$G$5:$G$104,0))&gt;0,INDEX(Resources!$J$5:$J$104,MATCH($F165,Resources!$G$5:$G$104,0)),Settings!$B$5),Settings!$B$5))</f>
        <v/>
      </c>
      <c r="AC165" s="26" t="str">
        <f aca="false">IF($A165="","",IF(OR($S165="",$AB165=""),"",IFERROR($S165/$AB165,"")))</f>
        <v/>
      </c>
      <c r="AD165" s="25" t="str">
        <f aca="false">IF($A165="","",IF($AC165="","",IFERROR($AC165*Settings!$B$4,"")))</f>
        <v/>
      </c>
      <c r="AE165" s="19"/>
      <c r="AF165" s="27"/>
      <c r="AG165" s="25" t="str">
        <f aca="false">IF($A165="","",IF(OR($AE165="",$AF165=""),"",IFERROR(IF($AE165="% of Gross",$AA165*$AF165,IF($AE165="Per Loaded Mile",$R165*$AF165,IF($AE165="Flat",$AF165,""))),"")))</f>
        <v/>
      </c>
      <c r="AH165" s="25" t="str">
        <f aca="false">IF($A165="","",IFERROR(IF(OR($AA165="",$AD165="",$AG165=""),"",$AA165-$AD165-$AG165),""))</f>
        <v/>
      </c>
      <c r="AI165" s="28" t="str">
        <f aca="false">IF($A165="","",IFERROR($AH165/$AA165,""))</f>
        <v/>
      </c>
      <c r="AJ165" s="19"/>
      <c r="AK165" s="29"/>
      <c r="AL165" s="30" t="str">
        <f aca="false">IF($A165="","",IFERROR(IF(INDEX(Resources!$S$5:$S$104,MATCH($C165,Resources!$P$5:$P$104,0))&gt;0,INDEX(Resources!$S$5:$S$104,MATCH($C165,Resources!$P$5:$P$104,0)),Settings!$B$6),Settings!$B$6))</f>
        <v/>
      </c>
      <c r="AM165" s="31" t="str">
        <f aca="false">IF($AK165="","",IFERROR($AK165+$AL165,""))</f>
        <v/>
      </c>
      <c r="AN165" s="19"/>
      <c r="AO165" s="32" t="str">
        <f aca="true">IF($A165="","",IF($B165="Canceled","OK",IF(COUNTIF($A$6:$A$205,$A165)&gt;1,"DUPLICATE LOAD ID",IF(AND($L165&lt;&gt;"",$M165&lt;&gt;"",$M165&lt;=$L165),"CHECK APPOINTMENTS",IF(AND($P165&lt;&gt;"",$P165&gt;Settings!$B$8),"CHECK WEIGHT",IF(IFERROR(INDEX(Resources!$C$5:$C$104,MATCH($E165,Resources!$A$5:$A$104,0)),"Missing")&lt;&gt;"Active","CHECK DRIVER",IF(IFERROR(INDEX(Resources!$I$5:$I$104,MATCH($F165,Resources!$G$5:$G$104,0)),"Missing")&lt;&gt;"Active","CHECK TRUCK",IF(AND($G165&lt;&gt;"",IFERROR(INDEX(Resources!$N$5:$N$104,MATCH($G165,Resources!$L$5:$L$104,0)),"Missing")&lt;&gt;"Active"),"CHECK TRAILER",IF(AND($B165="Delivered",$AN165&lt;&gt;"Yes"),"POD NEEDED",IF(AND(OR($B165="Planned",$B165="Dispatched",$B165="At Pickup",$B165="In Transit"),$M165&lt;&gt;"",$M165&lt;NOW()),"DELIVERY OVERDUE",IF(AND($AI165&lt;&gt;"",$AI165&lt;Settings!$B$7),"LOW MARGIN","OK")))))))))))</f>
        <v/>
      </c>
      <c r="AP165" s="20"/>
    </row>
    <row r="166" customFormat="false" ht="19.5" hidden="false" customHeight="true" outlineLevel="0" collapsed="false">
      <c r="A166" s="19"/>
      <c r="B166" s="19"/>
      <c r="C166" s="20"/>
      <c r="D166" s="19"/>
      <c r="E166" s="19"/>
      <c r="F166" s="19"/>
      <c r="G166" s="19"/>
      <c r="H166" s="20"/>
      <c r="I166" s="19"/>
      <c r="J166" s="20"/>
      <c r="K166" s="19"/>
      <c r="L166" s="21"/>
      <c r="M166" s="21"/>
      <c r="N166" s="19"/>
      <c r="O166" s="20"/>
      <c r="P166" s="22"/>
      <c r="Q166" s="22"/>
      <c r="R166" s="22"/>
      <c r="S166" s="23" t="str">
        <f aca="false">IF($A166="","",IF(COUNTA($Q166:$R166)=0,"",SUM($Q166:$R166)))</f>
        <v/>
      </c>
      <c r="T166" s="19"/>
      <c r="U166" s="24"/>
      <c r="V166" s="25" t="str">
        <f aca="false">IF($A166="","",IF(OR($T166="",$U166=""),"",IFERROR(IF($T166="Flat",$U166,IF($T166="Per Loaded Mile",$R166*$U166,"")),"")))</f>
        <v/>
      </c>
      <c r="W166" s="24"/>
      <c r="X166" s="24"/>
      <c r="Y166" s="24"/>
      <c r="Z166" s="24"/>
      <c r="AA166" s="25" t="str">
        <f aca="false">IF(OR($A166="",$V166=""),"",IFERROR(SUM($V166:$Z166),""))</f>
        <v/>
      </c>
      <c r="AB166" s="26" t="str">
        <f aca="false">IF($A166="","",IFERROR(IF(INDEX(Resources!$J$5:$J$104,MATCH($F166,Resources!$G$5:$G$104,0))&gt;0,INDEX(Resources!$J$5:$J$104,MATCH($F166,Resources!$G$5:$G$104,0)),Settings!$B$5),Settings!$B$5))</f>
        <v/>
      </c>
      <c r="AC166" s="26" t="str">
        <f aca="false">IF($A166="","",IF(OR($S166="",$AB166=""),"",IFERROR($S166/$AB166,"")))</f>
        <v/>
      </c>
      <c r="AD166" s="25" t="str">
        <f aca="false">IF($A166="","",IF($AC166="","",IFERROR($AC166*Settings!$B$4,"")))</f>
        <v/>
      </c>
      <c r="AE166" s="19"/>
      <c r="AF166" s="27"/>
      <c r="AG166" s="25" t="str">
        <f aca="false">IF($A166="","",IF(OR($AE166="",$AF166=""),"",IFERROR(IF($AE166="% of Gross",$AA166*$AF166,IF($AE166="Per Loaded Mile",$R166*$AF166,IF($AE166="Flat",$AF166,""))),"")))</f>
        <v/>
      </c>
      <c r="AH166" s="25" t="str">
        <f aca="false">IF($A166="","",IFERROR(IF(OR($AA166="",$AD166="",$AG166=""),"",$AA166-$AD166-$AG166),""))</f>
        <v/>
      </c>
      <c r="AI166" s="28" t="str">
        <f aca="false">IF($A166="","",IFERROR($AH166/$AA166,""))</f>
        <v/>
      </c>
      <c r="AJ166" s="19"/>
      <c r="AK166" s="29"/>
      <c r="AL166" s="30" t="str">
        <f aca="false">IF($A166="","",IFERROR(IF(INDEX(Resources!$S$5:$S$104,MATCH($C166,Resources!$P$5:$P$104,0))&gt;0,INDEX(Resources!$S$5:$S$104,MATCH($C166,Resources!$P$5:$P$104,0)),Settings!$B$6),Settings!$B$6))</f>
        <v/>
      </c>
      <c r="AM166" s="31" t="str">
        <f aca="false">IF($AK166="","",IFERROR($AK166+$AL166,""))</f>
        <v/>
      </c>
      <c r="AN166" s="19"/>
      <c r="AO166" s="32" t="str">
        <f aca="true">IF($A166="","",IF($B166="Canceled","OK",IF(COUNTIF($A$6:$A$205,$A166)&gt;1,"DUPLICATE LOAD ID",IF(AND($L166&lt;&gt;"",$M166&lt;&gt;"",$M166&lt;=$L166),"CHECK APPOINTMENTS",IF(AND($P166&lt;&gt;"",$P166&gt;Settings!$B$8),"CHECK WEIGHT",IF(IFERROR(INDEX(Resources!$C$5:$C$104,MATCH($E166,Resources!$A$5:$A$104,0)),"Missing")&lt;&gt;"Active","CHECK DRIVER",IF(IFERROR(INDEX(Resources!$I$5:$I$104,MATCH($F166,Resources!$G$5:$G$104,0)),"Missing")&lt;&gt;"Active","CHECK TRUCK",IF(AND($G166&lt;&gt;"",IFERROR(INDEX(Resources!$N$5:$N$104,MATCH($G166,Resources!$L$5:$L$104,0)),"Missing")&lt;&gt;"Active"),"CHECK TRAILER",IF(AND($B166="Delivered",$AN166&lt;&gt;"Yes"),"POD NEEDED",IF(AND(OR($B166="Planned",$B166="Dispatched",$B166="At Pickup",$B166="In Transit"),$M166&lt;&gt;"",$M166&lt;NOW()),"DELIVERY OVERDUE",IF(AND($AI166&lt;&gt;"",$AI166&lt;Settings!$B$7),"LOW MARGIN","OK")))))))))))</f>
        <v/>
      </c>
      <c r="AP166" s="20"/>
    </row>
    <row r="167" customFormat="false" ht="19.5" hidden="false" customHeight="true" outlineLevel="0" collapsed="false">
      <c r="A167" s="19"/>
      <c r="B167" s="19"/>
      <c r="C167" s="20"/>
      <c r="D167" s="19"/>
      <c r="E167" s="19"/>
      <c r="F167" s="19"/>
      <c r="G167" s="19"/>
      <c r="H167" s="20"/>
      <c r="I167" s="19"/>
      <c r="J167" s="20"/>
      <c r="K167" s="19"/>
      <c r="L167" s="21"/>
      <c r="M167" s="21"/>
      <c r="N167" s="19"/>
      <c r="O167" s="20"/>
      <c r="P167" s="22"/>
      <c r="Q167" s="22"/>
      <c r="R167" s="22"/>
      <c r="S167" s="23" t="str">
        <f aca="false">IF($A167="","",IF(COUNTA($Q167:$R167)=0,"",SUM($Q167:$R167)))</f>
        <v/>
      </c>
      <c r="T167" s="19"/>
      <c r="U167" s="24"/>
      <c r="V167" s="25" t="str">
        <f aca="false">IF($A167="","",IF(OR($T167="",$U167=""),"",IFERROR(IF($T167="Flat",$U167,IF($T167="Per Loaded Mile",$R167*$U167,"")),"")))</f>
        <v/>
      </c>
      <c r="W167" s="24"/>
      <c r="X167" s="24"/>
      <c r="Y167" s="24"/>
      <c r="Z167" s="24"/>
      <c r="AA167" s="25" t="str">
        <f aca="false">IF(OR($A167="",$V167=""),"",IFERROR(SUM($V167:$Z167),""))</f>
        <v/>
      </c>
      <c r="AB167" s="26" t="str">
        <f aca="false">IF($A167="","",IFERROR(IF(INDEX(Resources!$J$5:$J$104,MATCH($F167,Resources!$G$5:$G$104,0))&gt;0,INDEX(Resources!$J$5:$J$104,MATCH($F167,Resources!$G$5:$G$104,0)),Settings!$B$5),Settings!$B$5))</f>
        <v/>
      </c>
      <c r="AC167" s="26" t="str">
        <f aca="false">IF($A167="","",IF(OR($S167="",$AB167=""),"",IFERROR($S167/$AB167,"")))</f>
        <v/>
      </c>
      <c r="AD167" s="25" t="str">
        <f aca="false">IF($A167="","",IF($AC167="","",IFERROR($AC167*Settings!$B$4,"")))</f>
        <v/>
      </c>
      <c r="AE167" s="19"/>
      <c r="AF167" s="27"/>
      <c r="AG167" s="25" t="str">
        <f aca="false">IF($A167="","",IF(OR($AE167="",$AF167=""),"",IFERROR(IF($AE167="% of Gross",$AA167*$AF167,IF($AE167="Per Loaded Mile",$R167*$AF167,IF($AE167="Flat",$AF167,""))),"")))</f>
        <v/>
      </c>
      <c r="AH167" s="25" t="str">
        <f aca="false">IF($A167="","",IFERROR(IF(OR($AA167="",$AD167="",$AG167=""),"",$AA167-$AD167-$AG167),""))</f>
        <v/>
      </c>
      <c r="AI167" s="28" t="str">
        <f aca="false">IF($A167="","",IFERROR($AH167/$AA167,""))</f>
        <v/>
      </c>
      <c r="AJ167" s="19"/>
      <c r="AK167" s="29"/>
      <c r="AL167" s="30" t="str">
        <f aca="false">IF($A167="","",IFERROR(IF(INDEX(Resources!$S$5:$S$104,MATCH($C167,Resources!$P$5:$P$104,0))&gt;0,INDEX(Resources!$S$5:$S$104,MATCH($C167,Resources!$P$5:$P$104,0)),Settings!$B$6),Settings!$B$6))</f>
        <v/>
      </c>
      <c r="AM167" s="31" t="str">
        <f aca="false">IF($AK167="","",IFERROR($AK167+$AL167,""))</f>
        <v/>
      </c>
      <c r="AN167" s="19"/>
      <c r="AO167" s="32" t="str">
        <f aca="true">IF($A167="","",IF($B167="Canceled","OK",IF(COUNTIF($A$6:$A$205,$A167)&gt;1,"DUPLICATE LOAD ID",IF(AND($L167&lt;&gt;"",$M167&lt;&gt;"",$M167&lt;=$L167),"CHECK APPOINTMENTS",IF(AND($P167&lt;&gt;"",$P167&gt;Settings!$B$8),"CHECK WEIGHT",IF(IFERROR(INDEX(Resources!$C$5:$C$104,MATCH($E167,Resources!$A$5:$A$104,0)),"Missing")&lt;&gt;"Active","CHECK DRIVER",IF(IFERROR(INDEX(Resources!$I$5:$I$104,MATCH($F167,Resources!$G$5:$G$104,0)),"Missing")&lt;&gt;"Active","CHECK TRUCK",IF(AND($G167&lt;&gt;"",IFERROR(INDEX(Resources!$N$5:$N$104,MATCH($G167,Resources!$L$5:$L$104,0)),"Missing")&lt;&gt;"Active"),"CHECK TRAILER",IF(AND($B167="Delivered",$AN167&lt;&gt;"Yes"),"POD NEEDED",IF(AND(OR($B167="Planned",$B167="Dispatched",$B167="At Pickup",$B167="In Transit"),$M167&lt;&gt;"",$M167&lt;NOW()),"DELIVERY OVERDUE",IF(AND($AI167&lt;&gt;"",$AI167&lt;Settings!$B$7),"LOW MARGIN","OK")))))))))))</f>
        <v/>
      </c>
      <c r="AP167" s="20"/>
    </row>
    <row r="168" customFormat="false" ht="19.5" hidden="false" customHeight="true" outlineLevel="0" collapsed="false">
      <c r="A168" s="19"/>
      <c r="B168" s="19"/>
      <c r="C168" s="20"/>
      <c r="D168" s="19"/>
      <c r="E168" s="19"/>
      <c r="F168" s="19"/>
      <c r="G168" s="19"/>
      <c r="H168" s="20"/>
      <c r="I168" s="19"/>
      <c r="J168" s="20"/>
      <c r="K168" s="19"/>
      <c r="L168" s="21"/>
      <c r="M168" s="21"/>
      <c r="N168" s="19"/>
      <c r="O168" s="20"/>
      <c r="P168" s="22"/>
      <c r="Q168" s="22"/>
      <c r="R168" s="22"/>
      <c r="S168" s="23" t="str">
        <f aca="false">IF($A168="","",IF(COUNTA($Q168:$R168)=0,"",SUM($Q168:$R168)))</f>
        <v/>
      </c>
      <c r="T168" s="19"/>
      <c r="U168" s="24"/>
      <c r="V168" s="25" t="str">
        <f aca="false">IF($A168="","",IF(OR($T168="",$U168=""),"",IFERROR(IF($T168="Flat",$U168,IF($T168="Per Loaded Mile",$R168*$U168,"")),"")))</f>
        <v/>
      </c>
      <c r="W168" s="24"/>
      <c r="X168" s="24"/>
      <c r="Y168" s="24"/>
      <c r="Z168" s="24"/>
      <c r="AA168" s="25" t="str">
        <f aca="false">IF(OR($A168="",$V168=""),"",IFERROR(SUM($V168:$Z168),""))</f>
        <v/>
      </c>
      <c r="AB168" s="26" t="str">
        <f aca="false">IF($A168="","",IFERROR(IF(INDEX(Resources!$J$5:$J$104,MATCH($F168,Resources!$G$5:$G$104,0))&gt;0,INDEX(Resources!$J$5:$J$104,MATCH($F168,Resources!$G$5:$G$104,0)),Settings!$B$5),Settings!$B$5))</f>
        <v/>
      </c>
      <c r="AC168" s="26" t="str">
        <f aca="false">IF($A168="","",IF(OR($S168="",$AB168=""),"",IFERROR($S168/$AB168,"")))</f>
        <v/>
      </c>
      <c r="AD168" s="25" t="str">
        <f aca="false">IF($A168="","",IF($AC168="","",IFERROR($AC168*Settings!$B$4,"")))</f>
        <v/>
      </c>
      <c r="AE168" s="19"/>
      <c r="AF168" s="27"/>
      <c r="AG168" s="25" t="str">
        <f aca="false">IF($A168="","",IF(OR($AE168="",$AF168=""),"",IFERROR(IF($AE168="% of Gross",$AA168*$AF168,IF($AE168="Per Loaded Mile",$R168*$AF168,IF($AE168="Flat",$AF168,""))),"")))</f>
        <v/>
      </c>
      <c r="AH168" s="25" t="str">
        <f aca="false">IF($A168="","",IFERROR(IF(OR($AA168="",$AD168="",$AG168=""),"",$AA168-$AD168-$AG168),""))</f>
        <v/>
      </c>
      <c r="AI168" s="28" t="str">
        <f aca="false">IF($A168="","",IFERROR($AH168/$AA168,""))</f>
        <v/>
      </c>
      <c r="AJ168" s="19"/>
      <c r="AK168" s="29"/>
      <c r="AL168" s="30" t="str">
        <f aca="false">IF($A168="","",IFERROR(IF(INDEX(Resources!$S$5:$S$104,MATCH($C168,Resources!$P$5:$P$104,0))&gt;0,INDEX(Resources!$S$5:$S$104,MATCH($C168,Resources!$P$5:$P$104,0)),Settings!$B$6),Settings!$B$6))</f>
        <v/>
      </c>
      <c r="AM168" s="31" t="str">
        <f aca="false">IF($AK168="","",IFERROR($AK168+$AL168,""))</f>
        <v/>
      </c>
      <c r="AN168" s="19"/>
      <c r="AO168" s="32" t="str">
        <f aca="true">IF($A168="","",IF($B168="Canceled","OK",IF(COUNTIF($A$6:$A$205,$A168)&gt;1,"DUPLICATE LOAD ID",IF(AND($L168&lt;&gt;"",$M168&lt;&gt;"",$M168&lt;=$L168),"CHECK APPOINTMENTS",IF(AND($P168&lt;&gt;"",$P168&gt;Settings!$B$8),"CHECK WEIGHT",IF(IFERROR(INDEX(Resources!$C$5:$C$104,MATCH($E168,Resources!$A$5:$A$104,0)),"Missing")&lt;&gt;"Active","CHECK DRIVER",IF(IFERROR(INDEX(Resources!$I$5:$I$104,MATCH($F168,Resources!$G$5:$G$104,0)),"Missing")&lt;&gt;"Active","CHECK TRUCK",IF(AND($G168&lt;&gt;"",IFERROR(INDEX(Resources!$N$5:$N$104,MATCH($G168,Resources!$L$5:$L$104,0)),"Missing")&lt;&gt;"Active"),"CHECK TRAILER",IF(AND($B168="Delivered",$AN168&lt;&gt;"Yes"),"POD NEEDED",IF(AND(OR($B168="Planned",$B168="Dispatched",$B168="At Pickup",$B168="In Transit"),$M168&lt;&gt;"",$M168&lt;NOW()),"DELIVERY OVERDUE",IF(AND($AI168&lt;&gt;"",$AI168&lt;Settings!$B$7),"LOW MARGIN","OK")))))))))))</f>
        <v/>
      </c>
      <c r="AP168" s="20"/>
    </row>
    <row r="169" customFormat="false" ht="19.5" hidden="false" customHeight="true" outlineLevel="0" collapsed="false">
      <c r="A169" s="19"/>
      <c r="B169" s="19"/>
      <c r="C169" s="20"/>
      <c r="D169" s="19"/>
      <c r="E169" s="19"/>
      <c r="F169" s="19"/>
      <c r="G169" s="19"/>
      <c r="H169" s="20"/>
      <c r="I169" s="19"/>
      <c r="J169" s="20"/>
      <c r="K169" s="19"/>
      <c r="L169" s="21"/>
      <c r="M169" s="21"/>
      <c r="N169" s="19"/>
      <c r="O169" s="20"/>
      <c r="P169" s="22"/>
      <c r="Q169" s="22"/>
      <c r="R169" s="22"/>
      <c r="S169" s="23" t="str">
        <f aca="false">IF($A169="","",IF(COUNTA($Q169:$R169)=0,"",SUM($Q169:$R169)))</f>
        <v/>
      </c>
      <c r="T169" s="19"/>
      <c r="U169" s="24"/>
      <c r="V169" s="25" t="str">
        <f aca="false">IF($A169="","",IF(OR($T169="",$U169=""),"",IFERROR(IF($T169="Flat",$U169,IF($T169="Per Loaded Mile",$R169*$U169,"")),"")))</f>
        <v/>
      </c>
      <c r="W169" s="24"/>
      <c r="X169" s="24"/>
      <c r="Y169" s="24"/>
      <c r="Z169" s="24"/>
      <c r="AA169" s="25" t="str">
        <f aca="false">IF(OR($A169="",$V169=""),"",IFERROR(SUM($V169:$Z169),""))</f>
        <v/>
      </c>
      <c r="AB169" s="26" t="str">
        <f aca="false">IF($A169="","",IFERROR(IF(INDEX(Resources!$J$5:$J$104,MATCH($F169,Resources!$G$5:$G$104,0))&gt;0,INDEX(Resources!$J$5:$J$104,MATCH($F169,Resources!$G$5:$G$104,0)),Settings!$B$5),Settings!$B$5))</f>
        <v/>
      </c>
      <c r="AC169" s="26" t="str">
        <f aca="false">IF($A169="","",IF(OR($S169="",$AB169=""),"",IFERROR($S169/$AB169,"")))</f>
        <v/>
      </c>
      <c r="AD169" s="25" t="str">
        <f aca="false">IF($A169="","",IF($AC169="","",IFERROR($AC169*Settings!$B$4,"")))</f>
        <v/>
      </c>
      <c r="AE169" s="19"/>
      <c r="AF169" s="27"/>
      <c r="AG169" s="25" t="str">
        <f aca="false">IF($A169="","",IF(OR($AE169="",$AF169=""),"",IFERROR(IF($AE169="% of Gross",$AA169*$AF169,IF($AE169="Per Loaded Mile",$R169*$AF169,IF($AE169="Flat",$AF169,""))),"")))</f>
        <v/>
      </c>
      <c r="AH169" s="25" t="str">
        <f aca="false">IF($A169="","",IFERROR(IF(OR($AA169="",$AD169="",$AG169=""),"",$AA169-$AD169-$AG169),""))</f>
        <v/>
      </c>
      <c r="AI169" s="28" t="str">
        <f aca="false">IF($A169="","",IFERROR($AH169/$AA169,""))</f>
        <v/>
      </c>
      <c r="AJ169" s="19"/>
      <c r="AK169" s="29"/>
      <c r="AL169" s="30" t="str">
        <f aca="false">IF($A169="","",IFERROR(IF(INDEX(Resources!$S$5:$S$104,MATCH($C169,Resources!$P$5:$P$104,0))&gt;0,INDEX(Resources!$S$5:$S$104,MATCH($C169,Resources!$P$5:$P$104,0)),Settings!$B$6),Settings!$B$6))</f>
        <v/>
      </c>
      <c r="AM169" s="31" t="str">
        <f aca="false">IF($AK169="","",IFERROR($AK169+$AL169,""))</f>
        <v/>
      </c>
      <c r="AN169" s="19"/>
      <c r="AO169" s="32" t="str">
        <f aca="true">IF($A169="","",IF($B169="Canceled","OK",IF(COUNTIF($A$6:$A$205,$A169)&gt;1,"DUPLICATE LOAD ID",IF(AND($L169&lt;&gt;"",$M169&lt;&gt;"",$M169&lt;=$L169),"CHECK APPOINTMENTS",IF(AND($P169&lt;&gt;"",$P169&gt;Settings!$B$8),"CHECK WEIGHT",IF(IFERROR(INDEX(Resources!$C$5:$C$104,MATCH($E169,Resources!$A$5:$A$104,0)),"Missing")&lt;&gt;"Active","CHECK DRIVER",IF(IFERROR(INDEX(Resources!$I$5:$I$104,MATCH($F169,Resources!$G$5:$G$104,0)),"Missing")&lt;&gt;"Active","CHECK TRUCK",IF(AND($G169&lt;&gt;"",IFERROR(INDEX(Resources!$N$5:$N$104,MATCH($G169,Resources!$L$5:$L$104,0)),"Missing")&lt;&gt;"Active"),"CHECK TRAILER",IF(AND($B169="Delivered",$AN169&lt;&gt;"Yes"),"POD NEEDED",IF(AND(OR($B169="Planned",$B169="Dispatched",$B169="At Pickup",$B169="In Transit"),$M169&lt;&gt;"",$M169&lt;NOW()),"DELIVERY OVERDUE",IF(AND($AI169&lt;&gt;"",$AI169&lt;Settings!$B$7),"LOW MARGIN","OK")))))))))))</f>
        <v/>
      </c>
      <c r="AP169" s="20"/>
    </row>
    <row r="170" customFormat="false" ht="19.5" hidden="false" customHeight="true" outlineLevel="0" collapsed="false">
      <c r="A170" s="19"/>
      <c r="B170" s="19"/>
      <c r="C170" s="20"/>
      <c r="D170" s="19"/>
      <c r="E170" s="19"/>
      <c r="F170" s="19"/>
      <c r="G170" s="19"/>
      <c r="H170" s="20"/>
      <c r="I170" s="19"/>
      <c r="J170" s="20"/>
      <c r="K170" s="19"/>
      <c r="L170" s="21"/>
      <c r="M170" s="21"/>
      <c r="N170" s="19"/>
      <c r="O170" s="20"/>
      <c r="P170" s="22"/>
      <c r="Q170" s="22"/>
      <c r="R170" s="22"/>
      <c r="S170" s="23" t="str">
        <f aca="false">IF($A170="","",IF(COUNTA($Q170:$R170)=0,"",SUM($Q170:$R170)))</f>
        <v/>
      </c>
      <c r="T170" s="19"/>
      <c r="U170" s="24"/>
      <c r="V170" s="25" t="str">
        <f aca="false">IF($A170="","",IF(OR($T170="",$U170=""),"",IFERROR(IF($T170="Flat",$U170,IF($T170="Per Loaded Mile",$R170*$U170,"")),"")))</f>
        <v/>
      </c>
      <c r="W170" s="24"/>
      <c r="X170" s="24"/>
      <c r="Y170" s="24"/>
      <c r="Z170" s="24"/>
      <c r="AA170" s="25" t="str">
        <f aca="false">IF(OR($A170="",$V170=""),"",IFERROR(SUM($V170:$Z170),""))</f>
        <v/>
      </c>
      <c r="AB170" s="26" t="str">
        <f aca="false">IF($A170="","",IFERROR(IF(INDEX(Resources!$J$5:$J$104,MATCH($F170,Resources!$G$5:$G$104,0))&gt;0,INDEX(Resources!$J$5:$J$104,MATCH($F170,Resources!$G$5:$G$104,0)),Settings!$B$5),Settings!$B$5))</f>
        <v/>
      </c>
      <c r="AC170" s="26" t="str">
        <f aca="false">IF($A170="","",IF(OR($S170="",$AB170=""),"",IFERROR($S170/$AB170,"")))</f>
        <v/>
      </c>
      <c r="AD170" s="25" t="str">
        <f aca="false">IF($A170="","",IF($AC170="","",IFERROR($AC170*Settings!$B$4,"")))</f>
        <v/>
      </c>
      <c r="AE170" s="19"/>
      <c r="AF170" s="27"/>
      <c r="AG170" s="25" t="str">
        <f aca="false">IF($A170="","",IF(OR($AE170="",$AF170=""),"",IFERROR(IF($AE170="% of Gross",$AA170*$AF170,IF($AE170="Per Loaded Mile",$R170*$AF170,IF($AE170="Flat",$AF170,""))),"")))</f>
        <v/>
      </c>
      <c r="AH170" s="25" t="str">
        <f aca="false">IF($A170="","",IFERROR(IF(OR($AA170="",$AD170="",$AG170=""),"",$AA170-$AD170-$AG170),""))</f>
        <v/>
      </c>
      <c r="AI170" s="28" t="str">
        <f aca="false">IF($A170="","",IFERROR($AH170/$AA170,""))</f>
        <v/>
      </c>
      <c r="AJ170" s="19"/>
      <c r="AK170" s="29"/>
      <c r="AL170" s="30" t="str">
        <f aca="false">IF($A170="","",IFERROR(IF(INDEX(Resources!$S$5:$S$104,MATCH($C170,Resources!$P$5:$P$104,0))&gt;0,INDEX(Resources!$S$5:$S$104,MATCH($C170,Resources!$P$5:$P$104,0)),Settings!$B$6),Settings!$B$6))</f>
        <v/>
      </c>
      <c r="AM170" s="31" t="str">
        <f aca="false">IF($AK170="","",IFERROR($AK170+$AL170,""))</f>
        <v/>
      </c>
      <c r="AN170" s="19"/>
      <c r="AO170" s="32" t="str">
        <f aca="true">IF($A170="","",IF($B170="Canceled","OK",IF(COUNTIF($A$6:$A$205,$A170)&gt;1,"DUPLICATE LOAD ID",IF(AND($L170&lt;&gt;"",$M170&lt;&gt;"",$M170&lt;=$L170),"CHECK APPOINTMENTS",IF(AND($P170&lt;&gt;"",$P170&gt;Settings!$B$8),"CHECK WEIGHT",IF(IFERROR(INDEX(Resources!$C$5:$C$104,MATCH($E170,Resources!$A$5:$A$104,0)),"Missing")&lt;&gt;"Active","CHECK DRIVER",IF(IFERROR(INDEX(Resources!$I$5:$I$104,MATCH($F170,Resources!$G$5:$G$104,0)),"Missing")&lt;&gt;"Active","CHECK TRUCK",IF(AND($G170&lt;&gt;"",IFERROR(INDEX(Resources!$N$5:$N$104,MATCH($G170,Resources!$L$5:$L$104,0)),"Missing")&lt;&gt;"Active"),"CHECK TRAILER",IF(AND($B170="Delivered",$AN170&lt;&gt;"Yes"),"POD NEEDED",IF(AND(OR($B170="Planned",$B170="Dispatched",$B170="At Pickup",$B170="In Transit"),$M170&lt;&gt;"",$M170&lt;NOW()),"DELIVERY OVERDUE",IF(AND($AI170&lt;&gt;"",$AI170&lt;Settings!$B$7),"LOW MARGIN","OK")))))))))))</f>
        <v/>
      </c>
      <c r="AP170" s="20"/>
    </row>
    <row r="171" customFormat="false" ht="19.5" hidden="false" customHeight="true" outlineLevel="0" collapsed="false">
      <c r="A171" s="19"/>
      <c r="B171" s="19"/>
      <c r="C171" s="20"/>
      <c r="D171" s="19"/>
      <c r="E171" s="19"/>
      <c r="F171" s="19"/>
      <c r="G171" s="19"/>
      <c r="H171" s="20"/>
      <c r="I171" s="19"/>
      <c r="J171" s="20"/>
      <c r="K171" s="19"/>
      <c r="L171" s="21"/>
      <c r="M171" s="21"/>
      <c r="N171" s="19"/>
      <c r="O171" s="20"/>
      <c r="P171" s="22"/>
      <c r="Q171" s="22"/>
      <c r="R171" s="22"/>
      <c r="S171" s="23" t="str">
        <f aca="false">IF($A171="","",IF(COUNTA($Q171:$R171)=0,"",SUM($Q171:$R171)))</f>
        <v/>
      </c>
      <c r="T171" s="19"/>
      <c r="U171" s="24"/>
      <c r="V171" s="25" t="str">
        <f aca="false">IF($A171="","",IF(OR($T171="",$U171=""),"",IFERROR(IF($T171="Flat",$U171,IF($T171="Per Loaded Mile",$R171*$U171,"")),"")))</f>
        <v/>
      </c>
      <c r="W171" s="24"/>
      <c r="X171" s="24"/>
      <c r="Y171" s="24"/>
      <c r="Z171" s="24"/>
      <c r="AA171" s="25" t="str">
        <f aca="false">IF(OR($A171="",$V171=""),"",IFERROR(SUM($V171:$Z171),""))</f>
        <v/>
      </c>
      <c r="AB171" s="26" t="str">
        <f aca="false">IF($A171="","",IFERROR(IF(INDEX(Resources!$J$5:$J$104,MATCH($F171,Resources!$G$5:$G$104,0))&gt;0,INDEX(Resources!$J$5:$J$104,MATCH($F171,Resources!$G$5:$G$104,0)),Settings!$B$5),Settings!$B$5))</f>
        <v/>
      </c>
      <c r="AC171" s="26" t="str">
        <f aca="false">IF($A171="","",IF(OR($S171="",$AB171=""),"",IFERROR($S171/$AB171,"")))</f>
        <v/>
      </c>
      <c r="AD171" s="25" t="str">
        <f aca="false">IF($A171="","",IF($AC171="","",IFERROR($AC171*Settings!$B$4,"")))</f>
        <v/>
      </c>
      <c r="AE171" s="19"/>
      <c r="AF171" s="27"/>
      <c r="AG171" s="25" t="str">
        <f aca="false">IF($A171="","",IF(OR($AE171="",$AF171=""),"",IFERROR(IF($AE171="% of Gross",$AA171*$AF171,IF($AE171="Per Loaded Mile",$R171*$AF171,IF($AE171="Flat",$AF171,""))),"")))</f>
        <v/>
      </c>
      <c r="AH171" s="25" t="str">
        <f aca="false">IF($A171="","",IFERROR(IF(OR($AA171="",$AD171="",$AG171=""),"",$AA171-$AD171-$AG171),""))</f>
        <v/>
      </c>
      <c r="AI171" s="28" t="str">
        <f aca="false">IF($A171="","",IFERROR($AH171/$AA171,""))</f>
        <v/>
      </c>
      <c r="AJ171" s="19"/>
      <c r="AK171" s="29"/>
      <c r="AL171" s="30" t="str">
        <f aca="false">IF($A171="","",IFERROR(IF(INDEX(Resources!$S$5:$S$104,MATCH($C171,Resources!$P$5:$P$104,0))&gt;0,INDEX(Resources!$S$5:$S$104,MATCH($C171,Resources!$P$5:$P$104,0)),Settings!$B$6),Settings!$B$6))</f>
        <v/>
      </c>
      <c r="AM171" s="31" t="str">
        <f aca="false">IF($AK171="","",IFERROR($AK171+$AL171,""))</f>
        <v/>
      </c>
      <c r="AN171" s="19"/>
      <c r="AO171" s="32" t="str">
        <f aca="true">IF($A171="","",IF($B171="Canceled","OK",IF(COUNTIF($A$6:$A$205,$A171)&gt;1,"DUPLICATE LOAD ID",IF(AND($L171&lt;&gt;"",$M171&lt;&gt;"",$M171&lt;=$L171),"CHECK APPOINTMENTS",IF(AND($P171&lt;&gt;"",$P171&gt;Settings!$B$8),"CHECK WEIGHT",IF(IFERROR(INDEX(Resources!$C$5:$C$104,MATCH($E171,Resources!$A$5:$A$104,0)),"Missing")&lt;&gt;"Active","CHECK DRIVER",IF(IFERROR(INDEX(Resources!$I$5:$I$104,MATCH($F171,Resources!$G$5:$G$104,0)),"Missing")&lt;&gt;"Active","CHECK TRUCK",IF(AND($G171&lt;&gt;"",IFERROR(INDEX(Resources!$N$5:$N$104,MATCH($G171,Resources!$L$5:$L$104,0)),"Missing")&lt;&gt;"Active"),"CHECK TRAILER",IF(AND($B171="Delivered",$AN171&lt;&gt;"Yes"),"POD NEEDED",IF(AND(OR($B171="Planned",$B171="Dispatched",$B171="At Pickup",$B171="In Transit"),$M171&lt;&gt;"",$M171&lt;NOW()),"DELIVERY OVERDUE",IF(AND($AI171&lt;&gt;"",$AI171&lt;Settings!$B$7),"LOW MARGIN","OK")))))))))))</f>
        <v/>
      </c>
      <c r="AP171" s="20"/>
    </row>
    <row r="172" customFormat="false" ht="19.5" hidden="false" customHeight="true" outlineLevel="0" collapsed="false">
      <c r="A172" s="19"/>
      <c r="B172" s="19"/>
      <c r="C172" s="20"/>
      <c r="D172" s="19"/>
      <c r="E172" s="19"/>
      <c r="F172" s="19"/>
      <c r="G172" s="19"/>
      <c r="H172" s="20"/>
      <c r="I172" s="19"/>
      <c r="J172" s="20"/>
      <c r="K172" s="19"/>
      <c r="L172" s="21"/>
      <c r="M172" s="21"/>
      <c r="N172" s="19"/>
      <c r="O172" s="20"/>
      <c r="P172" s="22"/>
      <c r="Q172" s="22"/>
      <c r="R172" s="22"/>
      <c r="S172" s="23" t="str">
        <f aca="false">IF($A172="","",IF(COUNTA($Q172:$R172)=0,"",SUM($Q172:$R172)))</f>
        <v/>
      </c>
      <c r="T172" s="19"/>
      <c r="U172" s="24"/>
      <c r="V172" s="25" t="str">
        <f aca="false">IF($A172="","",IF(OR($T172="",$U172=""),"",IFERROR(IF($T172="Flat",$U172,IF($T172="Per Loaded Mile",$R172*$U172,"")),"")))</f>
        <v/>
      </c>
      <c r="W172" s="24"/>
      <c r="X172" s="24"/>
      <c r="Y172" s="24"/>
      <c r="Z172" s="24"/>
      <c r="AA172" s="25" t="str">
        <f aca="false">IF(OR($A172="",$V172=""),"",IFERROR(SUM($V172:$Z172),""))</f>
        <v/>
      </c>
      <c r="AB172" s="26" t="str">
        <f aca="false">IF($A172="","",IFERROR(IF(INDEX(Resources!$J$5:$J$104,MATCH($F172,Resources!$G$5:$G$104,0))&gt;0,INDEX(Resources!$J$5:$J$104,MATCH($F172,Resources!$G$5:$G$104,0)),Settings!$B$5),Settings!$B$5))</f>
        <v/>
      </c>
      <c r="AC172" s="26" t="str">
        <f aca="false">IF($A172="","",IF(OR($S172="",$AB172=""),"",IFERROR($S172/$AB172,"")))</f>
        <v/>
      </c>
      <c r="AD172" s="25" t="str">
        <f aca="false">IF($A172="","",IF($AC172="","",IFERROR($AC172*Settings!$B$4,"")))</f>
        <v/>
      </c>
      <c r="AE172" s="19"/>
      <c r="AF172" s="27"/>
      <c r="AG172" s="25" t="str">
        <f aca="false">IF($A172="","",IF(OR($AE172="",$AF172=""),"",IFERROR(IF($AE172="% of Gross",$AA172*$AF172,IF($AE172="Per Loaded Mile",$R172*$AF172,IF($AE172="Flat",$AF172,""))),"")))</f>
        <v/>
      </c>
      <c r="AH172" s="25" t="str">
        <f aca="false">IF($A172="","",IFERROR(IF(OR($AA172="",$AD172="",$AG172=""),"",$AA172-$AD172-$AG172),""))</f>
        <v/>
      </c>
      <c r="AI172" s="28" t="str">
        <f aca="false">IF($A172="","",IFERROR($AH172/$AA172,""))</f>
        <v/>
      </c>
      <c r="AJ172" s="19"/>
      <c r="AK172" s="29"/>
      <c r="AL172" s="30" t="str">
        <f aca="false">IF($A172="","",IFERROR(IF(INDEX(Resources!$S$5:$S$104,MATCH($C172,Resources!$P$5:$P$104,0))&gt;0,INDEX(Resources!$S$5:$S$104,MATCH($C172,Resources!$P$5:$P$104,0)),Settings!$B$6),Settings!$B$6))</f>
        <v/>
      </c>
      <c r="AM172" s="31" t="str">
        <f aca="false">IF($AK172="","",IFERROR($AK172+$AL172,""))</f>
        <v/>
      </c>
      <c r="AN172" s="19"/>
      <c r="AO172" s="32" t="str">
        <f aca="true">IF($A172="","",IF($B172="Canceled","OK",IF(COUNTIF($A$6:$A$205,$A172)&gt;1,"DUPLICATE LOAD ID",IF(AND($L172&lt;&gt;"",$M172&lt;&gt;"",$M172&lt;=$L172),"CHECK APPOINTMENTS",IF(AND($P172&lt;&gt;"",$P172&gt;Settings!$B$8),"CHECK WEIGHT",IF(IFERROR(INDEX(Resources!$C$5:$C$104,MATCH($E172,Resources!$A$5:$A$104,0)),"Missing")&lt;&gt;"Active","CHECK DRIVER",IF(IFERROR(INDEX(Resources!$I$5:$I$104,MATCH($F172,Resources!$G$5:$G$104,0)),"Missing")&lt;&gt;"Active","CHECK TRUCK",IF(AND($G172&lt;&gt;"",IFERROR(INDEX(Resources!$N$5:$N$104,MATCH($G172,Resources!$L$5:$L$104,0)),"Missing")&lt;&gt;"Active"),"CHECK TRAILER",IF(AND($B172="Delivered",$AN172&lt;&gt;"Yes"),"POD NEEDED",IF(AND(OR($B172="Planned",$B172="Dispatched",$B172="At Pickup",$B172="In Transit"),$M172&lt;&gt;"",$M172&lt;NOW()),"DELIVERY OVERDUE",IF(AND($AI172&lt;&gt;"",$AI172&lt;Settings!$B$7),"LOW MARGIN","OK")))))))))))</f>
        <v/>
      </c>
      <c r="AP172" s="20"/>
    </row>
    <row r="173" customFormat="false" ht="19.5" hidden="false" customHeight="true" outlineLevel="0" collapsed="false">
      <c r="A173" s="19"/>
      <c r="B173" s="19"/>
      <c r="C173" s="20"/>
      <c r="D173" s="19"/>
      <c r="E173" s="19"/>
      <c r="F173" s="19"/>
      <c r="G173" s="19"/>
      <c r="H173" s="20"/>
      <c r="I173" s="19"/>
      <c r="J173" s="20"/>
      <c r="K173" s="19"/>
      <c r="L173" s="21"/>
      <c r="M173" s="21"/>
      <c r="N173" s="19"/>
      <c r="O173" s="20"/>
      <c r="P173" s="22"/>
      <c r="Q173" s="22"/>
      <c r="R173" s="22"/>
      <c r="S173" s="23" t="str">
        <f aca="false">IF($A173="","",IF(COUNTA($Q173:$R173)=0,"",SUM($Q173:$R173)))</f>
        <v/>
      </c>
      <c r="T173" s="19"/>
      <c r="U173" s="24"/>
      <c r="V173" s="25" t="str">
        <f aca="false">IF($A173="","",IF(OR($T173="",$U173=""),"",IFERROR(IF($T173="Flat",$U173,IF($T173="Per Loaded Mile",$R173*$U173,"")),"")))</f>
        <v/>
      </c>
      <c r="W173" s="24"/>
      <c r="X173" s="24"/>
      <c r="Y173" s="24"/>
      <c r="Z173" s="24"/>
      <c r="AA173" s="25" t="str">
        <f aca="false">IF(OR($A173="",$V173=""),"",IFERROR(SUM($V173:$Z173),""))</f>
        <v/>
      </c>
      <c r="AB173" s="26" t="str">
        <f aca="false">IF($A173="","",IFERROR(IF(INDEX(Resources!$J$5:$J$104,MATCH($F173,Resources!$G$5:$G$104,0))&gt;0,INDEX(Resources!$J$5:$J$104,MATCH($F173,Resources!$G$5:$G$104,0)),Settings!$B$5),Settings!$B$5))</f>
        <v/>
      </c>
      <c r="AC173" s="26" t="str">
        <f aca="false">IF($A173="","",IF(OR($S173="",$AB173=""),"",IFERROR($S173/$AB173,"")))</f>
        <v/>
      </c>
      <c r="AD173" s="25" t="str">
        <f aca="false">IF($A173="","",IF($AC173="","",IFERROR($AC173*Settings!$B$4,"")))</f>
        <v/>
      </c>
      <c r="AE173" s="19"/>
      <c r="AF173" s="27"/>
      <c r="AG173" s="25" t="str">
        <f aca="false">IF($A173="","",IF(OR($AE173="",$AF173=""),"",IFERROR(IF($AE173="% of Gross",$AA173*$AF173,IF($AE173="Per Loaded Mile",$R173*$AF173,IF($AE173="Flat",$AF173,""))),"")))</f>
        <v/>
      </c>
      <c r="AH173" s="25" t="str">
        <f aca="false">IF($A173="","",IFERROR(IF(OR($AA173="",$AD173="",$AG173=""),"",$AA173-$AD173-$AG173),""))</f>
        <v/>
      </c>
      <c r="AI173" s="28" t="str">
        <f aca="false">IF($A173="","",IFERROR($AH173/$AA173,""))</f>
        <v/>
      </c>
      <c r="AJ173" s="19"/>
      <c r="AK173" s="29"/>
      <c r="AL173" s="30" t="str">
        <f aca="false">IF($A173="","",IFERROR(IF(INDEX(Resources!$S$5:$S$104,MATCH($C173,Resources!$P$5:$P$104,0))&gt;0,INDEX(Resources!$S$5:$S$104,MATCH($C173,Resources!$P$5:$P$104,0)),Settings!$B$6),Settings!$B$6))</f>
        <v/>
      </c>
      <c r="AM173" s="31" t="str">
        <f aca="false">IF($AK173="","",IFERROR($AK173+$AL173,""))</f>
        <v/>
      </c>
      <c r="AN173" s="19"/>
      <c r="AO173" s="32" t="str">
        <f aca="true">IF($A173="","",IF($B173="Canceled","OK",IF(COUNTIF($A$6:$A$205,$A173)&gt;1,"DUPLICATE LOAD ID",IF(AND($L173&lt;&gt;"",$M173&lt;&gt;"",$M173&lt;=$L173),"CHECK APPOINTMENTS",IF(AND($P173&lt;&gt;"",$P173&gt;Settings!$B$8),"CHECK WEIGHT",IF(IFERROR(INDEX(Resources!$C$5:$C$104,MATCH($E173,Resources!$A$5:$A$104,0)),"Missing")&lt;&gt;"Active","CHECK DRIVER",IF(IFERROR(INDEX(Resources!$I$5:$I$104,MATCH($F173,Resources!$G$5:$G$104,0)),"Missing")&lt;&gt;"Active","CHECK TRUCK",IF(AND($G173&lt;&gt;"",IFERROR(INDEX(Resources!$N$5:$N$104,MATCH($G173,Resources!$L$5:$L$104,0)),"Missing")&lt;&gt;"Active"),"CHECK TRAILER",IF(AND($B173="Delivered",$AN173&lt;&gt;"Yes"),"POD NEEDED",IF(AND(OR($B173="Planned",$B173="Dispatched",$B173="At Pickup",$B173="In Transit"),$M173&lt;&gt;"",$M173&lt;NOW()),"DELIVERY OVERDUE",IF(AND($AI173&lt;&gt;"",$AI173&lt;Settings!$B$7),"LOW MARGIN","OK")))))))))))</f>
        <v/>
      </c>
      <c r="AP173" s="20"/>
    </row>
    <row r="174" customFormat="false" ht="19.5" hidden="false" customHeight="true" outlineLevel="0" collapsed="false">
      <c r="A174" s="19"/>
      <c r="B174" s="19"/>
      <c r="C174" s="20"/>
      <c r="D174" s="19"/>
      <c r="E174" s="19"/>
      <c r="F174" s="19"/>
      <c r="G174" s="19"/>
      <c r="H174" s="20"/>
      <c r="I174" s="19"/>
      <c r="J174" s="20"/>
      <c r="K174" s="19"/>
      <c r="L174" s="21"/>
      <c r="M174" s="21"/>
      <c r="N174" s="19"/>
      <c r="O174" s="20"/>
      <c r="P174" s="22"/>
      <c r="Q174" s="22"/>
      <c r="R174" s="22"/>
      <c r="S174" s="23" t="str">
        <f aca="false">IF($A174="","",IF(COUNTA($Q174:$R174)=0,"",SUM($Q174:$R174)))</f>
        <v/>
      </c>
      <c r="T174" s="19"/>
      <c r="U174" s="24"/>
      <c r="V174" s="25" t="str">
        <f aca="false">IF($A174="","",IF(OR($T174="",$U174=""),"",IFERROR(IF($T174="Flat",$U174,IF($T174="Per Loaded Mile",$R174*$U174,"")),"")))</f>
        <v/>
      </c>
      <c r="W174" s="24"/>
      <c r="X174" s="24"/>
      <c r="Y174" s="24"/>
      <c r="Z174" s="24"/>
      <c r="AA174" s="25" t="str">
        <f aca="false">IF(OR($A174="",$V174=""),"",IFERROR(SUM($V174:$Z174),""))</f>
        <v/>
      </c>
      <c r="AB174" s="26" t="str">
        <f aca="false">IF($A174="","",IFERROR(IF(INDEX(Resources!$J$5:$J$104,MATCH($F174,Resources!$G$5:$G$104,0))&gt;0,INDEX(Resources!$J$5:$J$104,MATCH($F174,Resources!$G$5:$G$104,0)),Settings!$B$5),Settings!$B$5))</f>
        <v/>
      </c>
      <c r="AC174" s="26" t="str">
        <f aca="false">IF($A174="","",IF(OR($S174="",$AB174=""),"",IFERROR($S174/$AB174,"")))</f>
        <v/>
      </c>
      <c r="AD174" s="25" t="str">
        <f aca="false">IF($A174="","",IF($AC174="","",IFERROR($AC174*Settings!$B$4,"")))</f>
        <v/>
      </c>
      <c r="AE174" s="19"/>
      <c r="AF174" s="27"/>
      <c r="AG174" s="25" t="str">
        <f aca="false">IF($A174="","",IF(OR($AE174="",$AF174=""),"",IFERROR(IF($AE174="% of Gross",$AA174*$AF174,IF($AE174="Per Loaded Mile",$R174*$AF174,IF($AE174="Flat",$AF174,""))),"")))</f>
        <v/>
      </c>
      <c r="AH174" s="25" t="str">
        <f aca="false">IF($A174="","",IFERROR(IF(OR($AA174="",$AD174="",$AG174=""),"",$AA174-$AD174-$AG174),""))</f>
        <v/>
      </c>
      <c r="AI174" s="28" t="str">
        <f aca="false">IF($A174="","",IFERROR($AH174/$AA174,""))</f>
        <v/>
      </c>
      <c r="AJ174" s="19"/>
      <c r="AK174" s="29"/>
      <c r="AL174" s="30" t="str">
        <f aca="false">IF($A174="","",IFERROR(IF(INDEX(Resources!$S$5:$S$104,MATCH($C174,Resources!$P$5:$P$104,0))&gt;0,INDEX(Resources!$S$5:$S$104,MATCH($C174,Resources!$P$5:$P$104,0)),Settings!$B$6),Settings!$B$6))</f>
        <v/>
      </c>
      <c r="AM174" s="31" t="str">
        <f aca="false">IF($AK174="","",IFERROR($AK174+$AL174,""))</f>
        <v/>
      </c>
      <c r="AN174" s="19"/>
      <c r="AO174" s="32" t="str">
        <f aca="true">IF($A174="","",IF($B174="Canceled","OK",IF(COUNTIF($A$6:$A$205,$A174)&gt;1,"DUPLICATE LOAD ID",IF(AND($L174&lt;&gt;"",$M174&lt;&gt;"",$M174&lt;=$L174),"CHECK APPOINTMENTS",IF(AND($P174&lt;&gt;"",$P174&gt;Settings!$B$8),"CHECK WEIGHT",IF(IFERROR(INDEX(Resources!$C$5:$C$104,MATCH($E174,Resources!$A$5:$A$104,0)),"Missing")&lt;&gt;"Active","CHECK DRIVER",IF(IFERROR(INDEX(Resources!$I$5:$I$104,MATCH($F174,Resources!$G$5:$G$104,0)),"Missing")&lt;&gt;"Active","CHECK TRUCK",IF(AND($G174&lt;&gt;"",IFERROR(INDEX(Resources!$N$5:$N$104,MATCH($G174,Resources!$L$5:$L$104,0)),"Missing")&lt;&gt;"Active"),"CHECK TRAILER",IF(AND($B174="Delivered",$AN174&lt;&gt;"Yes"),"POD NEEDED",IF(AND(OR($B174="Planned",$B174="Dispatched",$B174="At Pickup",$B174="In Transit"),$M174&lt;&gt;"",$M174&lt;NOW()),"DELIVERY OVERDUE",IF(AND($AI174&lt;&gt;"",$AI174&lt;Settings!$B$7),"LOW MARGIN","OK")))))))))))</f>
        <v/>
      </c>
      <c r="AP174" s="20"/>
    </row>
    <row r="175" customFormat="false" ht="19.5" hidden="false" customHeight="true" outlineLevel="0" collapsed="false">
      <c r="A175" s="19"/>
      <c r="B175" s="19"/>
      <c r="C175" s="20"/>
      <c r="D175" s="19"/>
      <c r="E175" s="19"/>
      <c r="F175" s="19"/>
      <c r="G175" s="19"/>
      <c r="H175" s="20"/>
      <c r="I175" s="19"/>
      <c r="J175" s="20"/>
      <c r="K175" s="19"/>
      <c r="L175" s="21"/>
      <c r="M175" s="21"/>
      <c r="N175" s="19"/>
      <c r="O175" s="20"/>
      <c r="P175" s="22"/>
      <c r="Q175" s="22"/>
      <c r="R175" s="22"/>
      <c r="S175" s="23" t="str">
        <f aca="false">IF($A175="","",IF(COUNTA($Q175:$R175)=0,"",SUM($Q175:$R175)))</f>
        <v/>
      </c>
      <c r="T175" s="19"/>
      <c r="U175" s="24"/>
      <c r="V175" s="25" t="str">
        <f aca="false">IF($A175="","",IF(OR($T175="",$U175=""),"",IFERROR(IF($T175="Flat",$U175,IF($T175="Per Loaded Mile",$R175*$U175,"")),"")))</f>
        <v/>
      </c>
      <c r="W175" s="24"/>
      <c r="X175" s="24"/>
      <c r="Y175" s="24"/>
      <c r="Z175" s="24"/>
      <c r="AA175" s="25" t="str">
        <f aca="false">IF(OR($A175="",$V175=""),"",IFERROR(SUM($V175:$Z175),""))</f>
        <v/>
      </c>
      <c r="AB175" s="26" t="str">
        <f aca="false">IF($A175="","",IFERROR(IF(INDEX(Resources!$J$5:$J$104,MATCH($F175,Resources!$G$5:$G$104,0))&gt;0,INDEX(Resources!$J$5:$J$104,MATCH($F175,Resources!$G$5:$G$104,0)),Settings!$B$5),Settings!$B$5))</f>
        <v/>
      </c>
      <c r="AC175" s="26" t="str">
        <f aca="false">IF($A175="","",IF(OR($S175="",$AB175=""),"",IFERROR($S175/$AB175,"")))</f>
        <v/>
      </c>
      <c r="AD175" s="25" t="str">
        <f aca="false">IF($A175="","",IF($AC175="","",IFERROR($AC175*Settings!$B$4,"")))</f>
        <v/>
      </c>
      <c r="AE175" s="19"/>
      <c r="AF175" s="27"/>
      <c r="AG175" s="25" t="str">
        <f aca="false">IF($A175="","",IF(OR($AE175="",$AF175=""),"",IFERROR(IF($AE175="% of Gross",$AA175*$AF175,IF($AE175="Per Loaded Mile",$R175*$AF175,IF($AE175="Flat",$AF175,""))),"")))</f>
        <v/>
      </c>
      <c r="AH175" s="25" t="str">
        <f aca="false">IF($A175="","",IFERROR(IF(OR($AA175="",$AD175="",$AG175=""),"",$AA175-$AD175-$AG175),""))</f>
        <v/>
      </c>
      <c r="AI175" s="28" t="str">
        <f aca="false">IF($A175="","",IFERROR($AH175/$AA175,""))</f>
        <v/>
      </c>
      <c r="AJ175" s="19"/>
      <c r="AK175" s="29"/>
      <c r="AL175" s="30" t="str">
        <f aca="false">IF($A175="","",IFERROR(IF(INDEX(Resources!$S$5:$S$104,MATCH($C175,Resources!$P$5:$P$104,0))&gt;0,INDEX(Resources!$S$5:$S$104,MATCH($C175,Resources!$P$5:$P$104,0)),Settings!$B$6),Settings!$B$6))</f>
        <v/>
      </c>
      <c r="AM175" s="31" t="str">
        <f aca="false">IF($AK175="","",IFERROR($AK175+$AL175,""))</f>
        <v/>
      </c>
      <c r="AN175" s="19"/>
      <c r="AO175" s="32" t="str">
        <f aca="true">IF($A175="","",IF($B175="Canceled","OK",IF(COUNTIF($A$6:$A$205,$A175)&gt;1,"DUPLICATE LOAD ID",IF(AND($L175&lt;&gt;"",$M175&lt;&gt;"",$M175&lt;=$L175),"CHECK APPOINTMENTS",IF(AND($P175&lt;&gt;"",$P175&gt;Settings!$B$8),"CHECK WEIGHT",IF(IFERROR(INDEX(Resources!$C$5:$C$104,MATCH($E175,Resources!$A$5:$A$104,0)),"Missing")&lt;&gt;"Active","CHECK DRIVER",IF(IFERROR(INDEX(Resources!$I$5:$I$104,MATCH($F175,Resources!$G$5:$G$104,0)),"Missing")&lt;&gt;"Active","CHECK TRUCK",IF(AND($G175&lt;&gt;"",IFERROR(INDEX(Resources!$N$5:$N$104,MATCH($G175,Resources!$L$5:$L$104,0)),"Missing")&lt;&gt;"Active"),"CHECK TRAILER",IF(AND($B175="Delivered",$AN175&lt;&gt;"Yes"),"POD NEEDED",IF(AND(OR($B175="Planned",$B175="Dispatched",$B175="At Pickup",$B175="In Transit"),$M175&lt;&gt;"",$M175&lt;NOW()),"DELIVERY OVERDUE",IF(AND($AI175&lt;&gt;"",$AI175&lt;Settings!$B$7),"LOW MARGIN","OK")))))))))))</f>
        <v/>
      </c>
      <c r="AP175" s="20"/>
    </row>
    <row r="176" customFormat="false" ht="19.5" hidden="false" customHeight="true" outlineLevel="0" collapsed="false">
      <c r="A176" s="19"/>
      <c r="B176" s="19"/>
      <c r="C176" s="20"/>
      <c r="D176" s="19"/>
      <c r="E176" s="19"/>
      <c r="F176" s="19"/>
      <c r="G176" s="19"/>
      <c r="H176" s="20"/>
      <c r="I176" s="19"/>
      <c r="J176" s="20"/>
      <c r="K176" s="19"/>
      <c r="L176" s="21"/>
      <c r="M176" s="21"/>
      <c r="N176" s="19"/>
      <c r="O176" s="20"/>
      <c r="P176" s="22"/>
      <c r="Q176" s="22"/>
      <c r="R176" s="22"/>
      <c r="S176" s="23" t="str">
        <f aca="false">IF($A176="","",IF(COUNTA($Q176:$R176)=0,"",SUM($Q176:$R176)))</f>
        <v/>
      </c>
      <c r="T176" s="19"/>
      <c r="U176" s="24"/>
      <c r="V176" s="25" t="str">
        <f aca="false">IF($A176="","",IF(OR($T176="",$U176=""),"",IFERROR(IF($T176="Flat",$U176,IF($T176="Per Loaded Mile",$R176*$U176,"")),"")))</f>
        <v/>
      </c>
      <c r="W176" s="24"/>
      <c r="X176" s="24"/>
      <c r="Y176" s="24"/>
      <c r="Z176" s="24"/>
      <c r="AA176" s="25" t="str">
        <f aca="false">IF(OR($A176="",$V176=""),"",IFERROR(SUM($V176:$Z176),""))</f>
        <v/>
      </c>
      <c r="AB176" s="26" t="str">
        <f aca="false">IF($A176="","",IFERROR(IF(INDEX(Resources!$J$5:$J$104,MATCH($F176,Resources!$G$5:$G$104,0))&gt;0,INDEX(Resources!$J$5:$J$104,MATCH($F176,Resources!$G$5:$G$104,0)),Settings!$B$5),Settings!$B$5))</f>
        <v/>
      </c>
      <c r="AC176" s="26" t="str">
        <f aca="false">IF($A176="","",IF(OR($S176="",$AB176=""),"",IFERROR($S176/$AB176,"")))</f>
        <v/>
      </c>
      <c r="AD176" s="25" t="str">
        <f aca="false">IF($A176="","",IF($AC176="","",IFERROR($AC176*Settings!$B$4,"")))</f>
        <v/>
      </c>
      <c r="AE176" s="19"/>
      <c r="AF176" s="27"/>
      <c r="AG176" s="25" t="str">
        <f aca="false">IF($A176="","",IF(OR($AE176="",$AF176=""),"",IFERROR(IF($AE176="% of Gross",$AA176*$AF176,IF($AE176="Per Loaded Mile",$R176*$AF176,IF($AE176="Flat",$AF176,""))),"")))</f>
        <v/>
      </c>
      <c r="AH176" s="25" t="str">
        <f aca="false">IF($A176="","",IFERROR(IF(OR($AA176="",$AD176="",$AG176=""),"",$AA176-$AD176-$AG176),""))</f>
        <v/>
      </c>
      <c r="AI176" s="28" t="str">
        <f aca="false">IF($A176="","",IFERROR($AH176/$AA176,""))</f>
        <v/>
      </c>
      <c r="AJ176" s="19"/>
      <c r="AK176" s="29"/>
      <c r="AL176" s="30" t="str">
        <f aca="false">IF($A176="","",IFERROR(IF(INDEX(Resources!$S$5:$S$104,MATCH($C176,Resources!$P$5:$P$104,0))&gt;0,INDEX(Resources!$S$5:$S$104,MATCH($C176,Resources!$P$5:$P$104,0)),Settings!$B$6),Settings!$B$6))</f>
        <v/>
      </c>
      <c r="AM176" s="31" t="str">
        <f aca="false">IF($AK176="","",IFERROR($AK176+$AL176,""))</f>
        <v/>
      </c>
      <c r="AN176" s="19"/>
      <c r="AO176" s="32" t="str">
        <f aca="true">IF($A176="","",IF($B176="Canceled","OK",IF(COUNTIF($A$6:$A$205,$A176)&gt;1,"DUPLICATE LOAD ID",IF(AND($L176&lt;&gt;"",$M176&lt;&gt;"",$M176&lt;=$L176),"CHECK APPOINTMENTS",IF(AND($P176&lt;&gt;"",$P176&gt;Settings!$B$8),"CHECK WEIGHT",IF(IFERROR(INDEX(Resources!$C$5:$C$104,MATCH($E176,Resources!$A$5:$A$104,0)),"Missing")&lt;&gt;"Active","CHECK DRIVER",IF(IFERROR(INDEX(Resources!$I$5:$I$104,MATCH($F176,Resources!$G$5:$G$104,0)),"Missing")&lt;&gt;"Active","CHECK TRUCK",IF(AND($G176&lt;&gt;"",IFERROR(INDEX(Resources!$N$5:$N$104,MATCH($G176,Resources!$L$5:$L$104,0)),"Missing")&lt;&gt;"Active"),"CHECK TRAILER",IF(AND($B176="Delivered",$AN176&lt;&gt;"Yes"),"POD NEEDED",IF(AND(OR($B176="Planned",$B176="Dispatched",$B176="At Pickup",$B176="In Transit"),$M176&lt;&gt;"",$M176&lt;NOW()),"DELIVERY OVERDUE",IF(AND($AI176&lt;&gt;"",$AI176&lt;Settings!$B$7),"LOW MARGIN","OK")))))))))))</f>
        <v/>
      </c>
      <c r="AP176" s="20"/>
    </row>
    <row r="177" customFormat="false" ht="19.5" hidden="false" customHeight="true" outlineLevel="0" collapsed="false">
      <c r="A177" s="19"/>
      <c r="B177" s="19"/>
      <c r="C177" s="20"/>
      <c r="D177" s="19"/>
      <c r="E177" s="19"/>
      <c r="F177" s="19"/>
      <c r="G177" s="19"/>
      <c r="H177" s="20"/>
      <c r="I177" s="19"/>
      <c r="J177" s="20"/>
      <c r="K177" s="19"/>
      <c r="L177" s="21"/>
      <c r="M177" s="21"/>
      <c r="N177" s="19"/>
      <c r="O177" s="20"/>
      <c r="P177" s="22"/>
      <c r="Q177" s="22"/>
      <c r="R177" s="22"/>
      <c r="S177" s="23" t="str">
        <f aca="false">IF($A177="","",IF(COUNTA($Q177:$R177)=0,"",SUM($Q177:$R177)))</f>
        <v/>
      </c>
      <c r="T177" s="19"/>
      <c r="U177" s="24"/>
      <c r="V177" s="25" t="str">
        <f aca="false">IF($A177="","",IF(OR($T177="",$U177=""),"",IFERROR(IF($T177="Flat",$U177,IF($T177="Per Loaded Mile",$R177*$U177,"")),"")))</f>
        <v/>
      </c>
      <c r="W177" s="24"/>
      <c r="X177" s="24"/>
      <c r="Y177" s="24"/>
      <c r="Z177" s="24"/>
      <c r="AA177" s="25" t="str">
        <f aca="false">IF(OR($A177="",$V177=""),"",IFERROR(SUM($V177:$Z177),""))</f>
        <v/>
      </c>
      <c r="AB177" s="26" t="str">
        <f aca="false">IF($A177="","",IFERROR(IF(INDEX(Resources!$J$5:$J$104,MATCH($F177,Resources!$G$5:$G$104,0))&gt;0,INDEX(Resources!$J$5:$J$104,MATCH($F177,Resources!$G$5:$G$104,0)),Settings!$B$5),Settings!$B$5))</f>
        <v/>
      </c>
      <c r="AC177" s="26" t="str">
        <f aca="false">IF($A177="","",IF(OR($S177="",$AB177=""),"",IFERROR($S177/$AB177,"")))</f>
        <v/>
      </c>
      <c r="AD177" s="25" t="str">
        <f aca="false">IF($A177="","",IF($AC177="","",IFERROR($AC177*Settings!$B$4,"")))</f>
        <v/>
      </c>
      <c r="AE177" s="19"/>
      <c r="AF177" s="27"/>
      <c r="AG177" s="25" t="str">
        <f aca="false">IF($A177="","",IF(OR($AE177="",$AF177=""),"",IFERROR(IF($AE177="% of Gross",$AA177*$AF177,IF($AE177="Per Loaded Mile",$R177*$AF177,IF($AE177="Flat",$AF177,""))),"")))</f>
        <v/>
      </c>
      <c r="AH177" s="25" t="str">
        <f aca="false">IF($A177="","",IFERROR(IF(OR($AA177="",$AD177="",$AG177=""),"",$AA177-$AD177-$AG177),""))</f>
        <v/>
      </c>
      <c r="AI177" s="28" t="str">
        <f aca="false">IF($A177="","",IFERROR($AH177/$AA177,""))</f>
        <v/>
      </c>
      <c r="AJ177" s="19"/>
      <c r="AK177" s="29"/>
      <c r="AL177" s="30" t="str">
        <f aca="false">IF($A177="","",IFERROR(IF(INDEX(Resources!$S$5:$S$104,MATCH($C177,Resources!$P$5:$P$104,0))&gt;0,INDEX(Resources!$S$5:$S$104,MATCH($C177,Resources!$P$5:$P$104,0)),Settings!$B$6),Settings!$B$6))</f>
        <v/>
      </c>
      <c r="AM177" s="31" t="str">
        <f aca="false">IF($AK177="","",IFERROR($AK177+$AL177,""))</f>
        <v/>
      </c>
      <c r="AN177" s="19"/>
      <c r="AO177" s="32" t="str">
        <f aca="true">IF($A177="","",IF($B177="Canceled","OK",IF(COUNTIF($A$6:$A$205,$A177)&gt;1,"DUPLICATE LOAD ID",IF(AND($L177&lt;&gt;"",$M177&lt;&gt;"",$M177&lt;=$L177),"CHECK APPOINTMENTS",IF(AND($P177&lt;&gt;"",$P177&gt;Settings!$B$8),"CHECK WEIGHT",IF(IFERROR(INDEX(Resources!$C$5:$C$104,MATCH($E177,Resources!$A$5:$A$104,0)),"Missing")&lt;&gt;"Active","CHECK DRIVER",IF(IFERROR(INDEX(Resources!$I$5:$I$104,MATCH($F177,Resources!$G$5:$G$104,0)),"Missing")&lt;&gt;"Active","CHECK TRUCK",IF(AND($G177&lt;&gt;"",IFERROR(INDEX(Resources!$N$5:$N$104,MATCH($G177,Resources!$L$5:$L$104,0)),"Missing")&lt;&gt;"Active"),"CHECK TRAILER",IF(AND($B177="Delivered",$AN177&lt;&gt;"Yes"),"POD NEEDED",IF(AND(OR($B177="Planned",$B177="Dispatched",$B177="At Pickup",$B177="In Transit"),$M177&lt;&gt;"",$M177&lt;NOW()),"DELIVERY OVERDUE",IF(AND($AI177&lt;&gt;"",$AI177&lt;Settings!$B$7),"LOW MARGIN","OK")))))))))))</f>
        <v/>
      </c>
      <c r="AP177" s="20"/>
    </row>
    <row r="178" customFormat="false" ht="19.5" hidden="false" customHeight="true" outlineLevel="0" collapsed="false">
      <c r="A178" s="19"/>
      <c r="B178" s="19"/>
      <c r="C178" s="20"/>
      <c r="D178" s="19"/>
      <c r="E178" s="19"/>
      <c r="F178" s="19"/>
      <c r="G178" s="19"/>
      <c r="H178" s="20"/>
      <c r="I178" s="19"/>
      <c r="J178" s="20"/>
      <c r="K178" s="19"/>
      <c r="L178" s="21"/>
      <c r="M178" s="21"/>
      <c r="N178" s="19"/>
      <c r="O178" s="20"/>
      <c r="P178" s="22"/>
      <c r="Q178" s="22"/>
      <c r="R178" s="22"/>
      <c r="S178" s="23" t="str">
        <f aca="false">IF($A178="","",IF(COUNTA($Q178:$R178)=0,"",SUM($Q178:$R178)))</f>
        <v/>
      </c>
      <c r="T178" s="19"/>
      <c r="U178" s="24"/>
      <c r="V178" s="25" t="str">
        <f aca="false">IF($A178="","",IF(OR($T178="",$U178=""),"",IFERROR(IF($T178="Flat",$U178,IF($T178="Per Loaded Mile",$R178*$U178,"")),"")))</f>
        <v/>
      </c>
      <c r="W178" s="24"/>
      <c r="X178" s="24"/>
      <c r="Y178" s="24"/>
      <c r="Z178" s="24"/>
      <c r="AA178" s="25" t="str">
        <f aca="false">IF(OR($A178="",$V178=""),"",IFERROR(SUM($V178:$Z178),""))</f>
        <v/>
      </c>
      <c r="AB178" s="26" t="str">
        <f aca="false">IF($A178="","",IFERROR(IF(INDEX(Resources!$J$5:$J$104,MATCH($F178,Resources!$G$5:$G$104,0))&gt;0,INDEX(Resources!$J$5:$J$104,MATCH($F178,Resources!$G$5:$G$104,0)),Settings!$B$5),Settings!$B$5))</f>
        <v/>
      </c>
      <c r="AC178" s="26" t="str">
        <f aca="false">IF($A178="","",IF(OR($S178="",$AB178=""),"",IFERROR($S178/$AB178,"")))</f>
        <v/>
      </c>
      <c r="AD178" s="25" t="str">
        <f aca="false">IF($A178="","",IF($AC178="","",IFERROR($AC178*Settings!$B$4,"")))</f>
        <v/>
      </c>
      <c r="AE178" s="19"/>
      <c r="AF178" s="27"/>
      <c r="AG178" s="25" t="str">
        <f aca="false">IF($A178="","",IF(OR($AE178="",$AF178=""),"",IFERROR(IF($AE178="% of Gross",$AA178*$AF178,IF($AE178="Per Loaded Mile",$R178*$AF178,IF($AE178="Flat",$AF178,""))),"")))</f>
        <v/>
      </c>
      <c r="AH178" s="25" t="str">
        <f aca="false">IF($A178="","",IFERROR(IF(OR($AA178="",$AD178="",$AG178=""),"",$AA178-$AD178-$AG178),""))</f>
        <v/>
      </c>
      <c r="AI178" s="28" t="str">
        <f aca="false">IF($A178="","",IFERROR($AH178/$AA178,""))</f>
        <v/>
      </c>
      <c r="AJ178" s="19"/>
      <c r="AK178" s="29"/>
      <c r="AL178" s="30" t="str">
        <f aca="false">IF($A178="","",IFERROR(IF(INDEX(Resources!$S$5:$S$104,MATCH($C178,Resources!$P$5:$P$104,0))&gt;0,INDEX(Resources!$S$5:$S$104,MATCH($C178,Resources!$P$5:$P$104,0)),Settings!$B$6),Settings!$B$6))</f>
        <v/>
      </c>
      <c r="AM178" s="31" t="str">
        <f aca="false">IF($AK178="","",IFERROR($AK178+$AL178,""))</f>
        <v/>
      </c>
      <c r="AN178" s="19"/>
      <c r="AO178" s="32" t="str">
        <f aca="true">IF($A178="","",IF($B178="Canceled","OK",IF(COUNTIF($A$6:$A$205,$A178)&gt;1,"DUPLICATE LOAD ID",IF(AND($L178&lt;&gt;"",$M178&lt;&gt;"",$M178&lt;=$L178),"CHECK APPOINTMENTS",IF(AND($P178&lt;&gt;"",$P178&gt;Settings!$B$8),"CHECK WEIGHT",IF(IFERROR(INDEX(Resources!$C$5:$C$104,MATCH($E178,Resources!$A$5:$A$104,0)),"Missing")&lt;&gt;"Active","CHECK DRIVER",IF(IFERROR(INDEX(Resources!$I$5:$I$104,MATCH($F178,Resources!$G$5:$G$104,0)),"Missing")&lt;&gt;"Active","CHECK TRUCK",IF(AND($G178&lt;&gt;"",IFERROR(INDEX(Resources!$N$5:$N$104,MATCH($G178,Resources!$L$5:$L$104,0)),"Missing")&lt;&gt;"Active"),"CHECK TRAILER",IF(AND($B178="Delivered",$AN178&lt;&gt;"Yes"),"POD NEEDED",IF(AND(OR($B178="Planned",$B178="Dispatched",$B178="At Pickup",$B178="In Transit"),$M178&lt;&gt;"",$M178&lt;NOW()),"DELIVERY OVERDUE",IF(AND($AI178&lt;&gt;"",$AI178&lt;Settings!$B$7),"LOW MARGIN","OK")))))))))))</f>
        <v/>
      </c>
      <c r="AP178" s="20"/>
    </row>
    <row r="179" customFormat="false" ht="19.5" hidden="false" customHeight="true" outlineLevel="0" collapsed="false">
      <c r="A179" s="19"/>
      <c r="B179" s="19"/>
      <c r="C179" s="20"/>
      <c r="D179" s="19"/>
      <c r="E179" s="19"/>
      <c r="F179" s="19"/>
      <c r="G179" s="19"/>
      <c r="H179" s="20"/>
      <c r="I179" s="19"/>
      <c r="J179" s="20"/>
      <c r="K179" s="19"/>
      <c r="L179" s="21"/>
      <c r="M179" s="21"/>
      <c r="N179" s="19"/>
      <c r="O179" s="20"/>
      <c r="P179" s="22"/>
      <c r="Q179" s="22"/>
      <c r="R179" s="22"/>
      <c r="S179" s="23" t="str">
        <f aca="false">IF($A179="","",IF(COUNTA($Q179:$R179)=0,"",SUM($Q179:$R179)))</f>
        <v/>
      </c>
      <c r="T179" s="19"/>
      <c r="U179" s="24"/>
      <c r="V179" s="25" t="str">
        <f aca="false">IF($A179="","",IF(OR($T179="",$U179=""),"",IFERROR(IF($T179="Flat",$U179,IF($T179="Per Loaded Mile",$R179*$U179,"")),"")))</f>
        <v/>
      </c>
      <c r="W179" s="24"/>
      <c r="X179" s="24"/>
      <c r="Y179" s="24"/>
      <c r="Z179" s="24"/>
      <c r="AA179" s="25" t="str">
        <f aca="false">IF(OR($A179="",$V179=""),"",IFERROR(SUM($V179:$Z179),""))</f>
        <v/>
      </c>
      <c r="AB179" s="26" t="str">
        <f aca="false">IF($A179="","",IFERROR(IF(INDEX(Resources!$J$5:$J$104,MATCH($F179,Resources!$G$5:$G$104,0))&gt;0,INDEX(Resources!$J$5:$J$104,MATCH($F179,Resources!$G$5:$G$104,0)),Settings!$B$5),Settings!$B$5))</f>
        <v/>
      </c>
      <c r="AC179" s="26" t="str">
        <f aca="false">IF($A179="","",IF(OR($S179="",$AB179=""),"",IFERROR($S179/$AB179,"")))</f>
        <v/>
      </c>
      <c r="AD179" s="25" t="str">
        <f aca="false">IF($A179="","",IF($AC179="","",IFERROR($AC179*Settings!$B$4,"")))</f>
        <v/>
      </c>
      <c r="AE179" s="19"/>
      <c r="AF179" s="27"/>
      <c r="AG179" s="25" t="str">
        <f aca="false">IF($A179="","",IF(OR($AE179="",$AF179=""),"",IFERROR(IF($AE179="% of Gross",$AA179*$AF179,IF($AE179="Per Loaded Mile",$R179*$AF179,IF($AE179="Flat",$AF179,""))),"")))</f>
        <v/>
      </c>
      <c r="AH179" s="25" t="str">
        <f aca="false">IF($A179="","",IFERROR(IF(OR($AA179="",$AD179="",$AG179=""),"",$AA179-$AD179-$AG179),""))</f>
        <v/>
      </c>
      <c r="AI179" s="28" t="str">
        <f aca="false">IF($A179="","",IFERROR($AH179/$AA179,""))</f>
        <v/>
      </c>
      <c r="AJ179" s="19"/>
      <c r="AK179" s="29"/>
      <c r="AL179" s="30" t="str">
        <f aca="false">IF($A179="","",IFERROR(IF(INDEX(Resources!$S$5:$S$104,MATCH($C179,Resources!$P$5:$P$104,0))&gt;0,INDEX(Resources!$S$5:$S$104,MATCH($C179,Resources!$P$5:$P$104,0)),Settings!$B$6),Settings!$B$6))</f>
        <v/>
      </c>
      <c r="AM179" s="31" t="str">
        <f aca="false">IF($AK179="","",IFERROR($AK179+$AL179,""))</f>
        <v/>
      </c>
      <c r="AN179" s="19"/>
      <c r="AO179" s="32" t="str">
        <f aca="true">IF($A179="","",IF($B179="Canceled","OK",IF(COUNTIF($A$6:$A$205,$A179)&gt;1,"DUPLICATE LOAD ID",IF(AND($L179&lt;&gt;"",$M179&lt;&gt;"",$M179&lt;=$L179),"CHECK APPOINTMENTS",IF(AND($P179&lt;&gt;"",$P179&gt;Settings!$B$8),"CHECK WEIGHT",IF(IFERROR(INDEX(Resources!$C$5:$C$104,MATCH($E179,Resources!$A$5:$A$104,0)),"Missing")&lt;&gt;"Active","CHECK DRIVER",IF(IFERROR(INDEX(Resources!$I$5:$I$104,MATCH($F179,Resources!$G$5:$G$104,0)),"Missing")&lt;&gt;"Active","CHECK TRUCK",IF(AND($G179&lt;&gt;"",IFERROR(INDEX(Resources!$N$5:$N$104,MATCH($G179,Resources!$L$5:$L$104,0)),"Missing")&lt;&gt;"Active"),"CHECK TRAILER",IF(AND($B179="Delivered",$AN179&lt;&gt;"Yes"),"POD NEEDED",IF(AND(OR($B179="Planned",$B179="Dispatched",$B179="At Pickup",$B179="In Transit"),$M179&lt;&gt;"",$M179&lt;NOW()),"DELIVERY OVERDUE",IF(AND($AI179&lt;&gt;"",$AI179&lt;Settings!$B$7),"LOW MARGIN","OK")))))))))))</f>
        <v/>
      </c>
      <c r="AP179" s="20"/>
    </row>
    <row r="180" customFormat="false" ht="19.5" hidden="false" customHeight="true" outlineLevel="0" collapsed="false">
      <c r="A180" s="19"/>
      <c r="B180" s="19"/>
      <c r="C180" s="20"/>
      <c r="D180" s="19"/>
      <c r="E180" s="19"/>
      <c r="F180" s="19"/>
      <c r="G180" s="19"/>
      <c r="H180" s="20"/>
      <c r="I180" s="19"/>
      <c r="J180" s="20"/>
      <c r="K180" s="19"/>
      <c r="L180" s="21"/>
      <c r="M180" s="21"/>
      <c r="N180" s="19"/>
      <c r="O180" s="20"/>
      <c r="P180" s="22"/>
      <c r="Q180" s="22"/>
      <c r="R180" s="22"/>
      <c r="S180" s="23" t="str">
        <f aca="false">IF($A180="","",IF(COUNTA($Q180:$R180)=0,"",SUM($Q180:$R180)))</f>
        <v/>
      </c>
      <c r="T180" s="19"/>
      <c r="U180" s="24"/>
      <c r="V180" s="25" t="str">
        <f aca="false">IF($A180="","",IF(OR($T180="",$U180=""),"",IFERROR(IF($T180="Flat",$U180,IF($T180="Per Loaded Mile",$R180*$U180,"")),"")))</f>
        <v/>
      </c>
      <c r="W180" s="24"/>
      <c r="X180" s="24"/>
      <c r="Y180" s="24"/>
      <c r="Z180" s="24"/>
      <c r="AA180" s="25" t="str">
        <f aca="false">IF(OR($A180="",$V180=""),"",IFERROR(SUM($V180:$Z180),""))</f>
        <v/>
      </c>
      <c r="AB180" s="26" t="str">
        <f aca="false">IF($A180="","",IFERROR(IF(INDEX(Resources!$J$5:$J$104,MATCH($F180,Resources!$G$5:$G$104,0))&gt;0,INDEX(Resources!$J$5:$J$104,MATCH($F180,Resources!$G$5:$G$104,0)),Settings!$B$5),Settings!$B$5))</f>
        <v/>
      </c>
      <c r="AC180" s="26" t="str">
        <f aca="false">IF($A180="","",IF(OR($S180="",$AB180=""),"",IFERROR($S180/$AB180,"")))</f>
        <v/>
      </c>
      <c r="AD180" s="25" t="str">
        <f aca="false">IF($A180="","",IF($AC180="","",IFERROR($AC180*Settings!$B$4,"")))</f>
        <v/>
      </c>
      <c r="AE180" s="19"/>
      <c r="AF180" s="27"/>
      <c r="AG180" s="25" t="str">
        <f aca="false">IF($A180="","",IF(OR($AE180="",$AF180=""),"",IFERROR(IF($AE180="% of Gross",$AA180*$AF180,IF($AE180="Per Loaded Mile",$R180*$AF180,IF($AE180="Flat",$AF180,""))),"")))</f>
        <v/>
      </c>
      <c r="AH180" s="25" t="str">
        <f aca="false">IF($A180="","",IFERROR(IF(OR($AA180="",$AD180="",$AG180=""),"",$AA180-$AD180-$AG180),""))</f>
        <v/>
      </c>
      <c r="AI180" s="28" t="str">
        <f aca="false">IF($A180="","",IFERROR($AH180/$AA180,""))</f>
        <v/>
      </c>
      <c r="AJ180" s="19"/>
      <c r="AK180" s="29"/>
      <c r="AL180" s="30" t="str">
        <f aca="false">IF($A180="","",IFERROR(IF(INDEX(Resources!$S$5:$S$104,MATCH($C180,Resources!$P$5:$P$104,0))&gt;0,INDEX(Resources!$S$5:$S$104,MATCH($C180,Resources!$P$5:$P$104,0)),Settings!$B$6),Settings!$B$6))</f>
        <v/>
      </c>
      <c r="AM180" s="31" t="str">
        <f aca="false">IF($AK180="","",IFERROR($AK180+$AL180,""))</f>
        <v/>
      </c>
      <c r="AN180" s="19"/>
      <c r="AO180" s="32" t="str">
        <f aca="true">IF($A180="","",IF($B180="Canceled","OK",IF(COUNTIF($A$6:$A$205,$A180)&gt;1,"DUPLICATE LOAD ID",IF(AND($L180&lt;&gt;"",$M180&lt;&gt;"",$M180&lt;=$L180),"CHECK APPOINTMENTS",IF(AND($P180&lt;&gt;"",$P180&gt;Settings!$B$8),"CHECK WEIGHT",IF(IFERROR(INDEX(Resources!$C$5:$C$104,MATCH($E180,Resources!$A$5:$A$104,0)),"Missing")&lt;&gt;"Active","CHECK DRIVER",IF(IFERROR(INDEX(Resources!$I$5:$I$104,MATCH($F180,Resources!$G$5:$G$104,0)),"Missing")&lt;&gt;"Active","CHECK TRUCK",IF(AND($G180&lt;&gt;"",IFERROR(INDEX(Resources!$N$5:$N$104,MATCH($G180,Resources!$L$5:$L$104,0)),"Missing")&lt;&gt;"Active"),"CHECK TRAILER",IF(AND($B180="Delivered",$AN180&lt;&gt;"Yes"),"POD NEEDED",IF(AND(OR($B180="Planned",$B180="Dispatched",$B180="At Pickup",$B180="In Transit"),$M180&lt;&gt;"",$M180&lt;NOW()),"DELIVERY OVERDUE",IF(AND($AI180&lt;&gt;"",$AI180&lt;Settings!$B$7),"LOW MARGIN","OK")))))))))))</f>
        <v/>
      </c>
      <c r="AP180" s="20"/>
    </row>
    <row r="181" customFormat="false" ht="19.5" hidden="false" customHeight="true" outlineLevel="0" collapsed="false">
      <c r="A181" s="19"/>
      <c r="B181" s="19"/>
      <c r="C181" s="20"/>
      <c r="D181" s="19"/>
      <c r="E181" s="19"/>
      <c r="F181" s="19"/>
      <c r="G181" s="19"/>
      <c r="H181" s="20"/>
      <c r="I181" s="19"/>
      <c r="J181" s="20"/>
      <c r="K181" s="19"/>
      <c r="L181" s="21"/>
      <c r="M181" s="21"/>
      <c r="N181" s="19"/>
      <c r="O181" s="20"/>
      <c r="P181" s="22"/>
      <c r="Q181" s="22"/>
      <c r="R181" s="22"/>
      <c r="S181" s="23" t="str">
        <f aca="false">IF($A181="","",IF(COUNTA($Q181:$R181)=0,"",SUM($Q181:$R181)))</f>
        <v/>
      </c>
      <c r="T181" s="19"/>
      <c r="U181" s="24"/>
      <c r="V181" s="25" t="str">
        <f aca="false">IF($A181="","",IF(OR($T181="",$U181=""),"",IFERROR(IF($T181="Flat",$U181,IF($T181="Per Loaded Mile",$R181*$U181,"")),"")))</f>
        <v/>
      </c>
      <c r="W181" s="24"/>
      <c r="X181" s="24"/>
      <c r="Y181" s="24"/>
      <c r="Z181" s="24"/>
      <c r="AA181" s="25" t="str">
        <f aca="false">IF(OR($A181="",$V181=""),"",IFERROR(SUM($V181:$Z181),""))</f>
        <v/>
      </c>
      <c r="AB181" s="26" t="str">
        <f aca="false">IF($A181="","",IFERROR(IF(INDEX(Resources!$J$5:$J$104,MATCH($F181,Resources!$G$5:$G$104,0))&gt;0,INDEX(Resources!$J$5:$J$104,MATCH($F181,Resources!$G$5:$G$104,0)),Settings!$B$5),Settings!$B$5))</f>
        <v/>
      </c>
      <c r="AC181" s="26" t="str">
        <f aca="false">IF($A181="","",IF(OR($S181="",$AB181=""),"",IFERROR($S181/$AB181,"")))</f>
        <v/>
      </c>
      <c r="AD181" s="25" t="str">
        <f aca="false">IF($A181="","",IF($AC181="","",IFERROR($AC181*Settings!$B$4,"")))</f>
        <v/>
      </c>
      <c r="AE181" s="19"/>
      <c r="AF181" s="27"/>
      <c r="AG181" s="25" t="str">
        <f aca="false">IF($A181="","",IF(OR($AE181="",$AF181=""),"",IFERROR(IF($AE181="% of Gross",$AA181*$AF181,IF($AE181="Per Loaded Mile",$R181*$AF181,IF($AE181="Flat",$AF181,""))),"")))</f>
        <v/>
      </c>
      <c r="AH181" s="25" t="str">
        <f aca="false">IF($A181="","",IFERROR(IF(OR($AA181="",$AD181="",$AG181=""),"",$AA181-$AD181-$AG181),""))</f>
        <v/>
      </c>
      <c r="AI181" s="28" t="str">
        <f aca="false">IF($A181="","",IFERROR($AH181/$AA181,""))</f>
        <v/>
      </c>
      <c r="AJ181" s="19"/>
      <c r="AK181" s="29"/>
      <c r="AL181" s="30" t="str">
        <f aca="false">IF($A181="","",IFERROR(IF(INDEX(Resources!$S$5:$S$104,MATCH($C181,Resources!$P$5:$P$104,0))&gt;0,INDEX(Resources!$S$5:$S$104,MATCH($C181,Resources!$P$5:$P$104,0)),Settings!$B$6),Settings!$B$6))</f>
        <v/>
      </c>
      <c r="AM181" s="31" t="str">
        <f aca="false">IF($AK181="","",IFERROR($AK181+$AL181,""))</f>
        <v/>
      </c>
      <c r="AN181" s="19"/>
      <c r="AO181" s="32" t="str">
        <f aca="true">IF($A181="","",IF($B181="Canceled","OK",IF(COUNTIF($A$6:$A$205,$A181)&gt;1,"DUPLICATE LOAD ID",IF(AND($L181&lt;&gt;"",$M181&lt;&gt;"",$M181&lt;=$L181),"CHECK APPOINTMENTS",IF(AND($P181&lt;&gt;"",$P181&gt;Settings!$B$8),"CHECK WEIGHT",IF(IFERROR(INDEX(Resources!$C$5:$C$104,MATCH($E181,Resources!$A$5:$A$104,0)),"Missing")&lt;&gt;"Active","CHECK DRIVER",IF(IFERROR(INDEX(Resources!$I$5:$I$104,MATCH($F181,Resources!$G$5:$G$104,0)),"Missing")&lt;&gt;"Active","CHECK TRUCK",IF(AND($G181&lt;&gt;"",IFERROR(INDEX(Resources!$N$5:$N$104,MATCH($G181,Resources!$L$5:$L$104,0)),"Missing")&lt;&gt;"Active"),"CHECK TRAILER",IF(AND($B181="Delivered",$AN181&lt;&gt;"Yes"),"POD NEEDED",IF(AND(OR($B181="Planned",$B181="Dispatched",$B181="At Pickup",$B181="In Transit"),$M181&lt;&gt;"",$M181&lt;NOW()),"DELIVERY OVERDUE",IF(AND($AI181&lt;&gt;"",$AI181&lt;Settings!$B$7),"LOW MARGIN","OK")))))))))))</f>
        <v/>
      </c>
      <c r="AP181" s="20"/>
    </row>
    <row r="182" customFormat="false" ht="19.5" hidden="false" customHeight="true" outlineLevel="0" collapsed="false">
      <c r="A182" s="19"/>
      <c r="B182" s="19"/>
      <c r="C182" s="20"/>
      <c r="D182" s="19"/>
      <c r="E182" s="19"/>
      <c r="F182" s="19"/>
      <c r="G182" s="19"/>
      <c r="H182" s="20"/>
      <c r="I182" s="19"/>
      <c r="J182" s="20"/>
      <c r="K182" s="19"/>
      <c r="L182" s="21"/>
      <c r="M182" s="21"/>
      <c r="N182" s="19"/>
      <c r="O182" s="20"/>
      <c r="P182" s="22"/>
      <c r="Q182" s="22"/>
      <c r="R182" s="22"/>
      <c r="S182" s="23" t="str">
        <f aca="false">IF($A182="","",IF(COUNTA($Q182:$R182)=0,"",SUM($Q182:$R182)))</f>
        <v/>
      </c>
      <c r="T182" s="19"/>
      <c r="U182" s="24"/>
      <c r="V182" s="25" t="str">
        <f aca="false">IF($A182="","",IF(OR($T182="",$U182=""),"",IFERROR(IF($T182="Flat",$U182,IF($T182="Per Loaded Mile",$R182*$U182,"")),"")))</f>
        <v/>
      </c>
      <c r="W182" s="24"/>
      <c r="X182" s="24"/>
      <c r="Y182" s="24"/>
      <c r="Z182" s="24"/>
      <c r="AA182" s="25" t="str">
        <f aca="false">IF(OR($A182="",$V182=""),"",IFERROR(SUM($V182:$Z182),""))</f>
        <v/>
      </c>
      <c r="AB182" s="26" t="str">
        <f aca="false">IF($A182="","",IFERROR(IF(INDEX(Resources!$J$5:$J$104,MATCH($F182,Resources!$G$5:$G$104,0))&gt;0,INDEX(Resources!$J$5:$J$104,MATCH($F182,Resources!$G$5:$G$104,0)),Settings!$B$5),Settings!$B$5))</f>
        <v/>
      </c>
      <c r="AC182" s="26" t="str">
        <f aca="false">IF($A182="","",IF(OR($S182="",$AB182=""),"",IFERROR($S182/$AB182,"")))</f>
        <v/>
      </c>
      <c r="AD182" s="25" t="str">
        <f aca="false">IF($A182="","",IF($AC182="","",IFERROR($AC182*Settings!$B$4,"")))</f>
        <v/>
      </c>
      <c r="AE182" s="19"/>
      <c r="AF182" s="27"/>
      <c r="AG182" s="25" t="str">
        <f aca="false">IF($A182="","",IF(OR($AE182="",$AF182=""),"",IFERROR(IF($AE182="% of Gross",$AA182*$AF182,IF($AE182="Per Loaded Mile",$R182*$AF182,IF($AE182="Flat",$AF182,""))),"")))</f>
        <v/>
      </c>
      <c r="AH182" s="25" t="str">
        <f aca="false">IF($A182="","",IFERROR(IF(OR($AA182="",$AD182="",$AG182=""),"",$AA182-$AD182-$AG182),""))</f>
        <v/>
      </c>
      <c r="AI182" s="28" t="str">
        <f aca="false">IF($A182="","",IFERROR($AH182/$AA182,""))</f>
        <v/>
      </c>
      <c r="AJ182" s="19"/>
      <c r="AK182" s="29"/>
      <c r="AL182" s="30" t="str">
        <f aca="false">IF($A182="","",IFERROR(IF(INDEX(Resources!$S$5:$S$104,MATCH($C182,Resources!$P$5:$P$104,0))&gt;0,INDEX(Resources!$S$5:$S$104,MATCH($C182,Resources!$P$5:$P$104,0)),Settings!$B$6),Settings!$B$6))</f>
        <v/>
      </c>
      <c r="AM182" s="31" t="str">
        <f aca="false">IF($AK182="","",IFERROR($AK182+$AL182,""))</f>
        <v/>
      </c>
      <c r="AN182" s="19"/>
      <c r="AO182" s="32" t="str">
        <f aca="true">IF($A182="","",IF($B182="Canceled","OK",IF(COUNTIF($A$6:$A$205,$A182)&gt;1,"DUPLICATE LOAD ID",IF(AND($L182&lt;&gt;"",$M182&lt;&gt;"",$M182&lt;=$L182),"CHECK APPOINTMENTS",IF(AND($P182&lt;&gt;"",$P182&gt;Settings!$B$8),"CHECK WEIGHT",IF(IFERROR(INDEX(Resources!$C$5:$C$104,MATCH($E182,Resources!$A$5:$A$104,0)),"Missing")&lt;&gt;"Active","CHECK DRIVER",IF(IFERROR(INDEX(Resources!$I$5:$I$104,MATCH($F182,Resources!$G$5:$G$104,0)),"Missing")&lt;&gt;"Active","CHECK TRUCK",IF(AND($G182&lt;&gt;"",IFERROR(INDEX(Resources!$N$5:$N$104,MATCH($G182,Resources!$L$5:$L$104,0)),"Missing")&lt;&gt;"Active"),"CHECK TRAILER",IF(AND($B182="Delivered",$AN182&lt;&gt;"Yes"),"POD NEEDED",IF(AND(OR($B182="Planned",$B182="Dispatched",$B182="At Pickup",$B182="In Transit"),$M182&lt;&gt;"",$M182&lt;NOW()),"DELIVERY OVERDUE",IF(AND($AI182&lt;&gt;"",$AI182&lt;Settings!$B$7),"LOW MARGIN","OK")))))))))))</f>
        <v/>
      </c>
      <c r="AP182" s="20"/>
    </row>
    <row r="183" customFormat="false" ht="19.5" hidden="false" customHeight="true" outlineLevel="0" collapsed="false">
      <c r="A183" s="19"/>
      <c r="B183" s="19"/>
      <c r="C183" s="20"/>
      <c r="D183" s="19"/>
      <c r="E183" s="19"/>
      <c r="F183" s="19"/>
      <c r="G183" s="19"/>
      <c r="H183" s="20"/>
      <c r="I183" s="19"/>
      <c r="J183" s="20"/>
      <c r="K183" s="19"/>
      <c r="L183" s="21"/>
      <c r="M183" s="21"/>
      <c r="N183" s="19"/>
      <c r="O183" s="20"/>
      <c r="P183" s="22"/>
      <c r="Q183" s="22"/>
      <c r="R183" s="22"/>
      <c r="S183" s="23" t="str">
        <f aca="false">IF($A183="","",IF(COUNTA($Q183:$R183)=0,"",SUM($Q183:$R183)))</f>
        <v/>
      </c>
      <c r="T183" s="19"/>
      <c r="U183" s="24"/>
      <c r="V183" s="25" t="str">
        <f aca="false">IF($A183="","",IF(OR($T183="",$U183=""),"",IFERROR(IF($T183="Flat",$U183,IF($T183="Per Loaded Mile",$R183*$U183,"")),"")))</f>
        <v/>
      </c>
      <c r="W183" s="24"/>
      <c r="X183" s="24"/>
      <c r="Y183" s="24"/>
      <c r="Z183" s="24"/>
      <c r="AA183" s="25" t="str">
        <f aca="false">IF(OR($A183="",$V183=""),"",IFERROR(SUM($V183:$Z183),""))</f>
        <v/>
      </c>
      <c r="AB183" s="26" t="str">
        <f aca="false">IF($A183="","",IFERROR(IF(INDEX(Resources!$J$5:$J$104,MATCH($F183,Resources!$G$5:$G$104,0))&gt;0,INDEX(Resources!$J$5:$J$104,MATCH($F183,Resources!$G$5:$G$104,0)),Settings!$B$5),Settings!$B$5))</f>
        <v/>
      </c>
      <c r="AC183" s="26" t="str">
        <f aca="false">IF($A183="","",IF(OR($S183="",$AB183=""),"",IFERROR($S183/$AB183,"")))</f>
        <v/>
      </c>
      <c r="AD183" s="25" t="str">
        <f aca="false">IF($A183="","",IF($AC183="","",IFERROR($AC183*Settings!$B$4,"")))</f>
        <v/>
      </c>
      <c r="AE183" s="19"/>
      <c r="AF183" s="27"/>
      <c r="AG183" s="25" t="str">
        <f aca="false">IF($A183="","",IF(OR($AE183="",$AF183=""),"",IFERROR(IF($AE183="% of Gross",$AA183*$AF183,IF($AE183="Per Loaded Mile",$R183*$AF183,IF($AE183="Flat",$AF183,""))),"")))</f>
        <v/>
      </c>
      <c r="AH183" s="25" t="str">
        <f aca="false">IF($A183="","",IFERROR(IF(OR($AA183="",$AD183="",$AG183=""),"",$AA183-$AD183-$AG183),""))</f>
        <v/>
      </c>
      <c r="AI183" s="28" t="str">
        <f aca="false">IF($A183="","",IFERROR($AH183/$AA183,""))</f>
        <v/>
      </c>
      <c r="AJ183" s="19"/>
      <c r="AK183" s="29"/>
      <c r="AL183" s="30" t="str">
        <f aca="false">IF($A183="","",IFERROR(IF(INDEX(Resources!$S$5:$S$104,MATCH($C183,Resources!$P$5:$P$104,0))&gt;0,INDEX(Resources!$S$5:$S$104,MATCH($C183,Resources!$P$5:$P$104,0)),Settings!$B$6),Settings!$B$6))</f>
        <v/>
      </c>
      <c r="AM183" s="31" t="str">
        <f aca="false">IF($AK183="","",IFERROR($AK183+$AL183,""))</f>
        <v/>
      </c>
      <c r="AN183" s="19"/>
      <c r="AO183" s="32" t="str">
        <f aca="true">IF($A183="","",IF($B183="Canceled","OK",IF(COUNTIF($A$6:$A$205,$A183)&gt;1,"DUPLICATE LOAD ID",IF(AND($L183&lt;&gt;"",$M183&lt;&gt;"",$M183&lt;=$L183),"CHECK APPOINTMENTS",IF(AND($P183&lt;&gt;"",$P183&gt;Settings!$B$8),"CHECK WEIGHT",IF(IFERROR(INDEX(Resources!$C$5:$C$104,MATCH($E183,Resources!$A$5:$A$104,0)),"Missing")&lt;&gt;"Active","CHECK DRIVER",IF(IFERROR(INDEX(Resources!$I$5:$I$104,MATCH($F183,Resources!$G$5:$G$104,0)),"Missing")&lt;&gt;"Active","CHECK TRUCK",IF(AND($G183&lt;&gt;"",IFERROR(INDEX(Resources!$N$5:$N$104,MATCH($G183,Resources!$L$5:$L$104,0)),"Missing")&lt;&gt;"Active"),"CHECK TRAILER",IF(AND($B183="Delivered",$AN183&lt;&gt;"Yes"),"POD NEEDED",IF(AND(OR($B183="Planned",$B183="Dispatched",$B183="At Pickup",$B183="In Transit"),$M183&lt;&gt;"",$M183&lt;NOW()),"DELIVERY OVERDUE",IF(AND($AI183&lt;&gt;"",$AI183&lt;Settings!$B$7),"LOW MARGIN","OK")))))))))))</f>
        <v/>
      </c>
      <c r="AP183" s="20"/>
    </row>
    <row r="184" customFormat="false" ht="19.5" hidden="false" customHeight="true" outlineLevel="0" collapsed="false">
      <c r="A184" s="19"/>
      <c r="B184" s="19"/>
      <c r="C184" s="20"/>
      <c r="D184" s="19"/>
      <c r="E184" s="19"/>
      <c r="F184" s="19"/>
      <c r="G184" s="19"/>
      <c r="H184" s="20"/>
      <c r="I184" s="19"/>
      <c r="J184" s="20"/>
      <c r="K184" s="19"/>
      <c r="L184" s="21"/>
      <c r="M184" s="21"/>
      <c r="N184" s="19"/>
      <c r="O184" s="20"/>
      <c r="P184" s="22"/>
      <c r="Q184" s="22"/>
      <c r="R184" s="22"/>
      <c r="S184" s="23" t="str">
        <f aca="false">IF($A184="","",IF(COUNTA($Q184:$R184)=0,"",SUM($Q184:$R184)))</f>
        <v/>
      </c>
      <c r="T184" s="19"/>
      <c r="U184" s="24"/>
      <c r="V184" s="25" t="str">
        <f aca="false">IF($A184="","",IF(OR($T184="",$U184=""),"",IFERROR(IF($T184="Flat",$U184,IF($T184="Per Loaded Mile",$R184*$U184,"")),"")))</f>
        <v/>
      </c>
      <c r="W184" s="24"/>
      <c r="X184" s="24"/>
      <c r="Y184" s="24"/>
      <c r="Z184" s="24"/>
      <c r="AA184" s="25" t="str">
        <f aca="false">IF(OR($A184="",$V184=""),"",IFERROR(SUM($V184:$Z184),""))</f>
        <v/>
      </c>
      <c r="AB184" s="26" t="str">
        <f aca="false">IF($A184="","",IFERROR(IF(INDEX(Resources!$J$5:$J$104,MATCH($F184,Resources!$G$5:$G$104,0))&gt;0,INDEX(Resources!$J$5:$J$104,MATCH($F184,Resources!$G$5:$G$104,0)),Settings!$B$5),Settings!$B$5))</f>
        <v/>
      </c>
      <c r="AC184" s="26" t="str">
        <f aca="false">IF($A184="","",IF(OR($S184="",$AB184=""),"",IFERROR($S184/$AB184,"")))</f>
        <v/>
      </c>
      <c r="AD184" s="25" t="str">
        <f aca="false">IF($A184="","",IF($AC184="","",IFERROR($AC184*Settings!$B$4,"")))</f>
        <v/>
      </c>
      <c r="AE184" s="19"/>
      <c r="AF184" s="27"/>
      <c r="AG184" s="25" t="str">
        <f aca="false">IF($A184="","",IF(OR($AE184="",$AF184=""),"",IFERROR(IF($AE184="% of Gross",$AA184*$AF184,IF($AE184="Per Loaded Mile",$R184*$AF184,IF($AE184="Flat",$AF184,""))),"")))</f>
        <v/>
      </c>
      <c r="AH184" s="25" t="str">
        <f aca="false">IF($A184="","",IFERROR(IF(OR($AA184="",$AD184="",$AG184=""),"",$AA184-$AD184-$AG184),""))</f>
        <v/>
      </c>
      <c r="AI184" s="28" t="str">
        <f aca="false">IF($A184="","",IFERROR($AH184/$AA184,""))</f>
        <v/>
      </c>
      <c r="AJ184" s="19"/>
      <c r="AK184" s="29"/>
      <c r="AL184" s="30" t="str">
        <f aca="false">IF($A184="","",IFERROR(IF(INDEX(Resources!$S$5:$S$104,MATCH($C184,Resources!$P$5:$P$104,0))&gt;0,INDEX(Resources!$S$5:$S$104,MATCH($C184,Resources!$P$5:$P$104,0)),Settings!$B$6),Settings!$B$6))</f>
        <v/>
      </c>
      <c r="AM184" s="31" t="str">
        <f aca="false">IF($AK184="","",IFERROR($AK184+$AL184,""))</f>
        <v/>
      </c>
      <c r="AN184" s="19"/>
      <c r="AO184" s="32" t="str">
        <f aca="true">IF($A184="","",IF($B184="Canceled","OK",IF(COUNTIF($A$6:$A$205,$A184)&gt;1,"DUPLICATE LOAD ID",IF(AND($L184&lt;&gt;"",$M184&lt;&gt;"",$M184&lt;=$L184),"CHECK APPOINTMENTS",IF(AND($P184&lt;&gt;"",$P184&gt;Settings!$B$8),"CHECK WEIGHT",IF(IFERROR(INDEX(Resources!$C$5:$C$104,MATCH($E184,Resources!$A$5:$A$104,0)),"Missing")&lt;&gt;"Active","CHECK DRIVER",IF(IFERROR(INDEX(Resources!$I$5:$I$104,MATCH($F184,Resources!$G$5:$G$104,0)),"Missing")&lt;&gt;"Active","CHECK TRUCK",IF(AND($G184&lt;&gt;"",IFERROR(INDEX(Resources!$N$5:$N$104,MATCH($G184,Resources!$L$5:$L$104,0)),"Missing")&lt;&gt;"Active"),"CHECK TRAILER",IF(AND($B184="Delivered",$AN184&lt;&gt;"Yes"),"POD NEEDED",IF(AND(OR($B184="Planned",$B184="Dispatched",$B184="At Pickup",$B184="In Transit"),$M184&lt;&gt;"",$M184&lt;NOW()),"DELIVERY OVERDUE",IF(AND($AI184&lt;&gt;"",$AI184&lt;Settings!$B$7),"LOW MARGIN","OK")))))))))))</f>
        <v/>
      </c>
      <c r="AP184" s="20"/>
    </row>
    <row r="185" customFormat="false" ht="19.5" hidden="false" customHeight="true" outlineLevel="0" collapsed="false">
      <c r="A185" s="19"/>
      <c r="B185" s="19"/>
      <c r="C185" s="20"/>
      <c r="D185" s="19"/>
      <c r="E185" s="19"/>
      <c r="F185" s="19"/>
      <c r="G185" s="19"/>
      <c r="H185" s="20"/>
      <c r="I185" s="19"/>
      <c r="J185" s="20"/>
      <c r="K185" s="19"/>
      <c r="L185" s="21"/>
      <c r="M185" s="21"/>
      <c r="N185" s="19"/>
      <c r="O185" s="20"/>
      <c r="P185" s="22"/>
      <c r="Q185" s="22"/>
      <c r="R185" s="22"/>
      <c r="S185" s="23" t="str">
        <f aca="false">IF($A185="","",IF(COUNTA($Q185:$R185)=0,"",SUM($Q185:$R185)))</f>
        <v/>
      </c>
      <c r="T185" s="19"/>
      <c r="U185" s="24"/>
      <c r="V185" s="25" t="str">
        <f aca="false">IF($A185="","",IF(OR($T185="",$U185=""),"",IFERROR(IF($T185="Flat",$U185,IF($T185="Per Loaded Mile",$R185*$U185,"")),"")))</f>
        <v/>
      </c>
      <c r="W185" s="24"/>
      <c r="X185" s="24"/>
      <c r="Y185" s="24"/>
      <c r="Z185" s="24"/>
      <c r="AA185" s="25" t="str">
        <f aca="false">IF(OR($A185="",$V185=""),"",IFERROR(SUM($V185:$Z185),""))</f>
        <v/>
      </c>
      <c r="AB185" s="26" t="str">
        <f aca="false">IF($A185="","",IFERROR(IF(INDEX(Resources!$J$5:$J$104,MATCH($F185,Resources!$G$5:$G$104,0))&gt;0,INDEX(Resources!$J$5:$J$104,MATCH($F185,Resources!$G$5:$G$104,0)),Settings!$B$5),Settings!$B$5))</f>
        <v/>
      </c>
      <c r="AC185" s="26" t="str">
        <f aca="false">IF($A185="","",IF(OR($S185="",$AB185=""),"",IFERROR($S185/$AB185,"")))</f>
        <v/>
      </c>
      <c r="AD185" s="25" t="str">
        <f aca="false">IF($A185="","",IF($AC185="","",IFERROR($AC185*Settings!$B$4,"")))</f>
        <v/>
      </c>
      <c r="AE185" s="19"/>
      <c r="AF185" s="27"/>
      <c r="AG185" s="25" t="str">
        <f aca="false">IF($A185="","",IF(OR($AE185="",$AF185=""),"",IFERROR(IF($AE185="% of Gross",$AA185*$AF185,IF($AE185="Per Loaded Mile",$R185*$AF185,IF($AE185="Flat",$AF185,""))),"")))</f>
        <v/>
      </c>
      <c r="AH185" s="25" t="str">
        <f aca="false">IF($A185="","",IFERROR(IF(OR($AA185="",$AD185="",$AG185=""),"",$AA185-$AD185-$AG185),""))</f>
        <v/>
      </c>
      <c r="AI185" s="28" t="str">
        <f aca="false">IF($A185="","",IFERROR($AH185/$AA185,""))</f>
        <v/>
      </c>
      <c r="AJ185" s="19"/>
      <c r="AK185" s="29"/>
      <c r="AL185" s="30" t="str">
        <f aca="false">IF($A185="","",IFERROR(IF(INDEX(Resources!$S$5:$S$104,MATCH($C185,Resources!$P$5:$P$104,0))&gt;0,INDEX(Resources!$S$5:$S$104,MATCH($C185,Resources!$P$5:$P$104,0)),Settings!$B$6),Settings!$B$6))</f>
        <v/>
      </c>
      <c r="AM185" s="31" t="str">
        <f aca="false">IF($AK185="","",IFERROR($AK185+$AL185,""))</f>
        <v/>
      </c>
      <c r="AN185" s="19"/>
      <c r="AO185" s="32" t="str">
        <f aca="true">IF($A185="","",IF($B185="Canceled","OK",IF(COUNTIF($A$6:$A$205,$A185)&gt;1,"DUPLICATE LOAD ID",IF(AND($L185&lt;&gt;"",$M185&lt;&gt;"",$M185&lt;=$L185),"CHECK APPOINTMENTS",IF(AND($P185&lt;&gt;"",$P185&gt;Settings!$B$8),"CHECK WEIGHT",IF(IFERROR(INDEX(Resources!$C$5:$C$104,MATCH($E185,Resources!$A$5:$A$104,0)),"Missing")&lt;&gt;"Active","CHECK DRIVER",IF(IFERROR(INDEX(Resources!$I$5:$I$104,MATCH($F185,Resources!$G$5:$G$104,0)),"Missing")&lt;&gt;"Active","CHECK TRUCK",IF(AND($G185&lt;&gt;"",IFERROR(INDEX(Resources!$N$5:$N$104,MATCH($G185,Resources!$L$5:$L$104,0)),"Missing")&lt;&gt;"Active"),"CHECK TRAILER",IF(AND($B185="Delivered",$AN185&lt;&gt;"Yes"),"POD NEEDED",IF(AND(OR($B185="Planned",$B185="Dispatched",$B185="At Pickup",$B185="In Transit"),$M185&lt;&gt;"",$M185&lt;NOW()),"DELIVERY OVERDUE",IF(AND($AI185&lt;&gt;"",$AI185&lt;Settings!$B$7),"LOW MARGIN","OK")))))))))))</f>
        <v/>
      </c>
      <c r="AP185" s="20"/>
    </row>
    <row r="186" customFormat="false" ht="19.5" hidden="false" customHeight="true" outlineLevel="0" collapsed="false">
      <c r="A186" s="19"/>
      <c r="B186" s="19"/>
      <c r="C186" s="20"/>
      <c r="D186" s="19"/>
      <c r="E186" s="19"/>
      <c r="F186" s="19"/>
      <c r="G186" s="19"/>
      <c r="H186" s="20"/>
      <c r="I186" s="19"/>
      <c r="J186" s="20"/>
      <c r="K186" s="19"/>
      <c r="L186" s="21"/>
      <c r="M186" s="21"/>
      <c r="N186" s="19"/>
      <c r="O186" s="20"/>
      <c r="P186" s="22"/>
      <c r="Q186" s="22"/>
      <c r="R186" s="22"/>
      <c r="S186" s="23" t="str">
        <f aca="false">IF($A186="","",IF(COUNTA($Q186:$R186)=0,"",SUM($Q186:$R186)))</f>
        <v/>
      </c>
      <c r="T186" s="19"/>
      <c r="U186" s="24"/>
      <c r="V186" s="25" t="str">
        <f aca="false">IF($A186="","",IF(OR($T186="",$U186=""),"",IFERROR(IF($T186="Flat",$U186,IF($T186="Per Loaded Mile",$R186*$U186,"")),"")))</f>
        <v/>
      </c>
      <c r="W186" s="24"/>
      <c r="X186" s="24"/>
      <c r="Y186" s="24"/>
      <c r="Z186" s="24"/>
      <c r="AA186" s="25" t="str">
        <f aca="false">IF(OR($A186="",$V186=""),"",IFERROR(SUM($V186:$Z186),""))</f>
        <v/>
      </c>
      <c r="AB186" s="26" t="str">
        <f aca="false">IF($A186="","",IFERROR(IF(INDEX(Resources!$J$5:$J$104,MATCH($F186,Resources!$G$5:$G$104,0))&gt;0,INDEX(Resources!$J$5:$J$104,MATCH($F186,Resources!$G$5:$G$104,0)),Settings!$B$5),Settings!$B$5))</f>
        <v/>
      </c>
      <c r="AC186" s="26" t="str">
        <f aca="false">IF($A186="","",IF(OR($S186="",$AB186=""),"",IFERROR($S186/$AB186,"")))</f>
        <v/>
      </c>
      <c r="AD186" s="25" t="str">
        <f aca="false">IF($A186="","",IF($AC186="","",IFERROR($AC186*Settings!$B$4,"")))</f>
        <v/>
      </c>
      <c r="AE186" s="19"/>
      <c r="AF186" s="27"/>
      <c r="AG186" s="25" t="str">
        <f aca="false">IF($A186="","",IF(OR($AE186="",$AF186=""),"",IFERROR(IF($AE186="% of Gross",$AA186*$AF186,IF($AE186="Per Loaded Mile",$R186*$AF186,IF($AE186="Flat",$AF186,""))),"")))</f>
        <v/>
      </c>
      <c r="AH186" s="25" t="str">
        <f aca="false">IF($A186="","",IFERROR(IF(OR($AA186="",$AD186="",$AG186=""),"",$AA186-$AD186-$AG186),""))</f>
        <v/>
      </c>
      <c r="AI186" s="28" t="str">
        <f aca="false">IF($A186="","",IFERROR($AH186/$AA186,""))</f>
        <v/>
      </c>
      <c r="AJ186" s="19"/>
      <c r="AK186" s="29"/>
      <c r="AL186" s="30" t="str">
        <f aca="false">IF($A186="","",IFERROR(IF(INDEX(Resources!$S$5:$S$104,MATCH($C186,Resources!$P$5:$P$104,0))&gt;0,INDEX(Resources!$S$5:$S$104,MATCH($C186,Resources!$P$5:$P$104,0)),Settings!$B$6),Settings!$B$6))</f>
        <v/>
      </c>
      <c r="AM186" s="31" t="str">
        <f aca="false">IF($AK186="","",IFERROR($AK186+$AL186,""))</f>
        <v/>
      </c>
      <c r="AN186" s="19"/>
      <c r="AO186" s="32" t="str">
        <f aca="true">IF($A186="","",IF($B186="Canceled","OK",IF(COUNTIF($A$6:$A$205,$A186)&gt;1,"DUPLICATE LOAD ID",IF(AND($L186&lt;&gt;"",$M186&lt;&gt;"",$M186&lt;=$L186),"CHECK APPOINTMENTS",IF(AND($P186&lt;&gt;"",$P186&gt;Settings!$B$8),"CHECK WEIGHT",IF(IFERROR(INDEX(Resources!$C$5:$C$104,MATCH($E186,Resources!$A$5:$A$104,0)),"Missing")&lt;&gt;"Active","CHECK DRIVER",IF(IFERROR(INDEX(Resources!$I$5:$I$104,MATCH($F186,Resources!$G$5:$G$104,0)),"Missing")&lt;&gt;"Active","CHECK TRUCK",IF(AND($G186&lt;&gt;"",IFERROR(INDEX(Resources!$N$5:$N$104,MATCH($G186,Resources!$L$5:$L$104,0)),"Missing")&lt;&gt;"Active"),"CHECK TRAILER",IF(AND($B186="Delivered",$AN186&lt;&gt;"Yes"),"POD NEEDED",IF(AND(OR($B186="Planned",$B186="Dispatched",$B186="At Pickup",$B186="In Transit"),$M186&lt;&gt;"",$M186&lt;NOW()),"DELIVERY OVERDUE",IF(AND($AI186&lt;&gt;"",$AI186&lt;Settings!$B$7),"LOW MARGIN","OK")))))))))))</f>
        <v/>
      </c>
      <c r="AP186" s="20"/>
    </row>
    <row r="187" customFormat="false" ht="19.5" hidden="false" customHeight="true" outlineLevel="0" collapsed="false">
      <c r="A187" s="19"/>
      <c r="B187" s="19"/>
      <c r="C187" s="20"/>
      <c r="D187" s="19"/>
      <c r="E187" s="19"/>
      <c r="F187" s="19"/>
      <c r="G187" s="19"/>
      <c r="H187" s="20"/>
      <c r="I187" s="19"/>
      <c r="J187" s="20"/>
      <c r="K187" s="19"/>
      <c r="L187" s="21"/>
      <c r="M187" s="21"/>
      <c r="N187" s="19"/>
      <c r="O187" s="20"/>
      <c r="P187" s="22"/>
      <c r="Q187" s="22"/>
      <c r="R187" s="22"/>
      <c r="S187" s="23" t="str">
        <f aca="false">IF($A187="","",IF(COUNTA($Q187:$R187)=0,"",SUM($Q187:$R187)))</f>
        <v/>
      </c>
      <c r="T187" s="19"/>
      <c r="U187" s="24"/>
      <c r="V187" s="25" t="str">
        <f aca="false">IF($A187="","",IF(OR($T187="",$U187=""),"",IFERROR(IF($T187="Flat",$U187,IF($T187="Per Loaded Mile",$R187*$U187,"")),"")))</f>
        <v/>
      </c>
      <c r="W187" s="24"/>
      <c r="X187" s="24"/>
      <c r="Y187" s="24"/>
      <c r="Z187" s="24"/>
      <c r="AA187" s="25" t="str">
        <f aca="false">IF(OR($A187="",$V187=""),"",IFERROR(SUM($V187:$Z187),""))</f>
        <v/>
      </c>
      <c r="AB187" s="26" t="str">
        <f aca="false">IF($A187="","",IFERROR(IF(INDEX(Resources!$J$5:$J$104,MATCH($F187,Resources!$G$5:$G$104,0))&gt;0,INDEX(Resources!$J$5:$J$104,MATCH($F187,Resources!$G$5:$G$104,0)),Settings!$B$5),Settings!$B$5))</f>
        <v/>
      </c>
      <c r="AC187" s="26" t="str">
        <f aca="false">IF($A187="","",IF(OR($S187="",$AB187=""),"",IFERROR($S187/$AB187,"")))</f>
        <v/>
      </c>
      <c r="AD187" s="25" t="str">
        <f aca="false">IF($A187="","",IF($AC187="","",IFERROR($AC187*Settings!$B$4,"")))</f>
        <v/>
      </c>
      <c r="AE187" s="19"/>
      <c r="AF187" s="27"/>
      <c r="AG187" s="25" t="str">
        <f aca="false">IF($A187="","",IF(OR($AE187="",$AF187=""),"",IFERROR(IF($AE187="% of Gross",$AA187*$AF187,IF($AE187="Per Loaded Mile",$R187*$AF187,IF($AE187="Flat",$AF187,""))),"")))</f>
        <v/>
      </c>
      <c r="AH187" s="25" t="str">
        <f aca="false">IF($A187="","",IFERROR(IF(OR($AA187="",$AD187="",$AG187=""),"",$AA187-$AD187-$AG187),""))</f>
        <v/>
      </c>
      <c r="AI187" s="28" t="str">
        <f aca="false">IF($A187="","",IFERROR($AH187/$AA187,""))</f>
        <v/>
      </c>
      <c r="AJ187" s="19"/>
      <c r="AK187" s="29"/>
      <c r="AL187" s="30" t="str">
        <f aca="false">IF($A187="","",IFERROR(IF(INDEX(Resources!$S$5:$S$104,MATCH($C187,Resources!$P$5:$P$104,0))&gt;0,INDEX(Resources!$S$5:$S$104,MATCH($C187,Resources!$P$5:$P$104,0)),Settings!$B$6),Settings!$B$6))</f>
        <v/>
      </c>
      <c r="AM187" s="31" t="str">
        <f aca="false">IF($AK187="","",IFERROR($AK187+$AL187,""))</f>
        <v/>
      </c>
      <c r="AN187" s="19"/>
      <c r="AO187" s="32" t="str">
        <f aca="true">IF($A187="","",IF($B187="Canceled","OK",IF(COUNTIF($A$6:$A$205,$A187)&gt;1,"DUPLICATE LOAD ID",IF(AND($L187&lt;&gt;"",$M187&lt;&gt;"",$M187&lt;=$L187),"CHECK APPOINTMENTS",IF(AND($P187&lt;&gt;"",$P187&gt;Settings!$B$8),"CHECK WEIGHT",IF(IFERROR(INDEX(Resources!$C$5:$C$104,MATCH($E187,Resources!$A$5:$A$104,0)),"Missing")&lt;&gt;"Active","CHECK DRIVER",IF(IFERROR(INDEX(Resources!$I$5:$I$104,MATCH($F187,Resources!$G$5:$G$104,0)),"Missing")&lt;&gt;"Active","CHECK TRUCK",IF(AND($G187&lt;&gt;"",IFERROR(INDEX(Resources!$N$5:$N$104,MATCH($G187,Resources!$L$5:$L$104,0)),"Missing")&lt;&gt;"Active"),"CHECK TRAILER",IF(AND($B187="Delivered",$AN187&lt;&gt;"Yes"),"POD NEEDED",IF(AND(OR($B187="Planned",$B187="Dispatched",$B187="At Pickup",$B187="In Transit"),$M187&lt;&gt;"",$M187&lt;NOW()),"DELIVERY OVERDUE",IF(AND($AI187&lt;&gt;"",$AI187&lt;Settings!$B$7),"LOW MARGIN","OK")))))))))))</f>
        <v/>
      </c>
      <c r="AP187" s="20"/>
    </row>
    <row r="188" customFormat="false" ht="19.5" hidden="false" customHeight="true" outlineLevel="0" collapsed="false">
      <c r="A188" s="19"/>
      <c r="B188" s="19"/>
      <c r="C188" s="20"/>
      <c r="D188" s="19"/>
      <c r="E188" s="19"/>
      <c r="F188" s="19"/>
      <c r="G188" s="19"/>
      <c r="H188" s="20"/>
      <c r="I188" s="19"/>
      <c r="J188" s="20"/>
      <c r="K188" s="19"/>
      <c r="L188" s="21"/>
      <c r="M188" s="21"/>
      <c r="N188" s="19"/>
      <c r="O188" s="20"/>
      <c r="P188" s="22"/>
      <c r="Q188" s="22"/>
      <c r="R188" s="22"/>
      <c r="S188" s="23" t="str">
        <f aca="false">IF($A188="","",IF(COUNTA($Q188:$R188)=0,"",SUM($Q188:$R188)))</f>
        <v/>
      </c>
      <c r="T188" s="19"/>
      <c r="U188" s="24"/>
      <c r="V188" s="25" t="str">
        <f aca="false">IF($A188="","",IF(OR($T188="",$U188=""),"",IFERROR(IF($T188="Flat",$U188,IF($T188="Per Loaded Mile",$R188*$U188,"")),"")))</f>
        <v/>
      </c>
      <c r="W188" s="24"/>
      <c r="X188" s="24"/>
      <c r="Y188" s="24"/>
      <c r="Z188" s="24"/>
      <c r="AA188" s="25" t="str">
        <f aca="false">IF(OR($A188="",$V188=""),"",IFERROR(SUM($V188:$Z188),""))</f>
        <v/>
      </c>
      <c r="AB188" s="26" t="str">
        <f aca="false">IF($A188="","",IFERROR(IF(INDEX(Resources!$J$5:$J$104,MATCH($F188,Resources!$G$5:$G$104,0))&gt;0,INDEX(Resources!$J$5:$J$104,MATCH($F188,Resources!$G$5:$G$104,0)),Settings!$B$5),Settings!$B$5))</f>
        <v/>
      </c>
      <c r="AC188" s="26" t="str">
        <f aca="false">IF($A188="","",IF(OR($S188="",$AB188=""),"",IFERROR($S188/$AB188,"")))</f>
        <v/>
      </c>
      <c r="AD188" s="25" t="str">
        <f aca="false">IF($A188="","",IF($AC188="","",IFERROR($AC188*Settings!$B$4,"")))</f>
        <v/>
      </c>
      <c r="AE188" s="19"/>
      <c r="AF188" s="27"/>
      <c r="AG188" s="25" t="str">
        <f aca="false">IF($A188="","",IF(OR($AE188="",$AF188=""),"",IFERROR(IF($AE188="% of Gross",$AA188*$AF188,IF($AE188="Per Loaded Mile",$R188*$AF188,IF($AE188="Flat",$AF188,""))),"")))</f>
        <v/>
      </c>
      <c r="AH188" s="25" t="str">
        <f aca="false">IF($A188="","",IFERROR(IF(OR($AA188="",$AD188="",$AG188=""),"",$AA188-$AD188-$AG188),""))</f>
        <v/>
      </c>
      <c r="AI188" s="28" t="str">
        <f aca="false">IF($A188="","",IFERROR($AH188/$AA188,""))</f>
        <v/>
      </c>
      <c r="AJ188" s="19"/>
      <c r="AK188" s="29"/>
      <c r="AL188" s="30" t="str">
        <f aca="false">IF($A188="","",IFERROR(IF(INDEX(Resources!$S$5:$S$104,MATCH($C188,Resources!$P$5:$P$104,0))&gt;0,INDEX(Resources!$S$5:$S$104,MATCH($C188,Resources!$P$5:$P$104,0)),Settings!$B$6),Settings!$B$6))</f>
        <v/>
      </c>
      <c r="AM188" s="31" t="str">
        <f aca="false">IF($AK188="","",IFERROR($AK188+$AL188,""))</f>
        <v/>
      </c>
      <c r="AN188" s="19"/>
      <c r="AO188" s="32" t="str">
        <f aca="true">IF($A188="","",IF($B188="Canceled","OK",IF(COUNTIF($A$6:$A$205,$A188)&gt;1,"DUPLICATE LOAD ID",IF(AND($L188&lt;&gt;"",$M188&lt;&gt;"",$M188&lt;=$L188),"CHECK APPOINTMENTS",IF(AND($P188&lt;&gt;"",$P188&gt;Settings!$B$8),"CHECK WEIGHT",IF(IFERROR(INDEX(Resources!$C$5:$C$104,MATCH($E188,Resources!$A$5:$A$104,0)),"Missing")&lt;&gt;"Active","CHECK DRIVER",IF(IFERROR(INDEX(Resources!$I$5:$I$104,MATCH($F188,Resources!$G$5:$G$104,0)),"Missing")&lt;&gt;"Active","CHECK TRUCK",IF(AND($G188&lt;&gt;"",IFERROR(INDEX(Resources!$N$5:$N$104,MATCH($G188,Resources!$L$5:$L$104,0)),"Missing")&lt;&gt;"Active"),"CHECK TRAILER",IF(AND($B188="Delivered",$AN188&lt;&gt;"Yes"),"POD NEEDED",IF(AND(OR($B188="Planned",$B188="Dispatched",$B188="At Pickup",$B188="In Transit"),$M188&lt;&gt;"",$M188&lt;NOW()),"DELIVERY OVERDUE",IF(AND($AI188&lt;&gt;"",$AI188&lt;Settings!$B$7),"LOW MARGIN","OK")))))))))))</f>
        <v/>
      </c>
      <c r="AP188" s="20"/>
    </row>
    <row r="189" customFormat="false" ht="19.5" hidden="false" customHeight="true" outlineLevel="0" collapsed="false">
      <c r="A189" s="19"/>
      <c r="B189" s="19"/>
      <c r="C189" s="20"/>
      <c r="D189" s="19"/>
      <c r="E189" s="19"/>
      <c r="F189" s="19"/>
      <c r="G189" s="19"/>
      <c r="H189" s="20"/>
      <c r="I189" s="19"/>
      <c r="J189" s="20"/>
      <c r="K189" s="19"/>
      <c r="L189" s="21"/>
      <c r="M189" s="21"/>
      <c r="N189" s="19"/>
      <c r="O189" s="20"/>
      <c r="P189" s="22"/>
      <c r="Q189" s="22"/>
      <c r="R189" s="22"/>
      <c r="S189" s="23" t="str">
        <f aca="false">IF($A189="","",IF(COUNTA($Q189:$R189)=0,"",SUM($Q189:$R189)))</f>
        <v/>
      </c>
      <c r="T189" s="19"/>
      <c r="U189" s="24"/>
      <c r="V189" s="25" t="str">
        <f aca="false">IF($A189="","",IF(OR($T189="",$U189=""),"",IFERROR(IF($T189="Flat",$U189,IF($T189="Per Loaded Mile",$R189*$U189,"")),"")))</f>
        <v/>
      </c>
      <c r="W189" s="24"/>
      <c r="X189" s="24"/>
      <c r="Y189" s="24"/>
      <c r="Z189" s="24"/>
      <c r="AA189" s="25" t="str">
        <f aca="false">IF(OR($A189="",$V189=""),"",IFERROR(SUM($V189:$Z189),""))</f>
        <v/>
      </c>
      <c r="AB189" s="26" t="str">
        <f aca="false">IF($A189="","",IFERROR(IF(INDEX(Resources!$J$5:$J$104,MATCH($F189,Resources!$G$5:$G$104,0))&gt;0,INDEX(Resources!$J$5:$J$104,MATCH($F189,Resources!$G$5:$G$104,0)),Settings!$B$5),Settings!$B$5))</f>
        <v/>
      </c>
      <c r="AC189" s="26" t="str">
        <f aca="false">IF($A189="","",IF(OR($S189="",$AB189=""),"",IFERROR($S189/$AB189,"")))</f>
        <v/>
      </c>
      <c r="AD189" s="25" t="str">
        <f aca="false">IF($A189="","",IF($AC189="","",IFERROR($AC189*Settings!$B$4,"")))</f>
        <v/>
      </c>
      <c r="AE189" s="19"/>
      <c r="AF189" s="27"/>
      <c r="AG189" s="25" t="str">
        <f aca="false">IF($A189="","",IF(OR($AE189="",$AF189=""),"",IFERROR(IF($AE189="% of Gross",$AA189*$AF189,IF($AE189="Per Loaded Mile",$R189*$AF189,IF($AE189="Flat",$AF189,""))),"")))</f>
        <v/>
      </c>
      <c r="AH189" s="25" t="str">
        <f aca="false">IF($A189="","",IFERROR(IF(OR($AA189="",$AD189="",$AG189=""),"",$AA189-$AD189-$AG189),""))</f>
        <v/>
      </c>
      <c r="AI189" s="28" t="str">
        <f aca="false">IF($A189="","",IFERROR($AH189/$AA189,""))</f>
        <v/>
      </c>
      <c r="AJ189" s="19"/>
      <c r="AK189" s="29"/>
      <c r="AL189" s="30" t="str">
        <f aca="false">IF($A189="","",IFERROR(IF(INDEX(Resources!$S$5:$S$104,MATCH($C189,Resources!$P$5:$P$104,0))&gt;0,INDEX(Resources!$S$5:$S$104,MATCH($C189,Resources!$P$5:$P$104,0)),Settings!$B$6),Settings!$B$6))</f>
        <v/>
      </c>
      <c r="AM189" s="31" t="str">
        <f aca="false">IF($AK189="","",IFERROR($AK189+$AL189,""))</f>
        <v/>
      </c>
      <c r="AN189" s="19"/>
      <c r="AO189" s="32" t="str">
        <f aca="true">IF($A189="","",IF($B189="Canceled","OK",IF(COUNTIF($A$6:$A$205,$A189)&gt;1,"DUPLICATE LOAD ID",IF(AND($L189&lt;&gt;"",$M189&lt;&gt;"",$M189&lt;=$L189),"CHECK APPOINTMENTS",IF(AND($P189&lt;&gt;"",$P189&gt;Settings!$B$8),"CHECK WEIGHT",IF(IFERROR(INDEX(Resources!$C$5:$C$104,MATCH($E189,Resources!$A$5:$A$104,0)),"Missing")&lt;&gt;"Active","CHECK DRIVER",IF(IFERROR(INDEX(Resources!$I$5:$I$104,MATCH($F189,Resources!$G$5:$G$104,0)),"Missing")&lt;&gt;"Active","CHECK TRUCK",IF(AND($G189&lt;&gt;"",IFERROR(INDEX(Resources!$N$5:$N$104,MATCH($G189,Resources!$L$5:$L$104,0)),"Missing")&lt;&gt;"Active"),"CHECK TRAILER",IF(AND($B189="Delivered",$AN189&lt;&gt;"Yes"),"POD NEEDED",IF(AND(OR($B189="Planned",$B189="Dispatched",$B189="At Pickup",$B189="In Transit"),$M189&lt;&gt;"",$M189&lt;NOW()),"DELIVERY OVERDUE",IF(AND($AI189&lt;&gt;"",$AI189&lt;Settings!$B$7),"LOW MARGIN","OK")))))))))))</f>
        <v/>
      </c>
      <c r="AP189" s="20"/>
    </row>
    <row r="190" customFormat="false" ht="19.5" hidden="false" customHeight="true" outlineLevel="0" collapsed="false">
      <c r="A190" s="19"/>
      <c r="B190" s="19"/>
      <c r="C190" s="20"/>
      <c r="D190" s="19"/>
      <c r="E190" s="19"/>
      <c r="F190" s="19"/>
      <c r="G190" s="19"/>
      <c r="H190" s="20"/>
      <c r="I190" s="19"/>
      <c r="J190" s="20"/>
      <c r="K190" s="19"/>
      <c r="L190" s="21"/>
      <c r="M190" s="21"/>
      <c r="N190" s="19"/>
      <c r="O190" s="20"/>
      <c r="P190" s="22"/>
      <c r="Q190" s="22"/>
      <c r="R190" s="22"/>
      <c r="S190" s="23" t="str">
        <f aca="false">IF($A190="","",IF(COUNTA($Q190:$R190)=0,"",SUM($Q190:$R190)))</f>
        <v/>
      </c>
      <c r="T190" s="19"/>
      <c r="U190" s="24"/>
      <c r="V190" s="25" t="str">
        <f aca="false">IF($A190="","",IF(OR($T190="",$U190=""),"",IFERROR(IF($T190="Flat",$U190,IF($T190="Per Loaded Mile",$R190*$U190,"")),"")))</f>
        <v/>
      </c>
      <c r="W190" s="24"/>
      <c r="X190" s="24"/>
      <c r="Y190" s="24"/>
      <c r="Z190" s="24"/>
      <c r="AA190" s="25" t="str">
        <f aca="false">IF(OR($A190="",$V190=""),"",IFERROR(SUM($V190:$Z190),""))</f>
        <v/>
      </c>
      <c r="AB190" s="26" t="str">
        <f aca="false">IF($A190="","",IFERROR(IF(INDEX(Resources!$J$5:$J$104,MATCH($F190,Resources!$G$5:$G$104,0))&gt;0,INDEX(Resources!$J$5:$J$104,MATCH($F190,Resources!$G$5:$G$104,0)),Settings!$B$5),Settings!$B$5))</f>
        <v/>
      </c>
      <c r="AC190" s="26" t="str">
        <f aca="false">IF($A190="","",IF(OR($S190="",$AB190=""),"",IFERROR($S190/$AB190,"")))</f>
        <v/>
      </c>
      <c r="AD190" s="25" t="str">
        <f aca="false">IF($A190="","",IF($AC190="","",IFERROR($AC190*Settings!$B$4,"")))</f>
        <v/>
      </c>
      <c r="AE190" s="19"/>
      <c r="AF190" s="27"/>
      <c r="AG190" s="25" t="str">
        <f aca="false">IF($A190="","",IF(OR($AE190="",$AF190=""),"",IFERROR(IF($AE190="% of Gross",$AA190*$AF190,IF($AE190="Per Loaded Mile",$R190*$AF190,IF($AE190="Flat",$AF190,""))),"")))</f>
        <v/>
      </c>
      <c r="AH190" s="25" t="str">
        <f aca="false">IF($A190="","",IFERROR(IF(OR($AA190="",$AD190="",$AG190=""),"",$AA190-$AD190-$AG190),""))</f>
        <v/>
      </c>
      <c r="AI190" s="28" t="str">
        <f aca="false">IF($A190="","",IFERROR($AH190/$AA190,""))</f>
        <v/>
      </c>
      <c r="AJ190" s="19"/>
      <c r="AK190" s="29"/>
      <c r="AL190" s="30" t="str">
        <f aca="false">IF($A190="","",IFERROR(IF(INDEX(Resources!$S$5:$S$104,MATCH($C190,Resources!$P$5:$P$104,0))&gt;0,INDEX(Resources!$S$5:$S$104,MATCH($C190,Resources!$P$5:$P$104,0)),Settings!$B$6),Settings!$B$6))</f>
        <v/>
      </c>
      <c r="AM190" s="31" t="str">
        <f aca="false">IF($AK190="","",IFERROR($AK190+$AL190,""))</f>
        <v/>
      </c>
      <c r="AN190" s="19"/>
      <c r="AO190" s="32" t="str">
        <f aca="true">IF($A190="","",IF($B190="Canceled","OK",IF(COUNTIF($A$6:$A$205,$A190)&gt;1,"DUPLICATE LOAD ID",IF(AND($L190&lt;&gt;"",$M190&lt;&gt;"",$M190&lt;=$L190),"CHECK APPOINTMENTS",IF(AND($P190&lt;&gt;"",$P190&gt;Settings!$B$8),"CHECK WEIGHT",IF(IFERROR(INDEX(Resources!$C$5:$C$104,MATCH($E190,Resources!$A$5:$A$104,0)),"Missing")&lt;&gt;"Active","CHECK DRIVER",IF(IFERROR(INDEX(Resources!$I$5:$I$104,MATCH($F190,Resources!$G$5:$G$104,0)),"Missing")&lt;&gt;"Active","CHECK TRUCK",IF(AND($G190&lt;&gt;"",IFERROR(INDEX(Resources!$N$5:$N$104,MATCH($G190,Resources!$L$5:$L$104,0)),"Missing")&lt;&gt;"Active"),"CHECK TRAILER",IF(AND($B190="Delivered",$AN190&lt;&gt;"Yes"),"POD NEEDED",IF(AND(OR($B190="Planned",$B190="Dispatched",$B190="At Pickup",$B190="In Transit"),$M190&lt;&gt;"",$M190&lt;NOW()),"DELIVERY OVERDUE",IF(AND($AI190&lt;&gt;"",$AI190&lt;Settings!$B$7),"LOW MARGIN","OK")))))))))))</f>
        <v/>
      </c>
      <c r="AP190" s="20"/>
    </row>
    <row r="191" customFormat="false" ht="19.5" hidden="false" customHeight="true" outlineLevel="0" collapsed="false">
      <c r="A191" s="19"/>
      <c r="B191" s="19"/>
      <c r="C191" s="20"/>
      <c r="D191" s="19"/>
      <c r="E191" s="19"/>
      <c r="F191" s="19"/>
      <c r="G191" s="19"/>
      <c r="H191" s="20"/>
      <c r="I191" s="19"/>
      <c r="J191" s="20"/>
      <c r="K191" s="19"/>
      <c r="L191" s="21"/>
      <c r="M191" s="21"/>
      <c r="N191" s="19"/>
      <c r="O191" s="20"/>
      <c r="P191" s="22"/>
      <c r="Q191" s="22"/>
      <c r="R191" s="22"/>
      <c r="S191" s="23" t="str">
        <f aca="false">IF($A191="","",IF(COUNTA($Q191:$R191)=0,"",SUM($Q191:$R191)))</f>
        <v/>
      </c>
      <c r="T191" s="19"/>
      <c r="U191" s="24"/>
      <c r="V191" s="25" t="str">
        <f aca="false">IF($A191="","",IF(OR($T191="",$U191=""),"",IFERROR(IF($T191="Flat",$U191,IF($T191="Per Loaded Mile",$R191*$U191,"")),"")))</f>
        <v/>
      </c>
      <c r="W191" s="24"/>
      <c r="X191" s="24"/>
      <c r="Y191" s="24"/>
      <c r="Z191" s="24"/>
      <c r="AA191" s="25" t="str">
        <f aca="false">IF(OR($A191="",$V191=""),"",IFERROR(SUM($V191:$Z191),""))</f>
        <v/>
      </c>
      <c r="AB191" s="26" t="str">
        <f aca="false">IF($A191="","",IFERROR(IF(INDEX(Resources!$J$5:$J$104,MATCH($F191,Resources!$G$5:$G$104,0))&gt;0,INDEX(Resources!$J$5:$J$104,MATCH($F191,Resources!$G$5:$G$104,0)),Settings!$B$5),Settings!$B$5))</f>
        <v/>
      </c>
      <c r="AC191" s="26" t="str">
        <f aca="false">IF($A191="","",IF(OR($S191="",$AB191=""),"",IFERROR($S191/$AB191,"")))</f>
        <v/>
      </c>
      <c r="AD191" s="25" t="str">
        <f aca="false">IF($A191="","",IF($AC191="","",IFERROR($AC191*Settings!$B$4,"")))</f>
        <v/>
      </c>
      <c r="AE191" s="19"/>
      <c r="AF191" s="27"/>
      <c r="AG191" s="25" t="str">
        <f aca="false">IF($A191="","",IF(OR($AE191="",$AF191=""),"",IFERROR(IF($AE191="% of Gross",$AA191*$AF191,IF($AE191="Per Loaded Mile",$R191*$AF191,IF($AE191="Flat",$AF191,""))),"")))</f>
        <v/>
      </c>
      <c r="AH191" s="25" t="str">
        <f aca="false">IF($A191="","",IFERROR(IF(OR($AA191="",$AD191="",$AG191=""),"",$AA191-$AD191-$AG191),""))</f>
        <v/>
      </c>
      <c r="AI191" s="28" t="str">
        <f aca="false">IF($A191="","",IFERROR($AH191/$AA191,""))</f>
        <v/>
      </c>
      <c r="AJ191" s="19"/>
      <c r="AK191" s="29"/>
      <c r="AL191" s="30" t="str">
        <f aca="false">IF($A191="","",IFERROR(IF(INDEX(Resources!$S$5:$S$104,MATCH($C191,Resources!$P$5:$P$104,0))&gt;0,INDEX(Resources!$S$5:$S$104,MATCH($C191,Resources!$P$5:$P$104,0)),Settings!$B$6),Settings!$B$6))</f>
        <v/>
      </c>
      <c r="AM191" s="31" t="str">
        <f aca="false">IF($AK191="","",IFERROR($AK191+$AL191,""))</f>
        <v/>
      </c>
      <c r="AN191" s="19"/>
      <c r="AO191" s="32" t="str">
        <f aca="true">IF($A191="","",IF($B191="Canceled","OK",IF(COUNTIF($A$6:$A$205,$A191)&gt;1,"DUPLICATE LOAD ID",IF(AND($L191&lt;&gt;"",$M191&lt;&gt;"",$M191&lt;=$L191),"CHECK APPOINTMENTS",IF(AND($P191&lt;&gt;"",$P191&gt;Settings!$B$8),"CHECK WEIGHT",IF(IFERROR(INDEX(Resources!$C$5:$C$104,MATCH($E191,Resources!$A$5:$A$104,0)),"Missing")&lt;&gt;"Active","CHECK DRIVER",IF(IFERROR(INDEX(Resources!$I$5:$I$104,MATCH($F191,Resources!$G$5:$G$104,0)),"Missing")&lt;&gt;"Active","CHECK TRUCK",IF(AND($G191&lt;&gt;"",IFERROR(INDEX(Resources!$N$5:$N$104,MATCH($G191,Resources!$L$5:$L$104,0)),"Missing")&lt;&gt;"Active"),"CHECK TRAILER",IF(AND($B191="Delivered",$AN191&lt;&gt;"Yes"),"POD NEEDED",IF(AND(OR($B191="Planned",$B191="Dispatched",$B191="At Pickup",$B191="In Transit"),$M191&lt;&gt;"",$M191&lt;NOW()),"DELIVERY OVERDUE",IF(AND($AI191&lt;&gt;"",$AI191&lt;Settings!$B$7),"LOW MARGIN","OK")))))))))))</f>
        <v/>
      </c>
      <c r="AP191" s="20"/>
    </row>
    <row r="192" customFormat="false" ht="19.5" hidden="false" customHeight="true" outlineLevel="0" collapsed="false">
      <c r="A192" s="19"/>
      <c r="B192" s="19"/>
      <c r="C192" s="20"/>
      <c r="D192" s="19"/>
      <c r="E192" s="19"/>
      <c r="F192" s="19"/>
      <c r="G192" s="19"/>
      <c r="H192" s="20"/>
      <c r="I192" s="19"/>
      <c r="J192" s="20"/>
      <c r="K192" s="19"/>
      <c r="L192" s="21"/>
      <c r="M192" s="21"/>
      <c r="N192" s="19"/>
      <c r="O192" s="20"/>
      <c r="P192" s="22"/>
      <c r="Q192" s="22"/>
      <c r="R192" s="22"/>
      <c r="S192" s="23" t="str">
        <f aca="false">IF($A192="","",IF(COUNTA($Q192:$R192)=0,"",SUM($Q192:$R192)))</f>
        <v/>
      </c>
      <c r="T192" s="19"/>
      <c r="U192" s="24"/>
      <c r="V192" s="25" t="str">
        <f aca="false">IF($A192="","",IF(OR($T192="",$U192=""),"",IFERROR(IF($T192="Flat",$U192,IF($T192="Per Loaded Mile",$R192*$U192,"")),"")))</f>
        <v/>
      </c>
      <c r="W192" s="24"/>
      <c r="X192" s="24"/>
      <c r="Y192" s="24"/>
      <c r="Z192" s="24"/>
      <c r="AA192" s="25" t="str">
        <f aca="false">IF(OR($A192="",$V192=""),"",IFERROR(SUM($V192:$Z192),""))</f>
        <v/>
      </c>
      <c r="AB192" s="26" t="str">
        <f aca="false">IF($A192="","",IFERROR(IF(INDEX(Resources!$J$5:$J$104,MATCH($F192,Resources!$G$5:$G$104,0))&gt;0,INDEX(Resources!$J$5:$J$104,MATCH($F192,Resources!$G$5:$G$104,0)),Settings!$B$5),Settings!$B$5))</f>
        <v/>
      </c>
      <c r="AC192" s="26" t="str">
        <f aca="false">IF($A192="","",IF(OR($S192="",$AB192=""),"",IFERROR($S192/$AB192,"")))</f>
        <v/>
      </c>
      <c r="AD192" s="25" t="str">
        <f aca="false">IF($A192="","",IF($AC192="","",IFERROR($AC192*Settings!$B$4,"")))</f>
        <v/>
      </c>
      <c r="AE192" s="19"/>
      <c r="AF192" s="27"/>
      <c r="AG192" s="25" t="str">
        <f aca="false">IF($A192="","",IF(OR($AE192="",$AF192=""),"",IFERROR(IF($AE192="% of Gross",$AA192*$AF192,IF($AE192="Per Loaded Mile",$R192*$AF192,IF($AE192="Flat",$AF192,""))),"")))</f>
        <v/>
      </c>
      <c r="AH192" s="25" t="str">
        <f aca="false">IF($A192="","",IFERROR(IF(OR($AA192="",$AD192="",$AG192=""),"",$AA192-$AD192-$AG192),""))</f>
        <v/>
      </c>
      <c r="AI192" s="28" t="str">
        <f aca="false">IF($A192="","",IFERROR($AH192/$AA192,""))</f>
        <v/>
      </c>
      <c r="AJ192" s="19"/>
      <c r="AK192" s="29"/>
      <c r="AL192" s="30" t="str">
        <f aca="false">IF($A192="","",IFERROR(IF(INDEX(Resources!$S$5:$S$104,MATCH($C192,Resources!$P$5:$P$104,0))&gt;0,INDEX(Resources!$S$5:$S$104,MATCH($C192,Resources!$P$5:$P$104,0)),Settings!$B$6),Settings!$B$6))</f>
        <v/>
      </c>
      <c r="AM192" s="31" t="str">
        <f aca="false">IF($AK192="","",IFERROR($AK192+$AL192,""))</f>
        <v/>
      </c>
      <c r="AN192" s="19"/>
      <c r="AO192" s="32" t="str">
        <f aca="true">IF($A192="","",IF($B192="Canceled","OK",IF(COUNTIF($A$6:$A$205,$A192)&gt;1,"DUPLICATE LOAD ID",IF(AND($L192&lt;&gt;"",$M192&lt;&gt;"",$M192&lt;=$L192),"CHECK APPOINTMENTS",IF(AND($P192&lt;&gt;"",$P192&gt;Settings!$B$8),"CHECK WEIGHT",IF(IFERROR(INDEX(Resources!$C$5:$C$104,MATCH($E192,Resources!$A$5:$A$104,0)),"Missing")&lt;&gt;"Active","CHECK DRIVER",IF(IFERROR(INDEX(Resources!$I$5:$I$104,MATCH($F192,Resources!$G$5:$G$104,0)),"Missing")&lt;&gt;"Active","CHECK TRUCK",IF(AND($G192&lt;&gt;"",IFERROR(INDEX(Resources!$N$5:$N$104,MATCH($G192,Resources!$L$5:$L$104,0)),"Missing")&lt;&gt;"Active"),"CHECK TRAILER",IF(AND($B192="Delivered",$AN192&lt;&gt;"Yes"),"POD NEEDED",IF(AND(OR($B192="Planned",$B192="Dispatched",$B192="At Pickup",$B192="In Transit"),$M192&lt;&gt;"",$M192&lt;NOW()),"DELIVERY OVERDUE",IF(AND($AI192&lt;&gt;"",$AI192&lt;Settings!$B$7),"LOW MARGIN","OK")))))))))))</f>
        <v/>
      </c>
      <c r="AP192" s="20"/>
    </row>
    <row r="193" customFormat="false" ht="19.5" hidden="false" customHeight="true" outlineLevel="0" collapsed="false">
      <c r="A193" s="19"/>
      <c r="B193" s="19"/>
      <c r="C193" s="20"/>
      <c r="D193" s="19"/>
      <c r="E193" s="19"/>
      <c r="F193" s="19"/>
      <c r="G193" s="19"/>
      <c r="H193" s="20"/>
      <c r="I193" s="19"/>
      <c r="J193" s="20"/>
      <c r="K193" s="19"/>
      <c r="L193" s="21"/>
      <c r="M193" s="21"/>
      <c r="N193" s="19"/>
      <c r="O193" s="20"/>
      <c r="P193" s="22"/>
      <c r="Q193" s="22"/>
      <c r="R193" s="22"/>
      <c r="S193" s="23" t="str">
        <f aca="false">IF($A193="","",IF(COUNTA($Q193:$R193)=0,"",SUM($Q193:$R193)))</f>
        <v/>
      </c>
      <c r="T193" s="19"/>
      <c r="U193" s="24"/>
      <c r="V193" s="25" t="str">
        <f aca="false">IF($A193="","",IF(OR($T193="",$U193=""),"",IFERROR(IF($T193="Flat",$U193,IF($T193="Per Loaded Mile",$R193*$U193,"")),"")))</f>
        <v/>
      </c>
      <c r="W193" s="24"/>
      <c r="X193" s="24"/>
      <c r="Y193" s="24"/>
      <c r="Z193" s="24"/>
      <c r="AA193" s="25" t="str">
        <f aca="false">IF(OR($A193="",$V193=""),"",IFERROR(SUM($V193:$Z193),""))</f>
        <v/>
      </c>
      <c r="AB193" s="26" t="str">
        <f aca="false">IF($A193="","",IFERROR(IF(INDEX(Resources!$J$5:$J$104,MATCH($F193,Resources!$G$5:$G$104,0))&gt;0,INDEX(Resources!$J$5:$J$104,MATCH($F193,Resources!$G$5:$G$104,0)),Settings!$B$5),Settings!$B$5))</f>
        <v/>
      </c>
      <c r="AC193" s="26" t="str">
        <f aca="false">IF($A193="","",IF(OR($S193="",$AB193=""),"",IFERROR($S193/$AB193,"")))</f>
        <v/>
      </c>
      <c r="AD193" s="25" t="str">
        <f aca="false">IF($A193="","",IF($AC193="","",IFERROR($AC193*Settings!$B$4,"")))</f>
        <v/>
      </c>
      <c r="AE193" s="19"/>
      <c r="AF193" s="27"/>
      <c r="AG193" s="25" t="str">
        <f aca="false">IF($A193="","",IF(OR($AE193="",$AF193=""),"",IFERROR(IF($AE193="% of Gross",$AA193*$AF193,IF($AE193="Per Loaded Mile",$R193*$AF193,IF($AE193="Flat",$AF193,""))),"")))</f>
        <v/>
      </c>
      <c r="AH193" s="25" t="str">
        <f aca="false">IF($A193="","",IFERROR(IF(OR($AA193="",$AD193="",$AG193=""),"",$AA193-$AD193-$AG193),""))</f>
        <v/>
      </c>
      <c r="AI193" s="28" t="str">
        <f aca="false">IF($A193="","",IFERROR($AH193/$AA193,""))</f>
        <v/>
      </c>
      <c r="AJ193" s="19"/>
      <c r="AK193" s="29"/>
      <c r="AL193" s="30" t="str">
        <f aca="false">IF($A193="","",IFERROR(IF(INDEX(Resources!$S$5:$S$104,MATCH($C193,Resources!$P$5:$P$104,0))&gt;0,INDEX(Resources!$S$5:$S$104,MATCH($C193,Resources!$P$5:$P$104,0)),Settings!$B$6),Settings!$B$6))</f>
        <v/>
      </c>
      <c r="AM193" s="31" t="str">
        <f aca="false">IF($AK193="","",IFERROR($AK193+$AL193,""))</f>
        <v/>
      </c>
      <c r="AN193" s="19"/>
      <c r="AO193" s="32" t="str">
        <f aca="true">IF($A193="","",IF($B193="Canceled","OK",IF(COUNTIF($A$6:$A$205,$A193)&gt;1,"DUPLICATE LOAD ID",IF(AND($L193&lt;&gt;"",$M193&lt;&gt;"",$M193&lt;=$L193),"CHECK APPOINTMENTS",IF(AND($P193&lt;&gt;"",$P193&gt;Settings!$B$8),"CHECK WEIGHT",IF(IFERROR(INDEX(Resources!$C$5:$C$104,MATCH($E193,Resources!$A$5:$A$104,0)),"Missing")&lt;&gt;"Active","CHECK DRIVER",IF(IFERROR(INDEX(Resources!$I$5:$I$104,MATCH($F193,Resources!$G$5:$G$104,0)),"Missing")&lt;&gt;"Active","CHECK TRUCK",IF(AND($G193&lt;&gt;"",IFERROR(INDEX(Resources!$N$5:$N$104,MATCH($G193,Resources!$L$5:$L$104,0)),"Missing")&lt;&gt;"Active"),"CHECK TRAILER",IF(AND($B193="Delivered",$AN193&lt;&gt;"Yes"),"POD NEEDED",IF(AND(OR($B193="Planned",$B193="Dispatched",$B193="At Pickup",$B193="In Transit"),$M193&lt;&gt;"",$M193&lt;NOW()),"DELIVERY OVERDUE",IF(AND($AI193&lt;&gt;"",$AI193&lt;Settings!$B$7),"LOW MARGIN","OK")))))))))))</f>
        <v/>
      </c>
      <c r="AP193" s="20"/>
    </row>
    <row r="194" customFormat="false" ht="19.5" hidden="false" customHeight="true" outlineLevel="0" collapsed="false">
      <c r="A194" s="19"/>
      <c r="B194" s="19"/>
      <c r="C194" s="20"/>
      <c r="D194" s="19"/>
      <c r="E194" s="19"/>
      <c r="F194" s="19"/>
      <c r="G194" s="19"/>
      <c r="H194" s="20"/>
      <c r="I194" s="19"/>
      <c r="J194" s="20"/>
      <c r="K194" s="19"/>
      <c r="L194" s="21"/>
      <c r="M194" s="21"/>
      <c r="N194" s="19"/>
      <c r="O194" s="20"/>
      <c r="P194" s="22"/>
      <c r="Q194" s="22"/>
      <c r="R194" s="22"/>
      <c r="S194" s="23" t="str">
        <f aca="false">IF($A194="","",IF(COUNTA($Q194:$R194)=0,"",SUM($Q194:$R194)))</f>
        <v/>
      </c>
      <c r="T194" s="19"/>
      <c r="U194" s="24"/>
      <c r="V194" s="25" t="str">
        <f aca="false">IF($A194="","",IF(OR($T194="",$U194=""),"",IFERROR(IF($T194="Flat",$U194,IF($T194="Per Loaded Mile",$R194*$U194,"")),"")))</f>
        <v/>
      </c>
      <c r="W194" s="24"/>
      <c r="X194" s="24"/>
      <c r="Y194" s="24"/>
      <c r="Z194" s="24"/>
      <c r="AA194" s="25" t="str">
        <f aca="false">IF(OR($A194="",$V194=""),"",IFERROR(SUM($V194:$Z194),""))</f>
        <v/>
      </c>
      <c r="AB194" s="26" t="str">
        <f aca="false">IF($A194="","",IFERROR(IF(INDEX(Resources!$J$5:$J$104,MATCH($F194,Resources!$G$5:$G$104,0))&gt;0,INDEX(Resources!$J$5:$J$104,MATCH($F194,Resources!$G$5:$G$104,0)),Settings!$B$5),Settings!$B$5))</f>
        <v/>
      </c>
      <c r="AC194" s="26" t="str">
        <f aca="false">IF($A194="","",IF(OR($S194="",$AB194=""),"",IFERROR($S194/$AB194,"")))</f>
        <v/>
      </c>
      <c r="AD194" s="25" t="str">
        <f aca="false">IF($A194="","",IF($AC194="","",IFERROR($AC194*Settings!$B$4,"")))</f>
        <v/>
      </c>
      <c r="AE194" s="19"/>
      <c r="AF194" s="27"/>
      <c r="AG194" s="25" t="str">
        <f aca="false">IF($A194="","",IF(OR($AE194="",$AF194=""),"",IFERROR(IF($AE194="% of Gross",$AA194*$AF194,IF($AE194="Per Loaded Mile",$R194*$AF194,IF($AE194="Flat",$AF194,""))),"")))</f>
        <v/>
      </c>
      <c r="AH194" s="25" t="str">
        <f aca="false">IF($A194="","",IFERROR(IF(OR($AA194="",$AD194="",$AG194=""),"",$AA194-$AD194-$AG194),""))</f>
        <v/>
      </c>
      <c r="AI194" s="28" t="str">
        <f aca="false">IF($A194="","",IFERROR($AH194/$AA194,""))</f>
        <v/>
      </c>
      <c r="AJ194" s="19"/>
      <c r="AK194" s="29"/>
      <c r="AL194" s="30" t="str">
        <f aca="false">IF($A194="","",IFERROR(IF(INDEX(Resources!$S$5:$S$104,MATCH($C194,Resources!$P$5:$P$104,0))&gt;0,INDEX(Resources!$S$5:$S$104,MATCH($C194,Resources!$P$5:$P$104,0)),Settings!$B$6),Settings!$B$6))</f>
        <v/>
      </c>
      <c r="AM194" s="31" t="str">
        <f aca="false">IF($AK194="","",IFERROR($AK194+$AL194,""))</f>
        <v/>
      </c>
      <c r="AN194" s="19"/>
      <c r="AO194" s="32" t="str">
        <f aca="true">IF($A194="","",IF($B194="Canceled","OK",IF(COUNTIF($A$6:$A$205,$A194)&gt;1,"DUPLICATE LOAD ID",IF(AND($L194&lt;&gt;"",$M194&lt;&gt;"",$M194&lt;=$L194),"CHECK APPOINTMENTS",IF(AND($P194&lt;&gt;"",$P194&gt;Settings!$B$8),"CHECK WEIGHT",IF(IFERROR(INDEX(Resources!$C$5:$C$104,MATCH($E194,Resources!$A$5:$A$104,0)),"Missing")&lt;&gt;"Active","CHECK DRIVER",IF(IFERROR(INDEX(Resources!$I$5:$I$104,MATCH($F194,Resources!$G$5:$G$104,0)),"Missing")&lt;&gt;"Active","CHECK TRUCK",IF(AND($G194&lt;&gt;"",IFERROR(INDEX(Resources!$N$5:$N$104,MATCH($G194,Resources!$L$5:$L$104,0)),"Missing")&lt;&gt;"Active"),"CHECK TRAILER",IF(AND($B194="Delivered",$AN194&lt;&gt;"Yes"),"POD NEEDED",IF(AND(OR($B194="Planned",$B194="Dispatched",$B194="At Pickup",$B194="In Transit"),$M194&lt;&gt;"",$M194&lt;NOW()),"DELIVERY OVERDUE",IF(AND($AI194&lt;&gt;"",$AI194&lt;Settings!$B$7),"LOW MARGIN","OK")))))))))))</f>
        <v/>
      </c>
      <c r="AP194" s="20"/>
    </row>
    <row r="195" customFormat="false" ht="19.5" hidden="false" customHeight="true" outlineLevel="0" collapsed="false">
      <c r="A195" s="19"/>
      <c r="B195" s="19"/>
      <c r="C195" s="20"/>
      <c r="D195" s="19"/>
      <c r="E195" s="19"/>
      <c r="F195" s="19"/>
      <c r="G195" s="19"/>
      <c r="H195" s="20"/>
      <c r="I195" s="19"/>
      <c r="J195" s="20"/>
      <c r="K195" s="19"/>
      <c r="L195" s="21"/>
      <c r="M195" s="21"/>
      <c r="N195" s="19"/>
      <c r="O195" s="20"/>
      <c r="P195" s="22"/>
      <c r="Q195" s="22"/>
      <c r="R195" s="22"/>
      <c r="S195" s="23" t="str">
        <f aca="false">IF($A195="","",IF(COUNTA($Q195:$R195)=0,"",SUM($Q195:$R195)))</f>
        <v/>
      </c>
      <c r="T195" s="19"/>
      <c r="U195" s="24"/>
      <c r="V195" s="25" t="str">
        <f aca="false">IF($A195="","",IF(OR($T195="",$U195=""),"",IFERROR(IF($T195="Flat",$U195,IF($T195="Per Loaded Mile",$R195*$U195,"")),"")))</f>
        <v/>
      </c>
      <c r="W195" s="24"/>
      <c r="X195" s="24"/>
      <c r="Y195" s="24"/>
      <c r="Z195" s="24"/>
      <c r="AA195" s="25" t="str">
        <f aca="false">IF(OR($A195="",$V195=""),"",IFERROR(SUM($V195:$Z195),""))</f>
        <v/>
      </c>
      <c r="AB195" s="26" t="str">
        <f aca="false">IF($A195="","",IFERROR(IF(INDEX(Resources!$J$5:$J$104,MATCH($F195,Resources!$G$5:$G$104,0))&gt;0,INDEX(Resources!$J$5:$J$104,MATCH($F195,Resources!$G$5:$G$104,0)),Settings!$B$5),Settings!$B$5))</f>
        <v/>
      </c>
      <c r="AC195" s="26" t="str">
        <f aca="false">IF($A195="","",IF(OR($S195="",$AB195=""),"",IFERROR($S195/$AB195,"")))</f>
        <v/>
      </c>
      <c r="AD195" s="25" t="str">
        <f aca="false">IF($A195="","",IF($AC195="","",IFERROR($AC195*Settings!$B$4,"")))</f>
        <v/>
      </c>
      <c r="AE195" s="19"/>
      <c r="AF195" s="27"/>
      <c r="AG195" s="25" t="str">
        <f aca="false">IF($A195="","",IF(OR($AE195="",$AF195=""),"",IFERROR(IF($AE195="% of Gross",$AA195*$AF195,IF($AE195="Per Loaded Mile",$R195*$AF195,IF($AE195="Flat",$AF195,""))),"")))</f>
        <v/>
      </c>
      <c r="AH195" s="25" t="str">
        <f aca="false">IF($A195="","",IFERROR(IF(OR($AA195="",$AD195="",$AG195=""),"",$AA195-$AD195-$AG195),""))</f>
        <v/>
      </c>
      <c r="AI195" s="28" t="str">
        <f aca="false">IF($A195="","",IFERROR($AH195/$AA195,""))</f>
        <v/>
      </c>
      <c r="AJ195" s="19"/>
      <c r="AK195" s="29"/>
      <c r="AL195" s="30" t="str">
        <f aca="false">IF($A195="","",IFERROR(IF(INDEX(Resources!$S$5:$S$104,MATCH($C195,Resources!$P$5:$P$104,0))&gt;0,INDEX(Resources!$S$5:$S$104,MATCH($C195,Resources!$P$5:$P$104,0)),Settings!$B$6),Settings!$B$6))</f>
        <v/>
      </c>
      <c r="AM195" s="31" t="str">
        <f aca="false">IF($AK195="","",IFERROR($AK195+$AL195,""))</f>
        <v/>
      </c>
      <c r="AN195" s="19"/>
      <c r="AO195" s="32" t="str">
        <f aca="true">IF($A195="","",IF($B195="Canceled","OK",IF(COUNTIF($A$6:$A$205,$A195)&gt;1,"DUPLICATE LOAD ID",IF(AND($L195&lt;&gt;"",$M195&lt;&gt;"",$M195&lt;=$L195),"CHECK APPOINTMENTS",IF(AND($P195&lt;&gt;"",$P195&gt;Settings!$B$8),"CHECK WEIGHT",IF(IFERROR(INDEX(Resources!$C$5:$C$104,MATCH($E195,Resources!$A$5:$A$104,0)),"Missing")&lt;&gt;"Active","CHECK DRIVER",IF(IFERROR(INDEX(Resources!$I$5:$I$104,MATCH($F195,Resources!$G$5:$G$104,0)),"Missing")&lt;&gt;"Active","CHECK TRUCK",IF(AND($G195&lt;&gt;"",IFERROR(INDEX(Resources!$N$5:$N$104,MATCH($G195,Resources!$L$5:$L$104,0)),"Missing")&lt;&gt;"Active"),"CHECK TRAILER",IF(AND($B195="Delivered",$AN195&lt;&gt;"Yes"),"POD NEEDED",IF(AND(OR($B195="Planned",$B195="Dispatched",$B195="At Pickup",$B195="In Transit"),$M195&lt;&gt;"",$M195&lt;NOW()),"DELIVERY OVERDUE",IF(AND($AI195&lt;&gt;"",$AI195&lt;Settings!$B$7),"LOW MARGIN","OK")))))))))))</f>
        <v/>
      </c>
      <c r="AP195" s="20"/>
    </row>
    <row r="196" customFormat="false" ht="19.5" hidden="false" customHeight="true" outlineLevel="0" collapsed="false">
      <c r="A196" s="19"/>
      <c r="B196" s="19"/>
      <c r="C196" s="20"/>
      <c r="D196" s="19"/>
      <c r="E196" s="19"/>
      <c r="F196" s="19"/>
      <c r="G196" s="19"/>
      <c r="H196" s="20"/>
      <c r="I196" s="19"/>
      <c r="J196" s="20"/>
      <c r="K196" s="19"/>
      <c r="L196" s="21"/>
      <c r="M196" s="21"/>
      <c r="N196" s="19"/>
      <c r="O196" s="20"/>
      <c r="P196" s="22"/>
      <c r="Q196" s="22"/>
      <c r="R196" s="22"/>
      <c r="S196" s="23" t="str">
        <f aca="false">IF($A196="","",IF(COUNTA($Q196:$R196)=0,"",SUM($Q196:$R196)))</f>
        <v/>
      </c>
      <c r="T196" s="19"/>
      <c r="U196" s="24"/>
      <c r="V196" s="25" t="str">
        <f aca="false">IF($A196="","",IF(OR($T196="",$U196=""),"",IFERROR(IF($T196="Flat",$U196,IF($T196="Per Loaded Mile",$R196*$U196,"")),"")))</f>
        <v/>
      </c>
      <c r="W196" s="24"/>
      <c r="X196" s="24"/>
      <c r="Y196" s="24"/>
      <c r="Z196" s="24"/>
      <c r="AA196" s="25" t="str">
        <f aca="false">IF(OR($A196="",$V196=""),"",IFERROR(SUM($V196:$Z196),""))</f>
        <v/>
      </c>
      <c r="AB196" s="26" t="str">
        <f aca="false">IF($A196="","",IFERROR(IF(INDEX(Resources!$J$5:$J$104,MATCH($F196,Resources!$G$5:$G$104,0))&gt;0,INDEX(Resources!$J$5:$J$104,MATCH($F196,Resources!$G$5:$G$104,0)),Settings!$B$5),Settings!$B$5))</f>
        <v/>
      </c>
      <c r="AC196" s="26" t="str">
        <f aca="false">IF($A196="","",IF(OR($S196="",$AB196=""),"",IFERROR($S196/$AB196,"")))</f>
        <v/>
      </c>
      <c r="AD196" s="25" t="str">
        <f aca="false">IF($A196="","",IF($AC196="","",IFERROR($AC196*Settings!$B$4,"")))</f>
        <v/>
      </c>
      <c r="AE196" s="19"/>
      <c r="AF196" s="27"/>
      <c r="AG196" s="25" t="str">
        <f aca="false">IF($A196="","",IF(OR($AE196="",$AF196=""),"",IFERROR(IF($AE196="% of Gross",$AA196*$AF196,IF($AE196="Per Loaded Mile",$R196*$AF196,IF($AE196="Flat",$AF196,""))),"")))</f>
        <v/>
      </c>
      <c r="AH196" s="25" t="str">
        <f aca="false">IF($A196="","",IFERROR(IF(OR($AA196="",$AD196="",$AG196=""),"",$AA196-$AD196-$AG196),""))</f>
        <v/>
      </c>
      <c r="AI196" s="28" t="str">
        <f aca="false">IF($A196="","",IFERROR($AH196/$AA196,""))</f>
        <v/>
      </c>
      <c r="AJ196" s="19"/>
      <c r="AK196" s="29"/>
      <c r="AL196" s="30" t="str">
        <f aca="false">IF($A196="","",IFERROR(IF(INDEX(Resources!$S$5:$S$104,MATCH($C196,Resources!$P$5:$P$104,0))&gt;0,INDEX(Resources!$S$5:$S$104,MATCH($C196,Resources!$P$5:$P$104,0)),Settings!$B$6),Settings!$B$6))</f>
        <v/>
      </c>
      <c r="AM196" s="31" t="str">
        <f aca="false">IF($AK196="","",IFERROR($AK196+$AL196,""))</f>
        <v/>
      </c>
      <c r="AN196" s="19"/>
      <c r="AO196" s="32" t="str">
        <f aca="true">IF($A196="","",IF($B196="Canceled","OK",IF(COUNTIF($A$6:$A$205,$A196)&gt;1,"DUPLICATE LOAD ID",IF(AND($L196&lt;&gt;"",$M196&lt;&gt;"",$M196&lt;=$L196),"CHECK APPOINTMENTS",IF(AND($P196&lt;&gt;"",$P196&gt;Settings!$B$8),"CHECK WEIGHT",IF(IFERROR(INDEX(Resources!$C$5:$C$104,MATCH($E196,Resources!$A$5:$A$104,0)),"Missing")&lt;&gt;"Active","CHECK DRIVER",IF(IFERROR(INDEX(Resources!$I$5:$I$104,MATCH($F196,Resources!$G$5:$G$104,0)),"Missing")&lt;&gt;"Active","CHECK TRUCK",IF(AND($G196&lt;&gt;"",IFERROR(INDEX(Resources!$N$5:$N$104,MATCH($G196,Resources!$L$5:$L$104,0)),"Missing")&lt;&gt;"Active"),"CHECK TRAILER",IF(AND($B196="Delivered",$AN196&lt;&gt;"Yes"),"POD NEEDED",IF(AND(OR($B196="Planned",$B196="Dispatched",$B196="At Pickup",$B196="In Transit"),$M196&lt;&gt;"",$M196&lt;NOW()),"DELIVERY OVERDUE",IF(AND($AI196&lt;&gt;"",$AI196&lt;Settings!$B$7),"LOW MARGIN","OK")))))))))))</f>
        <v/>
      </c>
      <c r="AP196" s="20"/>
    </row>
    <row r="197" customFormat="false" ht="19.5" hidden="false" customHeight="true" outlineLevel="0" collapsed="false">
      <c r="A197" s="19"/>
      <c r="B197" s="19"/>
      <c r="C197" s="20"/>
      <c r="D197" s="19"/>
      <c r="E197" s="19"/>
      <c r="F197" s="19"/>
      <c r="G197" s="19"/>
      <c r="H197" s="20"/>
      <c r="I197" s="19"/>
      <c r="J197" s="20"/>
      <c r="K197" s="19"/>
      <c r="L197" s="21"/>
      <c r="M197" s="21"/>
      <c r="N197" s="19"/>
      <c r="O197" s="20"/>
      <c r="P197" s="22"/>
      <c r="Q197" s="22"/>
      <c r="R197" s="22"/>
      <c r="S197" s="23" t="str">
        <f aca="false">IF($A197="","",IF(COUNTA($Q197:$R197)=0,"",SUM($Q197:$R197)))</f>
        <v/>
      </c>
      <c r="T197" s="19"/>
      <c r="U197" s="24"/>
      <c r="V197" s="25" t="str">
        <f aca="false">IF($A197="","",IF(OR($T197="",$U197=""),"",IFERROR(IF($T197="Flat",$U197,IF($T197="Per Loaded Mile",$R197*$U197,"")),"")))</f>
        <v/>
      </c>
      <c r="W197" s="24"/>
      <c r="X197" s="24"/>
      <c r="Y197" s="24"/>
      <c r="Z197" s="24"/>
      <c r="AA197" s="25" t="str">
        <f aca="false">IF(OR($A197="",$V197=""),"",IFERROR(SUM($V197:$Z197),""))</f>
        <v/>
      </c>
      <c r="AB197" s="26" t="str">
        <f aca="false">IF($A197="","",IFERROR(IF(INDEX(Resources!$J$5:$J$104,MATCH($F197,Resources!$G$5:$G$104,0))&gt;0,INDEX(Resources!$J$5:$J$104,MATCH($F197,Resources!$G$5:$G$104,0)),Settings!$B$5),Settings!$B$5))</f>
        <v/>
      </c>
      <c r="AC197" s="26" t="str">
        <f aca="false">IF($A197="","",IF(OR($S197="",$AB197=""),"",IFERROR($S197/$AB197,"")))</f>
        <v/>
      </c>
      <c r="AD197" s="25" t="str">
        <f aca="false">IF($A197="","",IF($AC197="","",IFERROR($AC197*Settings!$B$4,"")))</f>
        <v/>
      </c>
      <c r="AE197" s="19"/>
      <c r="AF197" s="27"/>
      <c r="AG197" s="25" t="str">
        <f aca="false">IF($A197="","",IF(OR($AE197="",$AF197=""),"",IFERROR(IF($AE197="% of Gross",$AA197*$AF197,IF($AE197="Per Loaded Mile",$R197*$AF197,IF($AE197="Flat",$AF197,""))),"")))</f>
        <v/>
      </c>
      <c r="AH197" s="25" t="str">
        <f aca="false">IF($A197="","",IFERROR(IF(OR($AA197="",$AD197="",$AG197=""),"",$AA197-$AD197-$AG197),""))</f>
        <v/>
      </c>
      <c r="AI197" s="28" t="str">
        <f aca="false">IF($A197="","",IFERROR($AH197/$AA197,""))</f>
        <v/>
      </c>
      <c r="AJ197" s="19"/>
      <c r="AK197" s="29"/>
      <c r="AL197" s="30" t="str">
        <f aca="false">IF($A197="","",IFERROR(IF(INDEX(Resources!$S$5:$S$104,MATCH($C197,Resources!$P$5:$P$104,0))&gt;0,INDEX(Resources!$S$5:$S$104,MATCH($C197,Resources!$P$5:$P$104,0)),Settings!$B$6),Settings!$B$6))</f>
        <v/>
      </c>
      <c r="AM197" s="31" t="str">
        <f aca="false">IF($AK197="","",IFERROR($AK197+$AL197,""))</f>
        <v/>
      </c>
      <c r="AN197" s="19"/>
      <c r="AO197" s="32" t="str">
        <f aca="true">IF($A197="","",IF($B197="Canceled","OK",IF(COUNTIF($A$6:$A$205,$A197)&gt;1,"DUPLICATE LOAD ID",IF(AND($L197&lt;&gt;"",$M197&lt;&gt;"",$M197&lt;=$L197),"CHECK APPOINTMENTS",IF(AND($P197&lt;&gt;"",$P197&gt;Settings!$B$8),"CHECK WEIGHT",IF(IFERROR(INDEX(Resources!$C$5:$C$104,MATCH($E197,Resources!$A$5:$A$104,0)),"Missing")&lt;&gt;"Active","CHECK DRIVER",IF(IFERROR(INDEX(Resources!$I$5:$I$104,MATCH($F197,Resources!$G$5:$G$104,0)),"Missing")&lt;&gt;"Active","CHECK TRUCK",IF(AND($G197&lt;&gt;"",IFERROR(INDEX(Resources!$N$5:$N$104,MATCH($G197,Resources!$L$5:$L$104,0)),"Missing")&lt;&gt;"Active"),"CHECK TRAILER",IF(AND($B197="Delivered",$AN197&lt;&gt;"Yes"),"POD NEEDED",IF(AND(OR($B197="Planned",$B197="Dispatched",$B197="At Pickup",$B197="In Transit"),$M197&lt;&gt;"",$M197&lt;NOW()),"DELIVERY OVERDUE",IF(AND($AI197&lt;&gt;"",$AI197&lt;Settings!$B$7),"LOW MARGIN","OK")))))))))))</f>
        <v/>
      </c>
      <c r="AP197" s="20"/>
    </row>
    <row r="198" customFormat="false" ht="19.5" hidden="false" customHeight="true" outlineLevel="0" collapsed="false">
      <c r="A198" s="19"/>
      <c r="B198" s="19"/>
      <c r="C198" s="20"/>
      <c r="D198" s="19"/>
      <c r="E198" s="19"/>
      <c r="F198" s="19"/>
      <c r="G198" s="19"/>
      <c r="H198" s="20"/>
      <c r="I198" s="19"/>
      <c r="J198" s="20"/>
      <c r="K198" s="19"/>
      <c r="L198" s="21"/>
      <c r="M198" s="21"/>
      <c r="N198" s="19"/>
      <c r="O198" s="20"/>
      <c r="P198" s="22"/>
      <c r="Q198" s="22"/>
      <c r="R198" s="22"/>
      <c r="S198" s="23" t="str">
        <f aca="false">IF($A198="","",IF(COUNTA($Q198:$R198)=0,"",SUM($Q198:$R198)))</f>
        <v/>
      </c>
      <c r="T198" s="19"/>
      <c r="U198" s="24"/>
      <c r="V198" s="25" t="str">
        <f aca="false">IF($A198="","",IF(OR($T198="",$U198=""),"",IFERROR(IF($T198="Flat",$U198,IF($T198="Per Loaded Mile",$R198*$U198,"")),"")))</f>
        <v/>
      </c>
      <c r="W198" s="24"/>
      <c r="X198" s="24"/>
      <c r="Y198" s="24"/>
      <c r="Z198" s="24"/>
      <c r="AA198" s="25" t="str">
        <f aca="false">IF(OR($A198="",$V198=""),"",IFERROR(SUM($V198:$Z198),""))</f>
        <v/>
      </c>
      <c r="AB198" s="26" t="str">
        <f aca="false">IF($A198="","",IFERROR(IF(INDEX(Resources!$J$5:$J$104,MATCH($F198,Resources!$G$5:$G$104,0))&gt;0,INDEX(Resources!$J$5:$J$104,MATCH($F198,Resources!$G$5:$G$104,0)),Settings!$B$5),Settings!$B$5))</f>
        <v/>
      </c>
      <c r="AC198" s="26" t="str">
        <f aca="false">IF($A198="","",IF(OR($S198="",$AB198=""),"",IFERROR($S198/$AB198,"")))</f>
        <v/>
      </c>
      <c r="AD198" s="25" t="str">
        <f aca="false">IF($A198="","",IF($AC198="","",IFERROR($AC198*Settings!$B$4,"")))</f>
        <v/>
      </c>
      <c r="AE198" s="19"/>
      <c r="AF198" s="27"/>
      <c r="AG198" s="25" t="str">
        <f aca="false">IF($A198="","",IF(OR($AE198="",$AF198=""),"",IFERROR(IF($AE198="% of Gross",$AA198*$AF198,IF($AE198="Per Loaded Mile",$R198*$AF198,IF($AE198="Flat",$AF198,""))),"")))</f>
        <v/>
      </c>
      <c r="AH198" s="25" t="str">
        <f aca="false">IF($A198="","",IFERROR(IF(OR($AA198="",$AD198="",$AG198=""),"",$AA198-$AD198-$AG198),""))</f>
        <v/>
      </c>
      <c r="AI198" s="28" t="str">
        <f aca="false">IF($A198="","",IFERROR($AH198/$AA198,""))</f>
        <v/>
      </c>
      <c r="AJ198" s="19"/>
      <c r="AK198" s="29"/>
      <c r="AL198" s="30" t="str">
        <f aca="false">IF($A198="","",IFERROR(IF(INDEX(Resources!$S$5:$S$104,MATCH($C198,Resources!$P$5:$P$104,0))&gt;0,INDEX(Resources!$S$5:$S$104,MATCH($C198,Resources!$P$5:$P$104,0)),Settings!$B$6),Settings!$B$6))</f>
        <v/>
      </c>
      <c r="AM198" s="31" t="str">
        <f aca="false">IF($AK198="","",IFERROR($AK198+$AL198,""))</f>
        <v/>
      </c>
      <c r="AN198" s="19"/>
      <c r="AO198" s="32" t="str">
        <f aca="true">IF($A198="","",IF($B198="Canceled","OK",IF(COUNTIF($A$6:$A$205,$A198)&gt;1,"DUPLICATE LOAD ID",IF(AND($L198&lt;&gt;"",$M198&lt;&gt;"",$M198&lt;=$L198),"CHECK APPOINTMENTS",IF(AND($P198&lt;&gt;"",$P198&gt;Settings!$B$8),"CHECK WEIGHT",IF(IFERROR(INDEX(Resources!$C$5:$C$104,MATCH($E198,Resources!$A$5:$A$104,0)),"Missing")&lt;&gt;"Active","CHECK DRIVER",IF(IFERROR(INDEX(Resources!$I$5:$I$104,MATCH($F198,Resources!$G$5:$G$104,0)),"Missing")&lt;&gt;"Active","CHECK TRUCK",IF(AND($G198&lt;&gt;"",IFERROR(INDEX(Resources!$N$5:$N$104,MATCH($G198,Resources!$L$5:$L$104,0)),"Missing")&lt;&gt;"Active"),"CHECK TRAILER",IF(AND($B198="Delivered",$AN198&lt;&gt;"Yes"),"POD NEEDED",IF(AND(OR($B198="Planned",$B198="Dispatched",$B198="At Pickup",$B198="In Transit"),$M198&lt;&gt;"",$M198&lt;NOW()),"DELIVERY OVERDUE",IF(AND($AI198&lt;&gt;"",$AI198&lt;Settings!$B$7),"LOW MARGIN","OK")))))))))))</f>
        <v/>
      </c>
      <c r="AP198" s="20"/>
    </row>
    <row r="199" customFormat="false" ht="19.5" hidden="false" customHeight="true" outlineLevel="0" collapsed="false">
      <c r="A199" s="19"/>
      <c r="B199" s="19"/>
      <c r="C199" s="20"/>
      <c r="D199" s="19"/>
      <c r="E199" s="19"/>
      <c r="F199" s="19"/>
      <c r="G199" s="19"/>
      <c r="H199" s="20"/>
      <c r="I199" s="19"/>
      <c r="J199" s="20"/>
      <c r="K199" s="19"/>
      <c r="L199" s="21"/>
      <c r="M199" s="21"/>
      <c r="N199" s="19"/>
      <c r="O199" s="20"/>
      <c r="P199" s="22"/>
      <c r="Q199" s="22"/>
      <c r="R199" s="22"/>
      <c r="S199" s="23" t="str">
        <f aca="false">IF($A199="","",IF(COUNTA($Q199:$R199)=0,"",SUM($Q199:$R199)))</f>
        <v/>
      </c>
      <c r="T199" s="19"/>
      <c r="U199" s="24"/>
      <c r="V199" s="25" t="str">
        <f aca="false">IF($A199="","",IF(OR($T199="",$U199=""),"",IFERROR(IF($T199="Flat",$U199,IF($T199="Per Loaded Mile",$R199*$U199,"")),"")))</f>
        <v/>
      </c>
      <c r="W199" s="24"/>
      <c r="X199" s="24"/>
      <c r="Y199" s="24"/>
      <c r="Z199" s="24"/>
      <c r="AA199" s="25" t="str">
        <f aca="false">IF(OR($A199="",$V199=""),"",IFERROR(SUM($V199:$Z199),""))</f>
        <v/>
      </c>
      <c r="AB199" s="26" t="str">
        <f aca="false">IF($A199="","",IFERROR(IF(INDEX(Resources!$J$5:$J$104,MATCH($F199,Resources!$G$5:$G$104,0))&gt;0,INDEX(Resources!$J$5:$J$104,MATCH($F199,Resources!$G$5:$G$104,0)),Settings!$B$5),Settings!$B$5))</f>
        <v/>
      </c>
      <c r="AC199" s="26" t="str">
        <f aca="false">IF($A199="","",IF(OR($S199="",$AB199=""),"",IFERROR($S199/$AB199,"")))</f>
        <v/>
      </c>
      <c r="AD199" s="25" t="str">
        <f aca="false">IF($A199="","",IF($AC199="","",IFERROR($AC199*Settings!$B$4,"")))</f>
        <v/>
      </c>
      <c r="AE199" s="19"/>
      <c r="AF199" s="27"/>
      <c r="AG199" s="25" t="str">
        <f aca="false">IF($A199="","",IF(OR($AE199="",$AF199=""),"",IFERROR(IF($AE199="% of Gross",$AA199*$AF199,IF($AE199="Per Loaded Mile",$R199*$AF199,IF($AE199="Flat",$AF199,""))),"")))</f>
        <v/>
      </c>
      <c r="AH199" s="25" t="str">
        <f aca="false">IF($A199="","",IFERROR(IF(OR($AA199="",$AD199="",$AG199=""),"",$AA199-$AD199-$AG199),""))</f>
        <v/>
      </c>
      <c r="AI199" s="28" t="str">
        <f aca="false">IF($A199="","",IFERROR($AH199/$AA199,""))</f>
        <v/>
      </c>
      <c r="AJ199" s="19"/>
      <c r="AK199" s="29"/>
      <c r="AL199" s="30" t="str">
        <f aca="false">IF($A199="","",IFERROR(IF(INDEX(Resources!$S$5:$S$104,MATCH($C199,Resources!$P$5:$P$104,0))&gt;0,INDEX(Resources!$S$5:$S$104,MATCH($C199,Resources!$P$5:$P$104,0)),Settings!$B$6),Settings!$B$6))</f>
        <v/>
      </c>
      <c r="AM199" s="31" t="str">
        <f aca="false">IF($AK199="","",IFERROR($AK199+$AL199,""))</f>
        <v/>
      </c>
      <c r="AN199" s="19"/>
      <c r="AO199" s="32" t="str">
        <f aca="true">IF($A199="","",IF($B199="Canceled","OK",IF(COUNTIF($A$6:$A$205,$A199)&gt;1,"DUPLICATE LOAD ID",IF(AND($L199&lt;&gt;"",$M199&lt;&gt;"",$M199&lt;=$L199),"CHECK APPOINTMENTS",IF(AND($P199&lt;&gt;"",$P199&gt;Settings!$B$8),"CHECK WEIGHT",IF(IFERROR(INDEX(Resources!$C$5:$C$104,MATCH($E199,Resources!$A$5:$A$104,0)),"Missing")&lt;&gt;"Active","CHECK DRIVER",IF(IFERROR(INDEX(Resources!$I$5:$I$104,MATCH($F199,Resources!$G$5:$G$104,0)),"Missing")&lt;&gt;"Active","CHECK TRUCK",IF(AND($G199&lt;&gt;"",IFERROR(INDEX(Resources!$N$5:$N$104,MATCH($G199,Resources!$L$5:$L$104,0)),"Missing")&lt;&gt;"Active"),"CHECK TRAILER",IF(AND($B199="Delivered",$AN199&lt;&gt;"Yes"),"POD NEEDED",IF(AND(OR($B199="Planned",$B199="Dispatched",$B199="At Pickup",$B199="In Transit"),$M199&lt;&gt;"",$M199&lt;NOW()),"DELIVERY OVERDUE",IF(AND($AI199&lt;&gt;"",$AI199&lt;Settings!$B$7),"LOW MARGIN","OK")))))))))))</f>
        <v/>
      </c>
      <c r="AP199" s="20"/>
    </row>
    <row r="200" customFormat="false" ht="19.5" hidden="false" customHeight="true" outlineLevel="0" collapsed="false">
      <c r="A200" s="19"/>
      <c r="B200" s="19"/>
      <c r="C200" s="20"/>
      <c r="D200" s="19"/>
      <c r="E200" s="19"/>
      <c r="F200" s="19"/>
      <c r="G200" s="19"/>
      <c r="H200" s="20"/>
      <c r="I200" s="19"/>
      <c r="J200" s="20"/>
      <c r="K200" s="19"/>
      <c r="L200" s="21"/>
      <c r="M200" s="21"/>
      <c r="N200" s="19"/>
      <c r="O200" s="20"/>
      <c r="P200" s="22"/>
      <c r="Q200" s="22"/>
      <c r="R200" s="22"/>
      <c r="S200" s="23" t="str">
        <f aca="false">IF($A200="","",IF(COUNTA($Q200:$R200)=0,"",SUM($Q200:$R200)))</f>
        <v/>
      </c>
      <c r="T200" s="19"/>
      <c r="U200" s="24"/>
      <c r="V200" s="25" t="str">
        <f aca="false">IF($A200="","",IF(OR($T200="",$U200=""),"",IFERROR(IF($T200="Flat",$U200,IF($T200="Per Loaded Mile",$R200*$U200,"")),"")))</f>
        <v/>
      </c>
      <c r="W200" s="24"/>
      <c r="X200" s="24"/>
      <c r="Y200" s="24"/>
      <c r="Z200" s="24"/>
      <c r="AA200" s="25" t="str">
        <f aca="false">IF(OR($A200="",$V200=""),"",IFERROR(SUM($V200:$Z200),""))</f>
        <v/>
      </c>
      <c r="AB200" s="26" t="str">
        <f aca="false">IF($A200="","",IFERROR(IF(INDEX(Resources!$J$5:$J$104,MATCH($F200,Resources!$G$5:$G$104,0))&gt;0,INDEX(Resources!$J$5:$J$104,MATCH($F200,Resources!$G$5:$G$104,0)),Settings!$B$5),Settings!$B$5))</f>
        <v/>
      </c>
      <c r="AC200" s="26" t="str">
        <f aca="false">IF($A200="","",IF(OR($S200="",$AB200=""),"",IFERROR($S200/$AB200,"")))</f>
        <v/>
      </c>
      <c r="AD200" s="25" t="str">
        <f aca="false">IF($A200="","",IF($AC200="","",IFERROR($AC200*Settings!$B$4,"")))</f>
        <v/>
      </c>
      <c r="AE200" s="19"/>
      <c r="AF200" s="27"/>
      <c r="AG200" s="25" t="str">
        <f aca="false">IF($A200="","",IF(OR($AE200="",$AF200=""),"",IFERROR(IF($AE200="% of Gross",$AA200*$AF200,IF($AE200="Per Loaded Mile",$R200*$AF200,IF($AE200="Flat",$AF200,""))),"")))</f>
        <v/>
      </c>
      <c r="AH200" s="25" t="str">
        <f aca="false">IF($A200="","",IFERROR(IF(OR($AA200="",$AD200="",$AG200=""),"",$AA200-$AD200-$AG200),""))</f>
        <v/>
      </c>
      <c r="AI200" s="28" t="str">
        <f aca="false">IF($A200="","",IFERROR($AH200/$AA200,""))</f>
        <v/>
      </c>
      <c r="AJ200" s="19"/>
      <c r="AK200" s="29"/>
      <c r="AL200" s="30" t="str">
        <f aca="false">IF($A200="","",IFERROR(IF(INDEX(Resources!$S$5:$S$104,MATCH($C200,Resources!$P$5:$P$104,0))&gt;0,INDEX(Resources!$S$5:$S$104,MATCH($C200,Resources!$P$5:$P$104,0)),Settings!$B$6),Settings!$B$6))</f>
        <v/>
      </c>
      <c r="AM200" s="31" t="str">
        <f aca="false">IF($AK200="","",IFERROR($AK200+$AL200,""))</f>
        <v/>
      </c>
      <c r="AN200" s="19"/>
      <c r="AO200" s="32" t="str">
        <f aca="true">IF($A200="","",IF($B200="Canceled","OK",IF(COUNTIF($A$6:$A$205,$A200)&gt;1,"DUPLICATE LOAD ID",IF(AND($L200&lt;&gt;"",$M200&lt;&gt;"",$M200&lt;=$L200),"CHECK APPOINTMENTS",IF(AND($P200&lt;&gt;"",$P200&gt;Settings!$B$8),"CHECK WEIGHT",IF(IFERROR(INDEX(Resources!$C$5:$C$104,MATCH($E200,Resources!$A$5:$A$104,0)),"Missing")&lt;&gt;"Active","CHECK DRIVER",IF(IFERROR(INDEX(Resources!$I$5:$I$104,MATCH($F200,Resources!$G$5:$G$104,0)),"Missing")&lt;&gt;"Active","CHECK TRUCK",IF(AND($G200&lt;&gt;"",IFERROR(INDEX(Resources!$N$5:$N$104,MATCH($G200,Resources!$L$5:$L$104,0)),"Missing")&lt;&gt;"Active"),"CHECK TRAILER",IF(AND($B200="Delivered",$AN200&lt;&gt;"Yes"),"POD NEEDED",IF(AND(OR($B200="Planned",$B200="Dispatched",$B200="At Pickup",$B200="In Transit"),$M200&lt;&gt;"",$M200&lt;NOW()),"DELIVERY OVERDUE",IF(AND($AI200&lt;&gt;"",$AI200&lt;Settings!$B$7),"LOW MARGIN","OK")))))))))))</f>
        <v/>
      </c>
      <c r="AP200" s="20"/>
    </row>
    <row r="201" customFormat="false" ht="19.5" hidden="false" customHeight="true" outlineLevel="0" collapsed="false">
      <c r="A201" s="19"/>
      <c r="B201" s="19"/>
      <c r="C201" s="20"/>
      <c r="D201" s="19"/>
      <c r="E201" s="19"/>
      <c r="F201" s="19"/>
      <c r="G201" s="19"/>
      <c r="H201" s="20"/>
      <c r="I201" s="19"/>
      <c r="J201" s="20"/>
      <c r="K201" s="19"/>
      <c r="L201" s="21"/>
      <c r="M201" s="21"/>
      <c r="N201" s="19"/>
      <c r="O201" s="20"/>
      <c r="P201" s="22"/>
      <c r="Q201" s="22"/>
      <c r="R201" s="22"/>
      <c r="S201" s="23" t="str">
        <f aca="false">IF($A201="","",IF(COUNTA($Q201:$R201)=0,"",SUM($Q201:$R201)))</f>
        <v/>
      </c>
      <c r="T201" s="19"/>
      <c r="U201" s="24"/>
      <c r="V201" s="25" t="str">
        <f aca="false">IF($A201="","",IF(OR($T201="",$U201=""),"",IFERROR(IF($T201="Flat",$U201,IF($T201="Per Loaded Mile",$R201*$U201,"")),"")))</f>
        <v/>
      </c>
      <c r="W201" s="24"/>
      <c r="X201" s="24"/>
      <c r="Y201" s="24"/>
      <c r="Z201" s="24"/>
      <c r="AA201" s="25" t="str">
        <f aca="false">IF(OR($A201="",$V201=""),"",IFERROR(SUM($V201:$Z201),""))</f>
        <v/>
      </c>
      <c r="AB201" s="26" t="str">
        <f aca="false">IF($A201="","",IFERROR(IF(INDEX(Resources!$J$5:$J$104,MATCH($F201,Resources!$G$5:$G$104,0))&gt;0,INDEX(Resources!$J$5:$J$104,MATCH($F201,Resources!$G$5:$G$104,0)),Settings!$B$5),Settings!$B$5))</f>
        <v/>
      </c>
      <c r="AC201" s="26" t="str">
        <f aca="false">IF($A201="","",IF(OR($S201="",$AB201=""),"",IFERROR($S201/$AB201,"")))</f>
        <v/>
      </c>
      <c r="AD201" s="25" t="str">
        <f aca="false">IF($A201="","",IF($AC201="","",IFERROR($AC201*Settings!$B$4,"")))</f>
        <v/>
      </c>
      <c r="AE201" s="19"/>
      <c r="AF201" s="27"/>
      <c r="AG201" s="25" t="str">
        <f aca="false">IF($A201="","",IF(OR($AE201="",$AF201=""),"",IFERROR(IF($AE201="% of Gross",$AA201*$AF201,IF($AE201="Per Loaded Mile",$R201*$AF201,IF($AE201="Flat",$AF201,""))),"")))</f>
        <v/>
      </c>
      <c r="AH201" s="25" t="str">
        <f aca="false">IF($A201="","",IFERROR(IF(OR($AA201="",$AD201="",$AG201=""),"",$AA201-$AD201-$AG201),""))</f>
        <v/>
      </c>
      <c r="AI201" s="28" t="str">
        <f aca="false">IF($A201="","",IFERROR($AH201/$AA201,""))</f>
        <v/>
      </c>
      <c r="AJ201" s="19"/>
      <c r="AK201" s="29"/>
      <c r="AL201" s="30" t="str">
        <f aca="false">IF($A201="","",IFERROR(IF(INDEX(Resources!$S$5:$S$104,MATCH($C201,Resources!$P$5:$P$104,0))&gt;0,INDEX(Resources!$S$5:$S$104,MATCH($C201,Resources!$P$5:$P$104,0)),Settings!$B$6),Settings!$B$6))</f>
        <v/>
      </c>
      <c r="AM201" s="31" t="str">
        <f aca="false">IF($AK201="","",IFERROR($AK201+$AL201,""))</f>
        <v/>
      </c>
      <c r="AN201" s="19"/>
      <c r="AO201" s="32" t="str">
        <f aca="true">IF($A201="","",IF($B201="Canceled","OK",IF(COUNTIF($A$6:$A$205,$A201)&gt;1,"DUPLICATE LOAD ID",IF(AND($L201&lt;&gt;"",$M201&lt;&gt;"",$M201&lt;=$L201),"CHECK APPOINTMENTS",IF(AND($P201&lt;&gt;"",$P201&gt;Settings!$B$8),"CHECK WEIGHT",IF(IFERROR(INDEX(Resources!$C$5:$C$104,MATCH($E201,Resources!$A$5:$A$104,0)),"Missing")&lt;&gt;"Active","CHECK DRIVER",IF(IFERROR(INDEX(Resources!$I$5:$I$104,MATCH($F201,Resources!$G$5:$G$104,0)),"Missing")&lt;&gt;"Active","CHECK TRUCK",IF(AND($G201&lt;&gt;"",IFERROR(INDEX(Resources!$N$5:$N$104,MATCH($G201,Resources!$L$5:$L$104,0)),"Missing")&lt;&gt;"Active"),"CHECK TRAILER",IF(AND($B201="Delivered",$AN201&lt;&gt;"Yes"),"POD NEEDED",IF(AND(OR($B201="Planned",$B201="Dispatched",$B201="At Pickup",$B201="In Transit"),$M201&lt;&gt;"",$M201&lt;NOW()),"DELIVERY OVERDUE",IF(AND($AI201&lt;&gt;"",$AI201&lt;Settings!$B$7),"LOW MARGIN","OK")))))))))))</f>
        <v/>
      </c>
      <c r="AP201" s="20"/>
    </row>
    <row r="202" customFormat="false" ht="19.5" hidden="false" customHeight="true" outlineLevel="0" collapsed="false">
      <c r="A202" s="19"/>
      <c r="B202" s="19"/>
      <c r="C202" s="20"/>
      <c r="D202" s="19"/>
      <c r="E202" s="19"/>
      <c r="F202" s="19"/>
      <c r="G202" s="19"/>
      <c r="H202" s="20"/>
      <c r="I202" s="19"/>
      <c r="J202" s="20"/>
      <c r="K202" s="19"/>
      <c r="L202" s="21"/>
      <c r="M202" s="21"/>
      <c r="N202" s="19"/>
      <c r="O202" s="20"/>
      <c r="P202" s="22"/>
      <c r="Q202" s="22"/>
      <c r="R202" s="22"/>
      <c r="S202" s="23" t="str">
        <f aca="false">IF($A202="","",IF(COUNTA($Q202:$R202)=0,"",SUM($Q202:$R202)))</f>
        <v/>
      </c>
      <c r="T202" s="19"/>
      <c r="U202" s="24"/>
      <c r="V202" s="25" t="str">
        <f aca="false">IF($A202="","",IF(OR($T202="",$U202=""),"",IFERROR(IF($T202="Flat",$U202,IF($T202="Per Loaded Mile",$R202*$U202,"")),"")))</f>
        <v/>
      </c>
      <c r="W202" s="24"/>
      <c r="X202" s="24"/>
      <c r="Y202" s="24"/>
      <c r="Z202" s="24"/>
      <c r="AA202" s="25" t="str">
        <f aca="false">IF(OR($A202="",$V202=""),"",IFERROR(SUM($V202:$Z202),""))</f>
        <v/>
      </c>
      <c r="AB202" s="26" t="str">
        <f aca="false">IF($A202="","",IFERROR(IF(INDEX(Resources!$J$5:$J$104,MATCH($F202,Resources!$G$5:$G$104,0))&gt;0,INDEX(Resources!$J$5:$J$104,MATCH($F202,Resources!$G$5:$G$104,0)),Settings!$B$5),Settings!$B$5))</f>
        <v/>
      </c>
      <c r="AC202" s="26" t="str">
        <f aca="false">IF($A202="","",IF(OR($S202="",$AB202=""),"",IFERROR($S202/$AB202,"")))</f>
        <v/>
      </c>
      <c r="AD202" s="25" t="str">
        <f aca="false">IF($A202="","",IF($AC202="","",IFERROR($AC202*Settings!$B$4,"")))</f>
        <v/>
      </c>
      <c r="AE202" s="19"/>
      <c r="AF202" s="27"/>
      <c r="AG202" s="25" t="str">
        <f aca="false">IF($A202="","",IF(OR($AE202="",$AF202=""),"",IFERROR(IF($AE202="% of Gross",$AA202*$AF202,IF($AE202="Per Loaded Mile",$R202*$AF202,IF($AE202="Flat",$AF202,""))),"")))</f>
        <v/>
      </c>
      <c r="AH202" s="25" t="str">
        <f aca="false">IF($A202="","",IFERROR(IF(OR($AA202="",$AD202="",$AG202=""),"",$AA202-$AD202-$AG202),""))</f>
        <v/>
      </c>
      <c r="AI202" s="28" t="str">
        <f aca="false">IF($A202="","",IFERROR($AH202/$AA202,""))</f>
        <v/>
      </c>
      <c r="AJ202" s="19"/>
      <c r="AK202" s="29"/>
      <c r="AL202" s="30" t="str">
        <f aca="false">IF($A202="","",IFERROR(IF(INDEX(Resources!$S$5:$S$104,MATCH($C202,Resources!$P$5:$P$104,0))&gt;0,INDEX(Resources!$S$5:$S$104,MATCH($C202,Resources!$P$5:$P$104,0)),Settings!$B$6),Settings!$B$6))</f>
        <v/>
      </c>
      <c r="AM202" s="31" t="str">
        <f aca="false">IF($AK202="","",IFERROR($AK202+$AL202,""))</f>
        <v/>
      </c>
      <c r="AN202" s="19"/>
      <c r="AO202" s="32" t="str">
        <f aca="true">IF($A202="","",IF($B202="Canceled","OK",IF(COUNTIF($A$6:$A$205,$A202)&gt;1,"DUPLICATE LOAD ID",IF(AND($L202&lt;&gt;"",$M202&lt;&gt;"",$M202&lt;=$L202),"CHECK APPOINTMENTS",IF(AND($P202&lt;&gt;"",$P202&gt;Settings!$B$8),"CHECK WEIGHT",IF(IFERROR(INDEX(Resources!$C$5:$C$104,MATCH($E202,Resources!$A$5:$A$104,0)),"Missing")&lt;&gt;"Active","CHECK DRIVER",IF(IFERROR(INDEX(Resources!$I$5:$I$104,MATCH($F202,Resources!$G$5:$G$104,0)),"Missing")&lt;&gt;"Active","CHECK TRUCK",IF(AND($G202&lt;&gt;"",IFERROR(INDEX(Resources!$N$5:$N$104,MATCH($G202,Resources!$L$5:$L$104,0)),"Missing")&lt;&gt;"Active"),"CHECK TRAILER",IF(AND($B202="Delivered",$AN202&lt;&gt;"Yes"),"POD NEEDED",IF(AND(OR($B202="Planned",$B202="Dispatched",$B202="At Pickup",$B202="In Transit"),$M202&lt;&gt;"",$M202&lt;NOW()),"DELIVERY OVERDUE",IF(AND($AI202&lt;&gt;"",$AI202&lt;Settings!$B$7),"LOW MARGIN","OK")))))))))))</f>
        <v/>
      </c>
      <c r="AP202" s="20"/>
    </row>
    <row r="203" customFormat="false" ht="19.5" hidden="false" customHeight="true" outlineLevel="0" collapsed="false">
      <c r="A203" s="19"/>
      <c r="B203" s="19"/>
      <c r="C203" s="20"/>
      <c r="D203" s="19"/>
      <c r="E203" s="19"/>
      <c r="F203" s="19"/>
      <c r="G203" s="19"/>
      <c r="H203" s="20"/>
      <c r="I203" s="19"/>
      <c r="J203" s="20"/>
      <c r="K203" s="19"/>
      <c r="L203" s="21"/>
      <c r="M203" s="21"/>
      <c r="N203" s="19"/>
      <c r="O203" s="20"/>
      <c r="P203" s="22"/>
      <c r="Q203" s="22"/>
      <c r="R203" s="22"/>
      <c r="S203" s="23" t="str">
        <f aca="false">IF($A203="","",IF(COUNTA($Q203:$R203)=0,"",SUM($Q203:$R203)))</f>
        <v/>
      </c>
      <c r="T203" s="19"/>
      <c r="U203" s="24"/>
      <c r="V203" s="25" t="str">
        <f aca="false">IF($A203="","",IF(OR($T203="",$U203=""),"",IFERROR(IF($T203="Flat",$U203,IF($T203="Per Loaded Mile",$R203*$U203,"")),"")))</f>
        <v/>
      </c>
      <c r="W203" s="24"/>
      <c r="X203" s="24"/>
      <c r="Y203" s="24"/>
      <c r="Z203" s="24"/>
      <c r="AA203" s="25" t="str">
        <f aca="false">IF(OR($A203="",$V203=""),"",IFERROR(SUM($V203:$Z203),""))</f>
        <v/>
      </c>
      <c r="AB203" s="26" t="str">
        <f aca="false">IF($A203="","",IFERROR(IF(INDEX(Resources!$J$5:$J$104,MATCH($F203,Resources!$G$5:$G$104,0))&gt;0,INDEX(Resources!$J$5:$J$104,MATCH($F203,Resources!$G$5:$G$104,0)),Settings!$B$5),Settings!$B$5))</f>
        <v/>
      </c>
      <c r="AC203" s="26" t="str">
        <f aca="false">IF($A203="","",IF(OR($S203="",$AB203=""),"",IFERROR($S203/$AB203,"")))</f>
        <v/>
      </c>
      <c r="AD203" s="25" t="str">
        <f aca="false">IF($A203="","",IF($AC203="","",IFERROR($AC203*Settings!$B$4,"")))</f>
        <v/>
      </c>
      <c r="AE203" s="19"/>
      <c r="AF203" s="27"/>
      <c r="AG203" s="25" t="str">
        <f aca="false">IF($A203="","",IF(OR($AE203="",$AF203=""),"",IFERROR(IF($AE203="% of Gross",$AA203*$AF203,IF($AE203="Per Loaded Mile",$R203*$AF203,IF($AE203="Flat",$AF203,""))),"")))</f>
        <v/>
      </c>
      <c r="AH203" s="25" t="str">
        <f aca="false">IF($A203="","",IFERROR(IF(OR($AA203="",$AD203="",$AG203=""),"",$AA203-$AD203-$AG203),""))</f>
        <v/>
      </c>
      <c r="AI203" s="28" t="str">
        <f aca="false">IF($A203="","",IFERROR($AH203/$AA203,""))</f>
        <v/>
      </c>
      <c r="AJ203" s="19"/>
      <c r="AK203" s="29"/>
      <c r="AL203" s="30" t="str">
        <f aca="false">IF($A203="","",IFERROR(IF(INDEX(Resources!$S$5:$S$104,MATCH($C203,Resources!$P$5:$P$104,0))&gt;0,INDEX(Resources!$S$5:$S$104,MATCH($C203,Resources!$P$5:$P$104,0)),Settings!$B$6),Settings!$B$6))</f>
        <v/>
      </c>
      <c r="AM203" s="31" t="str">
        <f aca="false">IF($AK203="","",IFERROR($AK203+$AL203,""))</f>
        <v/>
      </c>
      <c r="AN203" s="19"/>
      <c r="AO203" s="32" t="str">
        <f aca="true">IF($A203="","",IF($B203="Canceled","OK",IF(COUNTIF($A$6:$A$205,$A203)&gt;1,"DUPLICATE LOAD ID",IF(AND($L203&lt;&gt;"",$M203&lt;&gt;"",$M203&lt;=$L203),"CHECK APPOINTMENTS",IF(AND($P203&lt;&gt;"",$P203&gt;Settings!$B$8),"CHECK WEIGHT",IF(IFERROR(INDEX(Resources!$C$5:$C$104,MATCH($E203,Resources!$A$5:$A$104,0)),"Missing")&lt;&gt;"Active","CHECK DRIVER",IF(IFERROR(INDEX(Resources!$I$5:$I$104,MATCH($F203,Resources!$G$5:$G$104,0)),"Missing")&lt;&gt;"Active","CHECK TRUCK",IF(AND($G203&lt;&gt;"",IFERROR(INDEX(Resources!$N$5:$N$104,MATCH($G203,Resources!$L$5:$L$104,0)),"Missing")&lt;&gt;"Active"),"CHECK TRAILER",IF(AND($B203="Delivered",$AN203&lt;&gt;"Yes"),"POD NEEDED",IF(AND(OR($B203="Planned",$B203="Dispatched",$B203="At Pickup",$B203="In Transit"),$M203&lt;&gt;"",$M203&lt;NOW()),"DELIVERY OVERDUE",IF(AND($AI203&lt;&gt;"",$AI203&lt;Settings!$B$7),"LOW MARGIN","OK")))))))))))</f>
        <v/>
      </c>
      <c r="AP203" s="20"/>
    </row>
    <row r="204" customFormat="false" ht="19.5" hidden="false" customHeight="true" outlineLevel="0" collapsed="false">
      <c r="A204" s="19"/>
      <c r="B204" s="19"/>
      <c r="C204" s="20"/>
      <c r="D204" s="19"/>
      <c r="E204" s="19"/>
      <c r="F204" s="19"/>
      <c r="G204" s="19"/>
      <c r="H204" s="20"/>
      <c r="I204" s="19"/>
      <c r="J204" s="20"/>
      <c r="K204" s="19"/>
      <c r="L204" s="21"/>
      <c r="M204" s="21"/>
      <c r="N204" s="19"/>
      <c r="O204" s="20"/>
      <c r="P204" s="22"/>
      <c r="Q204" s="22"/>
      <c r="R204" s="22"/>
      <c r="S204" s="23" t="str">
        <f aca="false">IF($A204="","",IF(COUNTA($Q204:$R204)=0,"",SUM($Q204:$R204)))</f>
        <v/>
      </c>
      <c r="T204" s="19"/>
      <c r="U204" s="24"/>
      <c r="V204" s="25" t="str">
        <f aca="false">IF($A204="","",IF(OR($T204="",$U204=""),"",IFERROR(IF($T204="Flat",$U204,IF($T204="Per Loaded Mile",$R204*$U204,"")),"")))</f>
        <v/>
      </c>
      <c r="W204" s="24"/>
      <c r="X204" s="24"/>
      <c r="Y204" s="24"/>
      <c r="Z204" s="24"/>
      <c r="AA204" s="25" t="str">
        <f aca="false">IF(OR($A204="",$V204=""),"",IFERROR(SUM($V204:$Z204),""))</f>
        <v/>
      </c>
      <c r="AB204" s="26" t="str">
        <f aca="false">IF($A204="","",IFERROR(IF(INDEX(Resources!$J$5:$J$104,MATCH($F204,Resources!$G$5:$G$104,0))&gt;0,INDEX(Resources!$J$5:$J$104,MATCH($F204,Resources!$G$5:$G$104,0)),Settings!$B$5),Settings!$B$5))</f>
        <v/>
      </c>
      <c r="AC204" s="26" t="str">
        <f aca="false">IF($A204="","",IF(OR($S204="",$AB204=""),"",IFERROR($S204/$AB204,"")))</f>
        <v/>
      </c>
      <c r="AD204" s="25" t="str">
        <f aca="false">IF($A204="","",IF($AC204="","",IFERROR($AC204*Settings!$B$4,"")))</f>
        <v/>
      </c>
      <c r="AE204" s="19"/>
      <c r="AF204" s="27"/>
      <c r="AG204" s="25" t="str">
        <f aca="false">IF($A204="","",IF(OR($AE204="",$AF204=""),"",IFERROR(IF($AE204="% of Gross",$AA204*$AF204,IF($AE204="Per Loaded Mile",$R204*$AF204,IF($AE204="Flat",$AF204,""))),"")))</f>
        <v/>
      </c>
      <c r="AH204" s="25" t="str">
        <f aca="false">IF($A204="","",IFERROR(IF(OR($AA204="",$AD204="",$AG204=""),"",$AA204-$AD204-$AG204),""))</f>
        <v/>
      </c>
      <c r="AI204" s="28" t="str">
        <f aca="false">IF($A204="","",IFERROR($AH204/$AA204,""))</f>
        <v/>
      </c>
      <c r="AJ204" s="19"/>
      <c r="AK204" s="29"/>
      <c r="AL204" s="30" t="str">
        <f aca="false">IF($A204="","",IFERROR(IF(INDEX(Resources!$S$5:$S$104,MATCH($C204,Resources!$P$5:$P$104,0))&gt;0,INDEX(Resources!$S$5:$S$104,MATCH($C204,Resources!$P$5:$P$104,0)),Settings!$B$6),Settings!$B$6))</f>
        <v/>
      </c>
      <c r="AM204" s="31" t="str">
        <f aca="false">IF($AK204="","",IFERROR($AK204+$AL204,""))</f>
        <v/>
      </c>
      <c r="AN204" s="19"/>
      <c r="AO204" s="32" t="str">
        <f aca="true">IF($A204="","",IF($B204="Canceled","OK",IF(COUNTIF($A$6:$A$205,$A204)&gt;1,"DUPLICATE LOAD ID",IF(AND($L204&lt;&gt;"",$M204&lt;&gt;"",$M204&lt;=$L204),"CHECK APPOINTMENTS",IF(AND($P204&lt;&gt;"",$P204&gt;Settings!$B$8),"CHECK WEIGHT",IF(IFERROR(INDEX(Resources!$C$5:$C$104,MATCH($E204,Resources!$A$5:$A$104,0)),"Missing")&lt;&gt;"Active","CHECK DRIVER",IF(IFERROR(INDEX(Resources!$I$5:$I$104,MATCH($F204,Resources!$G$5:$G$104,0)),"Missing")&lt;&gt;"Active","CHECK TRUCK",IF(AND($G204&lt;&gt;"",IFERROR(INDEX(Resources!$N$5:$N$104,MATCH($G204,Resources!$L$5:$L$104,0)),"Missing")&lt;&gt;"Active"),"CHECK TRAILER",IF(AND($B204="Delivered",$AN204&lt;&gt;"Yes"),"POD NEEDED",IF(AND(OR($B204="Planned",$B204="Dispatched",$B204="At Pickup",$B204="In Transit"),$M204&lt;&gt;"",$M204&lt;NOW()),"DELIVERY OVERDUE",IF(AND($AI204&lt;&gt;"",$AI204&lt;Settings!$B$7),"LOW MARGIN","OK")))))))))))</f>
        <v/>
      </c>
      <c r="AP204" s="20"/>
    </row>
    <row r="205" customFormat="false" ht="19.5" hidden="false" customHeight="true" outlineLevel="0" collapsed="false">
      <c r="A205" s="19"/>
      <c r="B205" s="19"/>
      <c r="C205" s="20"/>
      <c r="D205" s="19"/>
      <c r="E205" s="19"/>
      <c r="F205" s="19"/>
      <c r="G205" s="19"/>
      <c r="H205" s="20"/>
      <c r="I205" s="19"/>
      <c r="J205" s="20"/>
      <c r="K205" s="19"/>
      <c r="L205" s="21"/>
      <c r="M205" s="21"/>
      <c r="N205" s="19"/>
      <c r="O205" s="20"/>
      <c r="P205" s="22"/>
      <c r="Q205" s="22"/>
      <c r="R205" s="22"/>
      <c r="S205" s="23" t="str">
        <f aca="false">IF($A205="","",IF(COUNTA($Q205:$R205)=0,"",SUM($Q205:$R205)))</f>
        <v/>
      </c>
      <c r="T205" s="19"/>
      <c r="U205" s="24"/>
      <c r="V205" s="25" t="str">
        <f aca="false">IF($A205="","",IF(OR($T205="",$U205=""),"",IFERROR(IF($T205="Flat",$U205,IF($T205="Per Loaded Mile",$R205*$U205,"")),"")))</f>
        <v/>
      </c>
      <c r="W205" s="24"/>
      <c r="X205" s="24"/>
      <c r="Y205" s="24"/>
      <c r="Z205" s="24"/>
      <c r="AA205" s="25" t="str">
        <f aca="false">IF(OR($A205="",$V205=""),"",IFERROR(SUM($V205:$Z205),""))</f>
        <v/>
      </c>
      <c r="AB205" s="26" t="str">
        <f aca="false">IF($A205="","",IFERROR(IF(INDEX(Resources!$J$5:$J$104,MATCH($F205,Resources!$G$5:$G$104,0))&gt;0,INDEX(Resources!$J$5:$J$104,MATCH($F205,Resources!$G$5:$G$104,0)),Settings!$B$5),Settings!$B$5))</f>
        <v/>
      </c>
      <c r="AC205" s="26" t="str">
        <f aca="false">IF($A205="","",IF(OR($S205="",$AB205=""),"",IFERROR($S205/$AB205,"")))</f>
        <v/>
      </c>
      <c r="AD205" s="25" t="str">
        <f aca="false">IF($A205="","",IF($AC205="","",IFERROR($AC205*Settings!$B$4,"")))</f>
        <v/>
      </c>
      <c r="AE205" s="19"/>
      <c r="AF205" s="27"/>
      <c r="AG205" s="25" t="str">
        <f aca="false">IF($A205="","",IF(OR($AE205="",$AF205=""),"",IFERROR(IF($AE205="% of Gross",$AA205*$AF205,IF($AE205="Per Loaded Mile",$R205*$AF205,IF($AE205="Flat",$AF205,""))),"")))</f>
        <v/>
      </c>
      <c r="AH205" s="25" t="str">
        <f aca="false">IF($A205="","",IFERROR(IF(OR($AA205="",$AD205="",$AG205=""),"",$AA205-$AD205-$AG205),""))</f>
        <v/>
      </c>
      <c r="AI205" s="28" t="str">
        <f aca="false">IF($A205="","",IFERROR($AH205/$AA205,""))</f>
        <v/>
      </c>
      <c r="AJ205" s="19"/>
      <c r="AK205" s="29"/>
      <c r="AL205" s="30" t="str">
        <f aca="false">IF($A205="","",IFERROR(IF(INDEX(Resources!$S$5:$S$104,MATCH($C205,Resources!$P$5:$P$104,0))&gt;0,INDEX(Resources!$S$5:$S$104,MATCH($C205,Resources!$P$5:$P$104,0)),Settings!$B$6),Settings!$B$6))</f>
        <v/>
      </c>
      <c r="AM205" s="31" t="str">
        <f aca="false">IF($AK205="","",IFERROR($AK205+$AL205,""))</f>
        <v/>
      </c>
      <c r="AN205" s="19"/>
      <c r="AO205" s="32" t="str">
        <f aca="true">IF($A205="","",IF($B205="Canceled","OK",IF(COUNTIF($A$6:$A$205,$A205)&gt;1,"DUPLICATE LOAD ID",IF(AND($L205&lt;&gt;"",$M205&lt;&gt;"",$M205&lt;=$L205),"CHECK APPOINTMENTS",IF(AND($P205&lt;&gt;"",$P205&gt;Settings!$B$8),"CHECK WEIGHT",IF(IFERROR(INDEX(Resources!$C$5:$C$104,MATCH($E205,Resources!$A$5:$A$104,0)),"Missing")&lt;&gt;"Active","CHECK DRIVER",IF(IFERROR(INDEX(Resources!$I$5:$I$104,MATCH($F205,Resources!$G$5:$G$104,0)),"Missing")&lt;&gt;"Active","CHECK TRUCK",IF(AND($G205&lt;&gt;"",IFERROR(INDEX(Resources!$N$5:$N$104,MATCH($G205,Resources!$L$5:$L$104,0)),"Missing")&lt;&gt;"Active"),"CHECK TRAILER",IF(AND($B205="Delivered",$AN205&lt;&gt;"Yes"),"POD NEEDED",IF(AND(OR($B205="Planned",$B205="Dispatched",$B205="At Pickup",$B205="In Transit"),$M205&lt;&gt;"",$M205&lt;NOW()),"DELIVERY OVERDUE",IF(AND($AI205&lt;&gt;"",$AI205&lt;Settings!$B$7),"LOW MARGIN","OK")))))))))))</f>
        <v/>
      </c>
      <c r="AP205" s="20"/>
    </row>
  </sheetData>
  <mergeCells count="1">
    <mergeCell ref="A1:AP1"/>
  </mergeCells>
  <conditionalFormatting sqref="A6:A205">
    <cfRule type="expression" priority="2" aboveAverage="0" equalAverage="0" bottom="0" percent="0" rank="0" text="" dxfId="0">
      <formula>AND($A6&lt;&gt;"",COUNTIF($A$6:$A$205,$A6)&gt;1)</formula>
    </cfRule>
  </conditionalFormatting>
  <conditionalFormatting sqref="AI6:AI205">
    <cfRule type="expression" priority="3" aboveAverage="0" equalAverage="0" bottom="0" percent="0" rank="0" text="" dxfId="0">
      <formula>AND($AI6&lt;&gt;"",$AI6&lt;Settings!$B$7)</formula>
    </cfRule>
  </conditionalFormatting>
  <conditionalFormatting sqref="AM6:AM205">
    <cfRule type="expression" priority="4" aboveAverage="0" equalAverage="0" bottom="0" percent="0" rank="0" text="" dxfId="0">
      <formula>AND($AM6&lt;&gt;"",$AM6&lt;TODAY(),$B6&lt;&gt;"Paid",$B6&lt;&gt;"Canceled")</formula>
    </cfRule>
  </conditionalFormatting>
  <conditionalFormatting sqref="AO6:AO205">
    <cfRule type="expression" priority="5" aboveAverage="0" equalAverage="0" bottom="0" percent="0" rank="0" text="" dxfId="1">
      <formula>$AO6="OK"</formula>
    </cfRule>
    <cfRule type="expression" priority="6" aboveAverage="0" equalAverage="0" bottom="0" percent="0" rank="0" text="" dxfId="18">
      <formula>AND($AO6&lt;&gt;"",OR(ISNUMBER(IFERROR(SEARCH("CHECK",$AO6),"")),ISNUMBER(IFERROR(SEARCH("POD NEEDED",$AO6),"")),ISNUMBER(IFERROR(SEARCH("OVERDUE",$AO6),"")),ISNUMBER(IFERROR(SEARCH("DUPLICATE",$AO6),"")),ISNUMBER(IFERROR(SEARCH("LOW MARGIN",$AO6),""))))</formula>
    </cfRule>
  </conditionalFormatting>
  <conditionalFormatting sqref="B6:B205">
    <cfRule type="expression" priority="7" aboveAverage="0" equalAverage="0" bottom="0" percent="0" rank="0" text="" dxfId="19">
      <formula>$B6="Planned"</formula>
    </cfRule>
    <cfRule type="expression" priority="8" aboveAverage="0" equalAverage="0" bottom="0" percent="0" rank="0" text="" dxfId="20">
      <formula>$B6="Dispatched"</formula>
    </cfRule>
    <cfRule type="expression" priority="9" aboveAverage="0" equalAverage="0" bottom="0" percent="0" rank="0" text="" dxfId="21">
      <formula>$B6="At Pickup"</formula>
    </cfRule>
    <cfRule type="expression" priority="10" aboveAverage="0" equalAverage="0" bottom="0" percent="0" rank="0" text="" dxfId="22">
      <formula>$B6="In Transit"</formula>
    </cfRule>
    <cfRule type="expression" priority="11" aboveAverage="0" equalAverage="0" bottom="0" percent="0" rank="0" text="" dxfId="1">
      <formula>$B6="Delivered"</formula>
    </cfRule>
    <cfRule type="expression" priority="12" aboveAverage="0" equalAverage="0" bottom="0" percent="0" rank="0" text="" dxfId="23">
      <formula>$B6="Invoiced"</formula>
    </cfRule>
    <cfRule type="expression" priority="13" aboveAverage="0" equalAverage="0" bottom="0" percent="0" rank="0" text="" dxfId="24">
      <formula>$B6="Paid"</formula>
    </cfRule>
    <cfRule type="expression" priority="14" aboveAverage="0" equalAverage="0" bottom="0" percent="0" rank="0" text="" dxfId="25">
      <formula>$B6="Canceled"</formula>
    </cfRule>
  </conditionalFormatting>
  <dataValidations count="16">
    <dataValidation allowBlank="false" error="Select a value from the available list." errorStyle="stop" errorTitle="Invalid selection" operator="between" showDropDown="false" showErrorMessage="true" showInputMessage="false" sqref="B6:B205" type="list">
      <formula1>INDIRECT("'Settings'!$D$4:$D$11")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C6:C205" type="list">
      <formula1>INDIRECT("'Resources'!$P$5:$P$104")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D6:D205" type="list">
      <formula1>INDIRECT("'Settings'!$N$4:$N$7")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E6:E205" type="list">
      <formula1>INDIRECT("'Resources'!$A$5:$A$104")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F6:F205" type="list">
      <formula1>INDIRECT("'Resources'!$G$5:$G$104")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G6:G205" type="list">
      <formula1>INDIRECT("'Resources'!$L$5:$L$104")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I6:I205 K6:K205" type="list">
      <formula1>INDIRECT("'Settings'!$P$4:$P$54")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N6:N205" type="list">
      <formula1>INDIRECT("'Settings'!$L$4:$L$9")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T6:T205" type="list">
      <formula1>INDIRECT("'Settings'!$F$4:$F$5")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AE6:AE205" type="list">
      <formula1>INDIRECT("'Settings'!$H$4:$H$6")</formula1>
      <formula2>0</formula2>
    </dataValidation>
    <dataValidation allowBlank="false" error="Select a value from the available list." errorStyle="stop" errorTitle="Invalid selection" operator="between" showDropDown="false" showErrorMessage="true" showInputMessage="false" sqref="AN6:AN205" type="list">
      <formula1>INDIRECT("'Settings'!$J$4:$J$5")</formula1>
      <formula2>0</formula2>
    </dataValidation>
    <dataValidation allowBlank="false" error="Enter a whole number from 0 through 100,000." errorStyle="stop" errorTitle="Invalid weight" operator="between" showDropDown="false" showErrorMessage="true" showInputMessage="false" sqref="P6:P205" type="whole">
      <formula1>0</formula1>
      <formula2>100000</formula2>
    </dataValidation>
    <dataValidation allowBlank="false" error="Enter a number from 0 through 5,000." errorStyle="stop" errorTitle="Invalid mileage" operator="between" showDropDown="false" showErrorMessage="true" showInputMessage="false" sqref="Q6:R205" type="decimal">
      <formula1>0</formula1>
      <formula2>5000</formula2>
    </dataValidation>
    <dataValidation allowBlank="false" error="Enter a number from 0 through 100,000." errorStyle="stop" errorTitle="Invalid amount" operator="between" prompt="For Flat, enter the total linehaul amount. For Per Loaded Mile, enter the dollar rate per loaded mile." promptTitle="Linehaul Rate" showDropDown="false" showErrorMessage="true" showInputMessage="true" sqref="U6:Z205" type="decimal">
      <formula1>0</formula1>
      <formula2>100000</formula2>
    </dataValidation>
    <dataValidation allowBlank="false" error="Enter a number from 0 through 100,000." errorStyle="stop" errorTitle="Invalid pay rate" operator="between" prompt="For % of Gross, enter a decimal such as 0.27. For Per Loaded Mile or Flat, enter a dollar amount." promptTitle="Driver Pay Rate" showDropDown="false" showErrorMessage="true" showInputMessage="true" sqref="AF6:AF205" type="decimal">
      <formula1>0</formula1>
      <formula2>100000</formula2>
    </dataValidation>
    <dataValidation allowBlank="false" error="Delivery must be later than pickup when both appointments are entered." errorStyle="stop" errorTitle="Appointment sequence" operator="between" showDropDown="false" showErrorMessage="true" showInputMessage="false" sqref="M6:M205" type="custom">
      <formula1>OR(M6="",L6="",M6&gt;L6)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7"/>
    <col collapsed="false" customWidth="true" hidden="false" outlineLevel="0" max="3" min="3" style="0" width="13"/>
    <col collapsed="false" customWidth="true" hidden="false" outlineLevel="0" max="4" min="4" style="0" width="19"/>
    <col collapsed="false" customWidth="true" hidden="false" outlineLevel="0" max="5" min="5" style="0" width="25"/>
    <col collapsed="false" customWidth="true" hidden="false" outlineLevel="0" max="6" min="6" style="0" width="3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5"/>
    <col collapsed="false" customWidth="true" hidden="false" outlineLevel="0" max="11" min="11" style="0" width="3"/>
    <col collapsed="false" customWidth="true" hidden="false" outlineLevel="0" max="12" min="12" style="0" width="14"/>
    <col collapsed="false" customWidth="true" hidden="false" outlineLevel="0" max="13" min="13" style="0" width="16"/>
    <col collapsed="false" customWidth="true" hidden="false" outlineLevel="0" max="14" min="14" style="0" width="13"/>
    <col collapsed="false" customWidth="true" hidden="false" outlineLevel="0" max="15" min="15" style="0" width="3"/>
    <col collapsed="false" customWidth="true" hidden="false" outlineLevel="0" max="16" min="16" style="0" width="27"/>
    <col collapsed="false" customWidth="true" hidden="false" outlineLevel="0" max="17" min="17" style="0" width="20"/>
    <col collapsed="false" customWidth="true" hidden="false" outlineLevel="0" max="18" min="18" style="0" width="17"/>
    <col collapsed="false" customWidth="true" hidden="false" outlineLevel="0" max="19" min="19" style="0" width="13"/>
  </cols>
  <sheetData>
    <row r="1" customFormat="false" ht="27.75" hidden="false" customHeight="true" outlineLevel="0" collapsed="false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27.75" hidden="false" customHeight="true" outlineLevel="0" collapsed="false">
      <c r="A2" s="15" t="s">
        <v>183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4" customFormat="false" ht="27.75" hidden="false" customHeight="true" outlineLevel="0" collapsed="false">
      <c r="A4" s="33" t="s">
        <v>45</v>
      </c>
      <c r="B4" s="33" t="s">
        <v>184</v>
      </c>
      <c r="C4" s="33" t="s">
        <v>18</v>
      </c>
      <c r="D4" s="33" t="s">
        <v>185</v>
      </c>
      <c r="E4" s="33" t="s">
        <v>76</v>
      </c>
      <c r="G4" s="33" t="s">
        <v>46</v>
      </c>
      <c r="H4" s="33" t="s">
        <v>186</v>
      </c>
      <c r="I4" s="33" t="s">
        <v>18</v>
      </c>
      <c r="J4" s="33" t="s">
        <v>66</v>
      </c>
      <c r="L4" s="33" t="s">
        <v>47</v>
      </c>
      <c r="M4" s="33" t="s">
        <v>187</v>
      </c>
      <c r="N4" s="33" t="s">
        <v>18</v>
      </c>
      <c r="P4" s="33" t="s">
        <v>44</v>
      </c>
      <c r="Q4" s="33" t="s">
        <v>188</v>
      </c>
      <c r="R4" s="33" t="s">
        <v>184</v>
      </c>
      <c r="S4" s="33" t="s">
        <v>72</v>
      </c>
    </row>
    <row r="5" customFormat="false" ht="15" hidden="false" customHeight="false" outlineLevel="0" collapsed="false">
      <c r="A5" s="20" t="s">
        <v>80</v>
      </c>
      <c r="B5" s="34" t="s">
        <v>189</v>
      </c>
      <c r="C5" s="20" t="s">
        <v>190</v>
      </c>
      <c r="D5" s="20" t="s">
        <v>191</v>
      </c>
      <c r="E5" s="20" t="s">
        <v>192</v>
      </c>
      <c r="G5" s="20" t="s">
        <v>81</v>
      </c>
      <c r="H5" s="20" t="s">
        <v>193</v>
      </c>
      <c r="I5" s="20" t="s">
        <v>190</v>
      </c>
      <c r="J5" s="35" t="n">
        <v>7.2</v>
      </c>
      <c r="L5" s="20" t="s">
        <v>153</v>
      </c>
      <c r="M5" s="20" t="s">
        <v>103</v>
      </c>
      <c r="N5" s="20" t="s">
        <v>190</v>
      </c>
      <c r="P5" s="20" t="s">
        <v>78</v>
      </c>
      <c r="Q5" s="20" t="s">
        <v>194</v>
      </c>
      <c r="R5" s="34" t="s">
        <v>195</v>
      </c>
      <c r="S5" s="36" t="n">
        <v>30</v>
      </c>
    </row>
    <row r="6" customFormat="false" ht="15" hidden="false" customHeight="false" outlineLevel="0" collapsed="false">
      <c r="A6" s="20" t="s">
        <v>96</v>
      </c>
      <c r="B6" s="34" t="s">
        <v>196</v>
      </c>
      <c r="C6" s="20" t="s">
        <v>190</v>
      </c>
      <c r="D6" s="20" t="s">
        <v>197</v>
      </c>
      <c r="E6" s="20" t="s">
        <v>198</v>
      </c>
      <c r="G6" s="20" t="s">
        <v>97</v>
      </c>
      <c r="H6" s="20" t="s">
        <v>199</v>
      </c>
      <c r="I6" s="20" t="s">
        <v>190</v>
      </c>
      <c r="J6" s="35" t="n">
        <v>6.7</v>
      </c>
      <c r="L6" s="20" t="s">
        <v>82</v>
      </c>
      <c r="M6" s="20" t="s">
        <v>200</v>
      </c>
      <c r="N6" s="20" t="s">
        <v>190</v>
      </c>
      <c r="P6" s="20" t="s">
        <v>94</v>
      </c>
      <c r="Q6" s="20" t="s">
        <v>201</v>
      </c>
      <c r="R6" s="34" t="s">
        <v>202</v>
      </c>
      <c r="S6" s="36" t="n">
        <v>45</v>
      </c>
    </row>
    <row r="7" customFormat="false" ht="15" hidden="false" customHeight="false" outlineLevel="0" collapsed="false">
      <c r="A7" s="20" t="s">
        <v>110</v>
      </c>
      <c r="B7" s="34" t="s">
        <v>203</v>
      </c>
      <c r="C7" s="20" t="s">
        <v>190</v>
      </c>
      <c r="D7" s="20" t="s">
        <v>204</v>
      </c>
      <c r="E7" s="20" t="s">
        <v>117</v>
      </c>
      <c r="G7" s="20" t="s">
        <v>205</v>
      </c>
      <c r="H7" s="20" t="s">
        <v>193</v>
      </c>
      <c r="I7" s="20" t="s">
        <v>206</v>
      </c>
      <c r="J7" s="35" t="n">
        <v>6.5</v>
      </c>
      <c r="L7" s="20" t="s">
        <v>98</v>
      </c>
      <c r="M7" s="20" t="s">
        <v>103</v>
      </c>
      <c r="N7" s="20" t="s">
        <v>190</v>
      </c>
      <c r="P7" s="20" t="s">
        <v>108</v>
      </c>
      <c r="Q7" s="20" t="s">
        <v>207</v>
      </c>
      <c r="R7" s="34" t="s">
        <v>208</v>
      </c>
      <c r="S7" s="36" t="n">
        <v>30</v>
      </c>
    </row>
    <row r="8" customFormat="false" ht="15" hidden="false" customHeight="false" outlineLevel="0" collapsed="false">
      <c r="A8" s="20" t="s">
        <v>123</v>
      </c>
      <c r="B8" s="34" t="s">
        <v>209</v>
      </c>
      <c r="C8" s="20" t="s">
        <v>190</v>
      </c>
      <c r="D8" s="20" t="s">
        <v>210</v>
      </c>
      <c r="E8" s="20" t="s">
        <v>211</v>
      </c>
      <c r="G8" s="20" t="s">
        <v>163</v>
      </c>
      <c r="H8" s="20" t="s">
        <v>167</v>
      </c>
      <c r="I8" s="20" t="s">
        <v>190</v>
      </c>
      <c r="J8" s="35" t="n">
        <v>9.5</v>
      </c>
      <c r="L8" s="20" t="s">
        <v>112</v>
      </c>
      <c r="M8" s="20" t="s">
        <v>117</v>
      </c>
      <c r="N8" s="20" t="s">
        <v>190</v>
      </c>
      <c r="P8" s="20" t="s">
        <v>121</v>
      </c>
      <c r="Q8" s="20" t="s">
        <v>212</v>
      </c>
      <c r="R8" s="34" t="s">
        <v>213</v>
      </c>
      <c r="S8" s="36" t="n">
        <v>21</v>
      </c>
    </row>
    <row r="9" customFormat="false" ht="15" hidden="false" customHeight="false" outlineLevel="0" collapsed="false">
      <c r="A9" s="20" t="s">
        <v>171</v>
      </c>
      <c r="B9" s="34" t="s">
        <v>214</v>
      </c>
      <c r="C9" s="20" t="s">
        <v>215</v>
      </c>
      <c r="D9" s="20" t="s">
        <v>216</v>
      </c>
      <c r="E9" s="20" t="s">
        <v>217</v>
      </c>
      <c r="G9" s="20" t="s">
        <v>124</v>
      </c>
      <c r="H9" s="20" t="s">
        <v>193</v>
      </c>
      <c r="I9" s="20" t="s">
        <v>190</v>
      </c>
      <c r="J9" s="35" t="n">
        <v>6.9</v>
      </c>
      <c r="L9" s="20" t="s">
        <v>218</v>
      </c>
      <c r="M9" s="20" t="s">
        <v>200</v>
      </c>
      <c r="N9" s="20" t="s">
        <v>206</v>
      </c>
      <c r="P9" s="20" t="s">
        <v>132</v>
      </c>
      <c r="Q9" s="20" t="s">
        <v>219</v>
      </c>
      <c r="R9" s="34" t="s">
        <v>220</v>
      </c>
      <c r="S9" s="36" t="n">
        <v>30</v>
      </c>
    </row>
    <row r="10" customFormat="false" ht="15" hidden="false" customHeight="false" outlineLevel="0" collapsed="false">
      <c r="A10" s="20" t="s">
        <v>133</v>
      </c>
      <c r="B10" s="34" t="s">
        <v>221</v>
      </c>
      <c r="C10" s="20" t="s">
        <v>190</v>
      </c>
      <c r="D10" s="20" t="s">
        <v>222</v>
      </c>
      <c r="E10" s="20" t="s">
        <v>223</v>
      </c>
      <c r="G10" s="20" t="s">
        <v>111</v>
      </c>
      <c r="H10" s="20" t="s">
        <v>199</v>
      </c>
      <c r="I10" s="20" t="s">
        <v>190</v>
      </c>
      <c r="J10" s="35" t="n">
        <v>7</v>
      </c>
      <c r="L10" s="20" t="s">
        <v>134</v>
      </c>
      <c r="M10" s="20" t="s">
        <v>103</v>
      </c>
      <c r="N10" s="20" t="s">
        <v>190</v>
      </c>
      <c r="P10" s="20" t="s">
        <v>142</v>
      </c>
      <c r="Q10" s="20" t="s">
        <v>224</v>
      </c>
      <c r="R10" s="34" t="s">
        <v>225</v>
      </c>
      <c r="S10" s="36" t="n">
        <v>45</v>
      </c>
    </row>
    <row r="11" customFormat="false" ht="15" hidden="false" customHeight="false" outlineLevel="0" collapsed="false">
      <c r="A11" s="20"/>
      <c r="B11" s="34"/>
      <c r="C11" s="20"/>
      <c r="D11" s="20"/>
      <c r="E11" s="20"/>
      <c r="G11" s="20"/>
      <c r="H11" s="20"/>
      <c r="I11" s="20"/>
      <c r="J11" s="35"/>
      <c r="L11" s="20"/>
      <c r="M11" s="20"/>
      <c r="N11" s="20"/>
      <c r="P11" s="20" t="s">
        <v>152</v>
      </c>
      <c r="Q11" s="20" t="s">
        <v>226</v>
      </c>
      <c r="R11" s="34" t="s">
        <v>227</v>
      </c>
      <c r="S11" s="36" t="n">
        <v>30</v>
      </c>
    </row>
    <row r="12" customFormat="false" ht="15" hidden="false" customHeight="false" outlineLevel="0" collapsed="false">
      <c r="A12" s="20"/>
      <c r="B12" s="34"/>
      <c r="C12" s="20"/>
      <c r="D12" s="20"/>
      <c r="E12" s="20"/>
      <c r="G12" s="20"/>
      <c r="H12" s="20"/>
      <c r="I12" s="20"/>
      <c r="J12" s="35"/>
      <c r="L12" s="20"/>
      <c r="M12" s="20"/>
      <c r="N12" s="20"/>
      <c r="P12" s="20" t="s">
        <v>162</v>
      </c>
      <c r="Q12" s="20" t="s">
        <v>228</v>
      </c>
      <c r="R12" s="34" t="s">
        <v>229</v>
      </c>
      <c r="S12" s="36" t="n">
        <v>15</v>
      </c>
    </row>
    <row r="13" customFormat="false" ht="15" hidden="false" customHeight="false" outlineLevel="0" collapsed="false">
      <c r="A13" s="20"/>
      <c r="B13" s="34"/>
      <c r="C13" s="20"/>
      <c r="D13" s="20"/>
      <c r="E13" s="20"/>
      <c r="G13" s="20"/>
      <c r="H13" s="20"/>
      <c r="I13" s="20"/>
      <c r="J13" s="35"/>
      <c r="L13" s="20"/>
      <c r="M13" s="20"/>
      <c r="N13" s="20"/>
      <c r="P13" s="20"/>
      <c r="Q13" s="20"/>
      <c r="R13" s="34"/>
      <c r="S13" s="36"/>
    </row>
    <row r="14" customFormat="false" ht="15" hidden="false" customHeight="false" outlineLevel="0" collapsed="false">
      <c r="A14" s="20"/>
      <c r="B14" s="34"/>
      <c r="C14" s="20"/>
      <c r="D14" s="20"/>
      <c r="E14" s="20"/>
      <c r="G14" s="20"/>
      <c r="H14" s="20"/>
      <c r="I14" s="20"/>
      <c r="J14" s="35"/>
      <c r="L14" s="20"/>
      <c r="M14" s="20"/>
      <c r="N14" s="20"/>
      <c r="P14" s="20"/>
      <c r="Q14" s="20"/>
      <c r="R14" s="34"/>
      <c r="S14" s="36"/>
    </row>
    <row r="15" customFormat="false" ht="15" hidden="false" customHeight="false" outlineLevel="0" collapsed="false">
      <c r="A15" s="20"/>
      <c r="B15" s="34"/>
      <c r="C15" s="20"/>
      <c r="D15" s="20"/>
      <c r="E15" s="20"/>
      <c r="G15" s="20"/>
      <c r="H15" s="20"/>
      <c r="I15" s="20"/>
      <c r="J15" s="35"/>
      <c r="L15" s="20"/>
      <c r="M15" s="20"/>
      <c r="N15" s="20"/>
      <c r="P15" s="20"/>
      <c r="Q15" s="20"/>
      <c r="R15" s="34"/>
      <c r="S15" s="36"/>
    </row>
    <row r="16" customFormat="false" ht="15" hidden="false" customHeight="false" outlineLevel="0" collapsed="false">
      <c r="A16" s="20"/>
      <c r="B16" s="34"/>
      <c r="C16" s="20"/>
      <c r="D16" s="20"/>
      <c r="E16" s="20"/>
      <c r="G16" s="20"/>
      <c r="H16" s="20"/>
      <c r="I16" s="20"/>
      <c r="J16" s="35"/>
      <c r="L16" s="20"/>
      <c r="M16" s="20"/>
      <c r="N16" s="20"/>
      <c r="P16" s="20"/>
      <c r="Q16" s="20"/>
      <c r="R16" s="34"/>
      <c r="S16" s="36"/>
    </row>
    <row r="17" customFormat="false" ht="15" hidden="false" customHeight="false" outlineLevel="0" collapsed="false">
      <c r="A17" s="20"/>
      <c r="B17" s="34"/>
      <c r="C17" s="20"/>
      <c r="D17" s="20"/>
      <c r="E17" s="20"/>
      <c r="G17" s="20"/>
      <c r="H17" s="20"/>
      <c r="I17" s="20"/>
      <c r="J17" s="35"/>
      <c r="L17" s="20"/>
      <c r="M17" s="20"/>
      <c r="N17" s="20"/>
      <c r="P17" s="20"/>
      <c r="Q17" s="20"/>
      <c r="R17" s="34"/>
      <c r="S17" s="36"/>
    </row>
    <row r="18" customFormat="false" ht="15" hidden="false" customHeight="false" outlineLevel="0" collapsed="false">
      <c r="A18" s="20"/>
      <c r="B18" s="34"/>
      <c r="C18" s="20"/>
      <c r="D18" s="20"/>
      <c r="E18" s="20"/>
      <c r="G18" s="20"/>
      <c r="H18" s="20"/>
      <c r="I18" s="20"/>
      <c r="J18" s="35"/>
      <c r="L18" s="20"/>
      <c r="M18" s="20"/>
      <c r="N18" s="20"/>
      <c r="P18" s="20"/>
      <c r="Q18" s="20"/>
      <c r="R18" s="34"/>
      <c r="S18" s="36"/>
    </row>
    <row r="19" customFormat="false" ht="15" hidden="false" customHeight="false" outlineLevel="0" collapsed="false">
      <c r="A19" s="20"/>
      <c r="B19" s="34"/>
      <c r="C19" s="20"/>
      <c r="D19" s="20"/>
      <c r="E19" s="20"/>
      <c r="G19" s="20"/>
      <c r="H19" s="20"/>
      <c r="I19" s="20"/>
      <c r="J19" s="35"/>
      <c r="L19" s="20"/>
      <c r="M19" s="20"/>
      <c r="N19" s="20"/>
      <c r="P19" s="20"/>
      <c r="Q19" s="20"/>
      <c r="R19" s="34"/>
      <c r="S19" s="36"/>
    </row>
    <row r="20" customFormat="false" ht="15" hidden="false" customHeight="false" outlineLevel="0" collapsed="false">
      <c r="A20" s="20"/>
      <c r="B20" s="34"/>
      <c r="C20" s="20"/>
      <c r="D20" s="20"/>
      <c r="E20" s="20"/>
      <c r="G20" s="20"/>
      <c r="H20" s="20"/>
      <c r="I20" s="20"/>
      <c r="J20" s="35"/>
      <c r="L20" s="20"/>
      <c r="M20" s="20"/>
      <c r="N20" s="20"/>
      <c r="P20" s="20"/>
      <c r="Q20" s="20"/>
      <c r="R20" s="34"/>
      <c r="S20" s="36"/>
    </row>
    <row r="21" customFormat="false" ht="15" hidden="false" customHeight="false" outlineLevel="0" collapsed="false">
      <c r="A21" s="20"/>
      <c r="B21" s="34"/>
      <c r="C21" s="20"/>
      <c r="D21" s="20"/>
      <c r="E21" s="20"/>
      <c r="G21" s="20"/>
      <c r="H21" s="20"/>
      <c r="I21" s="20"/>
      <c r="J21" s="35"/>
      <c r="L21" s="20"/>
      <c r="M21" s="20"/>
      <c r="N21" s="20"/>
      <c r="P21" s="20"/>
      <c r="Q21" s="20"/>
      <c r="R21" s="34"/>
      <c r="S21" s="36"/>
    </row>
    <row r="22" customFormat="false" ht="15" hidden="false" customHeight="false" outlineLevel="0" collapsed="false">
      <c r="A22" s="20"/>
      <c r="B22" s="34"/>
      <c r="C22" s="20"/>
      <c r="D22" s="20"/>
      <c r="E22" s="20"/>
      <c r="G22" s="20"/>
      <c r="H22" s="20"/>
      <c r="I22" s="20"/>
      <c r="J22" s="35"/>
      <c r="L22" s="20"/>
      <c r="M22" s="20"/>
      <c r="N22" s="20"/>
      <c r="P22" s="20"/>
      <c r="Q22" s="20"/>
      <c r="R22" s="34"/>
      <c r="S22" s="36"/>
    </row>
    <row r="23" customFormat="false" ht="15" hidden="false" customHeight="false" outlineLevel="0" collapsed="false">
      <c r="A23" s="20"/>
      <c r="B23" s="34"/>
      <c r="C23" s="20"/>
      <c r="D23" s="20"/>
      <c r="E23" s="20"/>
      <c r="G23" s="20"/>
      <c r="H23" s="20"/>
      <c r="I23" s="20"/>
      <c r="J23" s="35"/>
      <c r="L23" s="20"/>
      <c r="M23" s="20"/>
      <c r="N23" s="20"/>
      <c r="P23" s="20"/>
      <c r="Q23" s="20"/>
      <c r="R23" s="34"/>
      <c r="S23" s="36"/>
    </row>
    <row r="24" customFormat="false" ht="15" hidden="false" customHeight="false" outlineLevel="0" collapsed="false">
      <c r="A24" s="20"/>
      <c r="B24" s="34"/>
      <c r="C24" s="20"/>
      <c r="D24" s="20"/>
      <c r="E24" s="20"/>
      <c r="G24" s="20"/>
      <c r="H24" s="20"/>
      <c r="I24" s="20"/>
      <c r="J24" s="35"/>
      <c r="L24" s="20"/>
      <c r="M24" s="20"/>
      <c r="N24" s="20"/>
      <c r="P24" s="20"/>
      <c r="Q24" s="20"/>
      <c r="R24" s="34"/>
      <c r="S24" s="36"/>
    </row>
    <row r="25" customFormat="false" ht="15" hidden="false" customHeight="false" outlineLevel="0" collapsed="false">
      <c r="A25" s="20"/>
      <c r="B25" s="34"/>
      <c r="C25" s="20"/>
      <c r="D25" s="20"/>
      <c r="E25" s="20"/>
      <c r="G25" s="20"/>
      <c r="H25" s="20"/>
      <c r="I25" s="20"/>
      <c r="J25" s="35"/>
      <c r="L25" s="20"/>
      <c r="M25" s="20"/>
      <c r="N25" s="20"/>
      <c r="P25" s="20"/>
      <c r="Q25" s="20"/>
      <c r="R25" s="34"/>
      <c r="S25" s="36"/>
    </row>
    <row r="26" customFormat="false" ht="15" hidden="false" customHeight="false" outlineLevel="0" collapsed="false">
      <c r="A26" s="20"/>
      <c r="B26" s="34"/>
      <c r="C26" s="20"/>
      <c r="D26" s="20"/>
      <c r="E26" s="20"/>
      <c r="G26" s="20"/>
      <c r="H26" s="20"/>
      <c r="I26" s="20"/>
      <c r="J26" s="35"/>
      <c r="L26" s="20"/>
      <c r="M26" s="20"/>
      <c r="N26" s="20"/>
      <c r="P26" s="20"/>
      <c r="Q26" s="20"/>
      <c r="R26" s="34"/>
      <c r="S26" s="36"/>
    </row>
    <row r="27" customFormat="false" ht="15" hidden="false" customHeight="false" outlineLevel="0" collapsed="false">
      <c r="A27" s="20"/>
      <c r="B27" s="34"/>
      <c r="C27" s="20"/>
      <c r="D27" s="20"/>
      <c r="E27" s="20"/>
      <c r="G27" s="20"/>
      <c r="H27" s="20"/>
      <c r="I27" s="20"/>
      <c r="J27" s="35"/>
      <c r="L27" s="20"/>
      <c r="M27" s="20"/>
      <c r="N27" s="20"/>
      <c r="P27" s="20"/>
      <c r="Q27" s="20"/>
      <c r="R27" s="34"/>
      <c r="S27" s="36"/>
    </row>
    <row r="28" customFormat="false" ht="15" hidden="false" customHeight="false" outlineLevel="0" collapsed="false">
      <c r="A28" s="20"/>
      <c r="B28" s="34"/>
      <c r="C28" s="20"/>
      <c r="D28" s="20"/>
      <c r="E28" s="20"/>
      <c r="G28" s="20"/>
      <c r="H28" s="20"/>
      <c r="I28" s="20"/>
      <c r="J28" s="35"/>
      <c r="L28" s="20"/>
      <c r="M28" s="20"/>
      <c r="N28" s="20"/>
      <c r="P28" s="20"/>
      <c r="Q28" s="20"/>
      <c r="R28" s="34"/>
      <c r="S28" s="36"/>
    </row>
    <row r="29" customFormat="false" ht="15" hidden="false" customHeight="false" outlineLevel="0" collapsed="false">
      <c r="A29" s="20"/>
      <c r="B29" s="34"/>
      <c r="C29" s="20"/>
      <c r="D29" s="20"/>
      <c r="E29" s="20"/>
      <c r="G29" s="20"/>
      <c r="H29" s="20"/>
      <c r="I29" s="20"/>
      <c r="J29" s="35"/>
      <c r="L29" s="20"/>
      <c r="M29" s="20"/>
      <c r="N29" s="20"/>
      <c r="P29" s="20"/>
      <c r="Q29" s="20"/>
      <c r="R29" s="34"/>
      <c r="S29" s="36"/>
    </row>
    <row r="30" customFormat="false" ht="15" hidden="false" customHeight="false" outlineLevel="0" collapsed="false">
      <c r="A30" s="20"/>
      <c r="B30" s="34"/>
      <c r="C30" s="20"/>
      <c r="D30" s="20"/>
      <c r="E30" s="20"/>
      <c r="G30" s="20"/>
      <c r="H30" s="20"/>
      <c r="I30" s="20"/>
      <c r="J30" s="35"/>
      <c r="L30" s="20"/>
      <c r="M30" s="20"/>
      <c r="N30" s="20"/>
      <c r="P30" s="20"/>
      <c r="Q30" s="20"/>
      <c r="R30" s="34"/>
      <c r="S30" s="36"/>
    </row>
    <row r="31" customFormat="false" ht="15" hidden="false" customHeight="false" outlineLevel="0" collapsed="false">
      <c r="A31" s="20"/>
      <c r="B31" s="34"/>
      <c r="C31" s="20"/>
      <c r="D31" s="20"/>
      <c r="E31" s="20"/>
      <c r="G31" s="20"/>
      <c r="H31" s="20"/>
      <c r="I31" s="20"/>
      <c r="J31" s="35"/>
      <c r="L31" s="20"/>
      <c r="M31" s="20"/>
      <c r="N31" s="20"/>
      <c r="P31" s="20"/>
      <c r="Q31" s="20"/>
      <c r="R31" s="34"/>
      <c r="S31" s="36"/>
    </row>
    <row r="32" customFormat="false" ht="15" hidden="false" customHeight="false" outlineLevel="0" collapsed="false">
      <c r="A32" s="20"/>
      <c r="B32" s="34"/>
      <c r="C32" s="20"/>
      <c r="D32" s="20"/>
      <c r="E32" s="20"/>
      <c r="G32" s="20"/>
      <c r="H32" s="20"/>
      <c r="I32" s="20"/>
      <c r="J32" s="35"/>
      <c r="L32" s="20"/>
      <c r="M32" s="20"/>
      <c r="N32" s="20"/>
      <c r="P32" s="20"/>
      <c r="Q32" s="20"/>
      <c r="R32" s="34"/>
      <c r="S32" s="36"/>
    </row>
    <row r="33" customFormat="false" ht="15" hidden="false" customHeight="false" outlineLevel="0" collapsed="false">
      <c r="A33" s="20"/>
      <c r="B33" s="34"/>
      <c r="C33" s="20"/>
      <c r="D33" s="20"/>
      <c r="E33" s="20"/>
      <c r="G33" s="20"/>
      <c r="H33" s="20"/>
      <c r="I33" s="20"/>
      <c r="J33" s="35"/>
      <c r="L33" s="20"/>
      <c r="M33" s="20"/>
      <c r="N33" s="20"/>
      <c r="P33" s="20"/>
      <c r="Q33" s="20"/>
      <c r="R33" s="34"/>
      <c r="S33" s="36"/>
    </row>
    <row r="34" customFormat="false" ht="15" hidden="false" customHeight="false" outlineLevel="0" collapsed="false">
      <c r="A34" s="20"/>
      <c r="B34" s="34"/>
      <c r="C34" s="20"/>
      <c r="D34" s="20"/>
      <c r="E34" s="20"/>
      <c r="G34" s="20"/>
      <c r="H34" s="20"/>
      <c r="I34" s="20"/>
      <c r="J34" s="35"/>
      <c r="L34" s="20"/>
      <c r="M34" s="20"/>
      <c r="N34" s="20"/>
      <c r="P34" s="20"/>
      <c r="Q34" s="20"/>
      <c r="R34" s="34"/>
      <c r="S34" s="36"/>
    </row>
    <row r="35" customFormat="false" ht="15" hidden="false" customHeight="false" outlineLevel="0" collapsed="false">
      <c r="A35" s="20"/>
      <c r="B35" s="34"/>
      <c r="C35" s="20"/>
      <c r="D35" s="20"/>
      <c r="E35" s="20"/>
      <c r="G35" s="20"/>
      <c r="H35" s="20"/>
      <c r="I35" s="20"/>
      <c r="J35" s="35"/>
      <c r="L35" s="20"/>
      <c r="M35" s="20"/>
      <c r="N35" s="20"/>
      <c r="P35" s="20"/>
      <c r="Q35" s="20"/>
      <c r="R35" s="34"/>
      <c r="S35" s="36"/>
    </row>
    <row r="36" customFormat="false" ht="15" hidden="false" customHeight="false" outlineLevel="0" collapsed="false">
      <c r="A36" s="20"/>
      <c r="B36" s="34"/>
      <c r="C36" s="20"/>
      <c r="D36" s="20"/>
      <c r="E36" s="20"/>
      <c r="G36" s="20"/>
      <c r="H36" s="20"/>
      <c r="I36" s="20"/>
      <c r="J36" s="35"/>
      <c r="L36" s="20"/>
      <c r="M36" s="20"/>
      <c r="N36" s="20"/>
      <c r="P36" s="20"/>
      <c r="Q36" s="20"/>
      <c r="R36" s="34"/>
      <c r="S36" s="36"/>
    </row>
    <row r="37" customFormat="false" ht="15" hidden="false" customHeight="false" outlineLevel="0" collapsed="false">
      <c r="A37" s="20"/>
      <c r="B37" s="34"/>
      <c r="C37" s="20"/>
      <c r="D37" s="20"/>
      <c r="E37" s="20"/>
      <c r="G37" s="20"/>
      <c r="H37" s="20"/>
      <c r="I37" s="20"/>
      <c r="J37" s="35"/>
      <c r="L37" s="20"/>
      <c r="M37" s="20"/>
      <c r="N37" s="20"/>
      <c r="P37" s="20"/>
      <c r="Q37" s="20"/>
      <c r="R37" s="34"/>
      <c r="S37" s="36"/>
    </row>
    <row r="38" customFormat="false" ht="15" hidden="false" customHeight="false" outlineLevel="0" collapsed="false">
      <c r="A38" s="20"/>
      <c r="B38" s="34"/>
      <c r="C38" s="20"/>
      <c r="D38" s="20"/>
      <c r="E38" s="20"/>
      <c r="G38" s="20"/>
      <c r="H38" s="20"/>
      <c r="I38" s="20"/>
      <c r="J38" s="35"/>
      <c r="L38" s="20"/>
      <c r="M38" s="20"/>
      <c r="N38" s="20"/>
      <c r="P38" s="20"/>
      <c r="Q38" s="20"/>
      <c r="R38" s="34"/>
      <c r="S38" s="36"/>
    </row>
    <row r="39" customFormat="false" ht="15" hidden="false" customHeight="false" outlineLevel="0" collapsed="false">
      <c r="A39" s="20"/>
      <c r="B39" s="34"/>
      <c r="C39" s="20"/>
      <c r="D39" s="20"/>
      <c r="E39" s="20"/>
      <c r="G39" s="20"/>
      <c r="H39" s="20"/>
      <c r="I39" s="20"/>
      <c r="J39" s="35"/>
      <c r="L39" s="20"/>
      <c r="M39" s="20"/>
      <c r="N39" s="20"/>
      <c r="P39" s="20"/>
      <c r="Q39" s="20"/>
      <c r="R39" s="34"/>
      <c r="S39" s="36"/>
    </row>
    <row r="40" customFormat="false" ht="15" hidden="false" customHeight="false" outlineLevel="0" collapsed="false">
      <c r="A40" s="20"/>
      <c r="B40" s="34"/>
      <c r="C40" s="20"/>
      <c r="D40" s="20"/>
      <c r="E40" s="20"/>
      <c r="G40" s="20"/>
      <c r="H40" s="20"/>
      <c r="I40" s="20"/>
      <c r="J40" s="35"/>
      <c r="L40" s="20"/>
      <c r="M40" s="20"/>
      <c r="N40" s="20"/>
      <c r="P40" s="20"/>
      <c r="Q40" s="20"/>
      <c r="R40" s="34"/>
      <c r="S40" s="36"/>
    </row>
    <row r="41" customFormat="false" ht="15" hidden="false" customHeight="false" outlineLevel="0" collapsed="false">
      <c r="A41" s="20"/>
      <c r="B41" s="34"/>
      <c r="C41" s="20"/>
      <c r="D41" s="20"/>
      <c r="E41" s="20"/>
      <c r="G41" s="20"/>
      <c r="H41" s="20"/>
      <c r="I41" s="20"/>
      <c r="J41" s="35"/>
      <c r="L41" s="20"/>
      <c r="M41" s="20"/>
      <c r="N41" s="20"/>
      <c r="P41" s="20"/>
      <c r="Q41" s="20"/>
      <c r="R41" s="34"/>
      <c r="S41" s="36"/>
    </row>
    <row r="42" customFormat="false" ht="15" hidden="false" customHeight="false" outlineLevel="0" collapsed="false">
      <c r="A42" s="20"/>
      <c r="B42" s="34"/>
      <c r="C42" s="20"/>
      <c r="D42" s="20"/>
      <c r="E42" s="20"/>
      <c r="G42" s="20"/>
      <c r="H42" s="20"/>
      <c r="I42" s="20"/>
      <c r="J42" s="35"/>
      <c r="L42" s="20"/>
      <c r="M42" s="20"/>
      <c r="N42" s="20"/>
      <c r="P42" s="20"/>
      <c r="Q42" s="20"/>
      <c r="R42" s="34"/>
      <c r="S42" s="36"/>
    </row>
    <row r="43" customFormat="false" ht="15" hidden="false" customHeight="false" outlineLevel="0" collapsed="false">
      <c r="A43" s="20"/>
      <c r="B43" s="34"/>
      <c r="C43" s="20"/>
      <c r="D43" s="20"/>
      <c r="E43" s="20"/>
      <c r="G43" s="20"/>
      <c r="H43" s="20"/>
      <c r="I43" s="20"/>
      <c r="J43" s="35"/>
      <c r="L43" s="20"/>
      <c r="M43" s="20"/>
      <c r="N43" s="20"/>
      <c r="P43" s="20"/>
      <c r="Q43" s="20"/>
      <c r="R43" s="34"/>
      <c r="S43" s="36"/>
    </row>
    <row r="44" customFormat="false" ht="15" hidden="false" customHeight="false" outlineLevel="0" collapsed="false">
      <c r="A44" s="20"/>
      <c r="B44" s="34"/>
      <c r="C44" s="20"/>
      <c r="D44" s="20"/>
      <c r="E44" s="20"/>
      <c r="G44" s="20"/>
      <c r="H44" s="20"/>
      <c r="I44" s="20"/>
      <c r="J44" s="35"/>
      <c r="L44" s="20"/>
      <c r="M44" s="20"/>
      <c r="N44" s="20"/>
      <c r="P44" s="20"/>
      <c r="Q44" s="20"/>
      <c r="R44" s="34"/>
      <c r="S44" s="36"/>
    </row>
    <row r="45" customFormat="false" ht="15" hidden="false" customHeight="false" outlineLevel="0" collapsed="false">
      <c r="A45" s="20"/>
      <c r="B45" s="34"/>
      <c r="C45" s="20"/>
      <c r="D45" s="20"/>
      <c r="E45" s="20"/>
      <c r="G45" s="20"/>
      <c r="H45" s="20"/>
      <c r="I45" s="20"/>
      <c r="J45" s="35"/>
      <c r="L45" s="20"/>
      <c r="M45" s="20"/>
      <c r="N45" s="20"/>
      <c r="P45" s="20"/>
      <c r="Q45" s="20"/>
      <c r="R45" s="34"/>
      <c r="S45" s="36"/>
    </row>
    <row r="46" customFormat="false" ht="15" hidden="false" customHeight="false" outlineLevel="0" collapsed="false">
      <c r="A46" s="20"/>
      <c r="B46" s="34"/>
      <c r="C46" s="20"/>
      <c r="D46" s="20"/>
      <c r="E46" s="20"/>
      <c r="G46" s="20"/>
      <c r="H46" s="20"/>
      <c r="I46" s="20"/>
      <c r="J46" s="35"/>
      <c r="L46" s="20"/>
      <c r="M46" s="20"/>
      <c r="N46" s="20"/>
      <c r="P46" s="20"/>
      <c r="Q46" s="20"/>
      <c r="R46" s="34"/>
      <c r="S46" s="36"/>
    </row>
    <row r="47" customFormat="false" ht="15" hidden="false" customHeight="false" outlineLevel="0" collapsed="false">
      <c r="A47" s="20"/>
      <c r="B47" s="34"/>
      <c r="C47" s="20"/>
      <c r="D47" s="20"/>
      <c r="E47" s="20"/>
      <c r="G47" s="20"/>
      <c r="H47" s="20"/>
      <c r="I47" s="20"/>
      <c r="J47" s="35"/>
      <c r="L47" s="20"/>
      <c r="M47" s="20"/>
      <c r="N47" s="20"/>
      <c r="P47" s="20"/>
      <c r="Q47" s="20"/>
      <c r="R47" s="34"/>
      <c r="S47" s="36"/>
    </row>
    <row r="48" customFormat="false" ht="15" hidden="false" customHeight="false" outlineLevel="0" collapsed="false">
      <c r="A48" s="20"/>
      <c r="B48" s="34"/>
      <c r="C48" s="20"/>
      <c r="D48" s="20"/>
      <c r="E48" s="20"/>
      <c r="G48" s="20"/>
      <c r="H48" s="20"/>
      <c r="I48" s="20"/>
      <c r="J48" s="35"/>
      <c r="L48" s="20"/>
      <c r="M48" s="20"/>
      <c r="N48" s="20"/>
      <c r="P48" s="20"/>
      <c r="Q48" s="20"/>
      <c r="R48" s="34"/>
      <c r="S48" s="36"/>
    </row>
    <row r="49" customFormat="false" ht="15" hidden="false" customHeight="false" outlineLevel="0" collapsed="false">
      <c r="A49" s="20"/>
      <c r="B49" s="34"/>
      <c r="C49" s="20"/>
      <c r="D49" s="20"/>
      <c r="E49" s="20"/>
      <c r="G49" s="20"/>
      <c r="H49" s="20"/>
      <c r="I49" s="20"/>
      <c r="J49" s="35"/>
      <c r="L49" s="20"/>
      <c r="M49" s="20"/>
      <c r="N49" s="20"/>
      <c r="P49" s="20"/>
      <c r="Q49" s="20"/>
      <c r="R49" s="34"/>
      <c r="S49" s="36"/>
    </row>
    <row r="50" customFormat="false" ht="15" hidden="false" customHeight="false" outlineLevel="0" collapsed="false">
      <c r="A50" s="20"/>
      <c r="B50" s="34"/>
      <c r="C50" s="20"/>
      <c r="D50" s="20"/>
      <c r="E50" s="20"/>
      <c r="G50" s="20"/>
      <c r="H50" s="20"/>
      <c r="I50" s="20"/>
      <c r="J50" s="35"/>
      <c r="L50" s="20"/>
      <c r="M50" s="20"/>
      <c r="N50" s="20"/>
      <c r="P50" s="20"/>
      <c r="Q50" s="20"/>
      <c r="R50" s="34"/>
      <c r="S50" s="36"/>
    </row>
    <row r="51" customFormat="false" ht="15" hidden="false" customHeight="false" outlineLevel="0" collapsed="false">
      <c r="A51" s="20"/>
      <c r="B51" s="34"/>
      <c r="C51" s="20"/>
      <c r="D51" s="20"/>
      <c r="E51" s="20"/>
      <c r="G51" s="20"/>
      <c r="H51" s="20"/>
      <c r="I51" s="20"/>
      <c r="J51" s="35"/>
      <c r="L51" s="20"/>
      <c r="M51" s="20"/>
      <c r="N51" s="20"/>
      <c r="P51" s="20"/>
      <c r="Q51" s="20"/>
      <c r="R51" s="34"/>
      <c r="S51" s="36"/>
    </row>
    <row r="52" customFormat="false" ht="15" hidden="false" customHeight="false" outlineLevel="0" collapsed="false">
      <c r="A52" s="20"/>
      <c r="B52" s="34"/>
      <c r="C52" s="20"/>
      <c r="D52" s="20"/>
      <c r="E52" s="20"/>
      <c r="G52" s="20"/>
      <c r="H52" s="20"/>
      <c r="I52" s="20"/>
      <c r="J52" s="35"/>
      <c r="L52" s="20"/>
      <c r="M52" s="20"/>
      <c r="N52" s="20"/>
      <c r="P52" s="20"/>
      <c r="Q52" s="20"/>
      <c r="R52" s="34"/>
      <c r="S52" s="36"/>
    </row>
    <row r="53" customFormat="false" ht="15" hidden="false" customHeight="false" outlineLevel="0" collapsed="false">
      <c r="A53" s="20"/>
      <c r="B53" s="34"/>
      <c r="C53" s="20"/>
      <c r="D53" s="20"/>
      <c r="E53" s="20"/>
      <c r="G53" s="20"/>
      <c r="H53" s="20"/>
      <c r="I53" s="20"/>
      <c r="J53" s="35"/>
      <c r="L53" s="20"/>
      <c r="M53" s="20"/>
      <c r="N53" s="20"/>
      <c r="P53" s="20"/>
      <c r="Q53" s="20"/>
      <c r="R53" s="34"/>
      <c r="S53" s="36"/>
    </row>
    <row r="54" customFormat="false" ht="15" hidden="false" customHeight="false" outlineLevel="0" collapsed="false">
      <c r="A54" s="20"/>
      <c r="B54" s="34"/>
      <c r="C54" s="20"/>
      <c r="D54" s="20"/>
      <c r="E54" s="20"/>
      <c r="G54" s="20"/>
      <c r="H54" s="20"/>
      <c r="I54" s="20"/>
      <c r="J54" s="35"/>
      <c r="L54" s="20"/>
      <c r="M54" s="20"/>
      <c r="N54" s="20"/>
      <c r="P54" s="20"/>
      <c r="Q54" s="20"/>
      <c r="R54" s="34"/>
      <c r="S54" s="36"/>
    </row>
    <row r="55" customFormat="false" ht="15" hidden="false" customHeight="false" outlineLevel="0" collapsed="false">
      <c r="A55" s="20"/>
      <c r="B55" s="34"/>
      <c r="C55" s="20"/>
      <c r="D55" s="20"/>
      <c r="E55" s="20"/>
      <c r="G55" s="20"/>
      <c r="H55" s="20"/>
      <c r="I55" s="20"/>
      <c r="J55" s="35"/>
      <c r="L55" s="20"/>
      <c r="M55" s="20"/>
      <c r="N55" s="20"/>
      <c r="P55" s="20"/>
      <c r="Q55" s="20"/>
      <c r="R55" s="34"/>
      <c r="S55" s="36"/>
    </row>
    <row r="56" customFormat="false" ht="15" hidden="false" customHeight="false" outlineLevel="0" collapsed="false">
      <c r="A56" s="20"/>
      <c r="B56" s="34"/>
      <c r="C56" s="20"/>
      <c r="D56" s="20"/>
      <c r="E56" s="20"/>
      <c r="G56" s="20"/>
      <c r="H56" s="20"/>
      <c r="I56" s="20"/>
      <c r="J56" s="35"/>
      <c r="L56" s="20"/>
      <c r="M56" s="20"/>
      <c r="N56" s="20"/>
      <c r="P56" s="20"/>
      <c r="Q56" s="20"/>
      <c r="R56" s="34"/>
      <c r="S56" s="36"/>
    </row>
    <row r="57" customFormat="false" ht="15" hidden="false" customHeight="false" outlineLevel="0" collapsed="false">
      <c r="A57" s="20"/>
      <c r="B57" s="34"/>
      <c r="C57" s="20"/>
      <c r="D57" s="20"/>
      <c r="E57" s="20"/>
      <c r="G57" s="20"/>
      <c r="H57" s="20"/>
      <c r="I57" s="20"/>
      <c r="J57" s="35"/>
      <c r="L57" s="20"/>
      <c r="M57" s="20"/>
      <c r="N57" s="20"/>
      <c r="P57" s="20"/>
      <c r="Q57" s="20"/>
      <c r="R57" s="34"/>
      <c r="S57" s="36"/>
    </row>
    <row r="58" customFormat="false" ht="15" hidden="false" customHeight="false" outlineLevel="0" collapsed="false">
      <c r="A58" s="20"/>
      <c r="B58" s="34"/>
      <c r="C58" s="20"/>
      <c r="D58" s="20"/>
      <c r="E58" s="20"/>
      <c r="G58" s="20"/>
      <c r="H58" s="20"/>
      <c r="I58" s="20"/>
      <c r="J58" s="35"/>
      <c r="L58" s="20"/>
      <c r="M58" s="20"/>
      <c r="N58" s="20"/>
      <c r="P58" s="20"/>
      <c r="Q58" s="20"/>
      <c r="R58" s="34"/>
      <c r="S58" s="36"/>
    </row>
    <row r="59" customFormat="false" ht="15" hidden="false" customHeight="false" outlineLevel="0" collapsed="false">
      <c r="A59" s="20"/>
      <c r="B59" s="34"/>
      <c r="C59" s="20"/>
      <c r="D59" s="20"/>
      <c r="E59" s="20"/>
      <c r="G59" s="20"/>
      <c r="H59" s="20"/>
      <c r="I59" s="20"/>
      <c r="J59" s="35"/>
      <c r="L59" s="20"/>
      <c r="M59" s="20"/>
      <c r="N59" s="20"/>
      <c r="P59" s="20"/>
      <c r="Q59" s="20"/>
      <c r="R59" s="34"/>
      <c r="S59" s="36"/>
    </row>
    <row r="60" customFormat="false" ht="15" hidden="false" customHeight="false" outlineLevel="0" collapsed="false">
      <c r="A60" s="20"/>
      <c r="B60" s="34"/>
      <c r="C60" s="20"/>
      <c r="D60" s="20"/>
      <c r="E60" s="20"/>
      <c r="G60" s="20"/>
      <c r="H60" s="20"/>
      <c r="I60" s="20"/>
      <c r="J60" s="35"/>
      <c r="L60" s="20"/>
      <c r="M60" s="20"/>
      <c r="N60" s="20"/>
      <c r="P60" s="20"/>
      <c r="Q60" s="20"/>
      <c r="R60" s="34"/>
      <c r="S60" s="36"/>
    </row>
    <row r="61" customFormat="false" ht="15" hidden="false" customHeight="false" outlineLevel="0" collapsed="false">
      <c r="A61" s="20"/>
      <c r="B61" s="34"/>
      <c r="C61" s="20"/>
      <c r="D61" s="20"/>
      <c r="E61" s="20"/>
      <c r="G61" s="20"/>
      <c r="H61" s="20"/>
      <c r="I61" s="20"/>
      <c r="J61" s="35"/>
      <c r="L61" s="20"/>
      <c r="M61" s="20"/>
      <c r="N61" s="20"/>
      <c r="P61" s="20"/>
      <c r="Q61" s="20"/>
      <c r="R61" s="34"/>
      <c r="S61" s="36"/>
    </row>
    <row r="62" customFormat="false" ht="15" hidden="false" customHeight="false" outlineLevel="0" collapsed="false">
      <c r="A62" s="20"/>
      <c r="B62" s="34"/>
      <c r="C62" s="20"/>
      <c r="D62" s="20"/>
      <c r="E62" s="20"/>
      <c r="G62" s="20"/>
      <c r="H62" s="20"/>
      <c r="I62" s="20"/>
      <c r="J62" s="35"/>
      <c r="L62" s="20"/>
      <c r="M62" s="20"/>
      <c r="N62" s="20"/>
      <c r="P62" s="20"/>
      <c r="Q62" s="20"/>
      <c r="R62" s="34"/>
      <c r="S62" s="36"/>
    </row>
    <row r="63" customFormat="false" ht="15" hidden="false" customHeight="false" outlineLevel="0" collapsed="false">
      <c r="A63" s="20"/>
      <c r="B63" s="34"/>
      <c r="C63" s="20"/>
      <c r="D63" s="20"/>
      <c r="E63" s="20"/>
      <c r="G63" s="20"/>
      <c r="H63" s="20"/>
      <c r="I63" s="20"/>
      <c r="J63" s="35"/>
      <c r="L63" s="20"/>
      <c r="M63" s="20"/>
      <c r="N63" s="20"/>
      <c r="P63" s="20"/>
      <c r="Q63" s="20"/>
      <c r="R63" s="34"/>
      <c r="S63" s="36"/>
    </row>
    <row r="64" customFormat="false" ht="15" hidden="false" customHeight="false" outlineLevel="0" collapsed="false">
      <c r="A64" s="20"/>
      <c r="B64" s="34"/>
      <c r="C64" s="20"/>
      <c r="D64" s="20"/>
      <c r="E64" s="20"/>
      <c r="G64" s="20"/>
      <c r="H64" s="20"/>
      <c r="I64" s="20"/>
      <c r="J64" s="35"/>
      <c r="L64" s="20"/>
      <c r="M64" s="20"/>
      <c r="N64" s="20"/>
      <c r="P64" s="20"/>
      <c r="Q64" s="20"/>
      <c r="R64" s="34"/>
      <c r="S64" s="36"/>
    </row>
    <row r="65" customFormat="false" ht="15" hidden="false" customHeight="false" outlineLevel="0" collapsed="false">
      <c r="A65" s="20"/>
      <c r="B65" s="34"/>
      <c r="C65" s="20"/>
      <c r="D65" s="20"/>
      <c r="E65" s="20"/>
      <c r="G65" s="20"/>
      <c r="H65" s="20"/>
      <c r="I65" s="20"/>
      <c r="J65" s="35"/>
      <c r="L65" s="20"/>
      <c r="M65" s="20"/>
      <c r="N65" s="20"/>
      <c r="P65" s="20"/>
      <c r="Q65" s="20"/>
      <c r="R65" s="34"/>
      <c r="S65" s="36"/>
    </row>
    <row r="66" customFormat="false" ht="15" hidden="false" customHeight="false" outlineLevel="0" collapsed="false">
      <c r="A66" s="20"/>
      <c r="B66" s="34"/>
      <c r="C66" s="20"/>
      <c r="D66" s="20"/>
      <c r="E66" s="20"/>
      <c r="G66" s="20"/>
      <c r="H66" s="20"/>
      <c r="I66" s="20"/>
      <c r="J66" s="35"/>
      <c r="L66" s="20"/>
      <c r="M66" s="20"/>
      <c r="N66" s="20"/>
      <c r="P66" s="20"/>
      <c r="Q66" s="20"/>
      <c r="R66" s="34"/>
      <c r="S66" s="36"/>
    </row>
    <row r="67" customFormat="false" ht="15" hidden="false" customHeight="false" outlineLevel="0" collapsed="false">
      <c r="A67" s="20"/>
      <c r="B67" s="34"/>
      <c r="C67" s="20"/>
      <c r="D67" s="20"/>
      <c r="E67" s="20"/>
      <c r="G67" s="20"/>
      <c r="H67" s="20"/>
      <c r="I67" s="20"/>
      <c r="J67" s="35"/>
      <c r="L67" s="20"/>
      <c r="M67" s="20"/>
      <c r="N67" s="20"/>
      <c r="P67" s="20"/>
      <c r="Q67" s="20"/>
      <c r="R67" s="34"/>
      <c r="S67" s="36"/>
    </row>
    <row r="68" customFormat="false" ht="15" hidden="false" customHeight="false" outlineLevel="0" collapsed="false">
      <c r="A68" s="20"/>
      <c r="B68" s="34"/>
      <c r="C68" s="20"/>
      <c r="D68" s="20"/>
      <c r="E68" s="20"/>
      <c r="G68" s="20"/>
      <c r="H68" s="20"/>
      <c r="I68" s="20"/>
      <c r="J68" s="35"/>
      <c r="L68" s="20"/>
      <c r="M68" s="20"/>
      <c r="N68" s="20"/>
      <c r="P68" s="20"/>
      <c r="Q68" s="20"/>
      <c r="R68" s="34"/>
      <c r="S68" s="36"/>
    </row>
    <row r="69" customFormat="false" ht="15" hidden="false" customHeight="false" outlineLevel="0" collapsed="false">
      <c r="A69" s="20"/>
      <c r="B69" s="34"/>
      <c r="C69" s="20"/>
      <c r="D69" s="20"/>
      <c r="E69" s="20"/>
      <c r="G69" s="20"/>
      <c r="H69" s="20"/>
      <c r="I69" s="20"/>
      <c r="J69" s="35"/>
      <c r="L69" s="20"/>
      <c r="M69" s="20"/>
      <c r="N69" s="20"/>
      <c r="P69" s="20"/>
      <c r="Q69" s="20"/>
      <c r="R69" s="34"/>
      <c r="S69" s="36"/>
    </row>
    <row r="70" customFormat="false" ht="15" hidden="false" customHeight="false" outlineLevel="0" collapsed="false">
      <c r="A70" s="20"/>
      <c r="B70" s="34"/>
      <c r="C70" s="20"/>
      <c r="D70" s="20"/>
      <c r="E70" s="20"/>
      <c r="G70" s="20"/>
      <c r="H70" s="20"/>
      <c r="I70" s="20"/>
      <c r="J70" s="35"/>
      <c r="L70" s="20"/>
      <c r="M70" s="20"/>
      <c r="N70" s="20"/>
      <c r="P70" s="20"/>
      <c r="Q70" s="20"/>
      <c r="R70" s="34"/>
      <c r="S70" s="36"/>
    </row>
    <row r="71" customFormat="false" ht="15" hidden="false" customHeight="false" outlineLevel="0" collapsed="false">
      <c r="A71" s="20"/>
      <c r="B71" s="34"/>
      <c r="C71" s="20"/>
      <c r="D71" s="20"/>
      <c r="E71" s="20"/>
      <c r="G71" s="20"/>
      <c r="H71" s="20"/>
      <c r="I71" s="20"/>
      <c r="J71" s="35"/>
      <c r="L71" s="20"/>
      <c r="M71" s="20"/>
      <c r="N71" s="20"/>
      <c r="P71" s="20"/>
      <c r="Q71" s="20"/>
      <c r="R71" s="34"/>
      <c r="S71" s="36"/>
    </row>
    <row r="72" customFormat="false" ht="15" hidden="false" customHeight="false" outlineLevel="0" collapsed="false">
      <c r="A72" s="20"/>
      <c r="B72" s="34"/>
      <c r="C72" s="20"/>
      <c r="D72" s="20"/>
      <c r="E72" s="20"/>
      <c r="G72" s="20"/>
      <c r="H72" s="20"/>
      <c r="I72" s="20"/>
      <c r="J72" s="35"/>
      <c r="L72" s="20"/>
      <c r="M72" s="20"/>
      <c r="N72" s="20"/>
      <c r="P72" s="20"/>
      <c r="Q72" s="20"/>
      <c r="R72" s="34"/>
      <c r="S72" s="36"/>
    </row>
    <row r="73" customFormat="false" ht="15" hidden="false" customHeight="false" outlineLevel="0" collapsed="false">
      <c r="A73" s="20"/>
      <c r="B73" s="34"/>
      <c r="C73" s="20"/>
      <c r="D73" s="20"/>
      <c r="E73" s="20"/>
      <c r="G73" s="20"/>
      <c r="H73" s="20"/>
      <c r="I73" s="20"/>
      <c r="J73" s="35"/>
      <c r="L73" s="20"/>
      <c r="M73" s="20"/>
      <c r="N73" s="20"/>
      <c r="P73" s="20"/>
      <c r="Q73" s="20"/>
      <c r="R73" s="34"/>
      <c r="S73" s="36"/>
    </row>
    <row r="74" customFormat="false" ht="15" hidden="false" customHeight="false" outlineLevel="0" collapsed="false">
      <c r="A74" s="20"/>
      <c r="B74" s="34"/>
      <c r="C74" s="20"/>
      <c r="D74" s="20"/>
      <c r="E74" s="20"/>
      <c r="G74" s="20"/>
      <c r="H74" s="20"/>
      <c r="I74" s="20"/>
      <c r="J74" s="35"/>
      <c r="L74" s="20"/>
      <c r="M74" s="20"/>
      <c r="N74" s="20"/>
      <c r="P74" s="20"/>
      <c r="Q74" s="20"/>
      <c r="R74" s="34"/>
      <c r="S74" s="36"/>
    </row>
    <row r="75" customFormat="false" ht="15" hidden="false" customHeight="false" outlineLevel="0" collapsed="false">
      <c r="A75" s="20"/>
      <c r="B75" s="34"/>
      <c r="C75" s="20"/>
      <c r="D75" s="20"/>
      <c r="E75" s="20"/>
      <c r="G75" s="20"/>
      <c r="H75" s="20"/>
      <c r="I75" s="20"/>
      <c r="J75" s="35"/>
      <c r="L75" s="20"/>
      <c r="M75" s="20"/>
      <c r="N75" s="20"/>
      <c r="P75" s="20"/>
      <c r="Q75" s="20"/>
      <c r="R75" s="34"/>
      <c r="S75" s="36"/>
    </row>
    <row r="76" customFormat="false" ht="15" hidden="false" customHeight="false" outlineLevel="0" collapsed="false">
      <c r="A76" s="20"/>
      <c r="B76" s="34"/>
      <c r="C76" s="20"/>
      <c r="D76" s="20"/>
      <c r="E76" s="20"/>
      <c r="G76" s="20"/>
      <c r="H76" s="20"/>
      <c r="I76" s="20"/>
      <c r="J76" s="35"/>
      <c r="L76" s="20"/>
      <c r="M76" s="20"/>
      <c r="N76" s="20"/>
      <c r="P76" s="20"/>
      <c r="Q76" s="20"/>
      <c r="R76" s="34"/>
      <c r="S76" s="36"/>
    </row>
    <row r="77" customFormat="false" ht="15" hidden="false" customHeight="false" outlineLevel="0" collapsed="false">
      <c r="A77" s="20"/>
      <c r="B77" s="34"/>
      <c r="C77" s="20"/>
      <c r="D77" s="20"/>
      <c r="E77" s="20"/>
      <c r="G77" s="20"/>
      <c r="H77" s="20"/>
      <c r="I77" s="20"/>
      <c r="J77" s="35"/>
      <c r="L77" s="20"/>
      <c r="M77" s="20"/>
      <c r="N77" s="20"/>
      <c r="P77" s="20"/>
      <c r="Q77" s="20"/>
      <c r="R77" s="34"/>
      <c r="S77" s="36"/>
    </row>
    <row r="78" customFormat="false" ht="15" hidden="false" customHeight="false" outlineLevel="0" collapsed="false">
      <c r="A78" s="20"/>
      <c r="B78" s="34"/>
      <c r="C78" s="20"/>
      <c r="D78" s="20"/>
      <c r="E78" s="20"/>
      <c r="G78" s="20"/>
      <c r="H78" s="20"/>
      <c r="I78" s="20"/>
      <c r="J78" s="35"/>
      <c r="L78" s="20"/>
      <c r="M78" s="20"/>
      <c r="N78" s="20"/>
      <c r="P78" s="20"/>
      <c r="Q78" s="20"/>
      <c r="R78" s="34"/>
      <c r="S78" s="36"/>
    </row>
    <row r="79" customFormat="false" ht="15" hidden="false" customHeight="false" outlineLevel="0" collapsed="false">
      <c r="A79" s="20"/>
      <c r="B79" s="34"/>
      <c r="C79" s="20"/>
      <c r="D79" s="20"/>
      <c r="E79" s="20"/>
      <c r="G79" s="20"/>
      <c r="H79" s="20"/>
      <c r="I79" s="20"/>
      <c r="J79" s="35"/>
      <c r="L79" s="20"/>
      <c r="M79" s="20"/>
      <c r="N79" s="20"/>
      <c r="P79" s="20"/>
      <c r="Q79" s="20"/>
      <c r="R79" s="34"/>
      <c r="S79" s="36"/>
    </row>
    <row r="80" customFormat="false" ht="15" hidden="false" customHeight="false" outlineLevel="0" collapsed="false">
      <c r="A80" s="20"/>
      <c r="B80" s="34"/>
      <c r="C80" s="20"/>
      <c r="D80" s="20"/>
      <c r="E80" s="20"/>
      <c r="G80" s="20"/>
      <c r="H80" s="20"/>
      <c r="I80" s="20"/>
      <c r="J80" s="35"/>
      <c r="L80" s="20"/>
      <c r="M80" s="20"/>
      <c r="N80" s="20"/>
      <c r="P80" s="20"/>
      <c r="Q80" s="20"/>
      <c r="R80" s="34"/>
      <c r="S80" s="36"/>
    </row>
    <row r="81" customFormat="false" ht="15" hidden="false" customHeight="false" outlineLevel="0" collapsed="false">
      <c r="A81" s="20"/>
      <c r="B81" s="34"/>
      <c r="C81" s="20"/>
      <c r="D81" s="20"/>
      <c r="E81" s="20"/>
      <c r="G81" s="20"/>
      <c r="H81" s="20"/>
      <c r="I81" s="20"/>
      <c r="J81" s="35"/>
      <c r="L81" s="20"/>
      <c r="M81" s="20"/>
      <c r="N81" s="20"/>
      <c r="P81" s="20"/>
      <c r="Q81" s="20"/>
      <c r="R81" s="34"/>
      <c r="S81" s="36"/>
    </row>
    <row r="82" customFormat="false" ht="15" hidden="false" customHeight="false" outlineLevel="0" collapsed="false">
      <c r="A82" s="20"/>
      <c r="B82" s="34"/>
      <c r="C82" s="20"/>
      <c r="D82" s="20"/>
      <c r="E82" s="20"/>
      <c r="G82" s="20"/>
      <c r="H82" s="20"/>
      <c r="I82" s="20"/>
      <c r="J82" s="35"/>
      <c r="L82" s="20"/>
      <c r="M82" s="20"/>
      <c r="N82" s="20"/>
      <c r="P82" s="20"/>
      <c r="Q82" s="20"/>
      <c r="R82" s="34"/>
      <c r="S82" s="36"/>
    </row>
    <row r="83" customFormat="false" ht="15" hidden="false" customHeight="false" outlineLevel="0" collapsed="false">
      <c r="A83" s="20"/>
      <c r="B83" s="34"/>
      <c r="C83" s="20"/>
      <c r="D83" s="20"/>
      <c r="E83" s="20"/>
      <c r="G83" s="20"/>
      <c r="H83" s="20"/>
      <c r="I83" s="20"/>
      <c r="J83" s="35"/>
      <c r="L83" s="20"/>
      <c r="M83" s="20"/>
      <c r="N83" s="20"/>
      <c r="P83" s="20"/>
      <c r="Q83" s="20"/>
      <c r="R83" s="34"/>
      <c r="S83" s="36"/>
    </row>
    <row r="84" customFormat="false" ht="15" hidden="false" customHeight="false" outlineLevel="0" collapsed="false">
      <c r="A84" s="20"/>
      <c r="B84" s="34"/>
      <c r="C84" s="20"/>
      <c r="D84" s="20"/>
      <c r="E84" s="20"/>
      <c r="G84" s="20"/>
      <c r="H84" s="20"/>
      <c r="I84" s="20"/>
      <c r="J84" s="35"/>
      <c r="L84" s="20"/>
      <c r="M84" s="20"/>
      <c r="N84" s="20"/>
      <c r="P84" s="20"/>
      <c r="Q84" s="20"/>
      <c r="R84" s="34"/>
      <c r="S84" s="36"/>
    </row>
    <row r="85" customFormat="false" ht="15" hidden="false" customHeight="false" outlineLevel="0" collapsed="false">
      <c r="A85" s="20"/>
      <c r="B85" s="34"/>
      <c r="C85" s="20"/>
      <c r="D85" s="20"/>
      <c r="E85" s="20"/>
      <c r="G85" s="20"/>
      <c r="H85" s="20"/>
      <c r="I85" s="20"/>
      <c r="J85" s="35"/>
      <c r="L85" s="20"/>
      <c r="M85" s="20"/>
      <c r="N85" s="20"/>
      <c r="P85" s="20"/>
      <c r="Q85" s="20"/>
      <c r="R85" s="34"/>
      <c r="S85" s="36"/>
    </row>
    <row r="86" customFormat="false" ht="15" hidden="false" customHeight="false" outlineLevel="0" collapsed="false">
      <c r="A86" s="20"/>
      <c r="B86" s="34"/>
      <c r="C86" s="20"/>
      <c r="D86" s="20"/>
      <c r="E86" s="20"/>
      <c r="G86" s="20"/>
      <c r="H86" s="20"/>
      <c r="I86" s="20"/>
      <c r="J86" s="35"/>
      <c r="L86" s="20"/>
      <c r="M86" s="20"/>
      <c r="N86" s="20"/>
      <c r="P86" s="20"/>
      <c r="Q86" s="20"/>
      <c r="R86" s="34"/>
      <c r="S86" s="36"/>
    </row>
    <row r="87" customFormat="false" ht="15" hidden="false" customHeight="false" outlineLevel="0" collapsed="false">
      <c r="A87" s="20"/>
      <c r="B87" s="34"/>
      <c r="C87" s="20"/>
      <c r="D87" s="20"/>
      <c r="E87" s="20"/>
      <c r="G87" s="20"/>
      <c r="H87" s="20"/>
      <c r="I87" s="20"/>
      <c r="J87" s="35"/>
      <c r="L87" s="20"/>
      <c r="M87" s="20"/>
      <c r="N87" s="20"/>
      <c r="P87" s="20"/>
      <c r="Q87" s="20"/>
      <c r="R87" s="34"/>
      <c r="S87" s="36"/>
    </row>
    <row r="88" customFormat="false" ht="15" hidden="false" customHeight="false" outlineLevel="0" collapsed="false">
      <c r="A88" s="20"/>
      <c r="B88" s="34"/>
      <c r="C88" s="20"/>
      <c r="D88" s="20"/>
      <c r="E88" s="20"/>
      <c r="G88" s="20"/>
      <c r="H88" s="20"/>
      <c r="I88" s="20"/>
      <c r="J88" s="35"/>
      <c r="L88" s="20"/>
      <c r="M88" s="20"/>
      <c r="N88" s="20"/>
      <c r="P88" s="20"/>
      <c r="Q88" s="20"/>
      <c r="R88" s="34"/>
      <c r="S88" s="36"/>
    </row>
    <row r="89" customFormat="false" ht="15" hidden="false" customHeight="false" outlineLevel="0" collapsed="false">
      <c r="A89" s="20"/>
      <c r="B89" s="34"/>
      <c r="C89" s="20"/>
      <c r="D89" s="20"/>
      <c r="E89" s="20"/>
      <c r="G89" s="20"/>
      <c r="H89" s="20"/>
      <c r="I89" s="20"/>
      <c r="J89" s="35"/>
      <c r="L89" s="20"/>
      <c r="M89" s="20"/>
      <c r="N89" s="20"/>
      <c r="P89" s="20"/>
      <c r="Q89" s="20"/>
      <c r="R89" s="34"/>
      <c r="S89" s="36"/>
    </row>
    <row r="90" customFormat="false" ht="15" hidden="false" customHeight="false" outlineLevel="0" collapsed="false">
      <c r="A90" s="20"/>
      <c r="B90" s="34"/>
      <c r="C90" s="20"/>
      <c r="D90" s="20"/>
      <c r="E90" s="20"/>
      <c r="G90" s="20"/>
      <c r="H90" s="20"/>
      <c r="I90" s="20"/>
      <c r="J90" s="35"/>
      <c r="L90" s="20"/>
      <c r="M90" s="20"/>
      <c r="N90" s="20"/>
      <c r="P90" s="20"/>
      <c r="Q90" s="20"/>
      <c r="R90" s="34"/>
      <c r="S90" s="36"/>
    </row>
    <row r="91" customFormat="false" ht="15" hidden="false" customHeight="false" outlineLevel="0" collapsed="false">
      <c r="A91" s="20"/>
      <c r="B91" s="34"/>
      <c r="C91" s="20"/>
      <c r="D91" s="20"/>
      <c r="E91" s="20"/>
      <c r="G91" s="20"/>
      <c r="H91" s="20"/>
      <c r="I91" s="20"/>
      <c r="J91" s="35"/>
      <c r="L91" s="20"/>
      <c r="M91" s="20"/>
      <c r="N91" s="20"/>
      <c r="P91" s="20"/>
      <c r="Q91" s="20"/>
      <c r="R91" s="34"/>
      <c r="S91" s="36"/>
    </row>
    <row r="92" customFormat="false" ht="15" hidden="false" customHeight="false" outlineLevel="0" collapsed="false">
      <c r="A92" s="20"/>
      <c r="B92" s="34"/>
      <c r="C92" s="20"/>
      <c r="D92" s="20"/>
      <c r="E92" s="20"/>
      <c r="G92" s="20"/>
      <c r="H92" s="20"/>
      <c r="I92" s="20"/>
      <c r="J92" s="35"/>
      <c r="L92" s="20"/>
      <c r="M92" s="20"/>
      <c r="N92" s="20"/>
      <c r="P92" s="20"/>
      <c r="Q92" s="20"/>
      <c r="R92" s="34"/>
      <c r="S92" s="36"/>
    </row>
    <row r="93" customFormat="false" ht="15" hidden="false" customHeight="false" outlineLevel="0" collapsed="false">
      <c r="A93" s="20"/>
      <c r="B93" s="34"/>
      <c r="C93" s="20"/>
      <c r="D93" s="20"/>
      <c r="E93" s="20"/>
      <c r="G93" s="20"/>
      <c r="H93" s="20"/>
      <c r="I93" s="20"/>
      <c r="J93" s="35"/>
      <c r="L93" s="20"/>
      <c r="M93" s="20"/>
      <c r="N93" s="20"/>
      <c r="P93" s="20"/>
      <c r="Q93" s="20"/>
      <c r="R93" s="34"/>
      <c r="S93" s="36"/>
    </row>
    <row r="94" customFormat="false" ht="15" hidden="false" customHeight="false" outlineLevel="0" collapsed="false">
      <c r="A94" s="20"/>
      <c r="B94" s="34"/>
      <c r="C94" s="20"/>
      <c r="D94" s="20"/>
      <c r="E94" s="20"/>
      <c r="G94" s="20"/>
      <c r="H94" s="20"/>
      <c r="I94" s="20"/>
      <c r="J94" s="35"/>
      <c r="L94" s="20"/>
      <c r="M94" s="20"/>
      <c r="N94" s="20"/>
      <c r="P94" s="20"/>
      <c r="Q94" s="20"/>
      <c r="R94" s="34"/>
      <c r="S94" s="36"/>
    </row>
    <row r="95" customFormat="false" ht="15" hidden="false" customHeight="false" outlineLevel="0" collapsed="false">
      <c r="A95" s="20"/>
      <c r="B95" s="34"/>
      <c r="C95" s="20"/>
      <c r="D95" s="20"/>
      <c r="E95" s="20"/>
      <c r="G95" s="20"/>
      <c r="H95" s="20"/>
      <c r="I95" s="20"/>
      <c r="J95" s="35"/>
      <c r="L95" s="20"/>
      <c r="M95" s="20"/>
      <c r="N95" s="20"/>
      <c r="P95" s="20"/>
      <c r="Q95" s="20"/>
      <c r="R95" s="34"/>
      <c r="S95" s="36"/>
    </row>
    <row r="96" customFormat="false" ht="15" hidden="false" customHeight="false" outlineLevel="0" collapsed="false">
      <c r="A96" s="20"/>
      <c r="B96" s="34"/>
      <c r="C96" s="20"/>
      <c r="D96" s="20"/>
      <c r="E96" s="20"/>
      <c r="G96" s="20"/>
      <c r="H96" s="20"/>
      <c r="I96" s="20"/>
      <c r="J96" s="35"/>
      <c r="L96" s="20"/>
      <c r="M96" s="20"/>
      <c r="N96" s="20"/>
      <c r="P96" s="20"/>
      <c r="Q96" s="20"/>
      <c r="R96" s="34"/>
      <c r="S96" s="36"/>
    </row>
    <row r="97" customFormat="false" ht="15" hidden="false" customHeight="false" outlineLevel="0" collapsed="false">
      <c r="A97" s="20"/>
      <c r="B97" s="34"/>
      <c r="C97" s="20"/>
      <c r="D97" s="20"/>
      <c r="E97" s="20"/>
      <c r="G97" s="20"/>
      <c r="H97" s="20"/>
      <c r="I97" s="20"/>
      <c r="J97" s="35"/>
      <c r="L97" s="20"/>
      <c r="M97" s="20"/>
      <c r="N97" s="20"/>
      <c r="P97" s="20"/>
      <c r="Q97" s="20"/>
      <c r="R97" s="34"/>
      <c r="S97" s="36"/>
    </row>
    <row r="98" customFormat="false" ht="15" hidden="false" customHeight="false" outlineLevel="0" collapsed="false">
      <c r="A98" s="20"/>
      <c r="B98" s="34"/>
      <c r="C98" s="20"/>
      <c r="D98" s="20"/>
      <c r="E98" s="20"/>
      <c r="G98" s="20"/>
      <c r="H98" s="20"/>
      <c r="I98" s="20"/>
      <c r="J98" s="35"/>
      <c r="L98" s="20"/>
      <c r="M98" s="20"/>
      <c r="N98" s="20"/>
      <c r="P98" s="20"/>
      <c r="Q98" s="20"/>
      <c r="R98" s="34"/>
      <c r="S98" s="36"/>
    </row>
    <row r="99" customFormat="false" ht="15" hidden="false" customHeight="false" outlineLevel="0" collapsed="false">
      <c r="A99" s="20"/>
      <c r="B99" s="34"/>
      <c r="C99" s="20"/>
      <c r="D99" s="20"/>
      <c r="E99" s="20"/>
      <c r="G99" s="20"/>
      <c r="H99" s="20"/>
      <c r="I99" s="20"/>
      <c r="J99" s="35"/>
      <c r="L99" s="20"/>
      <c r="M99" s="20"/>
      <c r="N99" s="20"/>
      <c r="P99" s="20"/>
      <c r="Q99" s="20"/>
      <c r="R99" s="34"/>
      <c r="S99" s="36"/>
    </row>
    <row r="100" customFormat="false" ht="15" hidden="false" customHeight="false" outlineLevel="0" collapsed="false">
      <c r="A100" s="20"/>
      <c r="B100" s="34"/>
      <c r="C100" s="20"/>
      <c r="D100" s="20"/>
      <c r="E100" s="20"/>
      <c r="G100" s="20"/>
      <c r="H100" s="20"/>
      <c r="I100" s="20"/>
      <c r="J100" s="35"/>
      <c r="L100" s="20"/>
      <c r="M100" s="20"/>
      <c r="N100" s="20"/>
      <c r="P100" s="20"/>
      <c r="Q100" s="20"/>
      <c r="R100" s="34"/>
      <c r="S100" s="36"/>
    </row>
    <row r="101" customFormat="false" ht="15" hidden="false" customHeight="false" outlineLevel="0" collapsed="false">
      <c r="A101" s="20"/>
      <c r="B101" s="34"/>
      <c r="C101" s="20"/>
      <c r="D101" s="20"/>
      <c r="E101" s="20"/>
      <c r="G101" s="20"/>
      <c r="H101" s="20"/>
      <c r="I101" s="20"/>
      <c r="J101" s="35"/>
      <c r="L101" s="20"/>
      <c r="M101" s="20"/>
      <c r="N101" s="20"/>
      <c r="P101" s="20"/>
      <c r="Q101" s="20"/>
      <c r="R101" s="34"/>
      <c r="S101" s="36"/>
    </row>
    <row r="102" customFormat="false" ht="15" hidden="false" customHeight="false" outlineLevel="0" collapsed="false">
      <c r="A102" s="20"/>
      <c r="B102" s="34"/>
      <c r="C102" s="20"/>
      <c r="D102" s="20"/>
      <c r="E102" s="20"/>
      <c r="G102" s="20"/>
      <c r="H102" s="20"/>
      <c r="I102" s="20"/>
      <c r="J102" s="35"/>
      <c r="L102" s="20"/>
      <c r="M102" s="20"/>
      <c r="N102" s="20"/>
      <c r="P102" s="20"/>
      <c r="Q102" s="20"/>
      <c r="R102" s="34"/>
      <c r="S102" s="36"/>
    </row>
    <row r="103" customFormat="false" ht="15" hidden="false" customHeight="false" outlineLevel="0" collapsed="false">
      <c r="A103" s="20"/>
      <c r="B103" s="34"/>
      <c r="C103" s="20"/>
      <c r="D103" s="20"/>
      <c r="E103" s="20"/>
      <c r="G103" s="20"/>
      <c r="H103" s="20"/>
      <c r="I103" s="20"/>
      <c r="J103" s="35"/>
      <c r="L103" s="20"/>
      <c r="M103" s="20"/>
      <c r="N103" s="20"/>
      <c r="P103" s="20"/>
      <c r="Q103" s="20"/>
      <c r="R103" s="34"/>
      <c r="S103" s="36"/>
    </row>
    <row r="104" customFormat="false" ht="15" hidden="false" customHeight="false" outlineLevel="0" collapsed="false">
      <c r="A104" s="20"/>
      <c r="B104" s="34"/>
      <c r="C104" s="20"/>
      <c r="D104" s="20"/>
      <c r="E104" s="20"/>
      <c r="G104" s="20"/>
      <c r="H104" s="20"/>
      <c r="I104" s="20"/>
      <c r="J104" s="35"/>
      <c r="L104" s="20"/>
      <c r="M104" s="20"/>
      <c r="N104" s="20"/>
      <c r="P104" s="20"/>
      <c r="Q104" s="20"/>
      <c r="R104" s="34"/>
      <c r="S104" s="36"/>
    </row>
  </sheetData>
  <mergeCells count="1">
    <mergeCell ref="A1:S1"/>
  </mergeCells>
  <dataValidations count="3">
    <dataValidation allowBlank="false" error="Select a value from the available list." errorStyle="stop" errorTitle="Invalid selection" operator="between" showDropDown="false" showErrorMessage="true" showInputMessage="false" sqref="C5:C104 I5:I104 N5:N104" type="list">
      <formula1>INDIRECT("'Settings'!$R$4:$R$7")</formula1>
      <formula2>0</formula2>
    </dataValidation>
    <dataValidation allowBlank="false" error="Enter an estimated MPG from 1 through 20." errorStyle="stop" errorTitle="Invalid MPG" operator="between" showDropDown="false" showErrorMessage="true" showInputMessage="false" sqref="J5:J104" type="decimal">
      <formula1>1</formula1>
      <formula2>20</formula2>
    </dataValidation>
    <dataValidation allowBlank="false" error="Enter whole days from 0 through 120." errorStyle="stop" errorTitle="Invalid terms" operator="between" showDropDown="false" showErrorMessage="true" showInputMessage="false" sqref="S5:S104" type="whole">
      <formula1>0</formula1>
      <formula2>120</formula2>
    </dataValidation>
  </dataValidations>
  <printOptions headings="false" gridLines="false" gridLinesSet="true" horizontalCentered="false" verticalCentered="false"/>
  <pageMargins left="0.3" right="0.3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21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1" min="11" style="0" width="3"/>
    <col collapsed="false" customWidth="true" hidden="false" outlineLevel="0" max="12" min="12" style="0" width="18"/>
    <col collapsed="false" customWidth="true" hidden="false" outlineLevel="0" max="13" min="13" style="0" width="3"/>
    <col collapsed="false" customWidth="true" hidden="false" outlineLevel="0" max="14" min="14" style="0" width="19"/>
    <col collapsed="false" customWidth="true" hidden="false" outlineLevel="0" max="15" min="15" style="0" width="3"/>
    <col collapsed="false" customWidth="true" hidden="false" outlineLevel="0" max="16" min="16" style="0" width="10"/>
    <col collapsed="false" customWidth="true" hidden="false" outlineLevel="0" max="17" min="17" style="0" width="3"/>
    <col collapsed="false" customWidth="true" hidden="false" outlineLevel="0" max="18" min="18" style="0" width="18"/>
  </cols>
  <sheetData>
    <row r="1" customFormat="false" ht="27.75" hidden="false" customHeight="true" outlineLevel="0" collapsed="false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customFormat="false" ht="15" hidden="false" customHeight="false" outlineLevel="0" collapsed="false">
      <c r="A3" s="4" t="s">
        <v>231</v>
      </c>
      <c r="B3" s="4"/>
      <c r="D3" s="9" t="s">
        <v>232</v>
      </c>
      <c r="F3" s="9" t="s">
        <v>59</v>
      </c>
      <c r="H3" s="9" t="s">
        <v>68</v>
      </c>
      <c r="J3" s="9" t="s">
        <v>233</v>
      </c>
      <c r="L3" s="9" t="s">
        <v>54</v>
      </c>
      <c r="N3" s="9" t="s">
        <v>14</v>
      </c>
      <c r="P3" s="9" t="s">
        <v>234</v>
      </c>
      <c r="R3" s="9" t="s">
        <v>235</v>
      </c>
    </row>
    <row r="4" customFormat="false" ht="15" hidden="false" customHeight="false" outlineLevel="0" collapsed="false">
      <c r="A4" s="5" t="s">
        <v>236</v>
      </c>
      <c r="B4" s="37" t="n">
        <v>3.89</v>
      </c>
      <c r="D4" s="19" t="s">
        <v>20</v>
      </c>
      <c r="F4" s="19" t="s">
        <v>89</v>
      </c>
      <c r="H4" s="19" t="s">
        <v>90</v>
      </c>
      <c r="J4" s="19" t="s">
        <v>149</v>
      </c>
      <c r="L4" s="19" t="s">
        <v>103</v>
      </c>
      <c r="N4" s="19" t="s">
        <v>79</v>
      </c>
      <c r="P4" s="19" t="s">
        <v>237</v>
      </c>
      <c r="R4" s="19" t="s">
        <v>190</v>
      </c>
    </row>
    <row r="5" customFormat="false" ht="15" hidden="false" customHeight="false" outlineLevel="0" collapsed="false">
      <c r="A5" s="5" t="s">
        <v>238</v>
      </c>
      <c r="B5" s="38" t="n">
        <v>6.8</v>
      </c>
      <c r="D5" s="19" t="s">
        <v>21</v>
      </c>
      <c r="F5" s="19" t="s">
        <v>105</v>
      </c>
      <c r="H5" s="19" t="s">
        <v>105</v>
      </c>
      <c r="J5" s="19" t="s">
        <v>91</v>
      </c>
      <c r="L5" s="19" t="s">
        <v>87</v>
      </c>
      <c r="N5" s="19" t="s">
        <v>95</v>
      </c>
      <c r="P5" s="19" t="s">
        <v>239</v>
      </c>
      <c r="R5" s="19" t="s">
        <v>215</v>
      </c>
    </row>
    <row r="6" customFormat="false" ht="15" hidden="false" customHeight="false" outlineLevel="0" collapsed="false">
      <c r="A6" s="5" t="s">
        <v>240</v>
      </c>
      <c r="B6" s="39" t="n">
        <v>30</v>
      </c>
      <c r="D6" s="19" t="s">
        <v>22</v>
      </c>
      <c r="H6" s="19" t="s">
        <v>89</v>
      </c>
      <c r="L6" s="19" t="s">
        <v>117</v>
      </c>
      <c r="N6" s="19" t="s">
        <v>109</v>
      </c>
      <c r="P6" s="19" t="s">
        <v>165</v>
      </c>
      <c r="R6" s="19" t="s">
        <v>206</v>
      </c>
    </row>
    <row r="7" customFormat="false" ht="15" hidden="false" customHeight="false" outlineLevel="0" collapsed="false">
      <c r="A7" s="5" t="s">
        <v>241</v>
      </c>
      <c r="B7" s="40" t="n">
        <v>0.1</v>
      </c>
      <c r="D7" s="19" t="s">
        <v>23</v>
      </c>
      <c r="L7" s="19" t="s">
        <v>167</v>
      </c>
      <c r="N7" s="19" t="s">
        <v>122</v>
      </c>
      <c r="P7" s="19" t="s">
        <v>242</v>
      </c>
      <c r="R7" s="19" t="s">
        <v>243</v>
      </c>
    </row>
    <row r="8" customFormat="false" ht="15" hidden="false" customHeight="false" outlineLevel="0" collapsed="false">
      <c r="A8" s="5" t="s">
        <v>244</v>
      </c>
      <c r="B8" s="41" t="n">
        <v>80000</v>
      </c>
      <c r="D8" s="19" t="s">
        <v>24</v>
      </c>
      <c r="L8" s="19" t="s">
        <v>245</v>
      </c>
      <c r="P8" s="19" t="s">
        <v>246</v>
      </c>
    </row>
    <row r="9" customFormat="false" ht="15" hidden="false" customHeight="false" outlineLevel="0" collapsed="false">
      <c r="A9" s="5" t="s">
        <v>247</v>
      </c>
      <c r="B9" s="39" t="n">
        <v>7</v>
      </c>
      <c r="D9" s="19" t="s">
        <v>25</v>
      </c>
      <c r="L9" s="19" t="s">
        <v>248</v>
      </c>
      <c r="P9" s="19" t="s">
        <v>144</v>
      </c>
    </row>
    <row r="10" customFormat="false" ht="15" hidden="false" customHeight="false" outlineLevel="0" collapsed="false">
      <c r="D10" s="19" t="s">
        <v>27</v>
      </c>
      <c r="P10" s="19" t="s">
        <v>249</v>
      </c>
    </row>
    <row r="11" customFormat="false" ht="48" hidden="false" customHeight="true" outlineLevel="0" collapsed="false">
      <c r="A11" s="42" t="s">
        <v>250</v>
      </c>
      <c r="D11" s="19" t="s">
        <v>28</v>
      </c>
      <c r="P11" s="19" t="s">
        <v>251</v>
      </c>
    </row>
    <row r="12" customFormat="false" ht="15" hidden="false" customHeight="false" outlineLevel="0" collapsed="false">
      <c r="P12" s="19" t="s">
        <v>126</v>
      </c>
    </row>
    <row r="13" customFormat="false" ht="15" hidden="false" customHeight="false" outlineLevel="0" collapsed="false">
      <c r="P13" s="19" t="s">
        <v>84</v>
      </c>
    </row>
    <row r="14" customFormat="false" ht="15" hidden="false" customHeight="false" outlineLevel="0" collapsed="false">
      <c r="P14" s="19" t="s">
        <v>252</v>
      </c>
    </row>
    <row r="15" customFormat="false" ht="15" hidden="false" customHeight="false" outlineLevel="0" collapsed="false">
      <c r="P15" s="19" t="s">
        <v>253</v>
      </c>
    </row>
    <row r="16" customFormat="false" ht="15" hidden="false" customHeight="false" outlineLevel="0" collapsed="false">
      <c r="P16" s="19" t="s">
        <v>155</v>
      </c>
    </row>
    <row r="17" customFormat="false" ht="15" hidden="false" customHeight="false" outlineLevel="0" collapsed="false">
      <c r="P17" s="19" t="s">
        <v>157</v>
      </c>
    </row>
    <row r="18" customFormat="false" ht="15" hidden="false" customHeight="false" outlineLevel="0" collapsed="false">
      <c r="P18" s="19" t="s">
        <v>254</v>
      </c>
    </row>
    <row r="19" customFormat="false" ht="15" hidden="false" customHeight="false" outlineLevel="0" collapsed="false">
      <c r="P19" s="19" t="s">
        <v>116</v>
      </c>
    </row>
    <row r="20" customFormat="false" ht="15" hidden="false" customHeight="false" outlineLevel="0" collapsed="false">
      <c r="P20" s="19" t="s">
        <v>255</v>
      </c>
    </row>
    <row r="21" customFormat="false" ht="15" hidden="false" customHeight="false" outlineLevel="0" collapsed="false">
      <c r="P21" s="19" t="s">
        <v>256</v>
      </c>
    </row>
    <row r="22" customFormat="false" ht="15" hidden="false" customHeight="false" outlineLevel="0" collapsed="false">
      <c r="P22" s="19" t="s">
        <v>257</v>
      </c>
    </row>
    <row r="23" customFormat="false" ht="15" hidden="false" customHeight="false" outlineLevel="0" collapsed="false">
      <c r="P23" s="19" t="s">
        <v>180</v>
      </c>
    </row>
    <row r="24" customFormat="false" ht="15" hidden="false" customHeight="false" outlineLevel="0" collapsed="false">
      <c r="P24" s="19" t="s">
        <v>258</v>
      </c>
    </row>
    <row r="25" customFormat="false" ht="15" hidden="false" customHeight="false" outlineLevel="0" collapsed="false">
      <c r="P25" s="19" t="s">
        <v>259</v>
      </c>
    </row>
    <row r="26" customFormat="false" ht="15" hidden="false" customHeight="false" outlineLevel="0" collapsed="false">
      <c r="P26" s="19" t="s">
        <v>260</v>
      </c>
    </row>
    <row r="27" customFormat="false" ht="15" hidden="false" customHeight="false" outlineLevel="0" collapsed="false">
      <c r="P27" s="19" t="s">
        <v>261</v>
      </c>
    </row>
    <row r="28" customFormat="false" ht="15" hidden="false" customHeight="false" outlineLevel="0" collapsed="false">
      <c r="P28" s="19" t="s">
        <v>114</v>
      </c>
    </row>
    <row r="29" customFormat="false" ht="15" hidden="false" customHeight="false" outlineLevel="0" collapsed="false">
      <c r="P29" s="19" t="s">
        <v>262</v>
      </c>
    </row>
    <row r="30" customFormat="false" ht="15" hidden="false" customHeight="false" outlineLevel="0" collapsed="false">
      <c r="P30" s="19" t="s">
        <v>263</v>
      </c>
    </row>
    <row r="31" customFormat="false" ht="15" hidden="false" customHeight="false" outlineLevel="0" collapsed="false">
      <c r="P31" s="19" t="s">
        <v>264</v>
      </c>
    </row>
    <row r="32" customFormat="false" ht="15" hidden="false" customHeight="false" outlineLevel="0" collapsed="false">
      <c r="P32" s="19" t="s">
        <v>265</v>
      </c>
    </row>
    <row r="33" customFormat="false" ht="15" hidden="false" customHeight="false" outlineLevel="0" collapsed="false">
      <c r="P33" s="19" t="s">
        <v>178</v>
      </c>
    </row>
    <row r="34" customFormat="false" ht="15" hidden="false" customHeight="false" outlineLevel="0" collapsed="false">
      <c r="P34" s="19" t="s">
        <v>266</v>
      </c>
    </row>
    <row r="35" customFormat="false" ht="15" hidden="false" customHeight="false" outlineLevel="0" collapsed="false">
      <c r="P35" s="19" t="s">
        <v>267</v>
      </c>
    </row>
    <row r="36" customFormat="false" ht="15" hidden="false" customHeight="false" outlineLevel="0" collapsed="false">
      <c r="P36" s="19" t="s">
        <v>128</v>
      </c>
    </row>
    <row r="37" customFormat="false" ht="15" hidden="false" customHeight="false" outlineLevel="0" collapsed="false">
      <c r="P37" s="19" t="s">
        <v>268</v>
      </c>
    </row>
    <row r="38" customFormat="false" ht="15" hidden="false" customHeight="false" outlineLevel="0" collapsed="false">
      <c r="P38" s="19" t="s">
        <v>136</v>
      </c>
    </row>
    <row r="39" customFormat="false" ht="15" hidden="false" customHeight="false" outlineLevel="0" collapsed="false">
      <c r="P39" s="19" t="s">
        <v>102</v>
      </c>
    </row>
    <row r="40" customFormat="false" ht="15" hidden="false" customHeight="false" outlineLevel="0" collapsed="false">
      <c r="P40" s="19" t="s">
        <v>269</v>
      </c>
    </row>
    <row r="41" customFormat="false" ht="15" hidden="false" customHeight="false" outlineLevel="0" collapsed="false">
      <c r="P41" s="19" t="s">
        <v>138</v>
      </c>
    </row>
    <row r="42" customFormat="false" ht="15" hidden="false" customHeight="false" outlineLevel="0" collapsed="false">
      <c r="P42" s="19" t="s">
        <v>270</v>
      </c>
    </row>
    <row r="43" customFormat="false" ht="15" hidden="false" customHeight="false" outlineLevel="0" collapsed="false">
      <c r="P43" s="19" t="s">
        <v>271</v>
      </c>
    </row>
    <row r="44" customFormat="false" ht="15" hidden="false" customHeight="false" outlineLevel="0" collapsed="false">
      <c r="P44" s="19" t="s">
        <v>272</v>
      </c>
    </row>
    <row r="45" customFormat="false" ht="15" hidden="false" customHeight="false" outlineLevel="0" collapsed="false">
      <c r="P45" s="19" t="s">
        <v>86</v>
      </c>
    </row>
    <row r="46" customFormat="false" ht="15" hidden="false" customHeight="false" outlineLevel="0" collapsed="false">
      <c r="P46" s="19" t="s">
        <v>100</v>
      </c>
    </row>
    <row r="47" customFormat="false" ht="15" hidden="false" customHeight="false" outlineLevel="0" collapsed="false">
      <c r="P47" s="19" t="s">
        <v>146</v>
      </c>
    </row>
    <row r="48" customFormat="false" ht="15" hidden="false" customHeight="false" outlineLevel="0" collapsed="false">
      <c r="P48" s="19" t="s">
        <v>273</v>
      </c>
    </row>
    <row r="49" customFormat="false" ht="15" hidden="false" customHeight="false" outlineLevel="0" collapsed="false">
      <c r="P49" s="19" t="s">
        <v>274</v>
      </c>
    </row>
    <row r="50" customFormat="false" ht="15" hidden="false" customHeight="false" outlineLevel="0" collapsed="false">
      <c r="P50" s="19" t="s">
        <v>275</v>
      </c>
    </row>
    <row r="51" customFormat="false" ht="15" hidden="false" customHeight="false" outlineLevel="0" collapsed="false">
      <c r="P51" s="19" t="s">
        <v>276</v>
      </c>
    </row>
    <row r="52" customFormat="false" ht="15" hidden="false" customHeight="false" outlineLevel="0" collapsed="false">
      <c r="P52" s="19" t="s">
        <v>277</v>
      </c>
    </row>
    <row r="53" customFormat="false" ht="15" hidden="false" customHeight="false" outlineLevel="0" collapsed="false">
      <c r="P53" s="19" t="s">
        <v>278</v>
      </c>
    </row>
    <row r="54" customFormat="false" ht="15" hidden="false" customHeight="false" outlineLevel="0" collapsed="false">
      <c r="P54" s="19" t="s">
        <v>279</v>
      </c>
    </row>
  </sheetData>
  <mergeCells count="1">
    <mergeCell ref="A1:R1"/>
  </mergeCells>
  <dataValidations count="6">
    <dataValidation allowBlank="false" error="Enter whole days from 0 through 120." errorStyle="stop" errorTitle="Invalid terms" operator="between" showDropDown="false" showErrorMessage="true" showInputMessage="false" sqref="B6" type="whole">
      <formula1>0</formula1>
      <formula2>120</formula2>
    </dataValidation>
    <dataValidation allowBlank="false" error="Enter a planning price from 0 through 20 dollars per gallon." errorStyle="stop" errorTitle="Invalid diesel price" operator="between" showDropDown="false" showErrorMessage="true" showInputMessage="false" sqref="B4" type="decimal">
      <formula1>0</formula1>
      <formula2>20</formula2>
    </dataValidation>
    <dataValidation allowBlank="false" error="Enter a fuel economy assumption from 1 through 20 MPG." errorStyle="stop" errorTitle="Invalid fuel economy" operator="between" showDropDown="false" showErrorMessage="true" showInputMessage="false" sqref="B5" type="decimal">
      <formula1>1</formula1>
      <formula2>20</formula2>
    </dataValidation>
    <dataValidation allowBlank="false" error="Enter a decimal from 0 through 1, such as 0.10 for 10%." errorStyle="stop" errorTitle="Invalid margin" operator="between" showDropDown="false" showErrorMessage="true" showInputMessage="false" sqref="B7" type="decimal">
      <formula1>0</formula1>
      <formula2>1</formula2>
    </dataValidation>
    <dataValidation allowBlank="false" error="Enter a whole number from 0 through 100,000 pounds." errorStyle="stop" errorTitle="Invalid threshold" operator="between" showDropDown="false" showErrorMessage="true" showInputMessage="false" sqref="B8" type="whole">
      <formula1>0</formula1>
      <formula2>100000</formula2>
    </dataValidation>
    <dataValidation allowBlank="false" error="Enter whole days from 0 through 365." errorStyle="stop" errorTitle="Invalid horizon" operator="between" showDropDown="false" showErrorMessage="true" showInputMessage="false" sqref="B9" type="whole">
      <formula1>0</formula1>
      <formula2>365</formula2>
    </dataValidation>
  </dataValidations>
  <printOptions headings="false" gridLines="false" gridLinesSet="true" horizontalCentered="false" verticalCentered="false"/>
  <pageMargins left="0.3" right="0.3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2026-09-06T16:42:14Z</dcterms:created>
  <dc:creator>openpyxl</dc:creator>
  <dc:description/>
  <dc:language>en-US</dc:language>
  <cp:lastModifiedBy/>
  <dcterms:modified xsi:type="dcterms:W3CDTF">2026-09-06T16:51:19Z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