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Tire Forecast" sheetId="2" state="visible" r:id="rId2"/>
    <sheet xmlns:r="http://schemas.openxmlformats.org/officeDocument/2006/relationships" name="Settings" sheetId="3" state="visible" r:id="rId3"/>
  </sheets>
  <definedNames/>
  <calcPr calcId="124519" calcMode="auto" fullCalcOnLoad="1" forceFullCalc="1"/>
</workbook>
</file>

<file path=xl/styles.xml><?xml version="1.0" encoding="utf-8"?>
<styleSheet xmlns="http://schemas.openxmlformats.org/spreadsheetml/2006/main">
  <numFmts count="5">
    <numFmt numFmtId="164" formatCode="m/d/yyyy"/>
    <numFmt numFmtId="165" formatCode="$#,##0.00"/>
    <numFmt numFmtId="166" formatCode="mmm yyyy"/>
    <numFmt numFmtId="167" formatCode="0.0"/>
    <numFmt numFmtId="168" formatCode="0.00000"/>
  </numFmts>
  <fonts count="9">
    <font>
      <name val="Calibri"/>
      <family val="2"/>
      <color theme="1"/>
      <sz val="11"/>
      <scheme val="minor"/>
    </font>
    <font>
      <name val="Calibri"/>
      <b val="1"/>
      <color rgb="00FFFFFF"/>
      <sz val="20"/>
    </font>
    <font>
      <name val="Calibri"/>
      <i val="1"/>
      <color rgb="00667780"/>
      <sz val="11"/>
    </font>
    <font>
      <name val="Calibri"/>
      <b val="1"/>
      <color rgb="0020343D"/>
      <sz val="10"/>
    </font>
    <font>
      <name val="Calibri"/>
      <color rgb="0020343D"/>
      <sz val="10"/>
    </font>
    <font>
      <name val="Calibri"/>
      <b val="1"/>
      <color rgb="00FFFFFF"/>
      <sz val="11"/>
    </font>
    <font>
      <name val="Calibri"/>
      <b val="1"/>
      <color rgb="00FFFFFF"/>
      <sz val="10"/>
    </font>
    <font>
      <name val="Calibri"/>
      <i val="1"/>
      <color rgb="00667780"/>
      <sz val="9"/>
    </font>
    <font>
      <name val="Calibri"/>
      <b val="1"/>
      <color rgb="00123B52"/>
      <sz val="17"/>
    </font>
  </fonts>
  <fills count="9">
    <fill>
      <patternFill/>
    </fill>
    <fill>
      <patternFill patternType="gray125"/>
    </fill>
    <fill>
      <patternFill patternType="solid">
        <fgColor rgb="00123B52"/>
      </patternFill>
    </fill>
    <fill>
      <patternFill patternType="solid">
        <fgColor rgb="00F1F7F5"/>
      </patternFill>
    </fill>
    <fill>
      <patternFill patternType="solid">
        <fgColor rgb="00FFF2CC"/>
      </patternFill>
    </fill>
    <fill>
      <patternFill patternType="solid">
        <fgColor rgb="002A8C82"/>
      </patternFill>
    </fill>
    <fill>
      <patternFill patternType="solid">
        <fgColor rgb="00DDEBF7"/>
      </patternFill>
    </fill>
    <fill>
      <patternFill patternType="solid">
        <fgColor rgb="00E0F3EF"/>
      </patternFill>
    </fill>
    <fill>
      <patternFill patternType="solid">
        <fgColor rgb="00F97316"/>
      </patternFill>
    </fill>
  </fills>
  <borders count="2">
    <border>
      <left/>
      <right/>
      <top/>
      <bottom/>
      <diagonal/>
    </border>
    <border>
      <left style="thin">
        <color rgb="00CDDDE1"/>
      </left>
      <right style="thin">
        <color rgb="00CDDDE1"/>
      </right>
      <top style="thin">
        <color rgb="00CDDDE1"/>
      </top>
      <bottom style="thin">
        <color rgb="00CDDDE1"/>
      </bottom>
    </border>
  </borders>
  <cellStyleXfs count="1">
    <xf numFmtId="0" fontId="0" fillId="0" borderId="0"/>
  </cellStyleXfs>
  <cellXfs count="65">
    <xf numFmtId="0" fontId="0" fillId="0" borderId="0" pivotButton="0" quotePrefix="0" xfId="0"/>
    <xf numFmtId="0" fontId="1" fillId="2" borderId="0" applyAlignment="1" pivotButton="0" quotePrefix="0" xfId="0">
      <alignment horizontal="left" vertical="center"/>
    </xf>
    <xf numFmtId="0" fontId="2" fillId="0" borderId="0" applyAlignment="1" pivotButton="0" quotePrefix="0" xfId="0">
      <alignment horizontal="left" vertical="center" wrapText="1"/>
    </xf>
    <xf numFmtId="0" fontId="3" fillId="3" borderId="1" pivotButton="0" quotePrefix="0" xfId="0"/>
    <xf numFmtId="164" fontId="3" fillId="7" borderId="1" applyAlignment="1" pivotButton="0" quotePrefix="0" xfId="0">
      <alignment horizontal="center" vertical="center"/>
    </xf>
    <xf numFmtId="0" fontId="7" fillId="0" borderId="0" applyAlignment="1" pivotButton="0" quotePrefix="0" xfId="0">
      <alignment horizontal="left" vertical="center" wrapText="1"/>
    </xf>
    <xf numFmtId="0" fontId="6" fillId="2" borderId="1" applyAlignment="1" pivotButton="0" quotePrefix="0" xfId="0">
      <alignment horizontal="left" vertical="center" wrapText="1"/>
    </xf>
    <xf numFmtId="0" fontId="0" fillId="2" borderId="1" pivotButton="0" quotePrefix="0" xfId="0"/>
    <xf numFmtId="3" fontId="8" fillId="7" borderId="1" applyAlignment="1" pivotButton="0" quotePrefix="0" xfId="0">
      <alignment horizontal="left" vertical="center"/>
    </xf>
    <xf numFmtId="0" fontId="0" fillId="7" borderId="1" pivotButton="0" quotePrefix="0" xfId="0"/>
    <xf numFmtId="165" fontId="8" fillId="7" borderId="1" applyAlignment="1" pivotButton="0" quotePrefix="0" xfId="0">
      <alignment horizontal="left" vertical="center"/>
    </xf>
    <xf numFmtId="0" fontId="5" fillId="5" borderId="1" applyAlignment="1" pivotButton="0" quotePrefix="0" xfId="0">
      <alignment vertical="center"/>
    </xf>
    <xf numFmtId="0" fontId="6" fillId="2" borderId="1" applyAlignment="1" pivotButton="0" quotePrefix="0" xfId="0">
      <alignment horizontal="center" vertical="center" wrapText="1"/>
    </xf>
    <xf numFmtId="0" fontId="4" fillId="0" borderId="1" applyAlignment="1" pivotButton="0" quotePrefix="0" xfId="0">
      <alignment vertical="center"/>
    </xf>
    <xf numFmtId="3" fontId="4" fillId="0" borderId="1" applyAlignment="1" pivotButton="0" quotePrefix="0" xfId="0">
      <alignment vertical="center"/>
    </xf>
    <xf numFmtId="165" fontId="4" fillId="0" borderId="1" applyAlignment="1" pivotButton="0" quotePrefix="0" xfId="0">
      <alignment vertical="center"/>
    </xf>
    <xf numFmtId="3" fontId="4" fillId="0" borderId="1" applyAlignment="1" pivotButton="0" quotePrefix="0" xfId="0">
      <alignment horizontal="center" vertical="center"/>
    </xf>
    <xf numFmtId="165" fontId="4" fillId="0" borderId="1" applyAlignment="1" pivotButton="0" quotePrefix="0" xfId="0">
      <alignment horizontal="center" vertical="center"/>
    </xf>
    <xf numFmtId="166" fontId="4" fillId="0" borderId="1" applyAlignment="1" pivotButton="0" quotePrefix="0" xfId="0">
      <alignment vertical="center"/>
    </xf>
    <xf numFmtId="164" fontId="4" fillId="0" borderId="1" applyAlignment="1" pivotButton="0" quotePrefix="0" xfId="0">
      <alignment vertical="center"/>
    </xf>
    <xf numFmtId="0" fontId="4" fillId="0" borderId="1" applyAlignment="1" pivotButton="0" quotePrefix="0" xfId="0">
      <alignment vertical="center" wrapText="1"/>
    </xf>
    <xf numFmtId="3" fontId="4" fillId="0" borderId="1" applyAlignment="1" pivotButton="0" quotePrefix="0" xfId="0">
      <alignment vertical="center" wrapText="1"/>
    </xf>
    <xf numFmtId="0" fontId="3" fillId="6" borderId="1" applyAlignment="1" pivotButton="0" quotePrefix="0" xfId="0">
      <alignment horizontal="center" vertical="center"/>
    </xf>
    <xf numFmtId="0" fontId="3" fillId="7" borderId="1" applyAlignment="1" pivotButton="0" quotePrefix="0" xfId="0">
      <alignment horizontal="center" vertical="center"/>
    </xf>
    <xf numFmtId="0" fontId="6" fillId="8" borderId="1" applyAlignment="1" pivotButton="0" quotePrefix="0" xfId="0">
      <alignment horizontal="center" vertical="center"/>
    </xf>
    <xf numFmtId="0" fontId="4" fillId="0" borderId="0" applyAlignment="1" applyProtection="1" pivotButton="0" quotePrefix="0" xfId="0">
      <alignment vertical="center"/>
      <protection locked="0" hidden="0"/>
    </xf>
    <xf numFmtId="164" fontId="4" fillId="0" borderId="0" applyAlignment="1" applyProtection="1" pivotButton="0" quotePrefix="0" xfId="0">
      <alignment vertical="center"/>
      <protection locked="0" hidden="0"/>
    </xf>
    <xf numFmtId="3" fontId="4" fillId="0" borderId="0" applyAlignment="1" applyProtection="1" pivotButton="0" quotePrefix="0" xfId="0">
      <alignment vertical="center"/>
      <protection locked="0" hidden="0"/>
    </xf>
    <xf numFmtId="167" fontId="4" fillId="0" borderId="0" applyAlignment="1" applyProtection="1" pivotButton="0" quotePrefix="0" xfId="0">
      <alignment vertical="center"/>
      <protection locked="0" hidden="0"/>
    </xf>
    <xf numFmtId="3" fontId="4" fillId="0" borderId="0" applyAlignment="1" pivotButton="0" quotePrefix="0" xfId="0">
      <alignment vertical="center"/>
    </xf>
    <xf numFmtId="167" fontId="4" fillId="0" borderId="0" applyAlignment="1" pivotButton="0" quotePrefix="0" xfId="0">
      <alignment vertical="center"/>
    </xf>
    <xf numFmtId="2" fontId="4" fillId="0" borderId="0" applyAlignment="1" pivotButton="0" quotePrefix="0" xfId="0">
      <alignment vertical="center"/>
    </xf>
    <xf numFmtId="0" fontId="4" fillId="0" borderId="0" applyAlignment="1" pivotButton="0" quotePrefix="0" xfId="0">
      <alignment vertical="center"/>
    </xf>
    <xf numFmtId="164" fontId="4" fillId="0" borderId="0" applyAlignment="1" pivotButton="0" quotePrefix="0" xfId="0">
      <alignment vertical="center"/>
    </xf>
    <xf numFmtId="165" fontId="4" fillId="0" borderId="0" applyAlignment="1" applyProtection="1" pivotButton="0" quotePrefix="0" xfId="0">
      <alignment vertical="center"/>
      <protection locked="0" hidden="0"/>
    </xf>
    <xf numFmtId="165" fontId="4" fillId="0" borderId="0" applyAlignment="1" pivotButton="0" quotePrefix="0" xfId="0">
      <alignment vertical="center"/>
    </xf>
    <xf numFmtId="166" fontId="4" fillId="0" borderId="0" applyAlignment="1" pivotButton="0" quotePrefix="0" xfId="0">
      <alignment vertical="center"/>
    </xf>
    <xf numFmtId="0" fontId="4" fillId="0" borderId="0" applyAlignment="1" applyProtection="1" pivotButton="0" quotePrefix="0" xfId="0">
      <alignment horizontal="left" vertical="center" wrapText="1"/>
      <protection locked="0" hidden="0"/>
    </xf>
    <xf numFmtId="168" fontId="4" fillId="0" borderId="0" applyAlignment="1" pivotButton="0" quotePrefix="0" xfId="0">
      <alignment vertical="center"/>
    </xf>
    <xf numFmtId="0" fontId="3" fillId="3" borderId="1" applyAlignment="1" pivotButton="0" quotePrefix="0" xfId="0">
      <alignment horizontal="left" vertical="center" wrapText="1"/>
    </xf>
    <xf numFmtId="164" fontId="4" fillId="4" borderId="1" applyAlignment="1" applyProtection="1" pivotButton="0" quotePrefix="0" xfId="0">
      <alignment horizontal="right" vertical="center"/>
      <protection locked="0" hidden="0"/>
    </xf>
    <xf numFmtId="0" fontId="5" fillId="5" borderId="1" applyAlignment="1" pivotButton="0" quotePrefix="0" xfId="0">
      <alignment horizontal="center" vertical="center" wrapText="1"/>
    </xf>
    <xf numFmtId="0" fontId="4" fillId="3" borderId="1" applyAlignment="1" pivotButton="0" quotePrefix="0" xfId="0">
      <alignment horizontal="left" vertical="center" wrapText="1"/>
    </xf>
    <xf numFmtId="0" fontId="0" fillId="3" borderId="1" pivotButton="0" quotePrefix="0" xfId="0"/>
    <xf numFmtId="3" fontId="4" fillId="4" borderId="1" applyAlignment="1" applyProtection="1" pivotButton="0" quotePrefix="0" xfId="0">
      <alignment horizontal="right" vertical="center"/>
      <protection locked="0" hidden="0"/>
    </xf>
    <xf numFmtId="0" fontId="4" fillId="0" borderId="1" applyAlignment="1" applyProtection="1" pivotButton="0" quotePrefix="0" xfId="0">
      <alignment vertical="center"/>
      <protection locked="0" hidden="0"/>
    </xf>
    <xf numFmtId="167" fontId="4" fillId="4" borderId="1" applyAlignment="1" applyProtection="1" pivotButton="0" quotePrefix="0" xfId="0">
      <alignment horizontal="center" vertical="center"/>
      <protection locked="0" hidden="0"/>
    </xf>
    <xf numFmtId="2" fontId="4" fillId="4" borderId="1" applyAlignment="1" applyProtection="1" pivotButton="0" quotePrefix="0" xfId="0">
      <alignment horizontal="center" vertical="center"/>
      <protection locked="0" hidden="0"/>
    </xf>
    <xf numFmtId="0" fontId="4" fillId="3" borderId="1" applyAlignment="1" applyProtection="1" pivotButton="0" quotePrefix="0" xfId="0">
      <alignment vertical="center"/>
      <protection locked="0" hidden="0"/>
    </xf>
    <xf numFmtId="164" fontId="3" fillId="7" borderId="1" applyAlignment="1" pivotButton="0" quotePrefix="0" xfId="0">
      <alignment horizontal="center" vertical="center"/>
    </xf>
    <xf numFmtId="165" fontId="8" fillId="7" borderId="1" applyAlignment="1" pivotButton="0" quotePrefix="0" xfId="0">
      <alignment horizontal="left" vertical="center"/>
    </xf>
    <xf numFmtId="165" fontId="4" fillId="0" borderId="1" applyAlignment="1" pivotButton="0" quotePrefix="0" xfId="0">
      <alignment vertical="center"/>
    </xf>
    <xf numFmtId="165" fontId="4" fillId="0" borderId="1" applyAlignment="1" pivotButton="0" quotePrefix="0" xfId="0">
      <alignment horizontal="center" vertical="center"/>
    </xf>
    <xf numFmtId="166" fontId="4" fillId="0" borderId="1" applyAlignment="1" pivotButton="0" quotePrefix="0" xfId="0">
      <alignment vertical="center"/>
    </xf>
    <xf numFmtId="164" fontId="4" fillId="0" borderId="1" applyAlignment="1" pivotButton="0" quotePrefix="0" xfId="0">
      <alignment vertical="center"/>
    </xf>
    <xf numFmtId="164" fontId="4" fillId="0" borderId="0" applyAlignment="1" applyProtection="1" pivotButton="0" quotePrefix="0" xfId="0">
      <alignment vertical="center"/>
      <protection locked="0" hidden="0"/>
    </xf>
    <xf numFmtId="167" fontId="4" fillId="0" borderId="0" applyAlignment="1" applyProtection="1" pivotButton="0" quotePrefix="0" xfId="0">
      <alignment vertical="center"/>
      <protection locked="0" hidden="0"/>
    </xf>
    <xf numFmtId="167" fontId="4" fillId="0" borderId="0" applyAlignment="1" pivotButton="0" quotePrefix="0" xfId="0">
      <alignment vertical="center"/>
    </xf>
    <xf numFmtId="164" fontId="4" fillId="0" borderId="0" applyAlignment="1" pivotButton="0" quotePrefix="0" xfId="0">
      <alignment vertical="center"/>
    </xf>
    <xf numFmtId="165" fontId="4" fillId="0" borderId="0" applyAlignment="1" applyProtection="1" pivotButton="0" quotePrefix="0" xfId="0">
      <alignment vertical="center"/>
      <protection locked="0" hidden="0"/>
    </xf>
    <xf numFmtId="165" fontId="4" fillId="0" borderId="0" applyAlignment="1" pivotButton="0" quotePrefix="0" xfId="0">
      <alignment vertical="center"/>
    </xf>
    <xf numFmtId="166" fontId="4" fillId="0" borderId="0" applyAlignment="1" pivotButton="0" quotePrefix="0" xfId="0">
      <alignment vertical="center"/>
    </xf>
    <xf numFmtId="168" fontId="4" fillId="0" borderId="0" applyAlignment="1" pivotButton="0" quotePrefix="0" xfId="0">
      <alignment vertical="center"/>
    </xf>
    <xf numFmtId="164" fontId="4" fillId="4" borderId="1" applyAlignment="1" applyProtection="1" pivotButton="0" quotePrefix="0" xfId="0">
      <alignment horizontal="right" vertical="center"/>
      <protection locked="0" hidden="0"/>
    </xf>
    <xf numFmtId="167" fontId="4" fillId="4" borderId="1" applyAlignment="1" applyProtection="1" pivotButton="0" quotePrefix="0" xfId="0">
      <alignment horizontal="center" vertical="center"/>
      <protection locked="0" hidden="0"/>
    </xf>
  </cellXfs>
  <cellStyles count="1">
    <cellStyle name="Normal" xfId="0" builtinId="0" hidden="0"/>
  </cellStyles>
  <dxfs count="9">
    <dxf>
      <font>
        <name val="Calibri"/>
        <b val="1"/>
        <color rgb="00FFFFFF"/>
        <sz val="10"/>
      </font>
      <fill>
        <patternFill patternType="solid">
          <fgColor rgb="009C0006"/>
        </patternFill>
      </fill>
    </dxf>
    <dxf>
      <font>
        <name val="Calibri"/>
        <b val="1"/>
        <color rgb="00FFFFFF"/>
        <sz val="10"/>
      </font>
      <fill>
        <patternFill patternType="solid">
          <fgColor rgb="00F97316"/>
        </patternFill>
      </fill>
    </dxf>
    <dxf>
      <font>
        <name val="Calibri"/>
        <b val="1"/>
        <color rgb="0020343D"/>
        <sz val="10"/>
      </font>
      <fill>
        <patternFill patternType="solid">
          <fgColor rgb="00FFD966"/>
        </patternFill>
      </fill>
    </dxf>
    <dxf>
      <font>
        <name val="Calibri"/>
        <b val="1"/>
        <color rgb="0020343D"/>
        <sz val="10"/>
      </font>
      <fill>
        <patternFill patternType="solid">
          <fgColor rgb="00FFF4CC"/>
        </patternFill>
      </fill>
    </dxf>
    <dxf>
      <font>
        <name val="Calibri"/>
        <b val="1"/>
        <color rgb="0020343D"/>
        <sz val="10"/>
      </font>
      <fill>
        <patternFill patternType="solid">
          <fgColor rgb="00E2F0D9"/>
        </patternFill>
      </fill>
    </dxf>
    <dxf>
      <font>
        <name val="Calibri"/>
        <b val="1"/>
        <color rgb="00FFFFFF"/>
        <sz val="10"/>
      </font>
      <fill>
        <patternFill patternType="solid">
          <fgColor rgb="00C00060"/>
        </patternFill>
      </fill>
    </dxf>
    <dxf>
      <font>
        <name val="Calibri"/>
        <b val="1"/>
        <color rgb="007F0000"/>
        <sz val="10"/>
      </font>
      <fill>
        <patternFill patternType="solid">
          <fgColor rgb="00F4CCCC"/>
        </patternFill>
      </fill>
    </dxf>
    <dxf>
      <font>
        <name val="Calibri"/>
        <color rgb="0020343D"/>
        <sz val="10"/>
      </font>
      <fill>
        <patternFill patternType="solid">
          <fgColor rgb="00DDEBF7"/>
        </patternFill>
      </fill>
    </dxf>
    <dxf>
      <font>
        <name val="Calibri"/>
        <color rgb="0020343D"/>
        <sz val="10"/>
      </font>
      <fill>
        <patternFill patternType="solid">
          <fgColor rgb="00E0F3E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Forecast Replacement Cost by Month</a:t>
            </a:r>
          </a:p>
        </rich>
      </tx>
    </title>
    <plotArea>
      <barChart>
        <barDir val="col"/>
        <grouping val="clustered"/>
        <ser>
          <idx val="0"/>
          <order val="0"/>
          <tx>
            <strRef>
              <f>'Dashboard'!I13</f>
            </strRef>
          </tx>
          <spPr>
            <a:solidFill xmlns:a="http://schemas.openxmlformats.org/drawingml/2006/main">
              <a:srgbClr val="123B52"/>
            </a:solidFill>
            <a:ln xmlns:a="http://schemas.openxmlformats.org/drawingml/2006/main">
              <a:solidFill>
                <a:srgbClr val="123B52"/>
              </a:solidFill>
              <a:prstDash val="solid"/>
            </a:ln>
          </spPr>
          <cat>
            <numRef>
              <f>'Dashboard'!$G$14:$G$26</f>
            </numRef>
          </cat>
          <val>
            <numRef>
              <f>'Dashboard'!$I$14:$I$26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Planning Period</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Estimated Cost</a:t>
                </a:r>
              </a:p>
            </rich>
          </tx>
        </title>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10</col>
      <colOff>0</colOff>
      <row>12</row>
      <rowOff>0</rowOff>
    </from>
    <ext cx="4608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TireForecast" displayName="tblTireForecast" ref="A4:AF14" headerRowCount="1">
  <autoFilter ref="A4:AF14"/>
  <tableColumns count="32">
    <tableColumn id="1" name="Unit ID"/>
    <tableColumn id="2" name="Vehicle Type"/>
    <tableColumn id="3" name="Tire Position"/>
    <tableColumn id="4" name="Position Type"/>
    <tableColumn id="5" name="Tire Brand / Model"/>
    <tableColumn id="6" name="Tire Size"/>
    <tableColumn id="7" name="Install Date"/>
    <tableColumn id="8" name="Install Odometer"/>
    <tableColumn id="9" name="Reading Date"/>
    <tableColumn id="10" name="Current Odometer"/>
    <tableColumn id="11" name="Original Tread (32nds)"/>
    <tableColumn id="12" name="Current Tread (32nds)"/>
    <tableColumn id="13" name="Miles Since Install"/>
    <tableColumn id="14" name="Tread Used (32nds)"/>
    <tableColumn id="15" name="Wear Rate (32nds/1,000 mi)"/>
    <tableColumn id="16" name="Wear Basis"/>
    <tableColumn id="17" name="Replacement Tread (32nds)"/>
    <tableColumn id="18" name="Usable Tread Remaining (32nds)"/>
    <tableColumn id="19" name="Forecast Miles Remaining"/>
    <tableColumn id="20" name="Forecast Replacement Odometer"/>
    <tableColumn id="21" name="Planned Monthly Miles"/>
    <tableColumn id="22" name="Monthly Miles Used"/>
    <tableColumn id="23" name="Months Remaining"/>
    <tableColumn id="24" name="Forecast Replacement Date"/>
    <tableColumn id="25" name="Tire Cost"/>
    <tableColumn id="26" name="Labor Cost"/>
    <tableColumn id="27" name="Total Replacement Cost"/>
    <tableColumn id="28" name="Forecast Status"/>
    <tableColumn id="29" name="Planning Month"/>
    <tableColumn id="30" name="Data Check"/>
    <tableColumn id="31" name="Notes"/>
    <tableColumn id="32" name="Sort Key"/>
  </tableColumns>
  <tableStyleInfo name="TableStyleMedium2" showFirstColumn="0" showLastColumn="0" showRowStripes="1" showColumnStripes="0"/>
</table>
</file>

<file path=xl/tables/table2.xml><?xml version="1.0" encoding="utf-8"?>
<table xmlns="http://schemas.openxmlformats.org/spreadsheetml/2006/main" id="2" name="tblPositionSettings" displayName="tblPositionSettings" ref="A14:C18" headerRowCount="1">
  <autoFilter ref="A14:C18"/>
  <tableColumns count="3">
    <tableColumn id="1" name="Position Type"/>
    <tableColumn id="2" name="Replacement Tread (32nds)"/>
    <tableColumn id="3" name="Default Wear Rate (32nds/1,000 mi)"/>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tabColor rgb="00123B52"/>
    <outlinePr summaryBelow="1" summaryRight="1"/>
    <pageSetUpPr/>
  </sheetPr>
  <dimension ref="A1:Z101"/>
  <sheetViews>
    <sheetView showGridLines="0" zoomScale="90" workbookViewId="0">
      <pane ySplit="3" topLeftCell="A4" activePane="bottomLeft" state="frozen"/>
      <selection pane="bottomLeft" activeCell="A1" sqref="A1"/>
    </sheetView>
  </sheetViews>
  <sheetFormatPr baseColWidth="8" defaultRowHeight="15"/>
  <cols>
    <col width="27" customWidth="1" min="1" max="1"/>
    <col width="16" customWidth="1" min="2" max="2"/>
    <col width="17" customWidth="1" min="3" max="3"/>
    <col width="22" customWidth="1" min="4" max="4"/>
    <col width="18" customWidth="1" min="5" max="5"/>
    <col width="4" customWidth="1" min="6" max="6"/>
    <col width="21" customWidth="1" min="7" max="7"/>
    <col width="14" customWidth="1" min="8" max="8"/>
    <col width="18"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hidden="1" width="13" customWidth="1" min="26" max="26"/>
  </cols>
  <sheetData>
    <row r="1" ht="36" customHeight="1">
      <c r="A1" s="1" t="inlineStr">
        <is>
          <t>Tire Replacement Forecast Dashboard</t>
        </is>
      </c>
    </row>
    <row r="2" ht="26" customHeight="1">
      <c r="A2" s="2" t="inlineStr">
        <is>
          <t>Current-state planning based on manually entered mileage, tread depth, and cost assumptions.</t>
        </is>
      </c>
    </row>
    <row r="3">
      <c r="A3" s="3" t="inlineStr">
        <is>
          <t>As of Date</t>
        </is>
      </c>
      <c r="B3" s="49">
        <f>'Settings'!$B$3</f>
        <v/>
      </c>
      <c r="E3" s="5" t="inlineStr">
        <is>
          <t>Change assumptions and the as-of date on the Settings sheet.</t>
        </is>
      </c>
    </row>
    <row r="4"/>
    <row r="5" ht="30" customHeight="1">
      <c r="A5" s="6" t="inlineStr">
        <is>
          <t>Total Tire Records</t>
        </is>
      </c>
      <c r="B5" s="7" t="n"/>
      <c r="C5" s="6" t="inlineStr">
        <is>
          <t>Due Now</t>
        </is>
      </c>
      <c r="D5" s="7" t="n"/>
      <c r="E5" s="6" t="inlineStr">
        <is>
          <t>Due Now or Next 90 Days</t>
        </is>
      </c>
      <c r="F5" s="7" t="n"/>
      <c r="G5" s="6" t="inlineStr">
        <is>
          <t>Cost Due Now or Next 90 Days</t>
        </is>
      </c>
      <c r="H5" s="7" t="n"/>
    </row>
    <row r="6" ht="28" customHeight="1">
      <c r="A6" s="8">
        <f>COUNTIF('Tire Forecast'!$A$5:$A$504,"&lt;&gt;")</f>
        <v/>
      </c>
      <c r="B6" s="9" t="n"/>
      <c r="C6" s="8">
        <f>COUNTIF('Tire Forecast'!$AB$5:$AB$504,"Due Now")</f>
        <v/>
      </c>
      <c r="D6" s="9" t="n"/>
      <c r="E6" s="8">
        <f>COUNTIFS('Tire Forecast'!$AD$5:$AD$504,"OK",'Tire Forecast'!$X$5:$X$504,"&lt;="&amp;'Settings'!$B$3+'Settings'!$B$6)</f>
        <v/>
      </c>
      <c r="F6" s="9" t="n"/>
      <c r="G6" s="50">
        <f>SUMIFS('Tire Forecast'!$AA$5:$AA$504,'Tire Forecast'!$AD$5:$AD$504,"OK",'Tire Forecast'!$X$5:$X$504,"&lt;="&amp;'Settings'!$B$3+'Settings'!$B$6)</f>
        <v/>
      </c>
      <c r="H6" s="9" t="n"/>
    </row>
    <row r="7">
      <c r="A7" s="9" t="n"/>
      <c r="B7" s="9" t="n"/>
      <c r="C7" s="9" t="n"/>
      <c r="D7" s="9" t="n"/>
      <c r="E7" s="9" t="n"/>
      <c r="F7" s="9" t="n"/>
      <c r="G7" s="9" t="n"/>
      <c r="H7" s="9" t="n"/>
    </row>
    <row r="8" ht="30" customHeight="1">
      <c r="A8" s="6" t="inlineStr">
        <is>
          <t>Forecast Cost Next 12 Months</t>
        </is>
      </c>
      <c r="B8" s="7" t="n"/>
      <c r="C8" s="6" t="inlineStr">
        <is>
          <t>Average Forecast Miles Remaining</t>
        </is>
      </c>
      <c r="D8" s="7" t="n"/>
      <c r="E8" s="6" t="inlineStr">
        <is>
          <t>Records Needing Review</t>
        </is>
      </c>
      <c r="F8" s="7" t="n"/>
      <c r="G8" s="6" t="inlineStr">
        <is>
          <t>Total Forecast Replacement Cost</t>
        </is>
      </c>
      <c r="H8" s="7" t="n"/>
    </row>
    <row r="9" ht="28" customHeight="1">
      <c r="A9" s="50">
        <f>SUMIFS('Tire Forecast'!$AA$5:$AA$504,'Tire Forecast'!$AD$5:$AD$504,"OK",'Tire Forecast'!$X$5:$X$504,"&lt;="&amp;EDATE('Settings'!$B$3,'Settings'!$B$7))</f>
        <v/>
      </c>
      <c r="B9" s="9" t="n"/>
      <c r="C9" s="8">
        <f>IFERROR(AVERAGEIFS('Tire Forecast'!$S$5:$S$504,'Tire Forecast'!$AD$5:$AD$504,"OK"),0)</f>
        <v/>
      </c>
      <c r="D9" s="9" t="n"/>
      <c r="E9" s="8">
        <f>COUNTIFS('Tire Forecast'!$A$5:$A$504,"&lt;&gt;",'Tire Forecast'!$AD$5:$AD$504,"&lt;&gt;OK")</f>
        <v/>
      </c>
      <c r="F9" s="9" t="n"/>
      <c r="G9" s="50">
        <f>SUMIFS('Tire Forecast'!$AA$5:$AA$504,'Tire Forecast'!$AD$5:$AD$504,"OK")</f>
        <v/>
      </c>
      <c r="H9" s="9" t="n"/>
    </row>
    <row r="10">
      <c r="A10" s="9" t="n"/>
      <c r="B10" s="9" t="n"/>
      <c r="C10" s="9" t="n"/>
      <c r="D10" s="9" t="n"/>
      <c r="E10" s="9" t="n"/>
      <c r="F10" s="9" t="n"/>
      <c r="G10" s="9" t="n"/>
      <c r="H10" s="9" t="n"/>
    </row>
    <row r="11"/>
    <row r="12">
      <c r="A12" s="11" t="inlineStr">
        <is>
          <t>Status Summary</t>
        </is>
      </c>
      <c r="G12" s="11" t="inlineStr">
        <is>
          <t>Monthly Replacement Plan</t>
        </is>
      </c>
    </row>
    <row r="13" ht="34" customHeight="1">
      <c r="A13" s="12" t="inlineStr">
        <is>
          <t>Forecast Status</t>
        </is>
      </c>
      <c r="B13" s="12" t="inlineStr">
        <is>
          <t>Tire Count</t>
        </is>
      </c>
      <c r="C13" s="12" t="inlineStr">
        <is>
          <t>Estimated Cost</t>
        </is>
      </c>
      <c r="G13" s="12" t="inlineStr">
        <is>
          <t>Planning Period</t>
        </is>
      </c>
      <c r="H13" s="12" t="inlineStr">
        <is>
          <t>Tire Count</t>
        </is>
      </c>
      <c r="I13" s="12" t="inlineStr">
        <is>
          <t>Estimated Cost</t>
        </is>
      </c>
    </row>
    <row r="14">
      <c r="A14" s="13" t="inlineStr">
        <is>
          <t>Due Now</t>
        </is>
      </c>
      <c r="B14" s="14">
        <f>COUNTIF('Tire Forecast'!$AB$5:$AB$504,A14)</f>
        <v/>
      </c>
      <c r="C14" s="51">
        <f>SUMIF('Tire Forecast'!$AB$5:$AB$504,A14,'Tire Forecast'!$AA$5:$AA$504)</f>
        <v/>
      </c>
      <c r="G14" s="13" t="inlineStr">
        <is>
          <t>Due Now / Past Due</t>
        </is>
      </c>
      <c r="H14" s="16">
        <f>COUNTIFS('Tire Forecast'!$AD$5:$AD$504,"OK",'Tire Forecast'!$X$5:$X$504,"&lt;="&amp;'Settings'!$B$3)</f>
        <v/>
      </c>
      <c r="I14" s="52">
        <f>SUMIFS('Tire Forecast'!$AA$5:$AA$504,'Tire Forecast'!$AD$5:$AD$504,"OK",'Tire Forecast'!$X$5:$X$504,"&lt;="&amp;'Settings'!$B$3)</f>
        <v/>
      </c>
    </row>
    <row r="15">
      <c r="A15" s="13" t="inlineStr">
        <is>
          <t>Due in 30 Days</t>
        </is>
      </c>
      <c r="B15" s="14">
        <f>COUNTIF('Tire Forecast'!$AB$5:$AB$504,A15)</f>
        <v/>
      </c>
      <c r="C15" s="51">
        <f>SUMIF('Tire Forecast'!$AB$5:$AB$504,A15,'Tire Forecast'!$AA$5:$AA$504)</f>
        <v/>
      </c>
      <c r="G15" s="53">
        <f>EOMONTH('Settings'!$B$3,0)</f>
        <v/>
      </c>
      <c r="H15" s="16">
        <f>COUNTIFS('Tire Forecast'!$AD$5:$AD$504,"OK",'Tire Forecast'!$X$5:$X$504,"&gt;"&amp;'Settings'!$B$3,'Tire Forecast'!$X$5:$X$504,"&lt;="&amp;G15)</f>
        <v/>
      </c>
      <c r="I15" s="52">
        <f>SUMIFS('Tire Forecast'!$AA$5:$AA$504,'Tire Forecast'!$AD$5:$AD$504,"OK",'Tire Forecast'!$X$5:$X$504,"&gt;"&amp;'Settings'!$B$3,'Tire Forecast'!$X$5:$X$504,"&lt;="&amp;G15)</f>
        <v/>
      </c>
    </row>
    <row r="16">
      <c r="A16" s="13" t="inlineStr">
        <is>
          <t>Due in 90 Days</t>
        </is>
      </c>
      <c r="B16" s="14">
        <f>COUNTIF('Tire Forecast'!$AB$5:$AB$504,A16)</f>
        <v/>
      </c>
      <c r="C16" s="51">
        <f>SUMIF('Tire Forecast'!$AB$5:$AB$504,A16,'Tire Forecast'!$AA$5:$AA$504)</f>
        <v/>
      </c>
      <c r="G16" s="53">
        <f>EOMONTH(G15,1)</f>
        <v/>
      </c>
      <c r="H16" s="16">
        <f>COUNTIFS('Tire Forecast'!$AD$5:$AD$504,"OK",'Tire Forecast'!$X$5:$X$504,"&gt;"&amp;EOMONTH(G16,-1),'Tire Forecast'!$X$5:$X$504,"&lt;="&amp;G16)</f>
        <v/>
      </c>
      <c r="I16" s="52">
        <f>SUMIFS('Tire Forecast'!$AA$5:$AA$504,'Tire Forecast'!$AD$5:$AD$504,"OK",'Tire Forecast'!$X$5:$X$504,"&gt;"&amp;EOMONTH(G16,-1),'Tire Forecast'!$X$5:$X$504,"&lt;="&amp;G16)</f>
        <v/>
      </c>
    </row>
    <row r="17">
      <c r="A17" s="13" t="inlineStr">
        <is>
          <t>Due in 6 Months</t>
        </is>
      </c>
      <c r="B17" s="14">
        <f>COUNTIF('Tire Forecast'!$AB$5:$AB$504,A17)</f>
        <v/>
      </c>
      <c r="C17" s="51">
        <f>SUMIF('Tire Forecast'!$AB$5:$AB$504,A17,'Tire Forecast'!$AA$5:$AA$504)</f>
        <v/>
      </c>
      <c r="G17" s="53">
        <f>EOMONTH(G16,1)</f>
        <v/>
      </c>
      <c r="H17" s="16">
        <f>COUNTIFS('Tire Forecast'!$AD$5:$AD$504,"OK",'Tire Forecast'!$X$5:$X$504,"&gt;"&amp;EOMONTH(G17,-1),'Tire Forecast'!$X$5:$X$504,"&lt;="&amp;G17)</f>
        <v/>
      </c>
      <c r="I17" s="52">
        <f>SUMIFS('Tire Forecast'!$AA$5:$AA$504,'Tire Forecast'!$AD$5:$AD$504,"OK",'Tire Forecast'!$X$5:$X$504,"&gt;"&amp;EOMONTH(G17,-1),'Tire Forecast'!$X$5:$X$504,"&lt;="&amp;G17)</f>
        <v/>
      </c>
    </row>
    <row r="18">
      <c r="A18" s="13" t="inlineStr">
        <is>
          <t>Monitor</t>
        </is>
      </c>
      <c r="B18" s="14">
        <f>COUNTIF('Tire Forecast'!$AB$5:$AB$504,A18)</f>
        <v/>
      </c>
      <c r="C18" s="51">
        <f>SUMIF('Tire Forecast'!$AB$5:$AB$504,A18,'Tire Forecast'!$AA$5:$AA$504)</f>
        <v/>
      </c>
      <c r="G18" s="53">
        <f>EOMONTH(G17,1)</f>
        <v/>
      </c>
      <c r="H18" s="16">
        <f>COUNTIFS('Tire Forecast'!$AD$5:$AD$504,"OK",'Tire Forecast'!$X$5:$X$504,"&gt;"&amp;EOMONTH(G18,-1),'Tire Forecast'!$X$5:$X$504,"&lt;="&amp;G18)</f>
        <v/>
      </c>
      <c r="I18" s="52">
        <f>SUMIFS('Tire Forecast'!$AA$5:$AA$504,'Tire Forecast'!$AD$5:$AD$504,"OK",'Tire Forecast'!$X$5:$X$504,"&gt;"&amp;EOMONTH(G18,-1),'Tire Forecast'!$X$5:$X$504,"&lt;="&amp;G18)</f>
        <v/>
      </c>
    </row>
    <row r="19">
      <c r="A19" s="13" t="inlineStr">
        <is>
          <t>Review Data</t>
        </is>
      </c>
      <c r="B19" s="14">
        <f>COUNTIF('Tire Forecast'!$AB$5:$AB$504,A19)</f>
        <v/>
      </c>
      <c r="C19" s="51">
        <f>SUMIF('Tire Forecast'!$AB$5:$AB$504,A19,'Tire Forecast'!$AA$5:$AA$504)</f>
        <v/>
      </c>
      <c r="G19" s="53">
        <f>EOMONTH(G18,1)</f>
        <v/>
      </c>
      <c r="H19" s="16">
        <f>COUNTIFS('Tire Forecast'!$AD$5:$AD$504,"OK",'Tire Forecast'!$X$5:$X$504,"&gt;"&amp;EOMONTH(G19,-1),'Tire Forecast'!$X$5:$X$504,"&lt;="&amp;G19)</f>
        <v/>
      </c>
      <c r="I19" s="52">
        <f>SUMIFS('Tire Forecast'!$AA$5:$AA$504,'Tire Forecast'!$AD$5:$AD$504,"OK",'Tire Forecast'!$X$5:$X$504,"&gt;"&amp;EOMONTH(G19,-1),'Tire Forecast'!$X$5:$X$504,"&lt;="&amp;G19)</f>
        <v/>
      </c>
    </row>
    <row r="20">
      <c r="G20" s="53">
        <f>EOMONTH(G19,1)</f>
        <v/>
      </c>
      <c r="H20" s="16">
        <f>COUNTIFS('Tire Forecast'!$AD$5:$AD$504,"OK",'Tire Forecast'!$X$5:$X$504,"&gt;"&amp;EOMONTH(G20,-1),'Tire Forecast'!$X$5:$X$504,"&lt;="&amp;G20)</f>
        <v/>
      </c>
      <c r="I20" s="52">
        <f>SUMIFS('Tire Forecast'!$AA$5:$AA$504,'Tire Forecast'!$AD$5:$AD$504,"OK",'Tire Forecast'!$X$5:$X$504,"&gt;"&amp;EOMONTH(G20,-1),'Tire Forecast'!$X$5:$X$504,"&lt;="&amp;G20)</f>
        <v/>
      </c>
    </row>
    <row r="21">
      <c r="G21" s="53">
        <f>EOMONTH(G20,1)</f>
        <v/>
      </c>
      <c r="H21" s="16">
        <f>COUNTIFS('Tire Forecast'!$AD$5:$AD$504,"OK",'Tire Forecast'!$X$5:$X$504,"&gt;"&amp;EOMONTH(G21,-1),'Tire Forecast'!$X$5:$X$504,"&lt;="&amp;G21)</f>
        <v/>
      </c>
      <c r="I21" s="52">
        <f>SUMIFS('Tire Forecast'!$AA$5:$AA$504,'Tire Forecast'!$AD$5:$AD$504,"OK",'Tire Forecast'!$X$5:$X$504,"&gt;"&amp;EOMONTH(G21,-1),'Tire Forecast'!$X$5:$X$504,"&lt;="&amp;G21)</f>
        <v/>
      </c>
    </row>
    <row r="22">
      <c r="A22" s="11" t="inlineStr">
        <is>
          <t>Upcoming Replacements</t>
        </is>
      </c>
      <c r="G22" s="53">
        <f>EOMONTH(G21,1)</f>
        <v/>
      </c>
      <c r="H22" s="16">
        <f>COUNTIFS('Tire Forecast'!$AD$5:$AD$504,"OK",'Tire Forecast'!$X$5:$X$504,"&gt;"&amp;EOMONTH(G22,-1),'Tire Forecast'!$X$5:$X$504,"&lt;="&amp;G22)</f>
        <v/>
      </c>
      <c r="I22" s="52">
        <f>SUMIFS('Tire Forecast'!$AA$5:$AA$504,'Tire Forecast'!$AD$5:$AD$504,"OK",'Tire Forecast'!$X$5:$X$504,"&gt;"&amp;EOMONTH(G22,-1),'Tire Forecast'!$X$5:$X$504,"&lt;="&amp;G22)</f>
        <v/>
      </c>
    </row>
    <row r="23" ht="34" customHeight="1">
      <c r="A23" s="12" t="inlineStr">
        <is>
          <t>Unit ID</t>
        </is>
      </c>
      <c r="B23" s="12" t="inlineStr">
        <is>
          <t>Tire Position</t>
        </is>
      </c>
      <c r="C23" s="12" t="inlineStr">
        <is>
          <t>Forecast Date</t>
        </is>
      </c>
      <c r="D23" s="12" t="inlineStr">
        <is>
          <t>Forecast Status</t>
        </is>
      </c>
      <c r="E23" s="12" t="inlineStr">
        <is>
          <t>Estimated Cost</t>
        </is>
      </c>
      <c r="G23" s="53">
        <f>EOMONTH(G22,1)</f>
        <v/>
      </c>
      <c r="H23" s="16">
        <f>COUNTIFS('Tire Forecast'!$AD$5:$AD$504,"OK",'Tire Forecast'!$X$5:$X$504,"&gt;"&amp;EOMONTH(G23,-1),'Tire Forecast'!$X$5:$X$504,"&lt;="&amp;G23)</f>
        <v/>
      </c>
      <c r="I23" s="52">
        <f>SUMIFS('Tire Forecast'!$AA$5:$AA$504,'Tire Forecast'!$AD$5:$AD$504,"OK",'Tire Forecast'!$X$5:$X$504,"&gt;"&amp;EOMONTH(G23,-1),'Tire Forecast'!$X$5:$X$504,"&lt;="&amp;G23)</f>
        <v/>
      </c>
    </row>
    <row r="24">
      <c r="A24" s="13">
        <f>IFERROR(INDEX('Tire Forecast'!$A$5:$A$504,MATCH($Z24,'Tire Forecast'!$AF$5:$AF$504,0)),"")</f>
        <v/>
      </c>
      <c r="B24" s="13">
        <f>IFERROR(INDEX('Tire Forecast'!$C$5:$C$504,MATCH($Z24,'Tire Forecast'!$AF$5:$AF$504,0)),"")</f>
        <v/>
      </c>
      <c r="C24" s="54">
        <f>IFERROR(INDEX('Tire Forecast'!$X$5:$X$504,MATCH($Z24,'Tire Forecast'!$AF$5:$AF$504,0)),"")</f>
        <v/>
      </c>
      <c r="D24" s="13">
        <f>IFERROR(INDEX('Tire Forecast'!$AB$5:$AB$504,MATCH($Z24,'Tire Forecast'!$AF$5:$AF$504,0)),"")</f>
        <v/>
      </c>
      <c r="E24" s="51">
        <f>IFERROR(INDEX('Tire Forecast'!$AA$5:$AA$504,MATCH($Z24,'Tire Forecast'!$AF$5:$AF$504,0)),"")</f>
        <v/>
      </c>
      <c r="G24" s="53">
        <f>EOMONTH(G23,1)</f>
        <v/>
      </c>
      <c r="H24" s="16">
        <f>COUNTIFS('Tire Forecast'!$AD$5:$AD$504,"OK",'Tire Forecast'!$X$5:$X$504,"&gt;"&amp;EOMONTH(G24,-1),'Tire Forecast'!$X$5:$X$504,"&lt;="&amp;G24)</f>
        <v/>
      </c>
      <c r="I24" s="52">
        <f>SUMIFS('Tire Forecast'!$AA$5:$AA$504,'Tire Forecast'!$AD$5:$AD$504,"OK",'Tire Forecast'!$X$5:$X$504,"&gt;"&amp;EOMONTH(G24,-1),'Tire Forecast'!$X$5:$X$504,"&lt;="&amp;G24)</f>
        <v/>
      </c>
      <c r="Z24">
        <f>IFERROR(AGGREGATE(15,6,'Tire Forecast'!$AF$5:$AF$504,ROWS($Z$24:Z24)),"")</f>
        <v/>
      </c>
    </row>
    <row r="25">
      <c r="A25" s="13">
        <f>IFERROR(INDEX('Tire Forecast'!$A$5:$A$504,MATCH($Z25,'Tire Forecast'!$AF$5:$AF$504,0)),"")</f>
        <v/>
      </c>
      <c r="B25" s="13">
        <f>IFERROR(INDEX('Tire Forecast'!$C$5:$C$504,MATCH($Z25,'Tire Forecast'!$AF$5:$AF$504,0)),"")</f>
        <v/>
      </c>
      <c r="C25" s="54">
        <f>IFERROR(INDEX('Tire Forecast'!$X$5:$X$504,MATCH($Z25,'Tire Forecast'!$AF$5:$AF$504,0)),"")</f>
        <v/>
      </c>
      <c r="D25" s="13">
        <f>IFERROR(INDEX('Tire Forecast'!$AB$5:$AB$504,MATCH($Z25,'Tire Forecast'!$AF$5:$AF$504,0)),"")</f>
        <v/>
      </c>
      <c r="E25" s="51">
        <f>IFERROR(INDEX('Tire Forecast'!$AA$5:$AA$504,MATCH($Z25,'Tire Forecast'!$AF$5:$AF$504,0)),"")</f>
        <v/>
      </c>
      <c r="G25" s="53">
        <f>EOMONTH(G24,1)</f>
        <v/>
      </c>
      <c r="H25" s="16">
        <f>COUNTIFS('Tire Forecast'!$AD$5:$AD$504,"OK",'Tire Forecast'!$X$5:$X$504,"&gt;"&amp;EOMONTH(G25,-1),'Tire Forecast'!$X$5:$X$504,"&lt;="&amp;G25)</f>
        <v/>
      </c>
      <c r="I25" s="52">
        <f>SUMIFS('Tire Forecast'!$AA$5:$AA$504,'Tire Forecast'!$AD$5:$AD$504,"OK",'Tire Forecast'!$X$5:$X$504,"&gt;"&amp;EOMONTH(G25,-1),'Tire Forecast'!$X$5:$X$504,"&lt;="&amp;G25)</f>
        <v/>
      </c>
      <c r="Z25">
        <f>IFERROR(AGGREGATE(15,6,'Tire Forecast'!$AF$5:$AF$504,ROWS($Z$24:Z25)),"")</f>
        <v/>
      </c>
    </row>
    <row r="26">
      <c r="A26" s="13">
        <f>IFERROR(INDEX('Tire Forecast'!$A$5:$A$504,MATCH($Z26,'Tire Forecast'!$AF$5:$AF$504,0)),"")</f>
        <v/>
      </c>
      <c r="B26" s="13">
        <f>IFERROR(INDEX('Tire Forecast'!$C$5:$C$504,MATCH($Z26,'Tire Forecast'!$AF$5:$AF$504,0)),"")</f>
        <v/>
      </c>
      <c r="C26" s="54">
        <f>IFERROR(INDEX('Tire Forecast'!$X$5:$X$504,MATCH($Z26,'Tire Forecast'!$AF$5:$AF$504,0)),"")</f>
        <v/>
      </c>
      <c r="D26" s="13">
        <f>IFERROR(INDEX('Tire Forecast'!$AB$5:$AB$504,MATCH($Z26,'Tire Forecast'!$AF$5:$AF$504,0)),"")</f>
        <v/>
      </c>
      <c r="E26" s="51">
        <f>IFERROR(INDEX('Tire Forecast'!$AA$5:$AA$504,MATCH($Z26,'Tire Forecast'!$AF$5:$AF$504,0)),"")</f>
        <v/>
      </c>
      <c r="G26" s="53">
        <f>EOMONTH(G25,1)</f>
        <v/>
      </c>
      <c r="H26" s="16">
        <f>COUNTIFS('Tire Forecast'!$AD$5:$AD$504,"OK",'Tire Forecast'!$X$5:$X$504,"&gt;"&amp;EOMONTH(G26,-1),'Tire Forecast'!$X$5:$X$504,"&lt;="&amp;G26)</f>
        <v/>
      </c>
      <c r="I26" s="52">
        <f>SUMIFS('Tire Forecast'!$AA$5:$AA$504,'Tire Forecast'!$AD$5:$AD$504,"OK",'Tire Forecast'!$X$5:$X$504,"&gt;"&amp;EOMONTH(G26,-1),'Tire Forecast'!$X$5:$X$504,"&lt;="&amp;G26)</f>
        <v/>
      </c>
      <c r="Z26">
        <f>IFERROR(AGGREGATE(15,6,'Tire Forecast'!$AF$5:$AF$504,ROWS($Z$24:Z26)),"")</f>
        <v/>
      </c>
    </row>
    <row r="27">
      <c r="A27" s="13">
        <f>IFERROR(INDEX('Tire Forecast'!$A$5:$A$504,MATCH($Z27,'Tire Forecast'!$AF$5:$AF$504,0)),"")</f>
        <v/>
      </c>
      <c r="B27" s="13">
        <f>IFERROR(INDEX('Tire Forecast'!$C$5:$C$504,MATCH($Z27,'Tire Forecast'!$AF$5:$AF$504,0)),"")</f>
        <v/>
      </c>
      <c r="C27" s="54">
        <f>IFERROR(INDEX('Tire Forecast'!$X$5:$X$504,MATCH($Z27,'Tire Forecast'!$AF$5:$AF$504,0)),"")</f>
        <v/>
      </c>
      <c r="D27" s="13">
        <f>IFERROR(INDEX('Tire Forecast'!$AB$5:$AB$504,MATCH($Z27,'Tire Forecast'!$AF$5:$AF$504,0)),"")</f>
        <v/>
      </c>
      <c r="E27" s="51">
        <f>IFERROR(INDEX('Tire Forecast'!$AA$5:$AA$504,MATCH($Z27,'Tire Forecast'!$AF$5:$AF$504,0)),"")</f>
        <v/>
      </c>
      <c r="G27">
        <f>""</f>
        <v/>
      </c>
      <c r="H27">
        <f>""</f>
        <v/>
      </c>
      <c r="I27">
        <f>""</f>
        <v/>
      </c>
      <c r="Z27">
        <f>IFERROR(AGGREGATE(15,6,'Tire Forecast'!$AF$5:$AF$504,ROWS($Z$24:Z27)),"")</f>
        <v/>
      </c>
    </row>
    <row r="28">
      <c r="A28" s="13">
        <f>IFERROR(INDEX('Tire Forecast'!$A$5:$A$504,MATCH($Z28,'Tire Forecast'!$AF$5:$AF$504,0)),"")</f>
        <v/>
      </c>
      <c r="B28" s="13">
        <f>IFERROR(INDEX('Tire Forecast'!$C$5:$C$504,MATCH($Z28,'Tire Forecast'!$AF$5:$AF$504,0)),"")</f>
        <v/>
      </c>
      <c r="C28" s="54">
        <f>IFERROR(INDEX('Tire Forecast'!$X$5:$X$504,MATCH($Z28,'Tire Forecast'!$AF$5:$AF$504,0)),"")</f>
        <v/>
      </c>
      <c r="D28" s="13">
        <f>IFERROR(INDEX('Tire Forecast'!$AB$5:$AB$504,MATCH($Z28,'Tire Forecast'!$AF$5:$AF$504,0)),"")</f>
        <v/>
      </c>
      <c r="E28" s="51">
        <f>IFERROR(INDEX('Tire Forecast'!$AA$5:$AA$504,MATCH($Z28,'Tire Forecast'!$AF$5:$AF$504,0)),"")</f>
        <v/>
      </c>
      <c r="G28">
        <f>""</f>
        <v/>
      </c>
      <c r="H28">
        <f>""</f>
        <v/>
      </c>
      <c r="I28">
        <f>""</f>
        <v/>
      </c>
      <c r="Z28">
        <f>IFERROR(AGGREGATE(15,6,'Tire Forecast'!$AF$5:$AF$504,ROWS($Z$24:Z28)),"")</f>
        <v/>
      </c>
    </row>
    <row r="29">
      <c r="A29" s="13">
        <f>IFERROR(INDEX('Tire Forecast'!$A$5:$A$504,MATCH($Z29,'Tire Forecast'!$AF$5:$AF$504,0)),"")</f>
        <v/>
      </c>
      <c r="B29" s="13">
        <f>IFERROR(INDEX('Tire Forecast'!$C$5:$C$504,MATCH($Z29,'Tire Forecast'!$AF$5:$AF$504,0)),"")</f>
        <v/>
      </c>
      <c r="C29" s="54">
        <f>IFERROR(INDEX('Tire Forecast'!$X$5:$X$504,MATCH($Z29,'Tire Forecast'!$AF$5:$AF$504,0)),"")</f>
        <v/>
      </c>
      <c r="D29" s="13">
        <f>IFERROR(INDEX('Tire Forecast'!$AB$5:$AB$504,MATCH($Z29,'Tire Forecast'!$AF$5:$AF$504,0)),"")</f>
        <v/>
      </c>
      <c r="E29" s="51">
        <f>IFERROR(INDEX('Tire Forecast'!$AA$5:$AA$504,MATCH($Z29,'Tire Forecast'!$AF$5:$AF$504,0)),"")</f>
        <v/>
      </c>
      <c r="G29">
        <f>""</f>
        <v/>
      </c>
      <c r="H29">
        <f>""</f>
        <v/>
      </c>
      <c r="I29">
        <f>""</f>
        <v/>
      </c>
      <c r="Z29">
        <f>IFERROR(AGGREGATE(15,6,'Tire Forecast'!$AF$5:$AF$504,ROWS($Z$24:Z29)),"")</f>
        <v/>
      </c>
    </row>
    <row r="30">
      <c r="A30" s="13">
        <f>IFERROR(INDEX('Tire Forecast'!$A$5:$A$504,MATCH($Z30,'Tire Forecast'!$AF$5:$AF$504,0)),"")</f>
        <v/>
      </c>
      <c r="B30" s="13">
        <f>IFERROR(INDEX('Tire Forecast'!$C$5:$C$504,MATCH($Z30,'Tire Forecast'!$AF$5:$AF$504,0)),"")</f>
        <v/>
      </c>
      <c r="C30" s="54">
        <f>IFERROR(INDEX('Tire Forecast'!$X$5:$X$504,MATCH($Z30,'Tire Forecast'!$AF$5:$AF$504,0)),"")</f>
        <v/>
      </c>
      <c r="D30" s="13">
        <f>IFERROR(INDEX('Tire Forecast'!$AB$5:$AB$504,MATCH($Z30,'Tire Forecast'!$AF$5:$AF$504,0)),"")</f>
        <v/>
      </c>
      <c r="E30" s="51">
        <f>IFERROR(INDEX('Tire Forecast'!$AA$5:$AA$504,MATCH($Z30,'Tire Forecast'!$AF$5:$AF$504,0)),"")</f>
        <v/>
      </c>
      <c r="G30">
        <f>""</f>
        <v/>
      </c>
      <c r="H30">
        <f>""</f>
        <v/>
      </c>
      <c r="I30">
        <f>""</f>
        <v/>
      </c>
      <c r="Z30">
        <f>IFERROR(AGGREGATE(15,6,'Tire Forecast'!$AF$5:$AF$504,ROWS($Z$24:Z30)),"")</f>
        <v/>
      </c>
    </row>
    <row r="31">
      <c r="A31" s="13">
        <f>IFERROR(INDEX('Tire Forecast'!$A$5:$A$504,MATCH($Z31,'Tire Forecast'!$AF$5:$AF$504,0)),"")</f>
        <v/>
      </c>
      <c r="B31" s="13">
        <f>IFERROR(INDEX('Tire Forecast'!$C$5:$C$504,MATCH($Z31,'Tire Forecast'!$AF$5:$AF$504,0)),"")</f>
        <v/>
      </c>
      <c r="C31" s="54">
        <f>IFERROR(INDEX('Tire Forecast'!$X$5:$X$504,MATCH($Z31,'Tire Forecast'!$AF$5:$AF$504,0)),"")</f>
        <v/>
      </c>
      <c r="D31" s="13">
        <f>IFERROR(INDEX('Tire Forecast'!$AB$5:$AB$504,MATCH($Z31,'Tire Forecast'!$AF$5:$AF$504,0)),"")</f>
        <v/>
      </c>
      <c r="E31" s="51">
        <f>IFERROR(INDEX('Tire Forecast'!$AA$5:$AA$504,MATCH($Z31,'Tire Forecast'!$AF$5:$AF$504,0)),"")</f>
        <v/>
      </c>
      <c r="G31">
        <f>""</f>
        <v/>
      </c>
      <c r="H31">
        <f>""</f>
        <v/>
      </c>
      <c r="I31">
        <f>""</f>
        <v/>
      </c>
      <c r="Z31">
        <f>IFERROR(AGGREGATE(15,6,'Tire Forecast'!$AF$5:$AF$504,ROWS($Z$24:Z31)),"")</f>
        <v/>
      </c>
    </row>
    <row r="32">
      <c r="A32">
        <f>""</f>
        <v/>
      </c>
      <c r="D32">
        <f>""</f>
        <v/>
      </c>
      <c r="E32">
        <f>""</f>
        <v/>
      </c>
      <c r="G32">
        <f>""</f>
        <v/>
      </c>
      <c r="H32">
        <f>""</f>
        <v/>
      </c>
      <c r="I32">
        <f>""</f>
        <v/>
      </c>
      <c r="Z32">
        <f>""</f>
        <v/>
      </c>
    </row>
    <row r="33">
      <c r="A33">
        <f>""</f>
        <v/>
      </c>
      <c r="D33">
        <f>""</f>
        <v/>
      </c>
      <c r="E33">
        <f>""</f>
        <v/>
      </c>
      <c r="G33">
        <f>""</f>
        <v/>
      </c>
      <c r="H33">
        <f>""</f>
        <v/>
      </c>
      <c r="I33">
        <f>""</f>
        <v/>
      </c>
      <c r="Z33">
        <f>""</f>
        <v/>
      </c>
    </row>
    <row r="34" ht="32" customHeight="1">
      <c r="A34" s="12" t="inlineStr">
        <is>
          <t>Workbook Check</t>
        </is>
      </c>
      <c r="B34" s="12" t="inlineStr">
        <is>
          <t>Result</t>
        </is>
      </c>
      <c r="C34" s="12" t="inlineStr">
        <is>
          <t>Status</t>
        </is>
      </c>
      <c r="D34">
        <f>""</f>
        <v/>
      </c>
      <c r="E34">
        <f>""</f>
        <v/>
      </c>
      <c r="G34">
        <f>""</f>
        <v/>
      </c>
      <c r="H34">
        <f>""</f>
        <v/>
      </c>
      <c r="I34">
        <f>""</f>
        <v/>
      </c>
      <c r="Z34">
        <f>""</f>
        <v/>
      </c>
    </row>
    <row r="35">
      <c r="A35" s="20" t="inlineStr">
        <is>
          <t>Input Issues</t>
        </is>
      </c>
      <c r="B35" s="21">
        <f>COUNTIFS('Tire Forecast'!$A$5:$A$504,"&lt;&gt;",'Tire Forecast'!$AD$5:$AD$504,"&lt;&gt;OK")</f>
        <v/>
      </c>
      <c r="C35" s="20">
        <f>IF(B35=0,"OK","Review")</f>
        <v/>
      </c>
      <c r="D35">
        <f>""</f>
        <v/>
      </c>
      <c r="E35">
        <f>""</f>
        <v/>
      </c>
      <c r="G35">
        <f>""</f>
        <v/>
      </c>
      <c r="H35">
        <f>""</f>
        <v/>
      </c>
      <c r="I35">
        <f>""</f>
        <v/>
      </c>
      <c r="Z35">
        <f>""</f>
        <v/>
      </c>
    </row>
    <row r="36">
      <c r="A36" s="20" t="inlineStr">
        <is>
          <t>Valid Rows Missing Forecast Date</t>
        </is>
      </c>
      <c r="B36" s="21">
        <f>COUNTIFS('Tire Forecast'!$A$5:$A$504,"&lt;&gt;",'Tire Forecast'!$AD$5:$AD$504,"OK",'Tire Forecast'!$X$5:$X$504,"")</f>
        <v/>
      </c>
      <c r="C36" s="20">
        <f>IF(B36=0,"OK","Review")</f>
        <v/>
      </c>
      <c r="D36">
        <f>""</f>
        <v/>
      </c>
      <c r="E36">
        <f>""</f>
        <v/>
      </c>
      <c r="G36">
        <f>""</f>
        <v/>
      </c>
      <c r="H36">
        <f>""</f>
        <v/>
      </c>
      <c r="I36">
        <f>""</f>
        <v/>
      </c>
      <c r="Z36">
        <f>""</f>
        <v/>
      </c>
    </row>
    <row r="37">
      <c r="A37" s="20" t="inlineStr">
        <is>
          <t>Position Types Not Found</t>
        </is>
      </c>
      <c r="B37" s="21">
        <f>COUNTIFS('Tire Forecast'!$A$5:$A$504,"&lt;&gt;",'Tire Forecast'!$Q$5:$Q$504,"")</f>
        <v/>
      </c>
      <c r="C37" s="20">
        <f>IF(B37=0,"OK","Review")</f>
        <v/>
      </c>
      <c r="D37">
        <f>""</f>
        <v/>
      </c>
      <c r="E37">
        <f>""</f>
        <v/>
      </c>
      <c r="G37">
        <f>""</f>
        <v/>
      </c>
      <c r="H37">
        <f>""</f>
        <v/>
      </c>
      <c r="I37">
        <f>""</f>
        <v/>
      </c>
      <c r="Z37">
        <f>""</f>
        <v/>
      </c>
    </row>
    <row r="38">
      <c r="A38">
        <f>""</f>
        <v/>
      </c>
      <c r="B38">
        <f>""</f>
        <v/>
      </c>
      <c r="C38">
        <f>""</f>
        <v/>
      </c>
      <c r="D38">
        <f>""</f>
        <v/>
      </c>
      <c r="E38">
        <f>""</f>
        <v/>
      </c>
      <c r="G38">
        <f>""</f>
        <v/>
      </c>
      <c r="H38">
        <f>""</f>
        <v/>
      </c>
      <c r="I38">
        <f>""</f>
        <v/>
      </c>
      <c r="Z38">
        <f>""</f>
        <v/>
      </c>
    </row>
    <row r="39">
      <c r="A39">
        <f>""</f>
        <v/>
      </c>
      <c r="B39">
        <f>""</f>
        <v/>
      </c>
      <c r="C39">
        <f>""</f>
        <v/>
      </c>
      <c r="D39">
        <f>""</f>
        <v/>
      </c>
      <c r="E39">
        <f>""</f>
        <v/>
      </c>
      <c r="G39">
        <f>""</f>
        <v/>
      </c>
      <c r="H39">
        <f>""</f>
        <v/>
      </c>
      <c r="I39">
        <f>""</f>
        <v/>
      </c>
      <c r="Z39">
        <f>""</f>
        <v/>
      </c>
    </row>
    <row r="40">
      <c r="A40">
        <f>""</f>
        <v/>
      </c>
      <c r="B40">
        <f>""</f>
        <v/>
      </c>
      <c r="C40">
        <f>""</f>
        <v/>
      </c>
      <c r="D40">
        <f>""</f>
        <v/>
      </c>
      <c r="E40">
        <f>""</f>
        <v/>
      </c>
      <c r="G40">
        <f>""</f>
        <v/>
      </c>
      <c r="H40">
        <f>""</f>
        <v/>
      </c>
      <c r="I40">
        <f>""</f>
        <v/>
      </c>
      <c r="Z40">
        <f>""</f>
        <v/>
      </c>
    </row>
    <row r="41">
      <c r="A41">
        <f>""</f>
        <v/>
      </c>
      <c r="B41">
        <f>""</f>
        <v/>
      </c>
      <c r="C41">
        <f>""</f>
        <v/>
      </c>
      <c r="D41">
        <f>""</f>
        <v/>
      </c>
      <c r="E41">
        <f>""</f>
        <v/>
      </c>
      <c r="G41">
        <f>""</f>
        <v/>
      </c>
      <c r="H41">
        <f>""</f>
        <v/>
      </c>
      <c r="I41">
        <f>""</f>
        <v/>
      </c>
      <c r="Z41">
        <f>""</f>
        <v/>
      </c>
    </row>
    <row r="42">
      <c r="A42">
        <f>""</f>
        <v/>
      </c>
      <c r="B42">
        <f>""</f>
        <v/>
      </c>
      <c r="C42">
        <f>""</f>
        <v/>
      </c>
      <c r="D42">
        <f>""</f>
        <v/>
      </c>
      <c r="E42">
        <f>""</f>
        <v/>
      </c>
      <c r="G42">
        <f>""</f>
        <v/>
      </c>
      <c r="H42">
        <f>""</f>
        <v/>
      </c>
      <c r="I42">
        <f>""</f>
        <v/>
      </c>
      <c r="Z42">
        <f>""</f>
        <v/>
      </c>
    </row>
    <row r="43">
      <c r="A43">
        <f>""</f>
        <v/>
      </c>
      <c r="B43">
        <f>""</f>
        <v/>
      </c>
      <c r="C43">
        <f>""</f>
        <v/>
      </c>
      <c r="D43">
        <f>""</f>
        <v/>
      </c>
      <c r="E43">
        <f>""</f>
        <v/>
      </c>
      <c r="G43">
        <f>""</f>
        <v/>
      </c>
      <c r="H43">
        <f>""</f>
        <v/>
      </c>
      <c r="I43">
        <f>""</f>
        <v/>
      </c>
      <c r="Z43">
        <f>""</f>
        <v/>
      </c>
    </row>
    <row r="44">
      <c r="A44">
        <f>""</f>
        <v/>
      </c>
      <c r="B44">
        <f>""</f>
        <v/>
      </c>
      <c r="C44">
        <f>""</f>
        <v/>
      </c>
      <c r="D44">
        <f>""</f>
        <v/>
      </c>
      <c r="E44">
        <f>""</f>
        <v/>
      </c>
      <c r="G44">
        <f>""</f>
        <v/>
      </c>
      <c r="H44">
        <f>""</f>
        <v/>
      </c>
      <c r="I44">
        <f>""</f>
        <v/>
      </c>
      <c r="Z44">
        <f>""</f>
        <v/>
      </c>
    </row>
    <row r="45">
      <c r="A45">
        <f>""</f>
        <v/>
      </c>
      <c r="B45">
        <f>""</f>
        <v/>
      </c>
      <c r="C45">
        <f>""</f>
        <v/>
      </c>
      <c r="D45">
        <f>""</f>
        <v/>
      </c>
      <c r="E45">
        <f>""</f>
        <v/>
      </c>
      <c r="G45">
        <f>""</f>
        <v/>
      </c>
      <c r="H45">
        <f>""</f>
        <v/>
      </c>
      <c r="I45">
        <f>""</f>
        <v/>
      </c>
      <c r="Z45">
        <f>""</f>
        <v/>
      </c>
    </row>
    <row r="46">
      <c r="A46">
        <f>""</f>
        <v/>
      </c>
      <c r="B46">
        <f>""</f>
        <v/>
      </c>
      <c r="C46">
        <f>""</f>
        <v/>
      </c>
      <c r="D46">
        <f>""</f>
        <v/>
      </c>
      <c r="E46">
        <f>""</f>
        <v/>
      </c>
      <c r="G46">
        <f>""</f>
        <v/>
      </c>
      <c r="H46">
        <f>""</f>
        <v/>
      </c>
      <c r="I46">
        <f>""</f>
        <v/>
      </c>
      <c r="Z46">
        <f>""</f>
        <v/>
      </c>
    </row>
    <row r="47">
      <c r="A47">
        <f>""</f>
        <v/>
      </c>
      <c r="B47">
        <f>""</f>
        <v/>
      </c>
      <c r="C47">
        <f>""</f>
        <v/>
      </c>
      <c r="D47">
        <f>""</f>
        <v/>
      </c>
      <c r="E47">
        <f>""</f>
        <v/>
      </c>
      <c r="G47">
        <f>""</f>
        <v/>
      </c>
      <c r="H47">
        <f>""</f>
        <v/>
      </c>
      <c r="I47">
        <f>""</f>
        <v/>
      </c>
      <c r="Z47">
        <f>""</f>
        <v/>
      </c>
    </row>
    <row r="48">
      <c r="A48">
        <f>""</f>
        <v/>
      </c>
      <c r="B48">
        <f>""</f>
        <v/>
      </c>
      <c r="C48">
        <f>""</f>
        <v/>
      </c>
      <c r="D48">
        <f>""</f>
        <v/>
      </c>
      <c r="E48">
        <f>""</f>
        <v/>
      </c>
      <c r="G48">
        <f>""</f>
        <v/>
      </c>
      <c r="H48">
        <f>""</f>
        <v/>
      </c>
      <c r="I48">
        <f>""</f>
        <v/>
      </c>
      <c r="Z48">
        <f>""</f>
        <v/>
      </c>
    </row>
    <row r="49">
      <c r="A49">
        <f>""</f>
        <v/>
      </c>
      <c r="B49">
        <f>""</f>
        <v/>
      </c>
      <c r="C49">
        <f>""</f>
        <v/>
      </c>
      <c r="D49">
        <f>""</f>
        <v/>
      </c>
      <c r="E49">
        <f>""</f>
        <v/>
      </c>
      <c r="G49">
        <f>""</f>
        <v/>
      </c>
      <c r="H49">
        <f>""</f>
        <v/>
      </c>
      <c r="I49">
        <f>""</f>
        <v/>
      </c>
      <c r="Z49">
        <f>""</f>
        <v/>
      </c>
    </row>
    <row r="50">
      <c r="A50">
        <f>""</f>
        <v/>
      </c>
      <c r="B50">
        <f>""</f>
        <v/>
      </c>
      <c r="C50">
        <f>""</f>
        <v/>
      </c>
      <c r="D50">
        <f>""</f>
        <v/>
      </c>
      <c r="E50">
        <f>""</f>
        <v/>
      </c>
      <c r="G50">
        <f>""</f>
        <v/>
      </c>
      <c r="H50">
        <f>""</f>
        <v/>
      </c>
      <c r="I50">
        <f>""</f>
        <v/>
      </c>
      <c r="Z50">
        <f>""</f>
        <v/>
      </c>
    </row>
    <row r="51">
      <c r="A51">
        <f>""</f>
        <v/>
      </c>
      <c r="B51">
        <f>""</f>
        <v/>
      </c>
      <c r="C51">
        <f>""</f>
        <v/>
      </c>
      <c r="D51">
        <f>""</f>
        <v/>
      </c>
      <c r="E51">
        <f>""</f>
        <v/>
      </c>
      <c r="G51">
        <f>""</f>
        <v/>
      </c>
      <c r="H51">
        <f>""</f>
        <v/>
      </c>
      <c r="I51">
        <f>""</f>
        <v/>
      </c>
      <c r="Z51">
        <f>""</f>
        <v/>
      </c>
    </row>
    <row r="52">
      <c r="A52">
        <f>""</f>
        <v/>
      </c>
      <c r="B52">
        <f>""</f>
        <v/>
      </c>
      <c r="C52">
        <f>""</f>
        <v/>
      </c>
      <c r="D52">
        <f>""</f>
        <v/>
      </c>
      <c r="E52">
        <f>""</f>
        <v/>
      </c>
      <c r="G52">
        <f>""</f>
        <v/>
      </c>
      <c r="H52">
        <f>""</f>
        <v/>
      </c>
      <c r="I52">
        <f>""</f>
        <v/>
      </c>
      <c r="Z52">
        <f>""</f>
        <v/>
      </c>
    </row>
    <row r="53">
      <c r="A53">
        <f>""</f>
        <v/>
      </c>
      <c r="B53">
        <f>""</f>
        <v/>
      </c>
      <c r="C53">
        <f>""</f>
        <v/>
      </c>
      <c r="D53">
        <f>""</f>
        <v/>
      </c>
      <c r="E53">
        <f>""</f>
        <v/>
      </c>
      <c r="G53">
        <f>""</f>
        <v/>
      </c>
      <c r="H53">
        <f>""</f>
        <v/>
      </c>
      <c r="I53">
        <f>""</f>
        <v/>
      </c>
      <c r="Z53">
        <f>""</f>
        <v/>
      </c>
    </row>
    <row r="54">
      <c r="A54">
        <f>""</f>
        <v/>
      </c>
      <c r="B54">
        <f>""</f>
        <v/>
      </c>
      <c r="C54">
        <f>""</f>
        <v/>
      </c>
      <c r="D54">
        <f>""</f>
        <v/>
      </c>
      <c r="E54">
        <f>""</f>
        <v/>
      </c>
      <c r="G54">
        <f>""</f>
        <v/>
      </c>
      <c r="H54">
        <f>""</f>
        <v/>
      </c>
      <c r="I54">
        <f>""</f>
        <v/>
      </c>
      <c r="Z54">
        <f>""</f>
        <v/>
      </c>
    </row>
    <row r="55">
      <c r="A55">
        <f>""</f>
        <v/>
      </c>
      <c r="B55">
        <f>""</f>
        <v/>
      </c>
      <c r="C55">
        <f>""</f>
        <v/>
      </c>
      <c r="D55">
        <f>""</f>
        <v/>
      </c>
      <c r="E55">
        <f>""</f>
        <v/>
      </c>
      <c r="G55">
        <f>""</f>
        <v/>
      </c>
      <c r="H55">
        <f>""</f>
        <v/>
      </c>
      <c r="I55">
        <f>""</f>
        <v/>
      </c>
      <c r="Z55">
        <f>""</f>
        <v/>
      </c>
    </row>
    <row r="56">
      <c r="A56">
        <f>""</f>
        <v/>
      </c>
      <c r="B56">
        <f>""</f>
        <v/>
      </c>
      <c r="C56">
        <f>""</f>
        <v/>
      </c>
      <c r="D56">
        <f>""</f>
        <v/>
      </c>
      <c r="E56">
        <f>""</f>
        <v/>
      </c>
      <c r="G56">
        <f>""</f>
        <v/>
      </c>
      <c r="H56">
        <f>""</f>
        <v/>
      </c>
      <c r="I56">
        <f>""</f>
        <v/>
      </c>
      <c r="Z56">
        <f>""</f>
        <v/>
      </c>
    </row>
    <row r="57">
      <c r="A57">
        <f>""</f>
        <v/>
      </c>
      <c r="B57">
        <f>""</f>
        <v/>
      </c>
      <c r="C57">
        <f>""</f>
        <v/>
      </c>
      <c r="D57">
        <f>""</f>
        <v/>
      </c>
      <c r="E57">
        <f>""</f>
        <v/>
      </c>
      <c r="G57">
        <f>""</f>
        <v/>
      </c>
      <c r="H57">
        <f>""</f>
        <v/>
      </c>
      <c r="I57">
        <f>""</f>
        <v/>
      </c>
      <c r="Z57">
        <f>""</f>
        <v/>
      </c>
    </row>
    <row r="58">
      <c r="A58">
        <f>""</f>
        <v/>
      </c>
      <c r="B58">
        <f>""</f>
        <v/>
      </c>
      <c r="C58">
        <f>""</f>
        <v/>
      </c>
      <c r="D58">
        <f>""</f>
        <v/>
      </c>
      <c r="E58">
        <f>""</f>
        <v/>
      </c>
      <c r="G58">
        <f>""</f>
        <v/>
      </c>
      <c r="H58">
        <f>""</f>
        <v/>
      </c>
      <c r="I58">
        <f>""</f>
        <v/>
      </c>
      <c r="Z58">
        <f>""</f>
        <v/>
      </c>
    </row>
    <row r="59">
      <c r="A59">
        <f>""</f>
        <v/>
      </c>
      <c r="B59">
        <f>""</f>
        <v/>
      </c>
      <c r="C59">
        <f>""</f>
        <v/>
      </c>
      <c r="D59">
        <f>""</f>
        <v/>
      </c>
      <c r="E59">
        <f>""</f>
        <v/>
      </c>
      <c r="G59">
        <f>""</f>
        <v/>
      </c>
      <c r="H59">
        <f>""</f>
        <v/>
      </c>
      <c r="I59">
        <f>""</f>
        <v/>
      </c>
      <c r="Z59">
        <f>""</f>
        <v/>
      </c>
    </row>
    <row r="60">
      <c r="A60">
        <f>""</f>
        <v/>
      </c>
      <c r="B60">
        <f>""</f>
        <v/>
      </c>
      <c r="C60">
        <f>""</f>
        <v/>
      </c>
      <c r="D60">
        <f>""</f>
        <v/>
      </c>
      <c r="E60">
        <f>""</f>
        <v/>
      </c>
      <c r="G60">
        <f>""</f>
        <v/>
      </c>
      <c r="H60">
        <f>""</f>
        <v/>
      </c>
      <c r="I60">
        <f>""</f>
        <v/>
      </c>
      <c r="Z60">
        <f>""</f>
        <v/>
      </c>
    </row>
    <row r="61">
      <c r="A61">
        <f>""</f>
        <v/>
      </c>
      <c r="B61">
        <f>""</f>
        <v/>
      </c>
      <c r="C61">
        <f>""</f>
        <v/>
      </c>
      <c r="D61">
        <f>""</f>
        <v/>
      </c>
      <c r="E61">
        <f>""</f>
        <v/>
      </c>
      <c r="G61">
        <f>""</f>
        <v/>
      </c>
      <c r="H61">
        <f>""</f>
        <v/>
      </c>
      <c r="I61">
        <f>""</f>
        <v/>
      </c>
      <c r="Z61">
        <f>""</f>
        <v/>
      </c>
    </row>
    <row r="62">
      <c r="A62">
        <f>""</f>
        <v/>
      </c>
      <c r="B62">
        <f>""</f>
        <v/>
      </c>
      <c r="C62">
        <f>""</f>
        <v/>
      </c>
      <c r="D62">
        <f>""</f>
        <v/>
      </c>
      <c r="E62">
        <f>""</f>
        <v/>
      </c>
      <c r="G62">
        <f>""</f>
        <v/>
      </c>
      <c r="H62">
        <f>""</f>
        <v/>
      </c>
      <c r="I62">
        <f>""</f>
        <v/>
      </c>
      <c r="Z62">
        <f>""</f>
        <v/>
      </c>
    </row>
    <row r="63">
      <c r="A63">
        <f>""</f>
        <v/>
      </c>
      <c r="B63">
        <f>""</f>
        <v/>
      </c>
      <c r="C63">
        <f>""</f>
        <v/>
      </c>
      <c r="D63">
        <f>""</f>
        <v/>
      </c>
      <c r="E63">
        <f>""</f>
        <v/>
      </c>
      <c r="G63">
        <f>""</f>
        <v/>
      </c>
      <c r="H63">
        <f>""</f>
        <v/>
      </c>
      <c r="I63">
        <f>""</f>
        <v/>
      </c>
      <c r="Z63">
        <f>""</f>
        <v/>
      </c>
    </row>
    <row r="64">
      <c r="A64">
        <f>""</f>
        <v/>
      </c>
      <c r="B64">
        <f>""</f>
        <v/>
      </c>
      <c r="C64">
        <f>""</f>
        <v/>
      </c>
      <c r="D64">
        <f>""</f>
        <v/>
      </c>
      <c r="E64">
        <f>""</f>
        <v/>
      </c>
      <c r="G64">
        <f>""</f>
        <v/>
      </c>
      <c r="H64">
        <f>""</f>
        <v/>
      </c>
      <c r="I64">
        <f>""</f>
        <v/>
      </c>
      <c r="Z64">
        <f>""</f>
        <v/>
      </c>
    </row>
    <row r="65">
      <c r="A65">
        <f>""</f>
        <v/>
      </c>
      <c r="B65">
        <f>""</f>
        <v/>
      </c>
      <c r="C65">
        <f>""</f>
        <v/>
      </c>
      <c r="D65">
        <f>""</f>
        <v/>
      </c>
      <c r="E65">
        <f>""</f>
        <v/>
      </c>
      <c r="G65">
        <f>""</f>
        <v/>
      </c>
      <c r="H65">
        <f>""</f>
        <v/>
      </c>
      <c r="I65">
        <f>""</f>
        <v/>
      </c>
      <c r="Z65">
        <f>""</f>
        <v/>
      </c>
    </row>
    <row r="66">
      <c r="A66">
        <f>""</f>
        <v/>
      </c>
      <c r="B66">
        <f>""</f>
        <v/>
      </c>
      <c r="C66">
        <f>""</f>
        <v/>
      </c>
      <c r="D66">
        <f>""</f>
        <v/>
      </c>
      <c r="E66">
        <f>""</f>
        <v/>
      </c>
      <c r="G66">
        <f>""</f>
        <v/>
      </c>
      <c r="H66">
        <f>""</f>
        <v/>
      </c>
      <c r="I66">
        <f>""</f>
        <v/>
      </c>
      <c r="Z66">
        <f>""</f>
        <v/>
      </c>
    </row>
    <row r="67">
      <c r="A67">
        <f>""</f>
        <v/>
      </c>
      <c r="B67">
        <f>""</f>
        <v/>
      </c>
      <c r="C67">
        <f>""</f>
        <v/>
      </c>
      <c r="D67">
        <f>""</f>
        <v/>
      </c>
      <c r="E67">
        <f>""</f>
        <v/>
      </c>
      <c r="G67">
        <f>""</f>
        <v/>
      </c>
      <c r="H67">
        <f>""</f>
        <v/>
      </c>
      <c r="I67">
        <f>""</f>
        <v/>
      </c>
      <c r="Z67">
        <f>""</f>
        <v/>
      </c>
    </row>
    <row r="68">
      <c r="A68">
        <f>""</f>
        <v/>
      </c>
      <c r="B68">
        <f>""</f>
        <v/>
      </c>
      <c r="C68">
        <f>""</f>
        <v/>
      </c>
      <c r="D68">
        <f>""</f>
        <v/>
      </c>
      <c r="E68">
        <f>""</f>
        <v/>
      </c>
      <c r="G68">
        <f>""</f>
        <v/>
      </c>
      <c r="H68">
        <f>""</f>
        <v/>
      </c>
      <c r="I68">
        <f>""</f>
        <v/>
      </c>
      <c r="Z68">
        <f>""</f>
        <v/>
      </c>
    </row>
    <row r="69">
      <c r="A69">
        <f>""</f>
        <v/>
      </c>
      <c r="B69">
        <f>""</f>
        <v/>
      </c>
      <c r="C69">
        <f>""</f>
        <v/>
      </c>
      <c r="D69">
        <f>""</f>
        <v/>
      </c>
      <c r="E69">
        <f>""</f>
        <v/>
      </c>
      <c r="G69">
        <f>""</f>
        <v/>
      </c>
      <c r="H69">
        <f>""</f>
        <v/>
      </c>
      <c r="I69">
        <f>""</f>
        <v/>
      </c>
      <c r="Z69">
        <f>""</f>
        <v/>
      </c>
    </row>
    <row r="70">
      <c r="A70">
        <f>""</f>
        <v/>
      </c>
      <c r="B70">
        <f>""</f>
        <v/>
      </c>
      <c r="C70">
        <f>""</f>
        <v/>
      </c>
      <c r="D70">
        <f>""</f>
        <v/>
      </c>
      <c r="E70">
        <f>""</f>
        <v/>
      </c>
      <c r="G70">
        <f>""</f>
        <v/>
      </c>
      <c r="H70">
        <f>""</f>
        <v/>
      </c>
      <c r="I70">
        <f>""</f>
        <v/>
      </c>
      <c r="Z70">
        <f>""</f>
        <v/>
      </c>
    </row>
    <row r="71">
      <c r="A71">
        <f>""</f>
        <v/>
      </c>
      <c r="B71">
        <f>""</f>
        <v/>
      </c>
      <c r="C71">
        <f>""</f>
        <v/>
      </c>
      <c r="D71">
        <f>""</f>
        <v/>
      </c>
      <c r="E71">
        <f>""</f>
        <v/>
      </c>
      <c r="G71">
        <f>""</f>
        <v/>
      </c>
      <c r="H71">
        <f>""</f>
        <v/>
      </c>
      <c r="I71">
        <f>""</f>
        <v/>
      </c>
      <c r="Z71">
        <f>""</f>
        <v/>
      </c>
    </row>
    <row r="72">
      <c r="A72">
        <f>""</f>
        <v/>
      </c>
      <c r="B72">
        <f>""</f>
        <v/>
      </c>
      <c r="C72">
        <f>""</f>
        <v/>
      </c>
      <c r="D72">
        <f>""</f>
        <v/>
      </c>
      <c r="E72">
        <f>""</f>
        <v/>
      </c>
      <c r="G72">
        <f>""</f>
        <v/>
      </c>
      <c r="H72">
        <f>""</f>
        <v/>
      </c>
      <c r="I72">
        <f>""</f>
        <v/>
      </c>
      <c r="Z72">
        <f>""</f>
        <v/>
      </c>
    </row>
    <row r="73">
      <c r="A73">
        <f>""</f>
        <v/>
      </c>
      <c r="B73">
        <f>""</f>
        <v/>
      </c>
      <c r="C73">
        <f>""</f>
        <v/>
      </c>
      <c r="D73">
        <f>""</f>
        <v/>
      </c>
      <c r="E73">
        <f>""</f>
        <v/>
      </c>
      <c r="G73">
        <f>""</f>
        <v/>
      </c>
      <c r="H73">
        <f>""</f>
        <v/>
      </c>
      <c r="I73">
        <f>""</f>
        <v/>
      </c>
      <c r="Z73">
        <f>""</f>
        <v/>
      </c>
    </row>
    <row r="74">
      <c r="A74">
        <f>""</f>
        <v/>
      </c>
      <c r="B74">
        <f>""</f>
        <v/>
      </c>
      <c r="C74">
        <f>""</f>
        <v/>
      </c>
      <c r="D74">
        <f>""</f>
        <v/>
      </c>
      <c r="E74">
        <f>""</f>
        <v/>
      </c>
      <c r="G74">
        <f>""</f>
        <v/>
      </c>
      <c r="H74">
        <f>""</f>
        <v/>
      </c>
      <c r="I74">
        <f>""</f>
        <v/>
      </c>
      <c r="Z74">
        <f>""</f>
        <v/>
      </c>
    </row>
    <row r="75">
      <c r="A75">
        <f>""</f>
        <v/>
      </c>
      <c r="B75">
        <f>""</f>
        <v/>
      </c>
      <c r="C75">
        <f>""</f>
        <v/>
      </c>
      <c r="D75">
        <f>""</f>
        <v/>
      </c>
      <c r="E75">
        <f>""</f>
        <v/>
      </c>
      <c r="G75">
        <f>""</f>
        <v/>
      </c>
      <c r="H75">
        <f>""</f>
        <v/>
      </c>
      <c r="I75">
        <f>""</f>
        <v/>
      </c>
      <c r="Z75">
        <f>""</f>
        <v/>
      </c>
    </row>
    <row r="76">
      <c r="A76">
        <f>""</f>
        <v/>
      </c>
      <c r="B76">
        <f>""</f>
        <v/>
      </c>
      <c r="C76">
        <f>""</f>
        <v/>
      </c>
      <c r="D76">
        <f>""</f>
        <v/>
      </c>
      <c r="E76">
        <f>""</f>
        <v/>
      </c>
      <c r="G76">
        <f>""</f>
        <v/>
      </c>
      <c r="H76">
        <f>""</f>
        <v/>
      </c>
      <c r="I76">
        <f>""</f>
        <v/>
      </c>
      <c r="Z76">
        <f>""</f>
        <v/>
      </c>
    </row>
    <row r="77">
      <c r="A77">
        <f>""</f>
        <v/>
      </c>
      <c r="B77">
        <f>""</f>
        <v/>
      </c>
      <c r="C77">
        <f>""</f>
        <v/>
      </c>
      <c r="D77">
        <f>""</f>
        <v/>
      </c>
      <c r="E77">
        <f>""</f>
        <v/>
      </c>
      <c r="G77">
        <f>""</f>
        <v/>
      </c>
      <c r="H77">
        <f>""</f>
        <v/>
      </c>
      <c r="I77">
        <f>""</f>
        <v/>
      </c>
      <c r="Z77">
        <f>""</f>
        <v/>
      </c>
    </row>
    <row r="78">
      <c r="A78">
        <f>""</f>
        <v/>
      </c>
      <c r="B78">
        <f>""</f>
        <v/>
      </c>
      <c r="C78">
        <f>""</f>
        <v/>
      </c>
      <c r="D78">
        <f>""</f>
        <v/>
      </c>
      <c r="E78">
        <f>""</f>
        <v/>
      </c>
      <c r="G78">
        <f>""</f>
        <v/>
      </c>
      <c r="H78">
        <f>""</f>
        <v/>
      </c>
      <c r="I78">
        <f>""</f>
        <v/>
      </c>
      <c r="Z78">
        <f>""</f>
        <v/>
      </c>
    </row>
    <row r="79">
      <c r="A79">
        <f>""</f>
        <v/>
      </c>
      <c r="B79">
        <f>""</f>
        <v/>
      </c>
      <c r="C79">
        <f>""</f>
        <v/>
      </c>
      <c r="D79">
        <f>""</f>
        <v/>
      </c>
      <c r="E79">
        <f>""</f>
        <v/>
      </c>
      <c r="G79">
        <f>""</f>
        <v/>
      </c>
      <c r="H79">
        <f>""</f>
        <v/>
      </c>
      <c r="I79">
        <f>""</f>
        <v/>
      </c>
      <c r="Z79">
        <f>""</f>
        <v/>
      </c>
    </row>
    <row r="80">
      <c r="A80">
        <f>""</f>
        <v/>
      </c>
      <c r="B80">
        <f>""</f>
        <v/>
      </c>
      <c r="C80">
        <f>""</f>
        <v/>
      </c>
      <c r="D80">
        <f>""</f>
        <v/>
      </c>
      <c r="E80">
        <f>""</f>
        <v/>
      </c>
      <c r="G80">
        <f>""</f>
        <v/>
      </c>
      <c r="H80">
        <f>""</f>
        <v/>
      </c>
      <c r="I80">
        <f>""</f>
        <v/>
      </c>
      <c r="Z80">
        <f>""</f>
        <v/>
      </c>
    </row>
    <row r="81">
      <c r="A81">
        <f>""</f>
        <v/>
      </c>
      <c r="B81">
        <f>""</f>
        <v/>
      </c>
      <c r="C81">
        <f>""</f>
        <v/>
      </c>
      <c r="D81">
        <f>""</f>
        <v/>
      </c>
      <c r="E81">
        <f>""</f>
        <v/>
      </c>
      <c r="G81">
        <f>""</f>
        <v/>
      </c>
      <c r="H81">
        <f>""</f>
        <v/>
      </c>
      <c r="I81">
        <f>""</f>
        <v/>
      </c>
      <c r="Z81">
        <f>""</f>
        <v/>
      </c>
    </row>
    <row r="82">
      <c r="A82">
        <f>""</f>
        <v/>
      </c>
      <c r="B82">
        <f>""</f>
        <v/>
      </c>
      <c r="C82">
        <f>""</f>
        <v/>
      </c>
      <c r="D82">
        <f>""</f>
        <v/>
      </c>
      <c r="E82">
        <f>""</f>
        <v/>
      </c>
      <c r="G82">
        <f>""</f>
        <v/>
      </c>
      <c r="H82">
        <f>""</f>
        <v/>
      </c>
      <c r="I82">
        <f>""</f>
        <v/>
      </c>
      <c r="Z82">
        <f>""</f>
        <v/>
      </c>
    </row>
    <row r="83">
      <c r="A83">
        <f>""</f>
        <v/>
      </c>
      <c r="B83">
        <f>""</f>
        <v/>
      </c>
      <c r="C83">
        <f>""</f>
        <v/>
      </c>
      <c r="D83">
        <f>""</f>
        <v/>
      </c>
      <c r="E83">
        <f>""</f>
        <v/>
      </c>
      <c r="G83">
        <f>""</f>
        <v/>
      </c>
      <c r="H83">
        <f>""</f>
        <v/>
      </c>
      <c r="I83">
        <f>""</f>
        <v/>
      </c>
      <c r="Z83">
        <f>""</f>
        <v/>
      </c>
    </row>
    <row r="84">
      <c r="A84">
        <f>""</f>
        <v/>
      </c>
      <c r="B84">
        <f>""</f>
        <v/>
      </c>
      <c r="C84">
        <f>""</f>
        <v/>
      </c>
      <c r="D84">
        <f>""</f>
        <v/>
      </c>
      <c r="E84">
        <f>""</f>
        <v/>
      </c>
      <c r="G84">
        <f>""</f>
        <v/>
      </c>
      <c r="H84">
        <f>""</f>
        <v/>
      </c>
      <c r="I84">
        <f>""</f>
        <v/>
      </c>
      <c r="Z84">
        <f>""</f>
        <v/>
      </c>
    </row>
    <row r="85">
      <c r="A85">
        <f>""</f>
        <v/>
      </c>
      <c r="B85">
        <f>""</f>
        <v/>
      </c>
      <c r="C85">
        <f>""</f>
        <v/>
      </c>
      <c r="D85">
        <f>""</f>
        <v/>
      </c>
      <c r="E85">
        <f>""</f>
        <v/>
      </c>
      <c r="G85">
        <f>""</f>
        <v/>
      </c>
      <c r="H85">
        <f>""</f>
        <v/>
      </c>
      <c r="I85">
        <f>""</f>
        <v/>
      </c>
      <c r="Z85">
        <f>""</f>
        <v/>
      </c>
    </row>
    <row r="86">
      <c r="A86">
        <f>""</f>
        <v/>
      </c>
      <c r="B86">
        <f>""</f>
        <v/>
      </c>
      <c r="C86">
        <f>""</f>
        <v/>
      </c>
      <c r="D86">
        <f>""</f>
        <v/>
      </c>
      <c r="E86">
        <f>""</f>
        <v/>
      </c>
      <c r="G86">
        <f>""</f>
        <v/>
      </c>
      <c r="H86">
        <f>""</f>
        <v/>
      </c>
      <c r="I86">
        <f>""</f>
        <v/>
      </c>
      <c r="Z86">
        <f>""</f>
        <v/>
      </c>
    </row>
    <row r="87">
      <c r="A87">
        <f>""</f>
        <v/>
      </c>
      <c r="B87">
        <f>""</f>
        <v/>
      </c>
      <c r="C87">
        <f>""</f>
        <v/>
      </c>
      <c r="D87">
        <f>""</f>
        <v/>
      </c>
      <c r="E87">
        <f>""</f>
        <v/>
      </c>
      <c r="G87">
        <f>""</f>
        <v/>
      </c>
      <c r="H87">
        <f>""</f>
        <v/>
      </c>
      <c r="I87">
        <f>""</f>
        <v/>
      </c>
      <c r="Z87">
        <f>""</f>
        <v/>
      </c>
    </row>
    <row r="88">
      <c r="A88">
        <f>""</f>
        <v/>
      </c>
      <c r="B88">
        <f>""</f>
        <v/>
      </c>
      <c r="C88">
        <f>""</f>
        <v/>
      </c>
      <c r="D88">
        <f>""</f>
        <v/>
      </c>
      <c r="E88">
        <f>""</f>
        <v/>
      </c>
      <c r="G88">
        <f>""</f>
        <v/>
      </c>
      <c r="H88">
        <f>""</f>
        <v/>
      </c>
      <c r="I88">
        <f>""</f>
        <v/>
      </c>
      <c r="Z88">
        <f>""</f>
        <v/>
      </c>
    </row>
    <row r="89">
      <c r="A89">
        <f>""</f>
        <v/>
      </c>
      <c r="B89">
        <f>""</f>
        <v/>
      </c>
      <c r="C89">
        <f>""</f>
        <v/>
      </c>
      <c r="D89">
        <f>""</f>
        <v/>
      </c>
      <c r="E89">
        <f>""</f>
        <v/>
      </c>
      <c r="G89">
        <f>""</f>
        <v/>
      </c>
      <c r="H89">
        <f>""</f>
        <v/>
      </c>
      <c r="I89">
        <f>""</f>
        <v/>
      </c>
      <c r="Z89">
        <f>""</f>
        <v/>
      </c>
    </row>
    <row r="90">
      <c r="A90">
        <f>""</f>
        <v/>
      </c>
      <c r="B90">
        <f>""</f>
        <v/>
      </c>
      <c r="C90">
        <f>""</f>
        <v/>
      </c>
      <c r="D90">
        <f>""</f>
        <v/>
      </c>
      <c r="E90">
        <f>""</f>
        <v/>
      </c>
      <c r="G90">
        <f>""</f>
        <v/>
      </c>
      <c r="H90">
        <f>""</f>
        <v/>
      </c>
      <c r="I90">
        <f>""</f>
        <v/>
      </c>
      <c r="Z90">
        <f>""</f>
        <v/>
      </c>
    </row>
    <row r="91">
      <c r="A91">
        <f>""</f>
        <v/>
      </c>
      <c r="B91">
        <f>""</f>
        <v/>
      </c>
      <c r="C91">
        <f>""</f>
        <v/>
      </c>
      <c r="D91">
        <f>""</f>
        <v/>
      </c>
      <c r="E91">
        <f>""</f>
        <v/>
      </c>
      <c r="G91">
        <f>""</f>
        <v/>
      </c>
      <c r="H91">
        <f>""</f>
        <v/>
      </c>
      <c r="I91">
        <f>""</f>
        <v/>
      </c>
      <c r="Z91">
        <f>""</f>
        <v/>
      </c>
    </row>
    <row r="92">
      <c r="A92">
        <f>""</f>
        <v/>
      </c>
      <c r="B92">
        <f>""</f>
        <v/>
      </c>
      <c r="C92">
        <f>""</f>
        <v/>
      </c>
      <c r="D92">
        <f>""</f>
        <v/>
      </c>
      <c r="E92">
        <f>""</f>
        <v/>
      </c>
      <c r="G92">
        <f>""</f>
        <v/>
      </c>
      <c r="H92">
        <f>""</f>
        <v/>
      </c>
      <c r="I92">
        <f>""</f>
        <v/>
      </c>
      <c r="Z92">
        <f>""</f>
        <v/>
      </c>
    </row>
    <row r="93">
      <c r="A93">
        <f>""</f>
        <v/>
      </c>
      <c r="B93">
        <f>""</f>
        <v/>
      </c>
      <c r="C93">
        <f>""</f>
        <v/>
      </c>
      <c r="D93">
        <f>""</f>
        <v/>
      </c>
      <c r="E93">
        <f>""</f>
        <v/>
      </c>
      <c r="G93">
        <f>""</f>
        <v/>
      </c>
      <c r="H93">
        <f>""</f>
        <v/>
      </c>
      <c r="I93">
        <f>""</f>
        <v/>
      </c>
      <c r="Z93">
        <f>""</f>
        <v/>
      </c>
    </row>
    <row r="94">
      <c r="A94">
        <f>""</f>
        <v/>
      </c>
      <c r="B94">
        <f>""</f>
        <v/>
      </c>
      <c r="C94">
        <f>""</f>
        <v/>
      </c>
      <c r="D94">
        <f>""</f>
        <v/>
      </c>
      <c r="E94">
        <f>""</f>
        <v/>
      </c>
      <c r="G94">
        <f>""</f>
        <v/>
      </c>
      <c r="H94">
        <f>""</f>
        <v/>
      </c>
      <c r="I94">
        <f>""</f>
        <v/>
      </c>
      <c r="Z94">
        <f>""</f>
        <v/>
      </c>
    </row>
    <row r="95">
      <c r="A95">
        <f>""</f>
        <v/>
      </c>
      <c r="B95">
        <f>""</f>
        <v/>
      </c>
      <c r="C95">
        <f>""</f>
        <v/>
      </c>
      <c r="D95">
        <f>""</f>
        <v/>
      </c>
      <c r="E95">
        <f>""</f>
        <v/>
      </c>
      <c r="G95">
        <f>""</f>
        <v/>
      </c>
      <c r="H95">
        <f>""</f>
        <v/>
      </c>
      <c r="I95">
        <f>""</f>
        <v/>
      </c>
      <c r="Z95">
        <f>""</f>
        <v/>
      </c>
    </row>
    <row r="96">
      <c r="A96">
        <f>""</f>
        <v/>
      </c>
      <c r="B96">
        <f>""</f>
        <v/>
      </c>
      <c r="C96">
        <f>""</f>
        <v/>
      </c>
      <c r="D96">
        <f>""</f>
        <v/>
      </c>
      <c r="E96">
        <f>""</f>
        <v/>
      </c>
      <c r="G96">
        <f>""</f>
        <v/>
      </c>
      <c r="H96">
        <f>""</f>
        <v/>
      </c>
      <c r="I96">
        <f>""</f>
        <v/>
      </c>
      <c r="Z96">
        <f>""</f>
        <v/>
      </c>
    </row>
    <row r="97">
      <c r="A97">
        <f>""</f>
        <v/>
      </c>
      <c r="B97">
        <f>""</f>
        <v/>
      </c>
      <c r="C97">
        <f>""</f>
        <v/>
      </c>
      <c r="D97">
        <f>""</f>
        <v/>
      </c>
      <c r="E97">
        <f>""</f>
        <v/>
      </c>
      <c r="G97">
        <f>""</f>
        <v/>
      </c>
      <c r="H97">
        <f>""</f>
        <v/>
      </c>
      <c r="I97">
        <f>""</f>
        <v/>
      </c>
      <c r="Z97">
        <f>""</f>
        <v/>
      </c>
    </row>
    <row r="98">
      <c r="A98">
        <f>""</f>
        <v/>
      </c>
      <c r="B98">
        <f>""</f>
        <v/>
      </c>
      <c r="C98">
        <f>""</f>
        <v/>
      </c>
      <c r="D98">
        <f>""</f>
        <v/>
      </c>
      <c r="E98">
        <f>""</f>
        <v/>
      </c>
      <c r="G98">
        <f>""</f>
        <v/>
      </c>
      <c r="H98">
        <f>""</f>
        <v/>
      </c>
      <c r="I98">
        <f>""</f>
        <v/>
      </c>
      <c r="Z98">
        <f>""</f>
        <v/>
      </c>
    </row>
    <row r="99">
      <c r="A99">
        <f>""</f>
        <v/>
      </c>
      <c r="B99">
        <f>""</f>
        <v/>
      </c>
      <c r="C99">
        <f>""</f>
        <v/>
      </c>
      <c r="D99">
        <f>""</f>
        <v/>
      </c>
      <c r="E99">
        <f>""</f>
        <v/>
      </c>
      <c r="G99">
        <f>""</f>
        <v/>
      </c>
      <c r="H99">
        <f>""</f>
        <v/>
      </c>
      <c r="I99">
        <f>""</f>
        <v/>
      </c>
      <c r="Z99">
        <f>""</f>
        <v/>
      </c>
    </row>
    <row r="100">
      <c r="A100">
        <f>""</f>
        <v/>
      </c>
      <c r="B100">
        <f>""</f>
        <v/>
      </c>
      <c r="C100">
        <f>""</f>
        <v/>
      </c>
      <c r="D100">
        <f>""</f>
        <v/>
      </c>
      <c r="E100">
        <f>""</f>
        <v/>
      </c>
      <c r="G100">
        <f>""</f>
        <v/>
      </c>
      <c r="H100">
        <f>""</f>
        <v/>
      </c>
      <c r="I100">
        <f>""</f>
        <v/>
      </c>
      <c r="Z100">
        <f>""</f>
        <v/>
      </c>
    </row>
    <row r="101">
      <c r="A101">
        <f>""</f>
        <v/>
      </c>
      <c r="B101">
        <f>""</f>
        <v/>
      </c>
      <c r="C101">
        <f>""</f>
        <v/>
      </c>
      <c r="D101">
        <f>""</f>
        <v/>
      </c>
      <c r="E101">
        <f>""</f>
        <v/>
      </c>
      <c r="G101">
        <f>""</f>
        <v/>
      </c>
      <c r="H101">
        <f>""</f>
        <v/>
      </c>
      <c r="I101">
        <f>""</f>
        <v/>
      </c>
      <c r="Z101">
        <f>""</f>
        <v/>
      </c>
    </row>
  </sheetData>
  <mergeCells count="1">
    <mergeCell ref="A1:H1"/>
  </mergeCells>
  <conditionalFormatting sqref="A14:C19">
    <cfRule type="expression" priority="1" dxfId="0" stopIfTrue="1">
      <formula>$A14="Due Now"</formula>
    </cfRule>
    <cfRule type="expression" priority="2" dxfId="1" stopIfTrue="1">
      <formula>$A14="Due in 30 Days"</formula>
    </cfRule>
    <cfRule type="expression" priority="3" dxfId="2" stopIfTrue="1">
      <formula>$A14="Due in 90 Days"</formula>
    </cfRule>
    <cfRule type="expression" priority="4" dxfId="3" stopIfTrue="1">
      <formula>$A14="Due in 6 Months"</formula>
    </cfRule>
    <cfRule type="expression" priority="5" dxfId="4" stopIfTrue="1">
      <formula>$A14="Monitor"</formula>
    </cfRule>
    <cfRule type="expression" priority="6" dxfId="5" stopIfTrue="1">
      <formula>$A14="Review Data"</formula>
    </cfRule>
  </conditionalFormatting>
  <conditionalFormatting sqref="D24:D31">
    <cfRule type="expression" priority="7" dxfId="0" stopIfTrue="1">
      <formula>$D24="Due Now"</formula>
    </cfRule>
    <cfRule type="expression" priority="8" dxfId="1" stopIfTrue="1">
      <formula>$D24="Due in 30 Days"</formula>
    </cfRule>
    <cfRule type="expression" priority="9" dxfId="2" stopIfTrue="1">
      <formula>$D24="Due in 90 Days"</formula>
    </cfRule>
    <cfRule type="expression" priority="10" dxfId="3" stopIfTrue="1">
      <formula>$D24="Due in 6 Months"</formula>
    </cfRule>
    <cfRule type="expression" priority="11" dxfId="4" stopIfTrue="1">
      <formula>$D24="Monitor"</formula>
    </cfRule>
    <cfRule type="expression" priority="12" dxfId="5" stopIfTrue="1">
      <formula>$D24="Review Data"</formula>
    </cfRule>
  </conditionalFormatting>
  <conditionalFormatting sqref="C35:C37">
    <cfRule type="expression" priority="13" dxfId="4" stopIfTrue="1">
      <formula>$C35="OK"</formula>
    </cfRule>
    <cfRule type="expression" priority="14" dxfId="6" stopIfTrue="1">
      <formula>$C35="Review"</formula>
    </cfRule>
  </conditionalFormatting>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F97316"/>
    <outlinePr summaryBelow="1" summaryRight="1"/>
    <pageSetUpPr/>
  </sheetPr>
  <dimension ref="A1:AF504"/>
  <sheetViews>
    <sheetView showGridLines="0" zoomScale="80" workbookViewId="0">
      <pane xSplit="6" ySplit="4" topLeftCell="G5"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6" customWidth="1" min="2" max="2"/>
    <col width="14" customWidth="1" min="3" max="3"/>
    <col width="15" customWidth="1" min="4" max="4"/>
    <col width="31" customWidth="1" min="5" max="5"/>
    <col width="17" customWidth="1" min="6" max="6"/>
    <col width="13" customWidth="1" min="7" max="7"/>
    <col width="16" customWidth="1" min="8" max="8"/>
    <col width="13" customWidth="1" min="9" max="9"/>
    <col width="16" customWidth="1" min="10" max="10"/>
    <col width="16" customWidth="1" min="11" max="11"/>
    <col width="16" customWidth="1" min="12" max="12"/>
    <col width="16" customWidth="1" min="13" max="13"/>
    <col width="15" customWidth="1" min="14" max="14"/>
    <col width="20" customWidth="1" min="15" max="15"/>
    <col width="22" customWidth="1" min="16" max="16"/>
    <col width="18" customWidth="1" min="17" max="17"/>
    <col width="20" customWidth="1" min="18" max="18"/>
    <col width="19" customWidth="1" min="19" max="19"/>
    <col width="21" customWidth="1" min="20" max="20"/>
    <col width="18" customWidth="1" min="21" max="21"/>
    <col width="17" customWidth="1" min="22" max="22"/>
    <col width="16" customWidth="1" min="23" max="23"/>
    <col width="18" customWidth="1" min="24" max="24"/>
    <col width="14" customWidth="1" min="25" max="25"/>
    <col width="14" customWidth="1" min="26" max="26"/>
    <col width="19" customWidth="1" min="27" max="27"/>
    <col width="22" customWidth="1" min="28" max="28"/>
    <col width="15" customWidth="1" min="29" max="29"/>
    <col width="28" customWidth="1" min="30" max="30"/>
    <col width="38" customWidth="1" min="31" max="31"/>
    <col hidden="1" width="14" customWidth="1" min="32" max="32"/>
  </cols>
  <sheetData>
    <row r="1" ht="34" customHeight="1">
      <c r="A1" s="1" t="inlineStr">
        <is>
          <t>Tire Replacement Forecast</t>
        </is>
      </c>
    </row>
    <row r="2" ht="30" customHeight="1">
      <c r="A2" s="2" t="inlineStr">
        <is>
          <t>Enter or replace values in blue cells. Green cells calculate automatically. One row represents one installed tire.</t>
        </is>
      </c>
    </row>
    <row r="3">
      <c r="A3" s="22" t="inlineStr">
        <is>
          <t>Blue = User Input</t>
        </is>
      </c>
      <c r="C3" s="23" t="inlineStr">
        <is>
          <t>Green = Calculated</t>
        </is>
      </c>
      <c r="E3" s="24" t="inlineStr">
        <is>
          <t>Red or Orange = Action Needed</t>
        </is>
      </c>
      <c r="G3" s="5" t="inlineStr">
        <is>
          <t>Manual current-state planning only; no live or automated data connection.</t>
        </is>
      </c>
    </row>
    <row r="4" ht="48" customHeight="1">
      <c r="A4" s="12" t="inlineStr">
        <is>
          <t>Unit ID</t>
        </is>
      </c>
      <c r="B4" s="12" t="inlineStr">
        <is>
          <t>Vehicle Type</t>
        </is>
      </c>
      <c r="C4" s="12" t="inlineStr">
        <is>
          <t>Tire Position</t>
        </is>
      </c>
      <c r="D4" s="12" t="inlineStr">
        <is>
          <t>Position Type</t>
        </is>
      </c>
      <c r="E4" s="12" t="inlineStr">
        <is>
          <t>Tire Brand / Model</t>
        </is>
      </c>
      <c r="F4" s="12" t="inlineStr">
        <is>
          <t>Tire Size</t>
        </is>
      </c>
      <c r="G4" s="12" t="inlineStr">
        <is>
          <t>Install Date</t>
        </is>
      </c>
      <c r="H4" s="12" t="inlineStr">
        <is>
          <t>Install Odometer</t>
        </is>
      </c>
      <c r="I4" s="12" t="inlineStr">
        <is>
          <t>Reading Date</t>
        </is>
      </c>
      <c r="J4" s="12" t="inlineStr">
        <is>
          <t>Current Odometer</t>
        </is>
      </c>
      <c r="K4" s="12" t="inlineStr">
        <is>
          <t>Original Tread (32nds)</t>
        </is>
      </c>
      <c r="L4" s="12" t="inlineStr">
        <is>
          <t>Current Tread (32nds)</t>
        </is>
      </c>
      <c r="M4" s="12" t="inlineStr">
        <is>
          <t>Miles Since Install</t>
        </is>
      </c>
      <c r="N4" s="12" t="inlineStr">
        <is>
          <t>Tread Used (32nds)</t>
        </is>
      </c>
      <c r="O4" s="12" t="inlineStr">
        <is>
          <t>Wear Rate (32nds/1,000 mi)</t>
        </is>
      </c>
      <c r="P4" s="12" t="inlineStr">
        <is>
          <t>Wear Basis</t>
        </is>
      </c>
      <c r="Q4" s="12" t="inlineStr">
        <is>
          <t>Replacement Tread (32nds)</t>
        </is>
      </c>
      <c r="R4" s="12" t="inlineStr">
        <is>
          <t>Usable Tread Remaining (32nds)</t>
        </is>
      </c>
      <c r="S4" s="12" t="inlineStr">
        <is>
          <t>Forecast Miles Remaining</t>
        </is>
      </c>
      <c r="T4" s="12" t="inlineStr">
        <is>
          <t>Forecast Replacement Odometer</t>
        </is>
      </c>
      <c r="U4" s="12" t="inlineStr">
        <is>
          <t>Planned Monthly Miles</t>
        </is>
      </c>
      <c r="V4" s="12" t="inlineStr">
        <is>
          <t>Monthly Miles Used</t>
        </is>
      </c>
      <c r="W4" s="12" t="inlineStr">
        <is>
          <t>Months Remaining</t>
        </is>
      </c>
      <c r="X4" s="12" t="inlineStr">
        <is>
          <t>Forecast Replacement Date</t>
        </is>
      </c>
      <c r="Y4" s="12" t="inlineStr">
        <is>
          <t>Tire Cost</t>
        </is>
      </c>
      <c r="Z4" s="12" t="inlineStr">
        <is>
          <t>Labor Cost</t>
        </is>
      </c>
      <c r="AA4" s="12" t="inlineStr">
        <is>
          <t>Total Replacement Cost</t>
        </is>
      </c>
      <c r="AB4" s="12" t="inlineStr">
        <is>
          <t>Forecast Status</t>
        </is>
      </c>
      <c r="AC4" s="12" t="inlineStr">
        <is>
          <t>Planning Month</t>
        </is>
      </c>
      <c r="AD4" s="12" t="inlineStr">
        <is>
          <t>Data Check</t>
        </is>
      </c>
      <c r="AE4" s="12" t="inlineStr">
        <is>
          <t>Notes</t>
        </is>
      </c>
      <c r="AF4" s="12" t="inlineStr">
        <is>
          <t>Sort Key</t>
        </is>
      </c>
    </row>
    <row r="5" ht="24" customHeight="1">
      <c r="A5" s="25" t="inlineStr">
        <is>
          <t>TRK-101</t>
        </is>
      </c>
      <c r="B5" s="25" t="inlineStr">
        <is>
          <t>Tractor</t>
        </is>
      </c>
      <c r="C5" s="25" t="inlineStr">
        <is>
          <t>LF</t>
        </is>
      </c>
      <c r="D5" s="25" t="inlineStr">
        <is>
          <t>Steer</t>
        </is>
      </c>
      <c r="E5" s="25" t="inlineStr">
        <is>
          <t>Michelin X Line Energy Z</t>
        </is>
      </c>
      <c r="F5" s="25" t="inlineStr">
        <is>
          <t>11R22.5</t>
        </is>
      </c>
      <c r="G5" s="55" t="n">
        <v>46037</v>
      </c>
      <c r="H5" s="27" t="n">
        <v>182500</v>
      </c>
      <c r="I5" s="55" t="n">
        <v>46272</v>
      </c>
      <c r="J5" s="27" t="n">
        <v>276500</v>
      </c>
      <c r="K5" s="56" t="n">
        <v>18</v>
      </c>
      <c r="L5" s="56" t="n">
        <v>5</v>
      </c>
      <c r="M5" s="29">
        <f>IF($A5="","",IFERROR(IF(OR(H5="",J5=""),"",MAX(0,J5-H5)),""))</f>
        <v/>
      </c>
      <c r="N5" s="57">
        <f>IF($A5="","",IFERROR(IF(OR(K5="",L5=""),"",MAX(0,K5-L5)),""))</f>
        <v/>
      </c>
      <c r="O5" s="31">
        <f>IF($A5="","",IFERROR(IF(AND(M5&gt;0,N5&gt;0),N5/(M5/1000),VLOOKUP(D5,'Settings'!$A$15:$C$18,3,FALSE)),""))</f>
        <v/>
      </c>
      <c r="P5" s="32">
        <f>IF(OR(A5="",D5=""),"",IF(AND(M5&gt;0,N5&gt;0),"Observed Wear","Default from Settings"))</f>
        <v/>
      </c>
      <c r="Q5" s="57">
        <f>IF($A5="","",IFERROR(VLOOKUP(D5,'Settings'!$A$15:$C$18,2,FALSE),""))</f>
        <v/>
      </c>
      <c r="R5" s="57">
        <f>IF($A5="","",IFERROR(MAX(0,L5-Q5),""))</f>
        <v/>
      </c>
      <c r="S5" s="29">
        <f>IF($A5="","",IFERROR(IF(L5&lt;=Q5,0,R5/O5*1000),""))</f>
        <v/>
      </c>
      <c r="T5" s="29">
        <f>IF($A5="","",IFERROR(J5+S5,""))</f>
        <v/>
      </c>
      <c r="U5" s="27" t="n">
        <v>8500</v>
      </c>
      <c r="V5" s="29">
        <f>IF(A5="","",IF(U5="",'Settings'!$B$4,U5))</f>
        <v/>
      </c>
      <c r="W5" s="57">
        <f>IF($A5="","",IFERROR(S5/V5,""))</f>
        <v/>
      </c>
      <c r="X5" s="58">
        <f>IF($A5="","",IFERROR(IF(S5=0,I5,I5+ROUNDUP(W5*365/12,0)),""))</f>
        <v/>
      </c>
      <c r="Y5" s="59" t="n">
        <v>585</v>
      </c>
      <c r="Z5" s="59" t="n">
        <v>65</v>
      </c>
      <c r="AA5" s="60">
        <f>IF($A5="","",IFERROR(Y5+Z5,""))</f>
        <v/>
      </c>
      <c r="AB5" s="32">
        <f>IF(A5="","",IF(AD5&lt;&gt;"OK","Review Data",IF(L5&lt;=Q5,"Due Now",IF(X5&lt;='Settings'!$B$3,"Due Now",IF(X5&lt;='Settings'!$B$3+'Settings'!$B$5,"Due in 30 Days",IF(X5&lt;='Settings'!$B$3+'Settings'!$B$6,"Due in 90 Days",IF(X5&lt;=EDATE('Settings'!$B$3,6),"Due in 6 Months","Monitor")))))))</f>
        <v/>
      </c>
      <c r="AC5" s="61">
        <f>IF($A5="","",IFERROR(EOMONTH(X5,0),""))</f>
        <v/>
      </c>
      <c r="AD5" s="32">
        <f>IF(A5="","",IF(OR(B5="",C5="",D5="",G5="",H5="",I5="",J5="",K5="",L5="",Y5="",Z5=""),"Missing Required Input",IF(COUNTIF('Settings'!$A$15:$A$18,D5)=0,"Unknown Position Type",IF(J5&lt;H5,"Current Odometer Below Install",IF(I5&lt;G5,"Reading Date Before Install",IF(I5&gt;'Settings'!$B$3,"Reading Date After As-of Date",IF(L5&gt;K5,"Current Tread Above Original",IF(OR(H5&lt;0,J5&lt;0,K5&lt;=0,L5&lt;0,Y5&lt;0,Z5&lt;0,V5&lt;=0),"Check Numeric Input",IF(O5&lt;=0,"Check Wear Rate","OK")))))))))</f>
        <v/>
      </c>
      <c r="AE5" s="37" t="inlineStr">
        <is>
          <t>Uneven shoulder wear monitored</t>
        </is>
      </c>
      <c r="AF5" s="62">
        <f>IFERROR(IF(AND(AD5="OK",ISNUMBER(X5)),X5+ROW()/100000,""),"")</f>
        <v/>
      </c>
    </row>
    <row r="6" ht="24" customHeight="1">
      <c r="A6" s="25" t="inlineStr">
        <is>
          <t>TRK-101</t>
        </is>
      </c>
      <c r="B6" s="25" t="inlineStr">
        <is>
          <t>Tractor</t>
        </is>
      </c>
      <c r="C6" s="25" t="inlineStr">
        <is>
          <t>RF</t>
        </is>
      </c>
      <c r="D6" s="25" t="inlineStr">
        <is>
          <t>Steer</t>
        </is>
      </c>
      <c r="E6" s="25" t="inlineStr">
        <is>
          <t>Michelin X Line Energy Z</t>
        </is>
      </c>
      <c r="F6" s="25" t="inlineStr">
        <is>
          <t>11R22.5</t>
        </is>
      </c>
      <c r="G6" s="55" t="n">
        <v>46037</v>
      </c>
      <c r="H6" s="27" t="n">
        <v>182500</v>
      </c>
      <c r="I6" s="55" t="n">
        <v>46272</v>
      </c>
      <c r="J6" s="27" t="n">
        <v>276500</v>
      </c>
      <c r="K6" s="56" t="n">
        <v>18</v>
      </c>
      <c r="L6" s="56" t="n">
        <v>4</v>
      </c>
      <c r="M6" s="29">
        <f>IF($A6="","",IFERROR(IF(OR(H6="",J6=""),"",MAX(0,J6-H6)),""))</f>
        <v/>
      </c>
      <c r="N6" s="57">
        <f>IF($A6="","",IFERROR(IF(OR(K6="",L6=""),"",MAX(0,K6-L6)),""))</f>
        <v/>
      </c>
      <c r="O6" s="31">
        <f>IF($A6="","",IFERROR(IF(AND(M6&gt;0,N6&gt;0),N6/(M6/1000),VLOOKUP(D6,'Settings'!$A$15:$C$18,3,FALSE)),""))</f>
        <v/>
      </c>
      <c r="P6" s="32">
        <f>IF(OR(A6="",D6=""),"",IF(AND(M6&gt;0,N6&gt;0),"Observed Wear","Default from Settings"))</f>
        <v/>
      </c>
      <c r="Q6" s="57">
        <f>IF($A6="","",IFERROR(VLOOKUP(D6,'Settings'!$A$15:$C$18,2,FALSE),""))</f>
        <v/>
      </c>
      <c r="R6" s="57">
        <f>IF($A6="","",IFERROR(MAX(0,L6-Q6),""))</f>
        <v/>
      </c>
      <c r="S6" s="29">
        <f>IF($A6="","",IFERROR(IF(L6&lt;=Q6,0,R6/O6*1000),""))</f>
        <v/>
      </c>
      <c r="T6" s="29">
        <f>IF($A6="","",IFERROR(J6+S6,""))</f>
        <v/>
      </c>
      <c r="U6" s="27" t="n">
        <v>8500</v>
      </c>
      <c r="V6" s="29">
        <f>IF(A6="","",IF(U6="",'Settings'!$B$4,U6))</f>
        <v/>
      </c>
      <c r="W6" s="57">
        <f>IF($A6="","",IFERROR(S6/V6,""))</f>
        <v/>
      </c>
      <c r="X6" s="58">
        <f>IF($A6="","",IFERROR(IF(S6=0,I6,I6+ROUNDUP(W6*365/12,0)),""))</f>
        <v/>
      </c>
      <c r="Y6" s="59" t="n">
        <v>585</v>
      </c>
      <c r="Z6" s="59" t="n">
        <v>65</v>
      </c>
      <c r="AA6" s="60">
        <f>IF($A6="","",IFERROR(Y6+Z6,""))</f>
        <v/>
      </c>
      <c r="AB6" s="32">
        <f>IF(A6="","",IF(AD6&lt;&gt;"OK","Review Data",IF(L6&lt;=Q6,"Due Now",IF(X6&lt;='Settings'!$B$3,"Due Now",IF(X6&lt;='Settings'!$B$3+'Settings'!$B$5,"Due in 30 Days",IF(X6&lt;='Settings'!$B$3+'Settings'!$B$6,"Due in 90 Days",IF(X6&lt;=EDATE('Settings'!$B$3,6),"Due in 6 Months","Monitor")))))))</f>
        <v/>
      </c>
      <c r="AC6" s="61">
        <f>IF($A6="","",IFERROR(EOMONTH(X6,0),""))</f>
        <v/>
      </c>
      <c r="AD6" s="32">
        <f>IF(A6="","",IF(OR(B6="",C6="",D6="",G6="",H6="",I6="",J6="",K6="",L6="",Y6="",Z6=""),"Missing Required Input",IF(COUNTIF('Settings'!$A$15:$A$18,D6)=0,"Unknown Position Type",IF(J6&lt;H6,"Current Odometer Below Install",IF(I6&lt;G6,"Reading Date Before Install",IF(I6&gt;'Settings'!$B$3,"Reading Date After As-of Date",IF(L6&gt;K6,"Current Tread Above Original",IF(OR(H6&lt;0,J6&lt;0,K6&lt;=0,L6&lt;0,Y6&lt;0,Z6&lt;0,V6&lt;=0),"Check Numeric Input",IF(O6&lt;=0,"Check Wear Rate","OK")))))))))</f>
        <v/>
      </c>
      <c r="AE6" s="37" t="inlineStr">
        <is>
          <t>At fleet replacement threshold</t>
        </is>
      </c>
      <c r="AF6" s="62">
        <f>IFERROR(IF(AND(AD6="OK",ISNUMBER(X6)),X6+ROW()/100000,""),"")</f>
        <v/>
      </c>
    </row>
    <row r="7" ht="24" customHeight="1">
      <c r="A7" s="25" t="inlineStr">
        <is>
          <t>TRK-204</t>
        </is>
      </c>
      <c r="B7" s="25" t="inlineStr">
        <is>
          <t>Tractor</t>
        </is>
      </c>
      <c r="C7" s="25" t="inlineStr">
        <is>
          <t>LDI</t>
        </is>
      </c>
      <c r="D7" s="25" t="inlineStr">
        <is>
          <t>Drive</t>
        </is>
      </c>
      <c r="E7" s="25" t="inlineStr">
        <is>
          <t>Bridgestone M713 Ecopia</t>
        </is>
      </c>
      <c r="F7" s="25" t="inlineStr">
        <is>
          <t>11R22.5</t>
        </is>
      </c>
      <c r="G7" s="55" t="n">
        <v>46027</v>
      </c>
      <c r="H7" s="27" t="n">
        <v>99000</v>
      </c>
      <c r="I7" s="55" t="n">
        <v>46271</v>
      </c>
      <c r="J7" s="27" t="n">
        <v>268000</v>
      </c>
      <c r="K7" s="56" t="n">
        <v>30</v>
      </c>
      <c r="L7" s="56" t="n">
        <v>6</v>
      </c>
      <c r="M7" s="29">
        <f>IF($A7="","",IFERROR(IF(OR(H7="",J7=""),"",MAX(0,J7-H7)),""))</f>
        <v/>
      </c>
      <c r="N7" s="57">
        <f>IF($A7="","",IFERROR(IF(OR(K7="",L7=""),"",MAX(0,K7-L7)),""))</f>
        <v/>
      </c>
      <c r="O7" s="31">
        <f>IF($A7="","",IFERROR(IF(AND(M7&gt;0,N7&gt;0),N7/(M7/1000),VLOOKUP(D7,'Settings'!$A$15:$C$18,3,FALSE)),""))</f>
        <v/>
      </c>
      <c r="P7" s="32">
        <f>IF(OR(A7="",D7=""),"",IF(AND(M7&gt;0,N7&gt;0),"Observed Wear","Default from Settings"))</f>
        <v/>
      </c>
      <c r="Q7" s="57">
        <f>IF($A7="","",IFERROR(VLOOKUP(D7,'Settings'!$A$15:$C$18,2,FALSE),""))</f>
        <v/>
      </c>
      <c r="R7" s="57">
        <f>IF($A7="","",IFERROR(MAX(0,L7-Q7),""))</f>
        <v/>
      </c>
      <c r="S7" s="29">
        <f>IF($A7="","",IFERROR(IF(L7&lt;=Q7,0,R7/O7*1000),""))</f>
        <v/>
      </c>
      <c r="T7" s="29">
        <f>IF($A7="","",IFERROR(J7+S7,""))</f>
        <v/>
      </c>
      <c r="U7" s="27" t="n">
        <v>9000</v>
      </c>
      <c r="V7" s="29">
        <f>IF(A7="","",IF(U7="",'Settings'!$B$4,U7))</f>
        <v/>
      </c>
      <c r="W7" s="57">
        <f>IF($A7="","",IFERROR(S7/V7,""))</f>
        <v/>
      </c>
      <c r="X7" s="58">
        <f>IF($A7="","",IFERROR(IF(S7=0,I7,I7+ROUNDUP(W7*365/12,0)),""))</f>
        <v/>
      </c>
      <c r="Y7" s="59" t="n">
        <v>520</v>
      </c>
      <c r="Z7" s="59" t="n">
        <v>70</v>
      </c>
      <c r="AA7" s="60">
        <f>IF($A7="","",IFERROR(Y7+Z7,""))</f>
        <v/>
      </c>
      <c r="AB7" s="32">
        <f>IF(A7="","",IF(AD7&lt;&gt;"OK","Review Data",IF(L7&lt;=Q7,"Due Now",IF(X7&lt;='Settings'!$B$3,"Due Now",IF(X7&lt;='Settings'!$B$3+'Settings'!$B$5,"Due in 30 Days",IF(X7&lt;='Settings'!$B$3+'Settings'!$B$6,"Due in 90 Days",IF(X7&lt;=EDATE('Settings'!$B$3,6),"Due in 6 Months","Monitor")))))))</f>
        <v/>
      </c>
      <c r="AC7" s="61">
        <f>IF($A7="","",IFERROR(EOMONTH(X7,0),""))</f>
        <v/>
      </c>
      <c r="AD7" s="32">
        <f>IF(A7="","",IF(OR(B7="",C7="",D7="",G7="",H7="",I7="",J7="",K7="",L7="",Y7="",Z7=""),"Missing Required Input",IF(COUNTIF('Settings'!$A$15:$A$18,D7)=0,"Unknown Position Type",IF(J7&lt;H7,"Current Odometer Below Install",IF(I7&lt;G7,"Reading Date Before Install",IF(I7&gt;'Settings'!$B$3,"Reading Date After As-of Date",IF(L7&gt;K7,"Current Tread Above Original",IF(OR(H7&lt;0,J7&lt;0,K7&lt;=0,L7&lt;0,Y7&lt;0,Z7&lt;0,V7&lt;=0),"Check Numeric Input",IF(O7&lt;=0,"Check Wear Rate","OK")))))))))</f>
        <v/>
      </c>
      <c r="AE7" s="37" t="inlineStr">
        <is>
          <t>Plan replacement with next PM</t>
        </is>
      </c>
      <c r="AF7" s="62">
        <f>IFERROR(IF(AND(AD7="OK",ISNUMBER(X7)),X7+ROW()/100000,""),"")</f>
        <v/>
      </c>
    </row>
    <row r="8" ht="24" customHeight="1">
      <c r="A8" s="25" t="inlineStr">
        <is>
          <t>TRK-204</t>
        </is>
      </c>
      <c r="B8" s="25" t="inlineStr">
        <is>
          <t>Tractor</t>
        </is>
      </c>
      <c r="C8" s="25" t="inlineStr">
        <is>
          <t>RDO</t>
        </is>
      </c>
      <c r="D8" s="25" t="inlineStr">
        <is>
          <t>Drive</t>
        </is>
      </c>
      <c r="E8" s="25" t="inlineStr">
        <is>
          <t>Bridgestone M713 Ecopia</t>
        </is>
      </c>
      <c r="F8" s="25" t="inlineStr">
        <is>
          <t>11R22.5</t>
        </is>
      </c>
      <c r="G8" s="55" t="n">
        <v>46027</v>
      </c>
      <c r="H8" s="27" t="n">
        <v>99000</v>
      </c>
      <c r="I8" s="55" t="n">
        <v>46271</v>
      </c>
      <c r="J8" s="27" t="n">
        <v>268000</v>
      </c>
      <c r="K8" s="56" t="n">
        <v>30</v>
      </c>
      <c r="L8" s="56" t="n">
        <v>3</v>
      </c>
      <c r="M8" s="29">
        <f>IF($A8="","",IFERROR(IF(OR(H8="",J8=""),"",MAX(0,J8-H8)),""))</f>
        <v/>
      </c>
      <c r="N8" s="57">
        <f>IF($A8="","",IFERROR(IF(OR(K8="",L8=""),"",MAX(0,K8-L8)),""))</f>
        <v/>
      </c>
      <c r="O8" s="31">
        <f>IF($A8="","",IFERROR(IF(AND(M8&gt;0,N8&gt;0),N8/(M8/1000),VLOOKUP(D8,'Settings'!$A$15:$C$18,3,FALSE)),""))</f>
        <v/>
      </c>
      <c r="P8" s="32">
        <f>IF(OR(A8="",D8=""),"",IF(AND(M8&gt;0,N8&gt;0),"Observed Wear","Default from Settings"))</f>
        <v/>
      </c>
      <c r="Q8" s="57">
        <f>IF($A8="","",IFERROR(VLOOKUP(D8,'Settings'!$A$15:$C$18,2,FALSE),""))</f>
        <v/>
      </c>
      <c r="R8" s="57">
        <f>IF($A8="","",IFERROR(MAX(0,L8-Q8),""))</f>
        <v/>
      </c>
      <c r="S8" s="29">
        <f>IF($A8="","",IFERROR(IF(L8&lt;=Q8,0,R8/O8*1000),""))</f>
        <v/>
      </c>
      <c r="T8" s="29">
        <f>IF($A8="","",IFERROR(J8+S8,""))</f>
        <v/>
      </c>
      <c r="U8" s="27" t="n">
        <v>9000</v>
      </c>
      <c r="V8" s="29">
        <f>IF(A8="","",IF(U8="",'Settings'!$B$4,U8))</f>
        <v/>
      </c>
      <c r="W8" s="57">
        <f>IF($A8="","",IFERROR(S8/V8,""))</f>
        <v/>
      </c>
      <c r="X8" s="58">
        <f>IF($A8="","",IFERROR(IF(S8=0,I8,I8+ROUNDUP(W8*365/12,0)),""))</f>
        <v/>
      </c>
      <c r="Y8" s="59" t="n">
        <v>520</v>
      </c>
      <c r="Z8" s="59" t="n">
        <v>70</v>
      </c>
      <c r="AA8" s="60">
        <f>IF($A8="","",IFERROR(Y8+Z8,""))</f>
        <v/>
      </c>
      <c r="AB8" s="32">
        <f>IF(A8="","",IF(AD8&lt;&gt;"OK","Review Data",IF(L8&lt;=Q8,"Due Now",IF(X8&lt;='Settings'!$B$3,"Due Now",IF(X8&lt;='Settings'!$B$3+'Settings'!$B$5,"Due in 30 Days",IF(X8&lt;='Settings'!$B$3+'Settings'!$B$6,"Due in 90 Days",IF(X8&lt;=EDATE('Settings'!$B$3,6),"Due in 6 Months","Monitor")))))))</f>
        <v/>
      </c>
      <c r="AC8" s="61">
        <f>IF($A8="","",IFERROR(EOMONTH(X8,0),""))</f>
        <v/>
      </c>
      <c r="AD8" s="32">
        <f>IF(A8="","",IF(OR(B8="",C8="",D8="",G8="",H8="",I8="",J8="",K8="",L8="",Y8="",Z8=""),"Missing Required Input",IF(COUNTIF('Settings'!$A$15:$A$18,D8)=0,"Unknown Position Type",IF(J8&lt;H8,"Current Odometer Below Install",IF(I8&lt;G8,"Reading Date Before Install",IF(I8&gt;'Settings'!$B$3,"Reading Date After As-of Date",IF(L8&gt;K8,"Current Tread Above Original",IF(OR(H8&lt;0,J8&lt;0,K8&lt;=0,L8&lt;0,Y8&lt;0,Z8&lt;0,V8&lt;=0),"Check Numeric Input",IF(O8&lt;=0,"Check Wear Rate","OK")))))))))</f>
        <v/>
      </c>
      <c r="AE8" s="37" t="inlineStr">
        <is>
          <t>At fleet replacement threshold</t>
        </is>
      </c>
      <c r="AF8" s="62">
        <f>IFERROR(IF(AND(AD8="OK",ISNUMBER(X8)),X8+ROW()/100000,""),"")</f>
        <v/>
      </c>
    </row>
    <row r="9" ht="24" customHeight="1">
      <c r="A9" s="25" t="inlineStr">
        <is>
          <t>VAN-12</t>
        </is>
      </c>
      <c r="B9" s="25" t="inlineStr">
        <is>
          <t>Cargo Van</t>
        </is>
      </c>
      <c r="C9" s="25" t="inlineStr">
        <is>
          <t>LF</t>
        </is>
      </c>
      <c r="D9" s="25" t="inlineStr">
        <is>
          <t>Steer</t>
        </is>
      </c>
      <c r="E9" s="25" t="inlineStr">
        <is>
          <t>Continental VanContact A/S</t>
        </is>
      </c>
      <c r="F9" s="25" t="inlineStr">
        <is>
          <t>LT225/75R16</t>
        </is>
      </c>
      <c r="G9" s="55" t="n">
        <v>46054</v>
      </c>
      <c r="H9" s="27" t="n">
        <v>48000</v>
      </c>
      <c r="I9" s="55" t="n">
        <v>46269</v>
      </c>
      <c r="J9" s="27" t="n">
        <v>91000</v>
      </c>
      <c r="K9" s="56" t="n">
        <v>12</v>
      </c>
      <c r="L9" s="56" t="n">
        <v>7</v>
      </c>
      <c r="M9" s="29">
        <f>IF($A9="","",IFERROR(IF(OR(H9="",J9=""),"",MAX(0,J9-H9)),""))</f>
        <v/>
      </c>
      <c r="N9" s="57">
        <f>IF($A9="","",IFERROR(IF(OR(K9="",L9=""),"",MAX(0,K9-L9)),""))</f>
        <v/>
      </c>
      <c r="O9" s="31">
        <f>IF($A9="","",IFERROR(IF(AND(M9&gt;0,N9&gt;0),N9/(M9/1000),VLOOKUP(D9,'Settings'!$A$15:$C$18,3,FALSE)),""))</f>
        <v/>
      </c>
      <c r="P9" s="32">
        <f>IF(OR(A9="",D9=""),"",IF(AND(M9&gt;0,N9&gt;0),"Observed Wear","Default from Settings"))</f>
        <v/>
      </c>
      <c r="Q9" s="57">
        <f>IF($A9="","",IFERROR(VLOOKUP(D9,'Settings'!$A$15:$C$18,2,FALSE),""))</f>
        <v/>
      </c>
      <c r="R9" s="57">
        <f>IF($A9="","",IFERROR(MAX(0,L9-Q9),""))</f>
        <v/>
      </c>
      <c r="S9" s="29">
        <f>IF($A9="","",IFERROR(IF(L9&lt;=Q9,0,R9/O9*1000),""))</f>
        <v/>
      </c>
      <c r="T9" s="29">
        <f>IF($A9="","",IFERROR(J9+S9,""))</f>
        <v/>
      </c>
      <c r="U9" s="27" t="n">
        <v>3500</v>
      </c>
      <c r="V9" s="29">
        <f>IF(A9="","",IF(U9="",'Settings'!$B$4,U9))</f>
        <v/>
      </c>
      <c r="W9" s="57">
        <f>IF($A9="","",IFERROR(S9/V9,""))</f>
        <v/>
      </c>
      <c r="X9" s="58">
        <f>IF($A9="","",IFERROR(IF(S9=0,I9,I9+ROUNDUP(W9*365/12,0)),""))</f>
        <v/>
      </c>
      <c r="Y9" s="59" t="n">
        <v>265</v>
      </c>
      <c r="Z9" s="59" t="n">
        <v>35</v>
      </c>
      <c r="AA9" s="60">
        <f>IF($A9="","",IFERROR(Y9+Z9,""))</f>
        <v/>
      </c>
      <c r="AB9" s="32">
        <f>IF(A9="","",IF(AD9&lt;&gt;"OK","Review Data",IF(L9&lt;=Q9,"Due Now",IF(X9&lt;='Settings'!$B$3,"Due Now",IF(X9&lt;='Settings'!$B$3+'Settings'!$B$5,"Due in 30 Days",IF(X9&lt;='Settings'!$B$3+'Settings'!$B$6,"Due in 90 Days",IF(X9&lt;=EDATE('Settings'!$B$3,6),"Due in 6 Months","Monitor")))))))</f>
        <v/>
      </c>
      <c r="AC9" s="61">
        <f>IF($A9="","",IFERROR(EOMONTH(X9,0),""))</f>
        <v/>
      </c>
      <c r="AD9" s="32">
        <f>IF(A9="","",IF(OR(B9="",C9="",D9="",G9="",H9="",I9="",J9="",K9="",L9="",Y9="",Z9=""),"Missing Required Input",IF(COUNTIF('Settings'!$A$15:$A$18,D9)=0,"Unknown Position Type",IF(J9&lt;H9,"Current Odometer Below Install",IF(I9&lt;G9,"Reading Date Before Install",IF(I9&gt;'Settings'!$B$3,"Reading Date After As-of Date",IF(L9&gt;K9,"Current Tread Above Original",IF(OR(H9&lt;0,J9&lt;0,K9&lt;=0,L9&lt;0,Y9&lt;0,Z9&lt;0,V9&lt;=0),"Check Numeric Input",IF(O9&lt;=0,"Check Wear Rate","OK")))))))))</f>
        <v/>
      </c>
      <c r="AE9" s="37" t="inlineStr">
        <is>
          <t>Normal wear</t>
        </is>
      </c>
      <c r="AF9" s="62">
        <f>IFERROR(IF(AND(AD9="OK",ISNUMBER(X9)),X9+ROW()/100000,""),"")</f>
        <v/>
      </c>
    </row>
    <row r="10" ht="24" customHeight="1">
      <c r="A10" s="25" t="inlineStr">
        <is>
          <t>VAN-12</t>
        </is>
      </c>
      <c r="B10" s="25" t="inlineStr">
        <is>
          <t>Cargo Van</t>
        </is>
      </c>
      <c r="C10" s="25" t="inlineStr">
        <is>
          <t>RF</t>
        </is>
      </c>
      <c r="D10" s="25" t="inlineStr">
        <is>
          <t>Steer</t>
        </is>
      </c>
      <c r="E10" s="25" t="inlineStr">
        <is>
          <t>Continental VanContact A/S</t>
        </is>
      </c>
      <c r="F10" s="25" t="inlineStr">
        <is>
          <t>LT225/75R16</t>
        </is>
      </c>
      <c r="G10" s="55" t="n">
        <v>46054</v>
      </c>
      <c r="H10" s="27" t="n">
        <v>48000</v>
      </c>
      <c r="I10" s="55" t="n">
        <v>46269</v>
      </c>
      <c r="J10" s="27" t="n">
        <v>91000</v>
      </c>
      <c r="K10" s="56" t="n">
        <v>12</v>
      </c>
      <c r="L10" s="56" t="n">
        <v>8</v>
      </c>
      <c r="M10" s="29">
        <f>IF($A10="","",IFERROR(IF(OR(H10="",J10=""),"",MAX(0,J10-H10)),""))</f>
        <v/>
      </c>
      <c r="N10" s="57">
        <f>IF($A10="","",IFERROR(IF(OR(K10="",L10=""),"",MAX(0,K10-L10)),""))</f>
        <v/>
      </c>
      <c r="O10" s="31">
        <f>IF($A10="","",IFERROR(IF(AND(M10&gt;0,N10&gt;0),N10/(M10/1000),VLOOKUP(D10,'Settings'!$A$15:$C$18,3,FALSE)),""))</f>
        <v/>
      </c>
      <c r="P10" s="32">
        <f>IF(OR(A10="",D10=""),"",IF(AND(M10&gt;0,N10&gt;0),"Observed Wear","Default from Settings"))</f>
        <v/>
      </c>
      <c r="Q10" s="57">
        <f>IF($A10="","",IFERROR(VLOOKUP(D10,'Settings'!$A$15:$C$18,2,FALSE),""))</f>
        <v/>
      </c>
      <c r="R10" s="57">
        <f>IF($A10="","",IFERROR(MAX(0,L10-Q10),""))</f>
        <v/>
      </c>
      <c r="S10" s="29">
        <f>IF($A10="","",IFERROR(IF(L10&lt;=Q10,0,R10/O10*1000),""))</f>
        <v/>
      </c>
      <c r="T10" s="29">
        <f>IF($A10="","",IFERROR(J10+S10,""))</f>
        <v/>
      </c>
      <c r="U10" s="27" t="n">
        <v>3500</v>
      </c>
      <c r="V10" s="29">
        <f>IF(A10="","",IF(U10="",'Settings'!$B$4,U10))</f>
        <v/>
      </c>
      <c r="W10" s="57">
        <f>IF($A10="","",IFERROR(S10/V10,""))</f>
        <v/>
      </c>
      <c r="X10" s="58">
        <f>IF($A10="","",IFERROR(IF(S10=0,I10,I10+ROUNDUP(W10*365/12,0)),""))</f>
        <v/>
      </c>
      <c r="Y10" s="59" t="n">
        <v>265</v>
      </c>
      <c r="Z10" s="59" t="n">
        <v>35</v>
      </c>
      <c r="AA10" s="60">
        <f>IF($A10="","",IFERROR(Y10+Z10,""))</f>
        <v/>
      </c>
      <c r="AB10" s="32">
        <f>IF(A10="","",IF(AD10&lt;&gt;"OK","Review Data",IF(L10&lt;=Q10,"Due Now",IF(X10&lt;='Settings'!$B$3,"Due Now",IF(X10&lt;='Settings'!$B$3+'Settings'!$B$5,"Due in 30 Days",IF(X10&lt;='Settings'!$B$3+'Settings'!$B$6,"Due in 90 Days",IF(X10&lt;=EDATE('Settings'!$B$3,6),"Due in 6 Months","Monitor")))))))</f>
        <v/>
      </c>
      <c r="AC10" s="61">
        <f>IF($A10="","",IFERROR(EOMONTH(X10,0),""))</f>
        <v/>
      </c>
      <c r="AD10" s="32">
        <f>IF(A10="","",IF(OR(B10="",C10="",D10="",G10="",H10="",I10="",J10="",K10="",L10="",Y10="",Z10=""),"Missing Required Input",IF(COUNTIF('Settings'!$A$15:$A$18,D10)=0,"Unknown Position Type",IF(J10&lt;H10,"Current Odometer Below Install",IF(I10&lt;G10,"Reading Date Before Install",IF(I10&gt;'Settings'!$B$3,"Reading Date After As-of Date",IF(L10&gt;K10,"Current Tread Above Original",IF(OR(H10&lt;0,J10&lt;0,K10&lt;=0,L10&lt;0,Y10&lt;0,Z10&lt;0,V10&lt;=0),"Check Numeric Input",IF(O10&lt;=0,"Check Wear Rate","OK")))))))))</f>
        <v/>
      </c>
      <c r="AE10" s="37" t="inlineStr">
        <is>
          <t>Normal wear</t>
        </is>
      </c>
      <c r="AF10" s="62">
        <f>IFERROR(IF(AND(AD10="OK",ISNUMBER(X10)),X10+ROW()/100000,""),"")</f>
        <v/>
      </c>
    </row>
    <row r="11" ht="24" customHeight="1">
      <c r="A11" s="25" t="inlineStr">
        <is>
          <t>SVC-07</t>
        </is>
      </c>
      <c r="B11" s="25" t="inlineStr">
        <is>
          <t>Service Vehicle</t>
        </is>
      </c>
      <c r="C11" s="25" t="inlineStr">
        <is>
          <t>LF</t>
        </is>
      </c>
      <c r="D11" s="25" t="inlineStr">
        <is>
          <t>Steer</t>
        </is>
      </c>
      <c r="E11" s="25" t="inlineStr">
        <is>
          <t>Goodyear Wrangler Workhorse HT</t>
        </is>
      </c>
      <c r="F11" s="25" t="inlineStr">
        <is>
          <t>LT245/75R17</t>
        </is>
      </c>
      <c r="G11" s="55" t="n">
        <v>46086</v>
      </c>
      <c r="H11" s="27" t="n">
        <v>32000</v>
      </c>
      <c r="I11" s="55" t="n">
        <v>46270</v>
      </c>
      <c r="J11" s="27" t="n">
        <v>77000</v>
      </c>
      <c r="K11" s="56" t="n">
        <v>15</v>
      </c>
      <c r="L11" s="56" t="n">
        <v>6.5</v>
      </c>
      <c r="M11" s="29">
        <f>IF($A11="","",IFERROR(IF(OR(H11="",J11=""),"",MAX(0,J11-H11)),""))</f>
        <v/>
      </c>
      <c r="N11" s="57">
        <f>IF($A11="","",IFERROR(IF(OR(K11="",L11=""),"",MAX(0,K11-L11)),""))</f>
        <v/>
      </c>
      <c r="O11" s="31">
        <f>IF($A11="","",IFERROR(IF(AND(M11&gt;0,N11&gt;0),N11/(M11/1000),VLOOKUP(D11,'Settings'!$A$15:$C$18,3,FALSE)),""))</f>
        <v/>
      </c>
      <c r="P11" s="32">
        <f>IF(OR(A11="",D11=""),"",IF(AND(M11&gt;0,N11&gt;0),"Observed Wear","Default from Settings"))</f>
        <v/>
      </c>
      <c r="Q11" s="57">
        <f>IF($A11="","",IFERROR(VLOOKUP(D11,'Settings'!$A$15:$C$18,2,FALSE),""))</f>
        <v/>
      </c>
      <c r="R11" s="57">
        <f>IF($A11="","",IFERROR(MAX(0,L11-Q11),""))</f>
        <v/>
      </c>
      <c r="S11" s="29">
        <f>IF($A11="","",IFERROR(IF(L11&lt;=Q11,0,R11/O11*1000),""))</f>
        <v/>
      </c>
      <c r="T11" s="29">
        <f>IF($A11="","",IFERROR(J11+S11,""))</f>
        <v/>
      </c>
      <c r="U11" s="27" t="n">
        <v>2200</v>
      </c>
      <c r="V11" s="29">
        <f>IF(A11="","",IF(U11="",'Settings'!$B$4,U11))</f>
        <v/>
      </c>
      <c r="W11" s="57">
        <f>IF($A11="","",IFERROR(S11/V11,""))</f>
        <v/>
      </c>
      <c r="X11" s="58">
        <f>IF($A11="","",IFERROR(IF(S11=0,I11,I11+ROUNDUP(W11*365/12,0)),""))</f>
        <v/>
      </c>
      <c r="Y11" s="59" t="n">
        <v>315</v>
      </c>
      <c r="Z11" s="59" t="n">
        <v>40</v>
      </c>
      <c r="AA11" s="60">
        <f>IF($A11="","",IFERROR(Y11+Z11,""))</f>
        <v/>
      </c>
      <c r="AB11" s="32">
        <f>IF(A11="","",IF(AD11&lt;&gt;"OK","Review Data",IF(L11&lt;=Q11,"Due Now",IF(X11&lt;='Settings'!$B$3,"Due Now",IF(X11&lt;='Settings'!$B$3+'Settings'!$B$5,"Due in 30 Days",IF(X11&lt;='Settings'!$B$3+'Settings'!$B$6,"Due in 90 Days",IF(X11&lt;=EDATE('Settings'!$B$3,6),"Due in 6 Months","Monitor")))))))</f>
        <v/>
      </c>
      <c r="AC11" s="61">
        <f>IF($A11="","",IFERROR(EOMONTH(X11,0),""))</f>
        <v/>
      </c>
      <c r="AD11" s="32">
        <f>IF(A11="","",IF(OR(B11="",C11="",D11="",G11="",H11="",I11="",J11="",K11="",L11="",Y11="",Z11=""),"Missing Required Input",IF(COUNTIF('Settings'!$A$15:$A$18,D11)=0,"Unknown Position Type",IF(J11&lt;H11,"Current Odometer Below Install",IF(I11&lt;G11,"Reading Date Before Install",IF(I11&gt;'Settings'!$B$3,"Reading Date After As-of Date",IF(L11&gt;K11,"Current Tread Above Original",IF(OR(H11&lt;0,J11&lt;0,K11&lt;=0,L11&lt;0,Y11&lt;0,Z11&lt;0,V11&lt;=0),"Check Numeric Input",IF(O11&lt;=0,"Check Wear Rate","OK")))))))))</f>
        <v/>
      </c>
      <c r="AE11" s="37" t="inlineStr">
        <is>
          <t>Route includes frequent job-site travel</t>
        </is>
      </c>
      <c r="AF11" s="62">
        <f>IFERROR(IF(AND(AD11="OK",ISNUMBER(X11)),X11+ROW()/100000,""),"")</f>
        <v/>
      </c>
    </row>
    <row r="12" ht="24" customHeight="1">
      <c r="A12" s="25" t="inlineStr">
        <is>
          <t>PKP-31</t>
        </is>
      </c>
      <c r="B12" s="25" t="inlineStr">
        <is>
          <t>Pickup</t>
        </is>
      </c>
      <c r="C12" s="25" t="inlineStr">
        <is>
          <t>RF</t>
        </is>
      </c>
      <c r="D12" s="25" t="inlineStr">
        <is>
          <t>Steer</t>
        </is>
      </c>
      <c r="E12" s="25" t="inlineStr">
        <is>
          <t>Firestone Transforce HT2</t>
        </is>
      </c>
      <c r="F12" s="25" t="inlineStr">
        <is>
          <t>LT275/70R18</t>
        </is>
      </c>
      <c r="G12" s="55" t="n">
        <v>46042</v>
      </c>
      <c r="H12" s="27" t="n">
        <v>61000</v>
      </c>
      <c r="I12" s="55" t="n">
        <v>46268</v>
      </c>
      <c r="J12" s="27" t="n">
        <v>108000</v>
      </c>
      <c r="K12" s="56" t="n">
        <v>14</v>
      </c>
      <c r="L12" s="56" t="n">
        <v>2.5</v>
      </c>
      <c r="M12" s="29">
        <f>IF($A12="","",IFERROR(IF(OR(H12="",J12=""),"",MAX(0,J12-H12)),""))</f>
        <v/>
      </c>
      <c r="N12" s="57">
        <f>IF($A12="","",IFERROR(IF(OR(K12="",L12=""),"",MAX(0,K12-L12)),""))</f>
        <v/>
      </c>
      <c r="O12" s="31">
        <f>IF($A12="","",IFERROR(IF(AND(M12&gt;0,N12&gt;0),N12/(M12/1000),VLOOKUP(D12,'Settings'!$A$15:$C$18,3,FALSE)),""))</f>
        <v/>
      </c>
      <c r="P12" s="32">
        <f>IF(OR(A12="",D12=""),"",IF(AND(M12&gt;0,N12&gt;0),"Observed Wear","Default from Settings"))</f>
        <v/>
      </c>
      <c r="Q12" s="57">
        <f>IF($A12="","",IFERROR(VLOOKUP(D12,'Settings'!$A$15:$C$18,2,FALSE),""))</f>
        <v/>
      </c>
      <c r="R12" s="57">
        <f>IF($A12="","",IFERROR(MAX(0,L12-Q12),""))</f>
        <v/>
      </c>
      <c r="S12" s="29">
        <f>IF($A12="","",IFERROR(IF(L12&lt;=Q12,0,R12/O12*1000),""))</f>
        <v/>
      </c>
      <c r="T12" s="29">
        <f>IF($A12="","",IFERROR(J12+S12,""))</f>
        <v/>
      </c>
      <c r="U12" s="27" t="n">
        <v>2800</v>
      </c>
      <c r="V12" s="29">
        <f>IF(A12="","",IF(U12="",'Settings'!$B$4,U12))</f>
        <v/>
      </c>
      <c r="W12" s="57">
        <f>IF($A12="","",IFERROR(S12/V12,""))</f>
        <v/>
      </c>
      <c r="X12" s="58">
        <f>IF($A12="","",IFERROR(IF(S12=0,I12,I12+ROUNDUP(W12*365/12,0)),""))</f>
        <v/>
      </c>
      <c r="Y12" s="59" t="n">
        <v>340</v>
      </c>
      <c r="Z12" s="59" t="n">
        <v>40</v>
      </c>
      <c r="AA12" s="60">
        <f>IF($A12="","",IFERROR(Y12+Z12,""))</f>
        <v/>
      </c>
      <c r="AB12" s="32">
        <f>IF(A12="","",IF(AD12&lt;&gt;"OK","Review Data",IF(L12&lt;=Q12,"Due Now",IF(X12&lt;='Settings'!$B$3,"Due Now",IF(X12&lt;='Settings'!$B$3+'Settings'!$B$5,"Due in 30 Days",IF(X12&lt;='Settings'!$B$3+'Settings'!$B$6,"Due in 90 Days",IF(X12&lt;=EDATE('Settings'!$B$3,6),"Due in 6 Months","Monitor")))))))</f>
        <v/>
      </c>
      <c r="AC12" s="61">
        <f>IF($A12="","",IFERROR(EOMONTH(X12,0),""))</f>
        <v/>
      </c>
      <c r="AD12" s="32">
        <f>IF(A12="","",IF(OR(B12="",C12="",D12="",G12="",H12="",I12="",J12="",K12="",L12="",Y12="",Z12=""),"Missing Required Input",IF(COUNTIF('Settings'!$A$15:$A$18,D12)=0,"Unknown Position Type",IF(J12&lt;H12,"Current Odometer Below Install",IF(I12&lt;G12,"Reading Date Before Install",IF(I12&gt;'Settings'!$B$3,"Reading Date After As-of Date",IF(L12&gt;K12,"Current Tread Above Original",IF(OR(H12&lt;0,J12&lt;0,K12&lt;=0,L12&lt;0,Y12&lt;0,Z12&lt;0,V12&lt;=0),"Check Numeric Input",IF(O12&lt;=0,"Check Wear Rate","OK")))))))))</f>
        <v/>
      </c>
      <c r="AE12" s="37" t="inlineStr">
        <is>
          <t>Replace before next dispatch cycle</t>
        </is>
      </c>
      <c r="AF12" s="62">
        <f>IFERROR(IF(AND(AD12="OK",ISNUMBER(X12)),X12+ROW()/100000,""),"")</f>
        <v/>
      </c>
    </row>
    <row r="13" ht="24" customHeight="1">
      <c r="A13" s="25" t="inlineStr">
        <is>
          <t>TRK-330</t>
        </is>
      </c>
      <c r="B13" s="25" t="inlineStr">
        <is>
          <t>Tractor</t>
        </is>
      </c>
      <c r="C13" s="25" t="inlineStr">
        <is>
          <t>RDI</t>
        </is>
      </c>
      <c r="D13" s="25" t="inlineStr">
        <is>
          <t>Drive</t>
        </is>
      </c>
      <c r="E13" s="25" t="inlineStr">
        <is>
          <t>Yokohama 712L</t>
        </is>
      </c>
      <c r="F13" s="25" t="inlineStr">
        <is>
          <t>11R22.5</t>
        </is>
      </c>
      <c r="G13" s="55" t="n">
        <v>46223</v>
      </c>
      <c r="H13" s="27" t="n">
        <v>410000</v>
      </c>
      <c r="I13" s="55" t="n">
        <v>46272</v>
      </c>
      <c r="J13" s="27" t="n">
        <v>412000</v>
      </c>
      <c r="K13" s="56" t="n">
        <v>30</v>
      </c>
      <c r="L13" s="56" t="n">
        <v>30</v>
      </c>
      <c r="M13" s="29">
        <f>IF($A13="","",IFERROR(IF(OR(H13="",J13=""),"",MAX(0,J13-H13)),""))</f>
        <v/>
      </c>
      <c r="N13" s="57">
        <f>IF($A13="","",IFERROR(IF(OR(K13="",L13=""),"",MAX(0,K13-L13)),""))</f>
        <v/>
      </c>
      <c r="O13" s="31">
        <f>IF($A13="","",IFERROR(IF(AND(M13&gt;0,N13&gt;0),N13/(M13/1000),VLOOKUP(D13,'Settings'!$A$15:$C$18,3,FALSE)),""))</f>
        <v/>
      </c>
      <c r="P13" s="32">
        <f>IF(OR(A13="",D13=""),"",IF(AND(M13&gt;0,N13&gt;0),"Observed Wear","Default from Settings"))</f>
        <v/>
      </c>
      <c r="Q13" s="57">
        <f>IF($A13="","",IFERROR(VLOOKUP(D13,'Settings'!$A$15:$C$18,2,FALSE),""))</f>
        <v/>
      </c>
      <c r="R13" s="57">
        <f>IF($A13="","",IFERROR(MAX(0,L13-Q13),""))</f>
        <v/>
      </c>
      <c r="S13" s="29">
        <f>IF($A13="","",IFERROR(IF(L13&lt;=Q13,0,R13/O13*1000),""))</f>
        <v/>
      </c>
      <c r="T13" s="29">
        <f>IF($A13="","",IFERROR(J13+S13,""))</f>
        <v/>
      </c>
      <c r="U13" s="27" t="n"/>
      <c r="V13" s="29">
        <f>IF(A13="","",IF(U13="",'Settings'!$B$4,U13))</f>
        <v/>
      </c>
      <c r="W13" s="57">
        <f>IF($A13="","",IFERROR(S13/V13,""))</f>
        <v/>
      </c>
      <c r="X13" s="58">
        <f>IF($A13="","",IFERROR(IF(S13=0,I13,I13+ROUNDUP(W13*365/12,0)),""))</f>
        <v/>
      </c>
      <c r="Y13" s="59" t="n">
        <v>495</v>
      </c>
      <c r="Z13" s="59" t="n">
        <v>70</v>
      </c>
      <c r="AA13" s="60">
        <f>IF($A13="","",IFERROR(Y13+Z13,""))</f>
        <v/>
      </c>
      <c r="AB13" s="32">
        <f>IF(A13="","",IF(AD13&lt;&gt;"OK","Review Data",IF(L13&lt;=Q13,"Due Now",IF(X13&lt;='Settings'!$B$3,"Due Now",IF(X13&lt;='Settings'!$B$3+'Settings'!$B$5,"Due in 30 Days",IF(X13&lt;='Settings'!$B$3+'Settings'!$B$6,"Due in 90 Days",IF(X13&lt;=EDATE('Settings'!$B$3,6),"Due in 6 Months","Monitor")))))))</f>
        <v/>
      </c>
      <c r="AC13" s="61">
        <f>IF($A13="","",IFERROR(EOMONTH(X13,0),""))</f>
        <v/>
      </c>
      <c r="AD13" s="32">
        <f>IF(A13="","",IF(OR(B13="",C13="",D13="",G13="",H13="",I13="",J13="",K13="",L13="",Y13="",Z13=""),"Missing Required Input",IF(COUNTIF('Settings'!$A$15:$A$18,D13)=0,"Unknown Position Type",IF(J13&lt;H13,"Current Odometer Below Install",IF(I13&lt;G13,"Reading Date Before Install",IF(I13&gt;'Settings'!$B$3,"Reading Date After As-of Date",IF(L13&gt;K13,"Current Tread Above Original",IF(OR(H13&lt;0,J13&lt;0,K13&lt;=0,L13&lt;0,Y13&lt;0,Z13&lt;0,V13&lt;=0),"Check Numeric Input",IF(O13&lt;=0,"Check Wear Rate","OK")))))))))</f>
        <v/>
      </c>
      <c r="AE13" s="37" t="inlineStr">
        <is>
          <t>Uses default monthly miles and wear rate</t>
        </is>
      </c>
      <c r="AF13" s="62">
        <f>IFERROR(IF(AND(AD13="OK",ISNUMBER(X13)),X13+ROW()/100000,""),"")</f>
        <v/>
      </c>
    </row>
    <row r="14" ht="24" customHeight="1">
      <c r="A14" s="25" t="inlineStr">
        <is>
          <t>BOX-19</t>
        </is>
      </c>
      <c r="B14" s="25" t="inlineStr">
        <is>
          <t>Straight Truck</t>
        </is>
      </c>
      <c r="C14" s="25" t="inlineStr">
        <is>
          <t>RR Outer</t>
        </is>
      </c>
      <c r="D14" s="25" t="inlineStr">
        <is>
          <t>Drive</t>
        </is>
      </c>
      <c r="E14" s="25" t="inlineStr">
        <is>
          <t>Hankook AH37</t>
        </is>
      </c>
      <c r="F14" s="25" t="inlineStr">
        <is>
          <t>295/75R22.5</t>
        </is>
      </c>
      <c r="G14" s="55" t="n">
        <v>46065</v>
      </c>
      <c r="H14" s="27" t="n">
        <v>125000</v>
      </c>
      <c r="I14" s="55" t="n">
        <v>46267</v>
      </c>
      <c r="J14" s="27" t="n">
        <v>195000</v>
      </c>
      <c r="K14" s="56" t="n">
        <v>22</v>
      </c>
      <c r="L14" s="56" t="n">
        <v>6</v>
      </c>
      <c r="M14" s="29">
        <f>IF($A14="","",IFERROR(IF(OR(H14="",J14=""),"",MAX(0,J14-H14)),""))</f>
        <v/>
      </c>
      <c r="N14" s="57">
        <f>IF($A14="","",IFERROR(IF(OR(K14="",L14=""),"",MAX(0,K14-L14)),""))</f>
        <v/>
      </c>
      <c r="O14" s="31">
        <f>IF($A14="","",IFERROR(IF(AND(M14&gt;0,N14&gt;0),N14/(M14/1000),VLOOKUP(D14,'Settings'!$A$15:$C$18,3,FALSE)),""))</f>
        <v/>
      </c>
      <c r="P14" s="32">
        <f>IF(OR(A14="",D14=""),"",IF(AND(M14&gt;0,N14&gt;0),"Observed Wear","Default from Settings"))</f>
        <v/>
      </c>
      <c r="Q14" s="57">
        <f>IF($A14="","",IFERROR(VLOOKUP(D14,'Settings'!$A$15:$C$18,2,FALSE),""))</f>
        <v/>
      </c>
      <c r="R14" s="57">
        <f>IF($A14="","",IFERROR(MAX(0,L14-Q14),""))</f>
        <v/>
      </c>
      <c r="S14" s="29">
        <f>IF($A14="","",IFERROR(IF(L14&lt;=Q14,0,R14/O14*1000),""))</f>
        <v/>
      </c>
      <c r="T14" s="29">
        <f>IF($A14="","",IFERROR(J14+S14,""))</f>
        <v/>
      </c>
      <c r="U14" s="27" t="n">
        <v>4000</v>
      </c>
      <c r="V14" s="29">
        <f>IF(A14="","",IF(U14="",'Settings'!$B$4,U14))</f>
        <v/>
      </c>
      <c r="W14" s="57">
        <f>IF($A14="","",IFERROR(S14/V14,""))</f>
        <v/>
      </c>
      <c r="X14" s="58">
        <f>IF($A14="","",IFERROR(IF(S14=0,I14,I14+ROUNDUP(W14*365/12,0)),""))</f>
        <v/>
      </c>
      <c r="Y14" s="59" t="n">
        <v>430</v>
      </c>
      <c r="Z14" s="59" t="n">
        <v>55</v>
      </c>
      <c r="AA14" s="60">
        <f>IF($A14="","",IFERROR(Y14+Z14,""))</f>
        <v/>
      </c>
      <c r="AB14" s="32">
        <f>IF(A14="","",IF(AD14&lt;&gt;"OK","Review Data",IF(L14&lt;=Q14,"Due Now",IF(X14&lt;='Settings'!$B$3,"Due Now",IF(X14&lt;='Settings'!$B$3+'Settings'!$B$5,"Due in 30 Days",IF(X14&lt;='Settings'!$B$3+'Settings'!$B$6,"Due in 90 Days",IF(X14&lt;=EDATE('Settings'!$B$3,6),"Due in 6 Months","Monitor")))))))</f>
        <v/>
      </c>
      <c r="AC14" s="61">
        <f>IF($A14="","",IFERROR(EOMONTH(X14,0),""))</f>
        <v/>
      </c>
      <c r="AD14" s="32">
        <f>IF(A14="","",IF(OR(B14="",C14="",D14="",G14="",H14="",I14="",J14="",K14="",L14="",Y14="",Z14=""),"Missing Required Input",IF(COUNTIF('Settings'!$A$15:$A$18,D14)=0,"Unknown Position Type",IF(J14&lt;H14,"Current Odometer Below Install",IF(I14&lt;G14,"Reading Date Before Install",IF(I14&gt;'Settings'!$B$3,"Reading Date After As-of Date",IF(L14&gt;K14,"Current Tread Above Original",IF(OR(H14&lt;0,J14&lt;0,K14&lt;=0,L14&lt;0,Y14&lt;0,Z14&lt;0,V14&lt;=0),"Check Numeric Input",IF(O14&lt;=0,"Check Wear Rate","OK")))))))))</f>
        <v/>
      </c>
      <c r="AE14" s="37" t="inlineStr">
        <is>
          <t>High urban stop-and-go use</t>
        </is>
      </c>
      <c r="AF14" s="62">
        <f>IFERROR(IF(AND(AD14="OK",ISNUMBER(X14)),X14+ROW()/100000,""),"")</f>
        <v/>
      </c>
    </row>
    <row r="15">
      <c r="A15" s="25" t="n"/>
      <c r="B15" s="25" t="n"/>
      <c r="C15" s="25" t="n"/>
      <c r="D15" s="25" t="n"/>
      <c r="E15" s="25" t="n"/>
      <c r="F15" s="25" t="n"/>
      <c r="G15" s="55" t="n"/>
      <c r="H15" s="27" t="n"/>
      <c r="I15" s="55" t="n"/>
      <c r="J15" s="27" t="n"/>
      <c r="K15" s="56" t="n"/>
      <c r="L15" s="56" t="n"/>
      <c r="M15" s="29">
        <f>IF($A15="","",IFERROR(IF(OR(H15="",J15=""),"",MAX(0,J15-H15)),""))</f>
        <v/>
      </c>
      <c r="N15" s="57">
        <f>IF($A15="","",IFERROR(IF(OR(K15="",L15=""),"",MAX(0,K15-L15)),""))</f>
        <v/>
      </c>
      <c r="O15" s="31">
        <f>IF($A15="","",IFERROR(IF(AND(M15&gt;0,N15&gt;0),N15/(M15/1000),VLOOKUP(D15,'Settings'!$A$15:$C$18,3,FALSE)),""))</f>
        <v/>
      </c>
      <c r="P15" s="32">
        <f>IF(OR(A15="",D15=""),"",IF(AND(M15&gt;0,N15&gt;0),"Observed Wear","Default from Settings"))</f>
        <v/>
      </c>
      <c r="Q15" s="57">
        <f>IF($A15="","",IFERROR(VLOOKUP(D15,'Settings'!$A$15:$C$18,2,FALSE),""))</f>
        <v/>
      </c>
      <c r="R15" s="57">
        <f>IF($A15="","",IFERROR(MAX(0,L15-Q15),""))</f>
        <v/>
      </c>
      <c r="S15" s="29">
        <f>IF($A15="","",IFERROR(IF(L15&lt;=Q15,0,R15/O15*1000),""))</f>
        <v/>
      </c>
      <c r="T15" s="29">
        <f>IF($A15="","",IFERROR(J15+S15,""))</f>
        <v/>
      </c>
      <c r="U15" s="27" t="n"/>
      <c r="V15" s="29">
        <f>IF(A15="","",IF(U15="",'Settings'!$B$4,U15))</f>
        <v/>
      </c>
      <c r="W15" s="57">
        <f>IF($A15="","",IFERROR(S15/V15,""))</f>
        <v/>
      </c>
      <c r="X15" s="58">
        <f>IF($A15="","",IFERROR(IF(S15=0,I15,I15+ROUNDUP(W15*365/12,0)),""))</f>
        <v/>
      </c>
      <c r="Y15" s="59" t="n"/>
      <c r="Z15" s="59" t="n"/>
      <c r="AA15" s="60">
        <f>IF($A15="","",IFERROR(Y15+Z15,""))</f>
        <v/>
      </c>
      <c r="AB15" s="32">
        <f>IF(A15="","",IF(AD15&lt;&gt;"OK","Review Data",IF(L15&lt;=Q15,"Due Now",IF(X15&lt;='Settings'!$B$3,"Due Now",IF(X15&lt;='Settings'!$B$3+'Settings'!$B$5,"Due in 30 Days",IF(X15&lt;='Settings'!$B$3+'Settings'!$B$6,"Due in 90 Days",IF(X15&lt;=EDATE('Settings'!$B$3,6),"Due in 6 Months","Monitor")))))))</f>
        <v/>
      </c>
      <c r="AC15" s="61">
        <f>IF($A15="","",IFERROR(EOMONTH(X15,0),""))</f>
        <v/>
      </c>
      <c r="AD15" s="32">
        <f>IF(A15="","",IF(OR(B15="",C15="",D15="",G15="",H15="",I15="",J15="",K15="",L15="",Y15="",Z15=""),"Missing Required Input",IF(COUNTIF('Settings'!$A$15:$A$18,D15)=0,"Unknown Position Type",IF(J15&lt;H15,"Current Odometer Below Install",IF(I15&lt;G15,"Reading Date Before Install",IF(I15&gt;'Settings'!$B$3,"Reading Date After As-of Date",IF(L15&gt;K15,"Current Tread Above Original",IF(OR(H15&lt;0,J15&lt;0,K15&lt;=0,L15&lt;0,Y15&lt;0,Z15&lt;0,V15&lt;=0),"Check Numeric Input",IF(O15&lt;=0,"Check Wear Rate","OK")))))))))</f>
        <v/>
      </c>
      <c r="AE15" s="37" t="n"/>
      <c r="AF15" s="62">
        <f>IFERROR(IF(AND(AD15="OK",ISNUMBER(X15)),X15+ROW()/100000,""),"")</f>
        <v/>
      </c>
    </row>
    <row r="16">
      <c r="A16" s="25" t="n"/>
      <c r="B16" s="25" t="n"/>
      <c r="C16" s="25" t="n"/>
      <c r="D16" s="25" t="n"/>
      <c r="E16" s="25" t="n"/>
      <c r="F16" s="25" t="n"/>
      <c r="G16" s="55" t="n"/>
      <c r="H16" s="27" t="n"/>
      <c r="I16" s="55" t="n"/>
      <c r="J16" s="27" t="n"/>
      <c r="K16" s="56" t="n"/>
      <c r="L16" s="56" t="n"/>
      <c r="M16" s="29">
        <f>IF($A16="","",IFERROR(IF(OR(H16="",J16=""),"",MAX(0,J16-H16)),""))</f>
        <v/>
      </c>
      <c r="N16" s="57">
        <f>IF($A16="","",IFERROR(IF(OR(K16="",L16=""),"",MAX(0,K16-L16)),""))</f>
        <v/>
      </c>
      <c r="O16" s="31">
        <f>IF($A16="","",IFERROR(IF(AND(M16&gt;0,N16&gt;0),N16/(M16/1000),VLOOKUP(D16,'Settings'!$A$15:$C$18,3,FALSE)),""))</f>
        <v/>
      </c>
      <c r="P16" s="32">
        <f>IF(OR(A16="",D16=""),"",IF(AND(M16&gt;0,N16&gt;0),"Observed Wear","Default from Settings"))</f>
        <v/>
      </c>
      <c r="Q16" s="57">
        <f>IF($A16="","",IFERROR(VLOOKUP(D16,'Settings'!$A$15:$C$18,2,FALSE),""))</f>
        <v/>
      </c>
      <c r="R16" s="57">
        <f>IF($A16="","",IFERROR(MAX(0,L16-Q16),""))</f>
        <v/>
      </c>
      <c r="S16" s="29">
        <f>IF($A16="","",IFERROR(IF(L16&lt;=Q16,0,R16/O16*1000),""))</f>
        <v/>
      </c>
      <c r="T16" s="29">
        <f>IF($A16="","",IFERROR(J16+S16,""))</f>
        <v/>
      </c>
      <c r="U16" s="27" t="n"/>
      <c r="V16" s="29">
        <f>IF(A16="","",IF(U16="",'Settings'!$B$4,U16))</f>
        <v/>
      </c>
      <c r="W16" s="57">
        <f>IF($A16="","",IFERROR(S16/V16,""))</f>
        <v/>
      </c>
      <c r="X16" s="58">
        <f>IF($A16="","",IFERROR(IF(S16=0,I16,I16+ROUNDUP(W16*365/12,0)),""))</f>
        <v/>
      </c>
      <c r="Y16" s="59" t="n"/>
      <c r="Z16" s="59" t="n"/>
      <c r="AA16" s="60">
        <f>IF($A16="","",IFERROR(Y16+Z16,""))</f>
        <v/>
      </c>
      <c r="AB16" s="32">
        <f>IF(A16="","",IF(AD16&lt;&gt;"OK","Review Data",IF(L16&lt;=Q16,"Due Now",IF(X16&lt;='Settings'!$B$3,"Due Now",IF(X16&lt;='Settings'!$B$3+'Settings'!$B$5,"Due in 30 Days",IF(X16&lt;='Settings'!$B$3+'Settings'!$B$6,"Due in 90 Days",IF(X16&lt;=EDATE('Settings'!$B$3,6),"Due in 6 Months","Monitor")))))))</f>
        <v/>
      </c>
      <c r="AC16" s="61">
        <f>IF($A16="","",IFERROR(EOMONTH(X16,0),""))</f>
        <v/>
      </c>
      <c r="AD16" s="32">
        <f>IF(A16="","",IF(OR(B16="",C16="",D16="",G16="",H16="",I16="",J16="",K16="",L16="",Y16="",Z16=""),"Missing Required Input",IF(COUNTIF('Settings'!$A$15:$A$18,D16)=0,"Unknown Position Type",IF(J16&lt;H16,"Current Odometer Below Install",IF(I16&lt;G16,"Reading Date Before Install",IF(I16&gt;'Settings'!$B$3,"Reading Date After As-of Date",IF(L16&gt;K16,"Current Tread Above Original",IF(OR(H16&lt;0,J16&lt;0,K16&lt;=0,L16&lt;0,Y16&lt;0,Z16&lt;0,V16&lt;=0),"Check Numeric Input",IF(O16&lt;=0,"Check Wear Rate","OK")))))))))</f>
        <v/>
      </c>
      <c r="AE16" s="37" t="n"/>
      <c r="AF16" s="62">
        <f>IFERROR(IF(AND(AD16="OK",ISNUMBER(X16)),X16+ROW()/100000,""),"")</f>
        <v/>
      </c>
    </row>
    <row r="17">
      <c r="A17" s="25" t="n"/>
      <c r="B17" s="25" t="n"/>
      <c r="C17" s="25" t="n"/>
      <c r="D17" s="25" t="n"/>
      <c r="E17" s="25" t="n"/>
      <c r="F17" s="25" t="n"/>
      <c r="G17" s="55" t="n"/>
      <c r="H17" s="27" t="n"/>
      <c r="I17" s="55" t="n"/>
      <c r="J17" s="27" t="n"/>
      <c r="K17" s="56" t="n"/>
      <c r="L17" s="56" t="n"/>
      <c r="M17" s="29">
        <f>IF($A17="","",IFERROR(IF(OR(H17="",J17=""),"",MAX(0,J17-H17)),""))</f>
        <v/>
      </c>
      <c r="N17" s="57">
        <f>IF($A17="","",IFERROR(IF(OR(K17="",L17=""),"",MAX(0,K17-L17)),""))</f>
        <v/>
      </c>
      <c r="O17" s="31">
        <f>IF($A17="","",IFERROR(IF(AND(M17&gt;0,N17&gt;0),N17/(M17/1000),VLOOKUP(D17,'Settings'!$A$15:$C$18,3,FALSE)),""))</f>
        <v/>
      </c>
      <c r="P17" s="32">
        <f>IF(OR(A17="",D17=""),"",IF(AND(M17&gt;0,N17&gt;0),"Observed Wear","Default from Settings"))</f>
        <v/>
      </c>
      <c r="Q17" s="57">
        <f>IF($A17="","",IFERROR(VLOOKUP(D17,'Settings'!$A$15:$C$18,2,FALSE),""))</f>
        <v/>
      </c>
      <c r="R17" s="57">
        <f>IF($A17="","",IFERROR(MAX(0,L17-Q17),""))</f>
        <v/>
      </c>
      <c r="S17" s="29">
        <f>IF($A17="","",IFERROR(IF(L17&lt;=Q17,0,R17/O17*1000),""))</f>
        <v/>
      </c>
      <c r="T17" s="29">
        <f>IF($A17="","",IFERROR(J17+S17,""))</f>
        <v/>
      </c>
      <c r="U17" s="27" t="n"/>
      <c r="V17" s="29">
        <f>IF(A17="","",IF(U17="",'Settings'!$B$4,U17))</f>
        <v/>
      </c>
      <c r="W17" s="57">
        <f>IF($A17="","",IFERROR(S17/V17,""))</f>
        <v/>
      </c>
      <c r="X17" s="58">
        <f>IF($A17="","",IFERROR(IF(S17=0,I17,I17+ROUNDUP(W17*365/12,0)),""))</f>
        <v/>
      </c>
      <c r="Y17" s="59" t="n"/>
      <c r="Z17" s="59" t="n"/>
      <c r="AA17" s="60">
        <f>IF($A17="","",IFERROR(Y17+Z17,""))</f>
        <v/>
      </c>
      <c r="AB17" s="32">
        <f>IF(A17="","",IF(AD17&lt;&gt;"OK","Review Data",IF(L17&lt;=Q17,"Due Now",IF(X17&lt;='Settings'!$B$3,"Due Now",IF(X17&lt;='Settings'!$B$3+'Settings'!$B$5,"Due in 30 Days",IF(X17&lt;='Settings'!$B$3+'Settings'!$B$6,"Due in 90 Days",IF(X17&lt;=EDATE('Settings'!$B$3,6),"Due in 6 Months","Monitor")))))))</f>
        <v/>
      </c>
      <c r="AC17" s="61">
        <f>IF($A17="","",IFERROR(EOMONTH(X17,0),""))</f>
        <v/>
      </c>
      <c r="AD17" s="32">
        <f>IF(A17="","",IF(OR(B17="",C17="",D17="",G17="",H17="",I17="",J17="",K17="",L17="",Y17="",Z17=""),"Missing Required Input",IF(COUNTIF('Settings'!$A$15:$A$18,D17)=0,"Unknown Position Type",IF(J17&lt;H17,"Current Odometer Below Install",IF(I17&lt;G17,"Reading Date Before Install",IF(I17&gt;'Settings'!$B$3,"Reading Date After As-of Date",IF(L17&gt;K17,"Current Tread Above Original",IF(OR(H17&lt;0,J17&lt;0,K17&lt;=0,L17&lt;0,Y17&lt;0,Z17&lt;0,V17&lt;=0),"Check Numeric Input",IF(O17&lt;=0,"Check Wear Rate","OK")))))))))</f>
        <v/>
      </c>
      <c r="AE17" s="37" t="n"/>
      <c r="AF17" s="62">
        <f>IFERROR(IF(AND(AD17="OK",ISNUMBER(X17)),X17+ROW()/100000,""),"")</f>
        <v/>
      </c>
    </row>
    <row r="18">
      <c r="A18" s="25" t="n"/>
      <c r="B18" s="25" t="n"/>
      <c r="C18" s="25" t="n"/>
      <c r="D18" s="25" t="n"/>
      <c r="E18" s="25" t="n"/>
      <c r="F18" s="25" t="n"/>
      <c r="G18" s="55" t="n"/>
      <c r="H18" s="27" t="n"/>
      <c r="I18" s="55" t="n"/>
      <c r="J18" s="27" t="n"/>
      <c r="K18" s="56" t="n"/>
      <c r="L18" s="56" t="n"/>
      <c r="M18" s="29">
        <f>IF($A18="","",IFERROR(IF(OR(H18="",J18=""),"",MAX(0,J18-H18)),""))</f>
        <v/>
      </c>
      <c r="N18" s="57">
        <f>IF($A18="","",IFERROR(IF(OR(K18="",L18=""),"",MAX(0,K18-L18)),""))</f>
        <v/>
      </c>
      <c r="O18" s="31">
        <f>IF($A18="","",IFERROR(IF(AND(M18&gt;0,N18&gt;0),N18/(M18/1000),VLOOKUP(D18,'Settings'!$A$15:$C$18,3,FALSE)),""))</f>
        <v/>
      </c>
      <c r="P18" s="32">
        <f>IF(OR(A18="",D18=""),"",IF(AND(M18&gt;0,N18&gt;0),"Observed Wear","Default from Settings"))</f>
        <v/>
      </c>
      <c r="Q18" s="57">
        <f>IF($A18="","",IFERROR(VLOOKUP(D18,'Settings'!$A$15:$C$18,2,FALSE),""))</f>
        <v/>
      </c>
      <c r="R18" s="57">
        <f>IF($A18="","",IFERROR(MAX(0,L18-Q18),""))</f>
        <v/>
      </c>
      <c r="S18" s="29">
        <f>IF($A18="","",IFERROR(IF(L18&lt;=Q18,0,R18/O18*1000),""))</f>
        <v/>
      </c>
      <c r="T18" s="29">
        <f>IF($A18="","",IFERROR(J18+S18,""))</f>
        <v/>
      </c>
      <c r="U18" s="27" t="n"/>
      <c r="V18" s="29">
        <f>IF(A18="","",IF(U18="",'Settings'!$B$4,U18))</f>
        <v/>
      </c>
      <c r="W18" s="57">
        <f>IF($A18="","",IFERROR(S18/V18,""))</f>
        <v/>
      </c>
      <c r="X18" s="58">
        <f>IF($A18="","",IFERROR(IF(S18=0,I18,I18+ROUNDUP(W18*365/12,0)),""))</f>
        <v/>
      </c>
      <c r="Y18" s="59" t="n"/>
      <c r="Z18" s="59" t="n"/>
      <c r="AA18" s="60">
        <f>IF($A18="","",IFERROR(Y18+Z18,""))</f>
        <v/>
      </c>
      <c r="AB18" s="32">
        <f>IF(A18="","",IF(AD18&lt;&gt;"OK","Review Data",IF(L18&lt;=Q18,"Due Now",IF(X18&lt;='Settings'!$B$3,"Due Now",IF(X18&lt;='Settings'!$B$3+'Settings'!$B$5,"Due in 30 Days",IF(X18&lt;='Settings'!$B$3+'Settings'!$B$6,"Due in 90 Days",IF(X18&lt;=EDATE('Settings'!$B$3,6),"Due in 6 Months","Monitor")))))))</f>
        <v/>
      </c>
      <c r="AC18" s="61">
        <f>IF($A18="","",IFERROR(EOMONTH(X18,0),""))</f>
        <v/>
      </c>
      <c r="AD18" s="32">
        <f>IF(A18="","",IF(OR(B18="",C18="",D18="",G18="",H18="",I18="",J18="",K18="",L18="",Y18="",Z18=""),"Missing Required Input",IF(COUNTIF('Settings'!$A$15:$A$18,D18)=0,"Unknown Position Type",IF(J18&lt;H18,"Current Odometer Below Install",IF(I18&lt;G18,"Reading Date Before Install",IF(I18&gt;'Settings'!$B$3,"Reading Date After As-of Date",IF(L18&gt;K18,"Current Tread Above Original",IF(OR(H18&lt;0,J18&lt;0,K18&lt;=0,L18&lt;0,Y18&lt;0,Z18&lt;0,V18&lt;=0),"Check Numeric Input",IF(O18&lt;=0,"Check Wear Rate","OK")))))))))</f>
        <v/>
      </c>
      <c r="AE18" s="37" t="n"/>
      <c r="AF18" s="62">
        <f>IFERROR(IF(AND(AD18="OK",ISNUMBER(X18)),X18+ROW()/100000,""),"")</f>
        <v/>
      </c>
    </row>
    <row r="19">
      <c r="A19" s="25" t="n"/>
      <c r="B19" s="25" t="n"/>
      <c r="C19" s="25" t="n"/>
      <c r="D19" s="25" t="n"/>
      <c r="E19" s="25" t="n"/>
      <c r="F19" s="25" t="n"/>
      <c r="G19" s="55" t="n"/>
      <c r="H19" s="27" t="n"/>
      <c r="I19" s="55" t="n"/>
      <c r="J19" s="27" t="n"/>
      <c r="K19" s="56" t="n"/>
      <c r="L19" s="56" t="n"/>
      <c r="M19" s="29">
        <f>IF($A19="","",IFERROR(IF(OR(H19="",J19=""),"",MAX(0,J19-H19)),""))</f>
        <v/>
      </c>
      <c r="N19" s="57">
        <f>IF($A19="","",IFERROR(IF(OR(K19="",L19=""),"",MAX(0,K19-L19)),""))</f>
        <v/>
      </c>
      <c r="O19" s="31">
        <f>IF($A19="","",IFERROR(IF(AND(M19&gt;0,N19&gt;0),N19/(M19/1000),VLOOKUP(D19,'Settings'!$A$15:$C$18,3,FALSE)),""))</f>
        <v/>
      </c>
      <c r="P19" s="32">
        <f>IF(OR(A19="",D19=""),"",IF(AND(M19&gt;0,N19&gt;0),"Observed Wear","Default from Settings"))</f>
        <v/>
      </c>
      <c r="Q19" s="57">
        <f>IF($A19="","",IFERROR(VLOOKUP(D19,'Settings'!$A$15:$C$18,2,FALSE),""))</f>
        <v/>
      </c>
      <c r="R19" s="57">
        <f>IF($A19="","",IFERROR(MAX(0,L19-Q19),""))</f>
        <v/>
      </c>
      <c r="S19" s="29">
        <f>IF($A19="","",IFERROR(IF(L19&lt;=Q19,0,R19/O19*1000),""))</f>
        <v/>
      </c>
      <c r="T19" s="29">
        <f>IF($A19="","",IFERROR(J19+S19,""))</f>
        <v/>
      </c>
      <c r="U19" s="27" t="n"/>
      <c r="V19" s="29">
        <f>IF(A19="","",IF(U19="",'Settings'!$B$4,U19))</f>
        <v/>
      </c>
      <c r="W19" s="57">
        <f>IF($A19="","",IFERROR(S19/V19,""))</f>
        <v/>
      </c>
      <c r="X19" s="58">
        <f>IF($A19="","",IFERROR(IF(S19=0,I19,I19+ROUNDUP(W19*365/12,0)),""))</f>
        <v/>
      </c>
      <c r="Y19" s="59" t="n"/>
      <c r="Z19" s="59" t="n"/>
      <c r="AA19" s="60">
        <f>IF($A19="","",IFERROR(Y19+Z19,""))</f>
        <v/>
      </c>
      <c r="AB19" s="32">
        <f>IF(A19="","",IF(AD19&lt;&gt;"OK","Review Data",IF(L19&lt;=Q19,"Due Now",IF(X19&lt;='Settings'!$B$3,"Due Now",IF(X19&lt;='Settings'!$B$3+'Settings'!$B$5,"Due in 30 Days",IF(X19&lt;='Settings'!$B$3+'Settings'!$B$6,"Due in 90 Days",IF(X19&lt;=EDATE('Settings'!$B$3,6),"Due in 6 Months","Monitor")))))))</f>
        <v/>
      </c>
      <c r="AC19" s="61">
        <f>IF($A19="","",IFERROR(EOMONTH(X19,0),""))</f>
        <v/>
      </c>
      <c r="AD19" s="32">
        <f>IF(A19="","",IF(OR(B19="",C19="",D19="",G19="",H19="",I19="",J19="",K19="",L19="",Y19="",Z19=""),"Missing Required Input",IF(COUNTIF('Settings'!$A$15:$A$18,D19)=0,"Unknown Position Type",IF(J19&lt;H19,"Current Odometer Below Install",IF(I19&lt;G19,"Reading Date Before Install",IF(I19&gt;'Settings'!$B$3,"Reading Date After As-of Date",IF(L19&gt;K19,"Current Tread Above Original",IF(OR(H19&lt;0,J19&lt;0,K19&lt;=0,L19&lt;0,Y19&lt;0,Z19&lt;0,V19&lt;=0),"Check Numeric Input",IF(O19&lt;=0,"Check Wear Rate","OK")))))))))</f>
        <v/>
      </c>
      <c r="AE19" s="37" t="n"/>
      <c r="AF19" s="62">
        <f>IFERROR(IF(AND(AD19="OK",ISNUMBER(X19)),X19+ROW()/100000,""),"")</f>
        <v/>
      </c>
    </row>
    <row r="20">
      <c r="A20" s="25" t="n"/>
      <c r="B20" s="25" t="n"/>
      <c r="C20" s="25" t="n"/>
      <c r="D20" s="25" t="n"/>
      <c r="E20" s="25" t="n"/>
      <c r="F20" s="25" t="n"/>
      <c r="G20" s="55" t="n"/>
      <c r="H20" s="27" t="n"/>
      <c r="I20" s="55" t="n"/>
      <c r="J20" s="27" t="n"/>
      <c r="K20" s="56" t="n"/>
      <c r="L20" s="56" t="n"/>
      <c r="M20" s="29">
        <f>IF($A20="","",IFERROR(IF(OR(H20="",J20=""),"",MAX(0,J20-H20)),""))</f>
        <v/>
      </c>
      <c r="N20" s="57">
        <f>IF($A20="","",IFERROR(IF(OR(K20="",L20=""),"",MAX(0,K20-L20)),""))</f>
        <v/>
      </c>
      <c r="O20" s="31">
        <f>IF($A20="","",IFERROR(IF(AND(M20&gt;0,N20&gt;0),N20/(M20/1000),VLOOKUP(D20,'Settings'!$A$15:$C$18,3,FALSE)),""))</f>
        <v/>
      </c>
      <c r="P20" s="32">
        <f>IF(OR(A20="",D20=""),"",IF(AND(M20&gt;0,N20&gt;0),"Observed Wear","Default from Settings"))</f>
        <v/>
      </c>
      <c r="Q20" s="57">
        <f>IF($A20="","",IFERROR(VLOOKUP(D20,'Settings'!$A$15:$C$18,2,FALSE),""))</f>
        <v/>
      </c>
      <c r="R20" s="57">
        <f>IF($A20="","",IFERROR(MAX(0,L20-Q20),""))</f>
        <v/>
      </c>
      <c r="S20" s="29">
        <f>IF($A20="","",IFERROR(IF(L20&lt;=Q20,0,R20/O20*1000),""))</f>
        <v/>
      </c>
      <c r="T20" s="29">
        <f>IF($A20="","",IFERROR(J20+S20,""))</f>
        <v/>
      </c>
      <c r="U20" s="27" t="n"/>
      <c r="V20" s="29">
        <f>IF(A20="","",IF(U20="",'Settings'!$B$4,U20))</f>
        <v/>
      </c>
      <c r="W20" s="57">
        <f>IF($A20="","",IFERROR(S20/V20,""))</f>
        <v/>
      </c>
      <c r="X20" s="58">
        <f>IF($A20="","",IFERROR(IF(S20=0,I20,I20+ROUNDUP(W20*365/12,0)),""))</f>
        <v/>
      </c>
      <c r="Y20" s="59" t="n"/>
      <c r="Z20" s="59" t="n"/>
      <c r="AA20" s="60">
        <f>IF($A20="","",IFERROR(Y20+Z20,""))</f>
        <v/>
      </c>
      <c r="AB20" s="32">
        <f>IF(A20="","",IF(AD20&lt;&gt;"OK","Review Data",IF(L20&lt;=Q20,"Due Now",IF(X20&lt;='Settings'!$B$3,"Due Now",IF(X20&lt;='Settings'!$B$3+'Settings'!$B$5,"Due in 30 Days",IF(X20&lt;='Settings'!$B$3+'Settings'!$B$6,"Due in 90 Days",IF(X20&lt;=EDATE('Settings'!$B$3,6),"Due in 6 Months","Monitor")))))))</f>
        <v/>
      </c>
      <c r="AC20" s="61">
        <f>IF($A20="","",IFERROR(EOMONTH(X20,0),""))</f>
        <v/>
      </c>
      <c r="AD20" s="32">
        <f>IF(A20="","",IF(OR(B20="",C20="",D20="",G20="",H20="",I20="",J20="",K20="",L20="",Y20="",Z20=""),"Missing Required Input",IF(COUNTIF('Settings'!$A$15:$A$18,D20)=0,"Unknown Position Type",IF(J20&lt;H20,"Current Odometer Below Install",IF(I20&lt;G20,"Reading Date Before Install",IF(I20&gt;'Settings'!$B$3,"Reading Date After As-of Date",IF(L20&gt;K20,"Current Tread Above Original",IF(OR(H20&lt;0,J20&lt;0,K20&lt;=0,L20&lt;0,Y20&lt;0,Z20&lt;0,V20&lt;=0),"Check Numeric Input",IF(O20&lt;=0,"Check Wear Rate","OK")))))))))</f>
        <v/>
      </c>
      <c r="AE20" s="37" t="n"/>
      <c r="AF20" s="62">
        <f>IFERROR(IF(AND(AD20="OK",ISNUMBER(X20)),X20+ROW()/100000,""),"")</f>
        <v/>
      </c>
    </row>
    <row r="21">
      <c r="A21" s="25" t="n"/>
      <c r="B21" s="25" t="n"/>
      <c r="C21" s="25" t="n"/>
      <c r="D21" s="25" t="n"/>
      <c r="E21" s="25" t="n"/>
      <c r="F21" s="25" t="n"/>
      <c r="G21" s="55" t="n"/>
      <c r="H21" s="27" t="n"/>
      <c r="I21" s="55" t="n"/>
      <c r="J21" s="27" t="n"/>
      <c r="K21" s="56" t="n"/>
      <c r="L21" s="56" t="n"/>
      <c r="M21" s="29">
        <f>IF($A21="","",IFERROR(IF(OR(H21="",J21=""),"",MAX(0,J21-H21)),""))</f>
        <v/>
      </c>
      <c r="N21" s="57">
        <f>IF($A21="","",IFERROR(IF(OR(K21="",L21=""),"",MAX(0,K21-L21)),""))</f>
        <v/>
      </c>
      <c r="O21" s="31">
        <f>IF($A21="","",IFERROR(IF(AND(M21&gt;0,N21&gt;0),N21/(M21/1000),VLOOKUP(D21,'Settings'!$A$15:$C$18,3,FALSE)),""))</f>
        <v/>
      </c>
      <c r="P21" s="32">
        <f>IF(OR(A21="",D21=""),"",IF(AND(M21&gt;0,N21&gt;0),"Observed Wear","Default from Settings"))</f>
        <v/>
      </c>
      <c r="Q21" s="57">
        <f>IF($A21="","",IFERROR(VLOOKUP(D21,'Settings'!$A$15:$C$18,2,FALSE),""))</f>
        <v/>
      </c>
      <c r="R21" s="57">
        <f>IF($A21="","",IFERROR(MAX(0,L21-Q21),""))</f>
        <v/>
      </c>
      <c r="S21" s="29">
        <f>IF($A21="","",IFERROR(IF(L21&lt;=Q21,0,R21/O21*1000),""))</f>
        <v/>
      </c>
      <c r="T21" s="29">
        <f>IF($A21="","",IFERROR(J21+S21,""))</f>
        <v/>
      </c>
      <c r="U21" s="27" t="n"/>
      <c r="V21" s="29">
        <f>IF(A21="","",IF(U21="",'Settings'!$B$4,U21))</f>
        <v/>
      </c>
      <c r="W21" s="57">
        <f>IF($A21="","",IFERROR(S21/V21,""))</f>
        <v/>
      </c>
      <c r="X21" s="58">
        <f>IF($A21="","",IFERROR(IF(S21=0,I21,I21+ROUNDUP(W21*365/12,0)),""))</f>
        <v/>
      </c>
      <c r="Y21" s="59" t="n"/>
      <c r="Z21" s="59" t="n"/>
      <c r="AA21" s="60">
        <f>IF($A21="","",IFERROR(Y21+Z21,""))</f>
        <v/>
      </c>
      <c r="AB21" s="32">
        <f>IF(A21="","",IF(AD21&lt;&gt;"OK","Review Data",IF(L21&lt;=Q21,"Due Now",IF(X21&lt;='Settings'!$B$3,"Due Now",IF(X21&lt;='Settings'!$B$3+'Settings'!$B$5,"Due in 30 Days",IF(X21&lt;='Settings'!$B$3+'Settings'!$B$6,"Due in 90 Days",IF(X21&lt;=EDATE('Settings'!$B$3,6),"Due in 6 Months","Monitor")))))))</f>
        <v/>
      </c>
      <c r="AC21" s="61">
        <f>IF($A21="","",IFERROR(EOMONTH(X21,0),""))</f>
        <v/>
      </c>
      <c r="AD21" s="32">
        <f>IF(A21="","",IF(OR(B21="",C21="",D21="",G21="",H21="",I21="",J21="",K21="",L21="",Y21="",Z21=""),"Missing Required Input",IF(COUNTIF('Settings'!$A$15:$A$18,D21)=0,"Unknown Position Type",IF(J21&lt;H21,"Current Odometer Below Install",IF(I21&lt;G21,"Reading Date Before Install",IF(I21&gt;'Settings'!$B$3,"Reading Date After As-of Date",IF(L21&gt;K21,"Current Tread Above Original",IF(OR(H21&lt;0,J21&lt;0,K21&lt;=0,L21&lt;0,Y21&lt;0,Z21&lt;0,V21&lt;=0),"Check Numeric Input",IF(O21&lt;=0,"Check Wear Rate","OK")))))))))</f>
        <v/>
      </c>
      <c r="AE21" s="37" t="n"/>
      <c r="AF21" s="62">
        <f>IFERROR(IF(AND(AD21="OK",ISNUMBER(X21)),X21+ROW()/100000,""),"")</f>
        <v/>
      </c>
    </row>
    <row r="22">
      <c r="A22" s="25" t="n"/>
      <c r="B22" s="25" t="n"/>
      <c r="C22" s="25" t="n"/>
      <c r="D22" s="25" t="n"/>
      <c r="E22" s="25" t="n"/>
      <c r="F22" s="25" t="n"/>
      <c r="G22" s="55" t="n"/>
      <c r="H22" s="27" t="n"/>
      <c r="I22" s="55" t="n"/>
      <c r="J22" s="27" t="n"/>
      <c r="K22" s="56" t="n"/>
      <c r="L22" s="56" t="n"/>
      <c r="M22" s="29">
        <f>IF($A22="","",IFERROR(IF(OR(H22="",J22=""),"",MAX(0,J22-H22)),""))</f>
        <v/>
      </c>
      <c r="N22" s="57">
        <f>IF($A22="","",IFERROR(IF(OR(K22="",L22=""),"",MAX(0,K22-L22)),""))</f>
        <v/>
      </c>
      <c r="O22" s="31">
        <f>IF($A22="","",IFERROR(IF(AND(M22&gt;0,N22&gt;0),N22/(M22/1000),VLOOKUP(D22,'Settings'!$A$15:$C$18,3,FALSE)),""))</f>
        <v/>
      </c>
      <c r="P22" s="32">
        <f>IF(OR(A22="",D22=""),"",IF(AND(M22&gt;0,N22&gt;0),"Observed Wear","Default from Settings"))</f>
        <v/>
      </c>
      <c r="Q22" s="57">
        <f>IF($A22="","",IFERROR(VLOOKUP(D22,'Settings'!$A$15:$C$18,2,FALSE),""))</f>
        <v/>
      </c>
      <c r="R22" s="57">
        <f>IF($A22="","",IFERROR(MAX(0,L22-Q22),""))</f>
        <v/>
      </c>
      <c r="S22" s="29">
        <f>IF($A22="","",IFERROR(IF(L22&lt;=Q22,0,R22/O22*1000),""))</f>
        <v/>
      </c>
      <c r="T22" s="29">
        <f>IF($A22="","",IFERROR(J22+S22,""))</f>
        <v/>
      </c>
      <c r="U22" s="27" t="n"/>
      <c r="V22" s="29">
        <f>IF(A22="","",IF(U22="",'Settings'!$B$4,U22))</f>
        <v/>
      </c>
      <c r="W22" s="57">
        <f>IF($A22="","",IFERROR(S22/V22,""))</f>
        <v/>
      </c>
      <c r="X22" s="58">
        <f>IF($A22="","",IFERROR(IF(S22=0,I22,I22+ROUNDUP(W22*365/12,0)),""))</f>
        <v/>
      </c>
      <c r="Y22" s="59" t="n"/>
      <c r="Z22" s="59" t="n"/>
      <c r="AA22" s="60">
        <f>IF($A22="","",IFERROR(Y22+Z22,""))</f>
        <v/>
      </c>
      <c r="AB22" s="32">
        <f>IF(A22="","",IF(AD22&lt;&gt;"OK","Review Data",IF(L22&lt;=Q22,"Due Now",IF(X22&lt;='Settings'!$B$3,"Due Now",IF(X22&lt;='Settings'!$B$3+'Settings'!$B$5,"Due in 30 Days",IF(X22&lt;='Settings'!$B$3+'Settings'!$B$6,"Due in 90 Days",IF(X22&lt;=EDATE('Settings'!$B$3,6),"Due in 6 Months","Monitor")))))))</f>
        <v/>
      </c>
      <c r="AC22" s="61">
        <f>IF($A22="","",IFERROR(EOMONTH(X22,0),""))</f>
        <v/>
      </c>
      <c r="AD22" s="32">
        <f>IF(A22="","",IF(OR(B22="",C22="",D22="",G22="",H22="",I22="",J22="",K22="",L22="",Y22="",Z22=""),"Missing Required Input",IF(COUNTIF('Settings'!$A$15:$A$18,D22)=0,"Unknown Position Type",IF(J22&lt;H22,"Current Odometer Below Install",IF(I22&lt;G22,"Reading Date Before Install",IF(I22&gt;'Settings'!$B$3,"Reading Date After As-of Date",IF(L22&gt;K22,"Current Tread Above Original",IF(OR(H22&lt;0,J22&lt;0,K22&lt;=0,L22&lt;0,Y22&lt;0,Z22&lt;0,V22&lt;=0),"Check Numeric Input",IF(O22&lt;=0,"Check Wear Rate","OK")))))))))</f>
        <v/>
      </c>
      <c r="AE22" s="37" t="n"/>
      <c r="AF22" s="62">
        <f>IFERROR(IF(AND(AD22="OK",ISNUMBER(X22)),X22+ROW()/100000,""),"")</f>
        <v/>
      </c>
    </row>
    <row r="23">
      <c r="A23" s="25" t="n"/>
      <c r="B23" s="25" t="n"/>
      <c r="C23" s="25" t="n"/>
      <c r="D23" s="25" t="n"/>
      <c r="E23" s="25" t="n"/>
      <c r="F23" s="25" t="n"/>
      <c r="G23" s="55" t="n"/>
      <c r="H23" s="27" t="n"/>
      <c r="I23" s="55" t="n"/>
      <c r="J23" s="27" t="n"/>
      <c r="K23" s="56" t="n"/>
      <c r="L23" s="56" t="n"/>
      <c r="M23" s="29">
        <f>IF($A23="","",IFERROR(IF(OR(H23="",J23=""),"",MAX(0,J23-H23)),""))</f>
        <v/>
      </c>
      <c r="N23" s="57">
        <f>IF($A23="","",IFERROR(IF(OR(K23="",L23=""),"",MAX(0,K23-L23)),""))</f>
        <v/>
      </c>
      <c r="O23" s="31">
        <f>IF($A23="","",IFERROR(IF(AND(M23&gt;0,N23&gt;0),N23/(M23/1000),VLOOKUP(D23,'Settings'!$A$15:$C$18,3,FALSE)),""))</f>
        <v/>
      </c>
      <c r="P23" s="32">
        <f>IF(OR(A23="",D23=""),"",IF(AND(M23&gt;0,N23&gt;0),"Observed Wear","Default from Settings"))</f>
        <v/>
      </c>
      <c r="Q23" s="57">
        <f>IF($A23="","",IFERROR(VLOOKUP(D23,'Settings'!$A$15:$C$18,2,FALSE),""))</f>
        <v/>
      </c>
      <c r="R23" s="57">
        <f>IF($A23="","",IFERROR(MAX(0,L23-Q23),""))</f>
        <v/>
      </c>
      <c r="S23" s="29">
        <f>IF($A23="","",IFERROR(IF(L23&lt;=Q23,0,R23/O23*1000),""))</f>
        <v/>
      </c>
      <c r="T23" s="29">
        <f>IF($A23="","",IFERROR(J23+S23,""))</f>
        <v/>
      </c>
      <c r="U23" s="27" t="n"/>
      <c r="V23" s="29">
        <f>IF(A23="","",IF(U23="",'Settings'!$B$4,U23))</f>
        <v/>
      </c>
      <c r="W23" s="57">
        <f>IF($A23="","",IFERROR(S23/V23,""))</f>
        <v/>
      </c>
      <c r="X23" s="58">
        <f>IF($A23="","",IFERROR(IF(S23=0,I23,I23+ROUNDUP(W23*365/12,0)),""))</f>
        <v/>
      </c>
      <c r="Y23" s="59" t="n"/>
      <c r="Z23" s="59" t="n"/>
      <c r="AA23" s="60">
        <f>IF($A23="","",IFERROR(Y23+Z23,""))</f>
        <v/>
      </c>
      <c r="AB23" s="32">
        <f>IF(A23="","",IF(AD23&lt;&gt;"OK","Review Data",IF(L23&lt;=Q23,"Due Now",IF(X23&lt;='Settings'!$B$3,"Due Now",IF(X23&lt;='Settings'!$B$3+'Settings'!$B$5,"Due in 30 Days",IF(X23&lt;='Settings'!$B$3+'Settings'!$B$6,"Due in 90 Days",IF(X23&lt;=EDATE('Settings'!$B$3,6),"Due in 6 Months","Monitor")))))))</f>
        <v/>
      </c>
      <c r="AC23" s="61">
        <f>IF($A23="","",IFERROR(EOMONTH(X23,0),""))</f>
        <v/>
      </c>
      <c r="AD23" s="32">
        <f>IF(A23="","",IF(OR(B23="",C23="",D23="",G23="",H23="",I23="",J23="",K23="",L23="",Y23="",Z23=""),"Missing Required Input",IF(COUNTIF('Settings'!$A$15:$A$18,D23)=0,"Unknown Position Type",IF(J23&lt;H23,"Current Odometer Below Install",IF(I23&lt;G23,"Reading Date Before Install",IF(I23&gt;'Settings'!$B$3,"Reading Date After As-of Date",IF(L23&gt;K23,"Current Tread Above Original",IF(OR(H23&lt;0,J23&lt;0,K23&lt;=0,L23&lt;0,Y23&lt;0,Z23&lt;0,V23&lt;=0),"Check Numeric Input",IF(O23&lt;=0,"Check Wear Rate","OK")))))))))</f>
        <v/>
      </c>
      <c r="AE23" s="37" t="n"/>
      <c r="AF23" s="62">
        <f>IFERROR(IF(AND(AD23="OK",ISNUMBER(X23)),X23+ROW()/100000,""),"")</f>
        <v/>
      </c>
    </row>
    <row r="24">
      <c r="A24" s="25" t="n"/>
      <c r="B24" s="25" t="n"/>
      <c r="C24" s="25" t="n"/>
      <c r="D24" s="25" t="n"/>
      <c r="E24" s="25" t="n"/>
      <c r="F24" s="25" t="n"/>
      <c r="G24" s="55" t="n"/>
      <c r="H24" s="27" t="n"/>
      <c r="I24" s="55" t="n"/>
      <c r="J24" s="27" t="n"/>
      <c r="K24" s="56" t="n"/>
      <c r="L24" s="56" t="n"/>
      <c r="M24" s="29">
        <f>IF($A24="","",IFERROR(IF(OR(H24="",J24=""),"",MAX(0,J24-H24)),""))</f>
        <v/>
      </c>
      <c r="N24" s="57">
        <f>IF($A24="","",IFERROR(IF(OR(K24="",L24=""),"",MAX(0,K24-L24)),""))</f>
        <v/>
      </c>
      <c r="O24" s="31">
        <f>IF($A24="","",IFERROR(IF(AND(M24&gt;0,N24&gt;0),N24/(M24/1000),VLOOKUP(D24,'Settings'!$A$15:$C$18,3,FALSE)),""))</f>
        <v/>
      </c>
      <c r="P24" s="32">
        <f>IF(OR(A24="",D24=""),"",IF(AND(M24&gt;0,N24&gt;0),"Observed Wear","Default from Settings"))</f>
        <v/>
      </c>
      <c r="Q24" s="57">
        <f>IF($A24="","",IFERROR(VLOOKUP(D24,'Settings'!$A$15:$C$18,2,FALSE),""))</f>
        <v/>
      </c>
      <c r="R24" s="57">
        <f>IF($A24="","",IFERROR(MAX(0,L24-Q24),""))</f>
        <v/>
      </c>
      <c r="S24" s="29">
        <f>IF($A24="","",IFERROR(IF(L24&lt;=Q24,0,R24/O24*1000),""))</f>
        <v/>
      </c>
      <c r="T24" s="29">
        <f>IF($A24="","",IFERROR(J24+S24,""))</f>
        <v/>
      </c>
      <c r="U24" s="27" t="n"/>
      <c r="V24" s="29">
        <f>IF(A24="","",IF(U24="",'Settings'!$B$4,U24))</f>
        <v/>
      </c>
      <c r="W24" s="57">
        <f>IF($A24="","",IFERROR(S24/V24,""))</f>
        <v/>
      </c>
      <c r="X24" s="58">
        <f>IF($A24="","",IFERROR(IF(S24=0,I24,I24+ROUNDUP(W24*365/12,0)),""))</f>
        <v/>
      </c>
      <c r="Y24" s="59" t="n"/>
      <c r="Z24" s="59" t="n"/>
      <c r="AA24" s="60">
        <f>IF($A24="","",IFERROR(Y24+Z24,""))</f>
        <v/>
      </c>
      <c r="AB24" s="32">
        <f>IF(A24="","",IF(AD24&lt;&gt;"OK","Review Data",IF(L24&lt;=Q24,"Due Now",IF(X24&lt;='Settings'!$B$3,"Due Now",IF(X24&lt;='Settings'!$B$3+'Settings'!$B$5,"Due in 30 Days",IF(X24&lt;='Settings'!$B$3+'Settings'!$B$6,"Due in 90 Days",IF(X24&lt;=EDATE('Settings'!$B$3,6),"Due in 6 Months","Monitor")))))))</f>
        <v/>
      </c>
      <c r="AC24" s="61">
        <f>IF($A24="","",IFERROR(EOMONTH(X24,0),""))</f>
        <v/>
      </c>
      <c r="AD24" s="32">
        <f>IF(A24="","",IF(OR(B24="",C24="",D24="",G24="",H24="",I24="",J24="",K24="",L24="",Y24="",Z24=""),"Missing Required Input",IF(COUNTIF('Settings'!$A$15:$A$18,D24)=0,"Unknown Position Type",IF(J24&lt;H24,"Current Odometer Below Install",IF(I24&lt;G24,"Reading Date Before Install",IF(I24&gt;'Settings'!$B$3,"Reading Date After As-of Date",IF(L24&gt;K24,"Current Tread Above Original",IF(OR(H24&lt;0,J24&lt;0,K24&lt;=0,L24&lt;0,Y24&lt;0,Z24&lt;0,V24&lt;=0),"Check Numeric Input",IF(O24&lt;=0,"Check Wear Rate","OK")))))))))</f>
        <v/>
      </c>
      <c r="AE24" s="37" t="n"/>
      <c r="AF24" s="62">
        <f>IFERROR(IF(AND(AD24="OK",ISNUMBER(X24)),X24+ROW()/100000,""),"")</f>
        <v/>
      </c>
    </row>
    <row r="25">
      <c r="A25" s="25" t="n"/>
      <c r="B25" s="25" t="n"/>
      <c r="C25" s="25" t="n"/>
      <c r="D25" s="25" t="n"/>
      <c r="E25" s="25" t="n"/>
      <c r="F25" s="25" t="n"/>
      <c r="G25" s="55" t="n"/>
      <c r="H25" s="27" t="n"/>
      <c r="I25" s="55" t="n"/>
      <c r="J25" s="27" t="n"/>
      <c r="K25" s="56" t="n"/>
      <c r="L25" s="56" t="n"/>
      <c r="M25" s="29">
        <f>IF($A25="","",IFERROR(IF(OR(H25="",J25=""),"",MAX(0,J25-H25)),""))</f>
        <v/>
      </c>
      <c r="N25" s="57">
        <f>IF($A25="","",IFERROR(IF(OR(K25="",L25=""),"",MAX(0,K25-L25)),""))</f>
        <v/>
      </c>
      <c r="O25" s="31">
        <f>IF($A25="","",IFERROR(IF(AND(M25&gt;0,N25&gt;0),N25/(M25/1000),VLOOKUP(D25,'Settings'!$A$15:$C$18,3,FALSE)),""))</f>
        <v/>
      </c>
      <c r="P25" s="32">
        <f>IF(OR(A25="",D25=""),"",IF(AND(M25&gt;0,N25&gt;0),"Observed Wear","Default from Settings"))</f>
        <v/>
      </c>
      <c r="Q25" s="57">
        <f>IF($A25="","",IFERROR(VLOOKUP(D25,'Settings'!$A$15:$C$18,2,FALSE),""))</f>
        <v/>
      </c>
      <c r="R25" s="57">
        <f>IF($A25="","",IFERROR(MAX(0,L25-Q25),""))</f>
        <v/>
      </c>
      <c r="S25" s="29">
        <f>IF($A25="","",IFERROR(IF(L25&lt;=Q25,0,R25/O25*1000),""))</f>
        <v/>
      </c>
      <c r="T25" s="29">
        <f>IF($A25="","",IFERROR(J25+S25,""))</f>
        <v/>
      </c>
      <c r="U25" s="27" t="n"/>
      <c r="V25" s="29">
        <f>IF(A25="","",IF(U25="",'Settings'!$B$4,U25))</f>
        <v/>
      </c>
      <c r="W25" s="57">
        <f>IF($A25="","",IFERROR(S25/V25,""))</f>
        <v/>
      </c>
      <c r="X25" s="58">
        <f>IF($A25="","",IFERROR(IF(S25=0,I25,I25+ROUNDUP(W25*365/12,0)),""))</f>
        <v/>
      </c>
      <c r="Y25" s="59" t="n"/>
      <c r="Z25" s="59" t="n"/>
      <c r="AA25" s="60">
        <f>IF($A25="","",IFERROR(Y25+Z25,""))</f>
        <v/>
      </c>
      <c r="AB25" s="32">
        <f>IF(A25="","",IF(AD25&lt;&gt;"OK","Review Data",IF(L25&lt;=Q25,"Due Now",IF(X25&lt;='Settings'!$B$3,"Due Now",IF(X25&lt;='Settings'!$B$3+'Settings'!$B$5,"Due in 30 Days",IF(X25&lt;='Settings'!$B$3+'Settings'!$B$6,"Due in 90 Days",IF(X25&lt;=EDATE('Settings'!$B$3,6),"Due in 6 Months","Monitor")))))))</f>
        <v/>
      </c>
      <c r="AC25" s="61">
        <f>IF($A25="","",IFERROR(EOMONTH(X25,0),""))</f>
        <v/>
      </c>
      <c r="AD25" s="32">
        <f>IF(A25="","",IF(OR(B25="",C25="",D25="",G25="",H25="",I25="",J25="",K25="",L25="",Y25="",Z25=""),"Missing Required Input",IF(COUNTIF('Settings'!$A$15:$A$18,D25)=0,"Unknown Position Type",IF(J25&lt;H25,"Current Odometer Below Install",IF(I25&lt;G25,"Reading Date Before Install",IF(I25&gt;'Settings'!$B$3,"Reading Date After As-of Date",IF(L25&gt;K25,"Current Tread Above Original",IF(OR(H25&lt;0,J25&lt;0,K25&lt;=0,L25&lt;0,Y25&lt;0,Z25&lt;0,V25&lt;=0),"Check Numeric Input",IF(O25&lt;=0,"Check Wear Rate","OK")))))))))</f>
        <v/>
      </c>
      <c r="AE25" s="37" t="n"/>
      <c r="AF25" s="62">
        <f>IFERROR(IF(AND(AD25="OK",ISNUMBER(X25)),X25+ROW()/100000,""),"")</f>
        <v/>
      </c>
    </row>
    <row r="26">
      <c r="A26" s="25" t="n"/>
      <c r="B26" s="25" t="n"/>
      <c r="C26" s="25" t="n"/>
      <c r="D26" s="25" t="n"/>
      <c r="E26" s="25" t="n"/>
      <c r="F26" s="25" t="n"/>
      <c r="G26" s="55" t="n"/>
      <c r="H26" s="27" t="n"/>
      <c r="I26" s="55" t="n"/>
      <c r="J26" s="27" t="n"/>
      <c r="K26" s="56" t="n"/>
      <c r="L26" s="56" t="n"/>
      <c r="M26" s="29">
        <f>IF($A26="","",IFERROR(IF(OR(H26="",J26=""),"",MAX(0,J26-H26)),""))</f>
        <v/>
      </c>
      <c r="N26" s="57">
        <f>IF($A26="","",IFERROR(IF(OR(K26="",L26=""),"",MAX(0,K26-L26)),""))</f>
        <v/>
      </c>
      <c r="O26" s="31">
        <f>IF($A26="","",IFERROR(IF(AND(M26&gt;0,N26&gt;0),N26/(M26/1000),VLOOKUP(D26,'Settings'!$A$15:$C$18,3,FALSE)),""))</f>
        <v/>
      </c>
      <c r="P26" s="32">
        <f>IF(OR(A26="",D26=""),"",IF(AND(M26&gt;0,N26&gt;0),"Observed Wear","Default from Settings"))</f>
        <v/>
      </c>
      <c r="Q26" s="57">
        <f>IF($A26="","",IFERROR(VLOOKUP(D26,'Settings'!$A$15:$C$18,2,FALSE),""))</f>
        <v/>
      </c>
      <c r="R26" s="57">
        <f>IF($A26="","",IFERROR(MAX(0,L26-Q26),""))</f>
        <v/>
      </c>
      <c r="S26" s="29">
        <f>IF($A26="","",IFERROR(IF(L26&lt;=Q26,0,R26/O26*1000),""))</f>
        <v/>
      </c>
      <c r="T26" s="29">
        <f>IF($A26="","",IFERROR(J26+S26,""))</f>
        <v/>
      </c>
      <c r="U26" s="27" t="n"/>
      <c r="V26" s="29">
        <f>IF(A26="","",IF(U26="",'Settings'!$B$4,U26))</f>
        <v/>
      </c>
      <c r="W26" s="57">
        <f>IF($A26="","",IFERROR(S26/V26,""))</f>
        <v/>
      </c>
      <c r="X26" s="58">
        <f>IF($A26="","",IFERROR(IF(S26=0,I26,I26+ROUNDUP(W26*365/12,0)),""))</f>
        <v/>
      </c>
      <c r="Y26" s="59" t="n"/>
      <c r="Z26" s="59" t="n"/>
      <c r="AA26" s="60">
        <f>IF($A26="","",IFERROR(Y26+Z26,""))</f>
        <v/>
      </c>
      <c r="AB26" s="32">
        <f>IF(A26="","",IF(AD26&lt;&gt;"OK","Review Data",IF(L26&lt;=Q26,"Due Now",IF(X26&lt;='Settings'!$B$3,"Due Now",IF(X26&lt;='Settings'!$B$3+'Settings'!$B$5,"Due in 30 Days",IF(X26&lt;='Settings'!$B$3+'Settings'!$B$6,"Due in 90 Days",IF(X26&lt;=EDATE('Settings'!$B$3,6),"Due in 6 Months","Monitor")))))))</f>
        <v/>
      </c>
      <c r="AC26" s="61">
        <f>IF($A26="","",IFERROR(EOMONTH(X26,0),""))</f>
        <v/>
      </c>
      <c r="AD26" s="32">
        <f>IF(A26="","",IF(OR(B26="",C26="",D26="",G26="",H26="",I26="",J26="",K26="",L26="",Y26="",Z26=""),"Missing Required Input",IF(COUNTIF('Settings'!$A$15:$A$18,D26)=0,"Unknown Position Type",IF(J26&lt;H26,"Current Odometer Below Install",IF(I26&lt;G26,"Reading Date Before Install",IF(I26&gt;'Settings'!$B$3,"Reading Date After As-of Date",IF(L26&gt;K26,"Current Tread Above Original",IF(OR(H26&lt;0,J26&lt;0,K26&lt;=0,L26&lt;0,Y26&lt;0,Z26&lt;0,V26&lt;=0),"Check Numeric Input",IF(O26&lt;=0,"Check Wear Rate","OK")))))))))</f>
        <v/>
      </c>
      <c r="AE26" s="37" t="n"/>
      <c r="AF26" s="62">
        <f>IFERROR(IF(AND(AD26="OK",ISNUMBER(X26)),X26+ROW()/100000,""),"")</f>
        <v/>
      </c>
    </row>
    <row r="27">
      <c r="A27" s="25" t="n"/>
      <c r="B27" s="25" t="n"/>
      <c r="C27" s="25" t="n"/>
      <c r="D27" s="25" t="n"/>
      <c r="E27" s="25" t="n"/>
      <c r="F27" s="25" t="n"/>
      <c r="G27" s="55" t="n"/>
      <c r="H27" s="27" t="n"/>
      <c r="I27" s="55" t="n"/>
      <c r="J27" s="27" t="n"/>
      <c r="K27" s="56" t="n"/>
      <c r="L27" s="56" t="n"/>
      <c r="M27" s="29">
        <f>IF($A27="","",IFERROR(IF(OR(H27="",J27=""),"",MAX(0,J27-H27)),""))</f>
        <v/>
      </c>
      <c r="N27" s="57">
        <f>IF($A27="","",IFERROR(IF(OR(K27="",L27=""),"",MAX(0,K27-L27)),""))</f>
        <v/>
      </c>
      <c r="O27" s="31">
        <f>IF($A27="","",IFERROR(IF(AND(M27&gt;0,N27&gt;0),N27/(M27/1000),VLOOKUP(D27,'Settings'!$A$15:$C$18,3,FALSE)),""))</f>
        <v/>
      </c>
      <c r="P27" s="32">
        <f>IF(OR(A27="",D27=""),"",IF(AND(M27&gt;0,N27&gt;0),"Observed Wear","Default from Settings"))</f>
        <v/>
      </c>
      <c r="Q27" s="57">
        <f>IF($A27="","",IFERROR(VLOOKUP(D27,'Settings'!$A$15:$C$18,2,FALSE),""))</f>
        <v/>
      </c>
      <c r="R27" s="57">
        <f>IF($A27="","",IFERROR(MAX(0,L27-Q27),""))</f>
        <v/>
      </c>
      <c r="S27" s="29">
        <f>IF($A27="","",IFERROR(IF(L27&lt;=Q27,0,R27/O27*1000),""))</f>
        <v/>
      </c>
      <c r="T27" s="29">
        <f>IF($A27="","",IFERROR(J27+S27,""))</f>
        <v/>
      </c>
      <c r="U27" s="27" t="n"/>
      <c r="V27" s="29">
        <f>IF(A27="","",IF(U27="",'Settings'!$B$4,U27))</f>
        <v/>
      </c>
      <c r="W27" s="57">
        <f>IF($A27="","",IFERROR(S27/V27,""))</f>
        <v/>
      </c>
      <c r="X27" s="58">
        <f>IF($A27="","",IFERROR(IF(S27=0,I27,I27+ROUNDUP(W27*365/12,0)),""))</f>
        <v/>
      </c>
      <c r="Y27" s="59" t="n"/>
      <c r="Z27" s="59" t="n"/>
      <c r="AA27" s="60">
        <f>IF($A27="","",IFERROR(Y27+Z27,""))</f>
        <v/>
      </c>
      <c r="AB27" s="32">
        <f>IF(A27="","",IF(AD27&lt;&gt;"OK","Review Data",IF(L27&lt;=Q27,"Due Now",IF(X27&lt;='Settings'!$B$3,"Due Now",IF(X27&lt;='Settings'!$B$3+'Settings'!$B$5,"Due in 30 Days",IF(X27&lt;='Settings'!$B$3+'Settings'!$B$6,"Due in 90 Days",IF(X27&lt;=EDATE('Settings'!$B$3,6),"Due in 6 Months","Monitor")))))))</f>
        <v/>
      </c>
      <c r="AC27" s="61">
        <f>IF($A27="","",IFERROR(EOMONTH(X27,0),""))</f>
        <v/>
      </c>
      <c r="AD27" s="32">
        <f>IF(A27="","",IF(OR(B27="",C27="",D27="",G27="",H27="",I27="",J27="",K27="",L27="",Y27="",Z27=""),"Missing Required Input",IF(COUNTIF('Settings'!$A$15:$A$18,D27)=0,"Unknown Position Type",IF(J27&lt;H27,"Current Odometer Below Install",IF(I27&lt;G27,"Reading Date Before Install",IF(I27&gt;'Settings'!$B$3,"Reading Date After As-of Date",IF(L27&gt;K27,"Current Tread Above Original",IF(OR(H27&lt;0,J27&lt;0,K27&lt;=0,L27&lt;0,Y27&lt;0,Z27&lt;0,V27&lt;=0),"Check Numeric Input",IF(O27&lt;=0,"Check Wear Rate","OK")))))))))</f>
        <v/>
      </c>
      <c r="AE27" s="37" t="n"/>
      <c r="AF27" s="62">
        <f>IFERROR(IF(AND(AD27="OK",ISNUMBER(X27)),X27+ROW()/100000,""),"")</f>
        <v/>
      </c>
    </row>
    <row r="28">
      <c r="A28" s="25" t="n"/>
      <c r="B28" s="25" t="n"/>
      <c r="C28" s="25" t="n"/>
      <c r="D28" s="25" t="n"/>
      <c r="E28" s="25" t="n"/>
      <c r="F28" s="25" t="n"/>
      <c r="G28" s="55" t="n"/>
      <c r="H28" s="27" t="n"/>
      <c r="I28" s="55" t="n"/>
      <c r="J28" s="27" t="n"/>
      <c r="K28" s="56" t="n"/>
      <c r="L28" s="56" t="n"/>
      <c r="M28" s="29">
        <f>IF($A28="","",IFERROR(IF(OR(H28="",J28=""),"",MAX(0,J28-H28)),""))</f>
        <v/>
      </c>
      <c r="N28" s="57">
        <f>IF($A28="","",IFERROR(IF(OR(K28="",L28=""),"",MAX(0,K28-L28)),""))</f>
        <v/>
      </c>
      <c r="O28" s="31">
        <f>IF($A28="","",IFERROR(IF(AND(M28&gt;0,N28&gt;0),N28/(M28/1000),VLOOKUP(D28,'Settings'!$A$15:$C$18,3,FALSE)),""))</f>
        <v/>
      </c>
      <c r="P28" s="32">
        <f>IF(OR(A28="",D28=""),"",IF(AND(M28&gt;0,N28&gt;0),"Observed Wear","Default from Settings"))</f>
        <v/>
      </c>
      <c r="Q28" s="57">
        <f>IF($A28="","",IFERROR(VLOOKUP(D28,'Settings'!$A$15:$C$18,2,FALSE),""))</f>
        <v/>
      </c>
      <c r="R28" s="57">
        <f>IF($A28="","",IFERROR(MAX(0,L28-Q28),""))</f>
        <v/>
      </c>
      <c r="S28" s="29">
        <f>IF($A28="","",IFERROR(IF(L28&lt;=Q28,0,R28/O28*1000),""))</f>
        <v/>
      </c>
      <c r="T28" s="29">
        <f>IF($A28="","",IFERROR(J28+S28,""))</f>
        <v/>
      </c>
      <c r="U28" s="27" t="n"/>
      <c r="V28" s="29">
        <f>IF(A28="","",IF(U28="",'Settings'!$B$4,U28))</f>
        <v/>
      </c>
      <c r="W28" s="57">
        <f>IF($A28="","",IFERROR(S28/V28,""))</f>
        <v/>
      </c>
      <c r="X28" s="58">
        <f>IF($A28="","",IFERROR(IF(S28=0,I28,I28+ROUNDUP(W28*365/12,0)),""))</f>
        <v/>
      </c>
      <c r="Y28" s="59" t="n"/>
      <c r="Z28" s="59" t="n"/>
      <c r="AA28" s="60">
        <f>IF($A28="","",IFERROR(Y28+Z28,""))</f>
        <v/>
      </c>
      <c r="AB28" s="32">
        <f>IF(A28="","",IF(AD28&lt;&gt;"OK","Review Data",IF(L28&lt;=Q28,"Due Now",IF(X28&lt;='Settings'!$B$3,"Due Now",IF(X28&lt;='Settings'!$B$3+'Settings'!$B$5,"Due in 30 Days",IF(X28&lt;='Settings'!$B$3+'Settings'!$B$6,"Due in 90 Days",IF(X28&lt;=EDATE('Settings'!$B$3,6),"Due in 6 Months","Monitor")))))))</f>
        <v/>
      </c>
      <c r="AC28" s="61">
        <f>IF($A28="","",IFERROR(EOMONTH(X28,0),""))</f>
        <v/>
      </c>
      <c r="AD28" s="32">
        <f>IF(A28="","",IF(OR(B28="",C28="",D28="",G28="",H28="",I28="",J28="",K28="",L28="",Y28="",Z28=""),"Missing Required Input",IF(COUNTIF('Settings'!$A$15:$A$18,D28)=0,"Unknown Position Type",IF(J28&lt;H28,"Current Odometer Below Install",IF(I28&lt;G28,"Reading Date Before Install",IF(I28&gt;'Settings'!$B$3,"Reading Date After As-of Date",IF(L28&gt;K28,"Current Tread Above Original",IF(OR(H28&lt;0,J28&lt;0,K28&lt;=0,L28&lt;0,Y28&lt;0,Z28&lt;0,V28&lt;=0),"Check Numeric Input",IF(O28&lt;=0,"Check Wear Rate","OK")))))))))</f>
        <v/>
      </c>
      <c r="AE28" s="37" t="n"/>
      <c r="AF28" s="62">
        <f>IFERROR(IF(AND(AD28="OK",ISNUMBER(X28)),X28+ROW()/100000,""),"")</f>
        <v/>
      </c>
    </row>
    <row r="29">
      <c r="A29" s="25" t="n"/>
      <c r="B29" s="25" t="n"/>
      <c r="C29" s="25" t="n"/>
      <c r="D29" s="25" t="n"/>
      <c r="E29" s="25" t="n"/>
      <c r="F29" s="25" t="n"/>
      <c r="G29" s="55" t="n"/>
      <c r="H29" s="27" t="n"/>
      <c r="I29" s="55" t="n"/>
      <c r="J29" s="27" t="n"/>
      <c r="K29" s="56" t="n"/>
      <c r="L29" s="56" t="n"/>
      <c r="M29" s="29">
        <f>IF($A29="","",IFERROR(IF(OR(H29="",J29=""),"",MAX(0,J29-H29)),""))</f>
        <v/>
      </c>
      <c r="N29" s="57">
        <f>IF($A29="","",IFERROR(IF(OR(K29="",L29=""),"",MAX(0,K29-L29)),""))</f>
        <v/>
      </c>
      <c r="O29" s="31">
        <f>IF($A29="","",IFERROR(IF(AND(M29&gt;0,N29&gt;0),N29/(M29/1000),VLOOKUP(D29,'Settings'!$A$15:$C$18,3,FALSE)),""))</f>
        <v/>
      </c>
      <c r="P29" s="32">
        <f>IF(OR(A29="",D29=""),"",IF(AND(M29&gt;0,N29&gt;0),"Observed Wear","Default from Settings"))</f>
        <v/>
      </c>
      <c r="Q29" s="57">
        <f>IF($A29="","",IFERROR(VLOOKUP(D29,'Settings'!$A$15:$C$18,2,FALSE),""))</f>
        <v/>
      </c>
      <c r="R29" s="57">
        <f>IF($A29="","",IFERROR(MAX(0,L29-Q29),""))</f>
        <v/>
      </c>
      <c r="S29" s="29">
        <f>IF($A29="","",IFERROR(IF(L29&lt;=Q29,0,R29/O29*1000),""))</f>
        <v/>
      </c>
      <c r="T29" s="29">
        <f>IF($A29="","",IFERROR(J29+S29,""))</f>
        <v/>
      </c>
      <c r="U29" s="27" t="n"/>
      <c r="V29" s="29">
        <f>IF(A29="","",IF(U29="",'Settings'!$B$4,U29))</f>
        <v/>
      </c>
      <c r="W29" s="57">
        <f>IF($A29="","",IFERROR(S29/V29,""))</f>
        <v/>
      </c>
      <c r="X29" s="58">
        <f>IF($A29="","",IFERROR(IF(S29=0,I29,I29+ROUNDUP(W29*365/12,0)),""))</f>
        <v/>
      </c>
      <c r="Y29" s="59" t="n"/>
      <c r="Z29" s="59" t="n"/>
      <c r="AA29" s="60">
        <f>IF($A29="","",IFERROR(Y29+Z29,""))</f>
        <v/>
      </c>
      <c r="AB29" s="32">
        <f>IF(A29="","",IF(AD29&lt;&gt;"OK","Review Data",IF(L29&lt;=Q29,"Due Now",IF(X29&lt;='Settings'!$B$3,"Due Now",IF(X29&lt;='Settings'!$B$3+'Settings'!$B$5,"Due in 30 Days",IF(X29&lt;='Settings'!$B$3+'Settings'!$B$6,"Due in 90 Days",IF(X29&lt;=EDATE('Settings'!$B$3,6),"Due in 6 Months","Monitor")))))))</f>
        <v/>
      </c>
      <c r="AC29" s="61">
        <f>IF($A29="","",IFERROR(EOMONTH(X29,0),""))</f>
        <v/>
      </c>
      <c r="AD29" s="32">
        <f>IF(A29="","",IF(OR(B29="",C29="",D29="",G29="",H29="",I29="",J29="",K29="",L29="",Y29="",Z29=""),"Missing Required Input",IF(COUNTIF('Settings'!$A$15:$A$18,D29)=0,"Unknown Position Type",IF(J29&lt;H29,"Current Odometer Below Install",IF(I29&lt;G29,"Reading Date Before Install",IF(I29&gt;'Settings'!$B$3,"Reading Date After As-of Date",IF(L29&gt;K29,"Current Tread Above Original",IF(OR(H29&lt;0,J29&lt;0,K29&lt;=0,L29&lt;0,Y29&lt;0,Z29&lt;0,V29&lt;=0),"Check Numeric Input",IF(O29&lt;=0,"Check Wear Rate","OK")))))))))</f>
        <v/>
      </c>
      <c r="AE29" s="37" t="n"/>
      <c r="AF29" s="62">
        <f>IFERROR(IF(AND(AD29="OK",ISNUMBER(X29)),X29+ROW()/100000,""),"")</f>
        <v/>
      </c>
    </row>
    <row r="30">
      <c r="A30" s="25" t="n"/>
      <c r="B30" s="25" t="n"/>
      <c r="C30" s="25" t="n"/>
      <c r="D30" s="25" t="n"/>
      <c r="E30" s="25" t="n"/>
      <c r="F30" s="25" t="n"/>
      <c r="G30" s="55" t="n"/>
      <c r="H30" s="27" t="n"/>
      <c r="I30" s="55" t="n"/>
      <c r="J30" s="27" t="n"/>
      <c r="K30" s="56" t="n"/>
      <c r="L30" s="56" t="n"/>
      <c r="M30" s="29">
        <f>IF($A30="","",IFERROR(IF(OR(H30="",J30=""),"",MAX(0,J30-H30)),""))</f>
        <v/>
      </c>
      <c r="N30" s="57">
        <f>IF($A30="","",IFERROR(IF(OR(K30="",L30=""),"",MAX(0,K30-L30)),""))</f>
        <v/>
      </c>
      <c r="O30" s="31">
        <f>IF($A30="","",IFERROR(IF(AND(M30&gt;0,N30&gt;0),N30/(M30/1000),VLOOKUP(D30,'Settings'!$A$15:$C$18,3,FALSE)),""))</f>
        <v/>
      </c>
      <c r="P30" s="32">
        <f>IF(OR(A30="",D30=""),"",IF(AND(M30&gt;0,N30&gt;0),"Observed Wear","Default from Settings"))</f>
        <v/>
      </c>
      <c r="Q30" s="57">
        <f>IF($A30="","",IFERROR(VLOOKUP(D30,'Settings'!$A$15:$C$18,2,FALSE),""))</f>
        <v/>
      </c>
      <c r="R30" s="57">
        <f>IF($A30="","",IFERROR(MAX(0,L30-Q30),""))</f>
        <v/>
      </c>
      <c r="S30" s="29">
        <f>IF($A30="","",IFERROR(IF(L30&lt;=Q30,0,R30/O30*1000),""))</f>
        <v/>
      </c>
      <c r="T30" s="29">
        <f>IF($A30="","",IFERROR(J30+S30,""))</f>
        <v/>
      </c>
      <c r="U30" s="27" t="n"/>
      <c r="V30" s="29">
        <f>IF(A30="","",IF(U30="",'Settings'!$B$4,U30))</f>
        <v/>
      </c>
      <c r="W30" s="57">
        <f>IF($A30="","",IFERROR(S30/V30,""))</f>
        <v/>
      </c>
      <c r="X30" s="58">
        <f>IF($A30="","",IFERROR(IF(S30=0,I30,I30+ROUNDUP(W30*365/12,0)),""))</f>
        <v/>
      </c>
      <c r="Y30" s="59" t="n"/>
      <c r="Z30" s="59" t="n"/>
      <c r="AA30" s="60">
        <f>IF($A30="","",IFERROR(Y30+Z30,""))</f>
        <v/>
      </c>
      <c r="AB30" s="32">
        <f>IF(A30="","",IF(AD30&lt;&gt;"OK","Review Data",IF(L30&lt;=Q30,"Due Now",IF(X30&lt;='Settings'!$B$3,"Due Now",IF(X30&lt;='Settings'!$B$3+'Settings'!$B$5,"Due in 30 Days",IF(X30&lt;='Settings'!$B$3+'Settings'!$B$6,"Due in 90 Days",IF(X30&lt;=EDATE('Settings'!$B$3,6),"Due in 6 Months","Monitor")))))))</f>
        <v/>
      </c>
      <c r="AC30" s="61">
        <f>IF($A30="","",IFERROR(EOMONTH(X30,0),""))</f>
        <v/>
      </c>
      <c r="AD30" s="32">
        <f>IF(A30="","",IF(OR(B30="",C30="",D30="",G30="",H30="",I30="",J30="",K30="",L30="",Y30="",Z30=""),"Missing Required Input",IF(COUNTIF('Settings'!$A$15:$A$18,D30)=0,"Unknown Position Type",IF(J30&lt;H30,"Current Odometer Below Install",IF(I30&lt;G30,"Reading Date Before Install",IF(I30&gt;'Settings'!$B$3,"Reading Date After As-of Date",IF(L30&gt;K30,"Current Tread Above Original",IF(OR(H30&lt;0,J30&lt;0,K30&lt;=0,L30&lt;0,Y30&lt;0,Z30&lt;0,V30&lt;=0),"Check Numeric Input",IF(O30&lt;=0,"Check Wear Rate","OK")))))))))</f>
        <v/>
      </c>
      <c r="AE30" s="37" t="n"/>
      <c r="AF30" s="62">
        <f>IFERROR(IF(AND(AD30="OK",ISNUMBER(X30)),X30+ROW()/100000,""),"")</f>
        <v/>
      </c>
    </row>
    <row r="31">
      <c r="A31" s="25" t="n"/>
      <c r="B31" s="25" t="n"/>
      <c r="C31" s="25" t="n"/>
      <c r="D31" s="25" t="n"/>
      <c r="E31" s="25" t="n"/>
      <c r="F31" s="25" t="n"/>
      <c r="G31" s="55" t="n"/>
      <c r="H31" s="27" t="n"/>
      <c r="I31" s="55" t="n"/>
      <c r="J31" s="27" t="n"/>
      <c r="K31" s="56" t="n"/>
      <c r="L31" s="56" t="n"/>
      <c r="M31" s="29">
        <f>IF($A31="","",IFERROR(IF(OR(H31="",J31=""),"",MAX(0,J31-H31)),""))</f>
        <v/>
      </c>
      <c r="N31" s="57">
        <f>IF($A31="","",IFERROR(IF(OR(K31="",L31=""),"",MAX(0,K31-L31)),""))</f>
        <v/>
      </c>
      <c r="O31" s="31">
        <f>IF($A31="","",IFERROR(IF(AND(M31&gt;0,N31&gt;0),N31/(M31/1000),VLOOKUP(D31,'Settings'!$A$15:$C$18,3,FALSE)),""))</f>
        <v/>
      </c>
      <c r="P31" s="32">
        <f>IF(OR(A31="",D31=""),"",IF(AND(M31&gt;0,N31&gt;0),"Observed Wear","Default from Settings"))</f>
        <v/>
      </c>
      <c r="Q31" s="57">
        <f>IF($A31="","",IFERROR(VLOOKUP(D31,'Settings'!$A$15:$C$18,2,FALSE),""))</f>
        <v/>
      </c>
      <c r="R31" s="57">
        <f>IF($A31="","",IFERROR(MAX(0,L31-Q31),""))</f>
        <v/>
      </c>
      <c r="S31" s="29">
        <f>IF($A31="","",IFERROR(IF(L31&lt;=Q31,0,R31/O31*1000),""))</f>
        <v/>
      </c>
      <c r="T31" s="29">
        <f>IF($A31="","",IFERROR(J31+S31,""))</f>
        <v/>
      </c>
      <c r="U31" s="27" t="n"/>
      <c r="V31" s="29">
        <f>IF(A31="","",IF(U31="",'Settings'!$B$4,U31))</f>
        <v/>
      </c>
      <c r="W31" s="57">
        <f>IF($A31="","",IFERROR(S31/V31,""))</f>
        <v/>
      </c>
      <c r="X31" s="58">
        <f>IF($A31="","",IFERROR(IF(S31=0,I31,I31+ROUNDUP(W31*365/12,0)),""))</f>
        <v/>
      </c>
      <c r="Y31" s="59" t="n"/>
      <c r="Z31" s="59" t="n"/>
      <c r="AA31" s="60">
        <f>IF($A31="","",IFERROR(Y31+Z31,""))</f>
        <v/>
      </c>
      <c r="AB31" s="32">
        <f>IF(A31="","",IF(AD31&lt;&gt;"OK","Review Data",IF(L31&lt;=Q31,"Due Now",IF(X31&lt;='Settings'!$B$3,"Due Now",IF(X31&lt;='Settings'!$B$3+'Settings'!$B$5,"Due in 30 Days",IF(X31&lt;='Settings'!$B$3+'Settings'!$B$6,"Due in 90 Days",IF(X31&lt;=EDATE('Settings'!$B$3,6),"Due in 6 Months","Monitor")))))))</f>
        <v/>
      </c>
      <c r="AC31" s="61">
        <f>IF($A31="","",IFERROR(EOMONTH(X31,0),""))</f>
        <v/>
      </c>
      <c r="AD31" s="32">
        <f>IF(A31="","",IF(OR(B31="",C31="",D31="",G31="",H31="",I31="",J31="",K31="",L31="",Y31="",Z31=""),"Missing Required Input",IF(COUNTIF('Settings'!$A$15:$A$18,D31)=0,"Unknown Position Type",IF(J31&lt;H31,"Current Odometer Below Install",IF(I31&lt;G31,"Reading Date Before Install",IF(I31&gt;'Settings'!$B$3,"Reading Date After As-of Date",IF(L31&gt;K31,"Current Tread Above Original",IF(OR(H31&lt;0,J31&lt;0,K31&lt;=0,L31&lt;0,Y31&lt;0,Z31&lt;0,V31&lt;=0),"Check Numeric Input",IF(O31&lt;=0,"Check Wear Rate","OK")))))))))</f>
        <v/>
      </c>
      <c r="AE31" s="37" t="n"/>
      <c r="AF31" s="62">
        <f>IFERROR(IF(AND(AD31="OK",ISNUMBER(X31)),X31+ROW()/100000,""),"")</f>
        <v/>
      </c>
    </row>
    <row r="32">
      <c r="A32" s="25" t="n"/>
      <c r="B32" s="25" t="n"/>
      <c r="C32" s="25" t="n"/>
      <c r="D32" s="25" t="n"/>
      <c r="E32" s="25" t="n"/>
      <c r="F32" s="25" t="n"/>
      <c r="G32" s="55" t="n"/>
      <c r="H32" s="27" t="n"/>
      <c r="I32" s="55" t="n"/>
      <c r="J32" s="27" t="n"/>
      <c r="K32" s="56" t="n"/>
      <c r="L32" s="56" t="n"/>
      <c r="M32" s="29">
        <f>IF($A32="","",IFERROR(IF(OR(H32="",J32=""),"",MAX(0,J32-H32)),""))</f>
        <v/>
      </c>
      <c r="N32" s="57">
        <f>IF($A32="","",IFERROR(IF(OR(K32="",L32=""),"",MAX(0,K32-L32)),""))</f>
        <v/>
      </c>
      <c r="O32" s="31">
        <f>IF($A32="","",IFERROR(IF(AND(M32&gt;0,N32&gt;0),N32/(M32/1000),VLOOKUP(D32,'Settings'!$A$15:$C$18,3,FALSE)),""))</f>
        <v/>
      </c>
      <c r="P32" s="32">
        <f>IF(OR(A32="",D32=""),"",IF(AND(M32&gt;0,N32&gt;0),"Observed Wear","Default from Settings"))</f>
        <v/>
      </c>
      <c r="Q32" s="57">
        <f>IF($A32="","",IFERROR(VLOOKUP(D32,'Settings'!$A$15:$C$18,2,FALSE),""))</f>
        <v/>
      </c>
      <c r="R32" s="57">
        <f>IF($A32="","",IFERROR(MAX(0,L32-Q32),""))</f>
        <v/>
      </c>
      <c r="S32" s="29">
        <f>IF($A32="","",IFERROR(IF(L32&lt;=Q32,0,R32/O32*1000),""))</f>
        <v/>
      </c>
      <c r="T32" s="29">
        <f>IF($A32="","",IFERROR(J32+S32,""))</f>
        <v/>
      </c>
      <c r="U32" s="27" t="n"/>
      <c r="V32" s="29">
        <f>IF(A32="","",IF(U32="",'Settings'!$B$4,U32))</f>
        <v/>
      </c>
      <c r="W32" s="57">
        <f>IF($A32="","",IFERROR(S32/V32,""))</f>
        <v/>
      </c>
      <c r="X32" s="58">
        <f>IF($A32="","",IFERROR(IF(S32=0,I32,I32+ROUNDUP(W32*365/12,0)),""))</f>
        <v/>
      </c>
      <c r="Y32" s="59" t="n"/>
      <c r="Z32" s="59" t="n"/>
      <c r="AA32" s="60">
        <f>IF($A32="","",IFERROR(Y32+Z32,""))</f>
        <v/>
      </c>
      <c r="AB32" s="32">
        <f>IF(A32="","",IF(AD32&lt;&gt;"OK","Review Data",IF(L32&lt;=Q32,"Due Now",IF(X32&lt;='Settings'!$B$3,"Due Now",IF(X32&lt;='Settings'!$B$3+'Settings'!$B$5,"Due in 30 Days",IF(X32&lt;='Settings'!$B$3+'Settings'!$B$6,"Due in 90 Days",IF(X32&lt;=EDATE('Settings'!$B$3,6),"Due in 6 Months","Monitor")))))))</f>
        <v/>
      </c>
      <c r="AC32" s="61">
        <f>IF($A32="","",IFERROR(EOMONTH(X32,0),""))</f>
        <v/>
      </c>
      <c r="AD32" s="32">
        <f>IF(A32="","",IF(OR(B32="",C32="",D32="",G32="",H32="",I32="",J32="",K32="",L32="",Y32="",Z32=""),"Missing Required Input",IF(COUNTIF('Settings'!$A$15:$A$18,D32)=0,"Unknown Position Type",IF(J32&lt;H32,"Current Odometer Below Install",IF(I32&lt;G32,"Reading Date Before Install",IF(I32&gt;'Settings'!$B$3,"Reading Date After As-of Date",IF(L32&gt;K32,"Current Tread Above Original",IF(OR(H32&lt;0,J32&lt;0,K32&lt;=0,L32&lt;0,Y32&lt;0,Z32&lt;0,V32&lt;=0),"Check Numeric Input",IF(O32&lt;=0,"Check Wear Rate","OK")))))))))</f>
        <v/>
      </c>
      <c r="AE32" s="37" t="n"/>
      <c r="AF32" s="62">
        <f>IFERROR(IF(AND(AD32="OK",ISNUMBER(X32)),X32+ROW()/100000,""),"")</f>
        <v/>
      </c>
    </row>
    <row r="33">
      <c r="A33" s="25" t="n"/>
      <c r="B33" s="25" t="n"/>
      <c r="C33" s="25" t="n"/>
      <c r="D33" s="25" t="n"/>
      <c r="E33" s="25" t="n"/>
      <c r="F33" s="25" t="n"/>
      <c r="G33" s="55" t="n"/>
      <c r="H33" s="27" t="n"/>
      <c r="I33" s="55" t="n"/>
      <c r="J33" s="27" t="n"/>
      <c r="K33" s="56" t="n"/>
      <c r="L33" s="56" t="n"/>
      <c r="M33" s="29">
        <f>IF($A33="","",IFERROR(IF(OR(H33="",J33=""),"",MAX(0,J33-H33)),""))</f>
        <v/>
      </c>
      <c r="N33" s="57">
        <f>IF($A33="","",IFERROR(IF(OR(K33="",L33=""),"",MAX(0,K33-L33)),""))</f>
        <v/>
      </c>
      <c r="O33" s="31">
        <f>IF($A33="","",IFERROR(IF(AND(M33&gt;0,N33&gt;0),N33/(M33/1000),VLOOKUP(D33,'Settings'!$A$15:$C$18,3,FALSE)),""))</f>
        <v/>
      </c>
      <c r="P33" s="32">
        <f>IF(OR(A33="",D33=""),"",IF(AND(M33&gt;0,N33&gt;0),"Observed Wear","Default from Settings"))</f>
        <v/>
      </c>
      <c r="Q33" s="57">
        <f>IF($A33="","",IFERROR(VLOOKUP(D33,'Settings'!$A$15:$C$18,2,FALSE),""))</f>
        <v/>
      </c>
      <c r="R33" s="57">
        <f>IF($A33="","",IFERROR(MAX(0,L33-Q33),""))</f>
        <v/>
      </c>
      <c r="S33" s="29">
        <f>IF($A33="","",IFERROR(IF(L33&lt;=Q33,0,R33/O33*1000),""))</f>
        <v/>
      </c>
      <c r="T33" s="29">
        <f>IF($A33="","",IFERROR(J33+S33,""))</f>
        <v/>
      </c>
      <c r="U33" s="27" t="n"/>
      <c r="V33" s="29">
        <f>IF(A33="","",IF(U33="",'Settings'!$B$4,U33))</f>
        <v/>
      </c>
      <c r="W33" s="57">
        <f>IF($A33="","",IFERROR(S33/V33,""))</f>
        <v/>
      </c>
      <c r="X33" s="58">
        <f>IF($A33="","",IFERROR(IF(S33=0,I33,I33+ROUNDUP(W33*365/12,0)),""))</f>
        <v/>
      </c>
      <c r="Y33" s="59" t="n"/>
      <c r="Z33" s="59" t="n"/>
      <c r="AA33" s="60">
        <f>IF($A33="","",IFERROR(Y33+Z33,""))</f>
        <v/>
      </c>
      <c r="AB33" s="32">
        <f>IF(A33="","",IF(AD33&lt;&gt;"OK","Review Data",IF(L33&lt;=Q33,"Due Now",IF(X33&lt;='Settings'!$B$3,"Due Now",IF(X33&lt;='Settings'!$B$3+'Settings'!$B$5,"Due in 30 Days",IF(X33&lt;='Settings'!$B$3+'Settings'!$B$6,"Due in 90 Days",IF(X33&lt;=EDATE('Settings'!$B$3,6),"Due in 6 Months","Monitor")))))))</f>
        <v/>
      </c>
      <c r="AC33" s="61">
        <f>IF($A33="","",IFERROR(EOMONTH(X33,0),""))</f>
        <v/>
      </c>
      <c r="AD33" s="32">
        <f>IF(A33="","",IF(OR(B33="",C33="",D33="",G33="",H33="",I33="",J33="",K33="",L33="",Y33="",Z33=""),"Missing Required Input",IF(COUNTIF('Settings'!$A$15:$A$18,D33)=0,"Unknown Position Type",IF(J33&lt;H33,"Current Odometer Below Install",IF(I33&lt;G33,"Reading Date Before Install",IF(I33&gt;'Settings'!$B$3,"Reading Date After As-of Date",IF(L33&gt;K33,"Current Tread Above Original",IF(OR(H33&lt;0,J33&lt;0,K33&lt;=0,L33&lt;0,Y33&lt;0,Z33&lt;0,V33&lt;=0),"Check Numeric Input",IF(O33&lt;=0,"Check Wear Rate","OK")))))))))</f>
        <v/>
      </c>
      <c r="AE33" s="37" t="n"/>
      <c r="AF33" s="62">
        <f>IFERROR(IF(AND(AD33="OK",ISNUMBER(X33)),X33+ROW()/100000,""),"")</f>
        <v/>
      </c>
    </row>
    <row r="34">
      <c r="A34" s="25" t="n"/>
      <c r="B34" s="25" t="n"/>
      <c r="C34" s="25" t="n"/>
      <c r="D34" s="25" t="n"/>
      <c r="E34" s="25" t="n"/>
      <c r="F34" s="25" t="n"/>
      <c r="G34" s="55" t="n"/>
      <c r="H34" s="27" t="n"/>
      <c r="I34" s="55" t="n"/>
      <c r="J34" s="27" t="n"/>
      <c r="K34" s="56" t="n"/>
      <c r="L34" s="56" t="n"/>
      <c r="M34" s="29">
        <f>IF($A34="","",IFERROR(IF(OR(H34="",J34=""),"",MAX(0,J34-H34)),""))</f>
        <v/>
      </c>
      <c r="N34" s="57">
        <f>IF($A34="","",IFERROR(IF(OR(K34="",L34=""),"",MAX(0,K34-L34)),""))</f>
        <v/>
      </c>
      <c r="O34" s="31">
        <f>IF($A34="","",IFERROR(IF(AND(M34&gt;0,N34&gt;0),N34/(M34/1000),VLOOKUP(D34,'Settings'!$A$15:$C$18,3,FALSE)),""))</f>
        <v/>
      </c>
      <c r="P34" s="32">
        <f>IF(OR(A34="",D34=""),"",IF(AND(M34&gt;0,N34&gt;0),"Observed Wear","Default from Settings"))</f>
        <v/>
      </c>
      <c r="Q34" s="57">
        <f>IF($A34="","",IFERROR(VLOOKUP(D34,'Settings'!$A$15:$C$18,2,FALSE),""))</f>
        <v/>
      </c>
      <c r="R34" s="57">
        <f>IF($A34="","",IFERROR(MAX(0,L34-Q34),""))</f>
        <v/>
      </c>
      <c r="S34" s="29">
        <f>IF($A34="","",IFERROR(IF(L34&lt;=Q34,0,R34/O34*1000),""))</f>
        <v/>
      </c>
      <c r="T34" s="29">
        <f>IF($A34="","",IFERROR(J34+S34,""))</f>
        <v/>
      </c>
      <c r="U34" s="27" t="n"/>
      <c r="V34" s="29">
        <f>IF(A34="","",IF(U34="",'Settings'!$B$4,U34))</f>
        <v/>
      </c>
      <c r="W34" s="57">
        <f>IF($A34="","",IFERROR(S34/V34,""))</f>
        <v/>
      </c>
      <c r="X34" s="58">
        <f>IF($A34="","",IFERROR(IF(S34=0,I34,I34+ROUNDUP(W34*365/12,0)),""))</f>
        <v/>
      </c>
      <c r="Y34" s="59" t="n"/>
      <c r="Z34" s="59" t="n"/>
      <c r="AA34" s="60">
        <f>IF($A34="","",IFERROR(Y34+Z34,""))</f>
        <v/>
      </c>
      <c r="AB34" s="32">
        <f>IF(A34="","",IF(AD34&lt;&gt;"OK","Review Data",IF(L34&lt;=Q34,"Due Now",IF(X34&lt;='Settings'!$B$3,"Due Now",IF(X34&lt;='Settings'!$B$3+'Settings'!$B$5,"Due in 30 Days",IF(X34&lt;='Settings'!$B$3+'Settings'!$B$6,"Due in 90 Days",IF(X34&lt;=EDATE('Settings'!$B$3,6),"Due in 6 Months","Monitor")))))))</f>
        <v/>
      </c>
      <c r="AC34" s="61">
        <f>IF($A34="","",IFERROR(EOMONTH(X34,0),""))</f>
        <v/>
      </c>
      <c r="AD34" s="32">
        <f>IF(A34="","",IF(OR(B34="",C34="",D34="",G34="",H34="",I34="",J34="",K34="",L34="",Y34="",Z34=""),"Missing Required Input",IF(COUNTIF('Settings'!$A$15:$A$18,D34)=0,"Unknown Position Type",IF(J34&lt;H34,"Current Odometer Below Install",IF(I34&lt;G34,"Reading Date Before Install",IF(I34&gt;'Settings'!$B$3,"Reading Date After As-of Date",IF(L34&gt;K34,"Current Tread Above Original",IF(OR(H34&lt;0,J34&lt;0,K34&lt;=0,L34&lt;0,Y34&lt;0,Z34&lt;0,V34&lt;=0),"Check Numeric Input",IF(O34&lt;=0,"Check Wear Rate","OK")))))))))</f>
        <v/>
      </c>
      <c r="AE34" s="37" t="n"/>
      <c r="AF34" s="62">
        <f>IFERROR(IF(AND(AD34="OK",ISNUMBER(X34)),X34+ROW()/100000,""),"")</f>
        <v/>
      </c>
    </row>
    <row r="35">
      <c r="A35" s="25" t="n"/>
      <c r="B35" s="25" t="n"/>
      <c r="C35" s="25" t="n"/>
      <c r="D35" s="25" t="n"/>
      <c r="E35" s="25" t="n"/>
      <c r="F35" s="25" t="n"/>
      <c r="G35" s="55" t="n"/>
      <c r="H35" s="27" t="n"/>
      <c r="I35" s="55" t="n"/>
      <c r="J35" s="27" t="n"/>
      <c r="K35" s="56" t="n"/>
      <c r="L35" s="56" t="n"/>
      <c r="M35" s="29">
        <f>IF($A35="","",IFERROR(IF(OR(H35="",J35=""),"",MAX(0,J35-H35)),""))</f>
        <v/>
      </c>
      <c r="N35" s="57">
        <f>IF($A35="","",IFERROR(IF(OR(K35="",L35=""),"",MAX(0,K35-L35)),""))</f>
        <v/>
      </c>
      <c r="O35" s="31">
        <f>IF($A35="","",IFERROR(IF(AND(M35&gt;0,N35&gt;0),N35/(M35/1000),VLOOKUP(D35,'Settings'!$A$15:$C$18,3,FALSE)),""))</f>
        <v/>
      </c>
      <c r="P35" s="32">
        <f>IF(OR(A35="",D35=""),"",IF(AND(M35&gt;0,N35&gt;0),"Observed Wear","Default from Settings"))</f>
        <v/>
      </c>
      <c r="Q35" s="57">
        <f>IF($A35="","",IFERROR(VLOOKUP(D35,'Settings'!$A$15:$C$18,2,FALSE),""))</f>
        <v/>
      </c>
      <c r="R35" s="57">
        <f>IF($A35="","",IFERROR(MAX(0,L35-Q35),""))</f>
        <v/>
      </c>
      <c r="S35" s="29">
        <f>IF($A35="","",IFERROR(IF(L35&lt;=Q35,0,R35/O35*1000),""))</f>
        <v/>
      </c>
      <c r="T35" s="29">
        <f>IF($A35="","",IFERROR(J35+S35,""))</f>
        <v/>
      </c>
      <c r="U35" s="27" t="n"/>
      <c r="V35" s="29">
        <f>IF(A35="","",IF(U35="",'Settings'!$B$4,U35))</f>
        <v/>
      </c>
      <c r="W35" s="57">
        <f>IF($A35="","",IFERROR(S35/V35,""))</f>
        <v/>
      </c>
      <c r="X35" s="58">
        <f>IF($A35="","",IFERROR(IF(S35=0,I35,I35+ROUNDUP(W35*365/12,0)),""))</f>
        <v/>
      </c>
      <c r="Y35" s="59" t="n"/>
      <c r="Z35" s="59" t="n"/>
      <c r="AA35" s="60">
        <f>IF($A35="","",IFERROR(Y35+Z35,""))</f>
        <v/>
      </c>
      <c r="AB35" s="32">
        <f>IF(A35="","",IF(AD35&lt;&gt;"OK","Review Data",IF(L35&lt;=Q35,"Due Now",IF(X35&lt;='Settings'!$B$3,"Due Now",IF(X35&lt;='Settings'!$B$3+'Settings'!$B$5,"Due in 30 Days",IF(X35&lt;='Settings'!$B$3+'Settings'!$B$6,"Due in 90 Days",IF(X35&lt;=EDATE('Settings'!$B$3,6),"Due in 6 Months","Monitor")))))))</f>
        <v/>
      </c>
      <c r="AC35" s="61">
        <f>IF($A35="","",IFERROR(EOMONTH(X35,0),""))</f>
        <v/>
      </c>
      <c r="AD35" s="32">
        <f>IF(A35="","",IF(OR(B35="",C35="",D35="",G35="",H35="",I35="",J35="",K35="",L35="",Y35="",Z35=""),"Missing Required Input",IF(COUNTIF('Settings'!$A$15:$A$18,D35)=0,"Unknown Position Type",IF(J35&lt;H35,"Current Odometer Below Install",IF(I35&lt;G35,"Reading Date Before Install",IF(I35&gt;'Settings'!$B$3,"Reading Date After As-of Date",IF(L35&gt;K35,"Current Tread Above Original",IF(OR(H35&lt;0,J35&lt;0,K35&lt;=0,L35&lt;0,Y35&lt;0,Z35&lt;0,V35&lt;=0),"Check Numeric Input",IF(O35&lt;=0,"Check Wear Rate","OK")))))))))</f>
        <v/>
      </c>
      <c r="AE35" s="37" t="n"/>
      <c r="AF35" s="62">
        <f>IFERROR(IF(AND(AD35="OK",ISNUMBER(X35)),X35+ROW()/100000,""),"")</f>
        <v/>
      </c>
    </row>
    <row r="36">
      <c r="A36" s="25" t="n"/>
      <c r="B36" s="25" t="n"/>
      <c r="C36" s="25" t="n"/>
      <c r="D36" s="25" t="n"/>
      <c r="E36" s="25" t="n"/>
      <c r="F36" s="25" t="n"/>
      <c r="G36" s="55" t="n"/>
      <c r="H36" s="27" t="n"/>
      <c r="I36" s="55" t="n"/>
      <c r="J36" s="27" t="n"/>
      <c r="K36" s="56" t="n"/>
      <c r="L36" s="56" t="n"/>
      <c r="M36" s="29">
        <f>IF($A36="","",IFERROR(IF(OR(H36="",J36=""),"",MAX(0,J36-H36)),""))</f>
        <v/>
      </c>
      <c r="N36" s="57">
        <f>IF($A36="","",IFERROR(IF(OR(K36="",L36=""),"",MAX(0,K36-L36)),""))</f>
        <v/>
      </c>
      <c r="O36" s="31">
        <f>IF($A36="","",IFERROR(IF(AND(M36&gt;0,N36&gt;0),N36/(M36/1000),VLOOKUP(D36,'Settings'!$A$15:$C$18,3,FALSE)),""))</f>
        <v/>
      </c>
      <c r="P36" s="32">
        <f>IF(OR(A36="",D36=""),"",IF(AND(M36&gt;0,N36&gt;0),"Observed Wear","Default from Settings"))</f>
        <v/>
      </c>
      <c r="Q36" s="57">
        <f>IF($A36="","",IFERROR(VLOOKUP(D36,'Settings'!$A$15:$C$18,2,FALSE),""))</f>
        <v/>
      </c>
      <c r="R36" s="57">
        <f>IF($A36="","",IFERROR(MAX(0,L36-Q36),""))</f>
        <v/>
      </c>
      <c r="S36" s="29">
        <f>IF($A36="","",IFERROR(IF(L36&lt;=Q36,0,R36/O36*1000),""))</f>
        <v/>
      </c>
      <c r="T36" s="29">
        <f>IF($A36="","",IFERROR(J36+S36,""))</f>
        <v/>
      </c>
      <c r="U36" s="27" t="n"/>
      <c r="V36" s="29">
        <f>IF(A36="","",IF(U36="",'Settings'!$B$4,U36))</f>
        <v/>
      </c>
      <c r="W36" s="57">
        <f>IF($A36="","",IFERROR(S36/V36,""))</f>
        <v/>
      </c>
      <c r="X36" s="58">
        <f>IF($A36="","",IFERROR(IF(S36=0,I36,I36+ROUNDUP(W36*365/12,0)),""))</f>
        <v/>
      </c>
      <c r="Y36" s="59" t="n"/>
      <c r="Z36" s="59" t="n"/>
      <c r="AA36" s="60">
        <f>IF($A36="","",IFERROR(Y36+Z36,""))</f>
        <v/>
      </c>
      <c r="AB36" s="32">
        <f>IF(A36="","",IF(AD36&lt;&gt;"OK","Review Data",IF(L36&lt;=Q36,"Due Now",IF(X36&lt;='Settings'!$B$3,"Due Now",IF(X36&lt;='Settings'!$B$3+'Settings'!$B$5,"Due in 30 Days",IF(X36&lt;='Settings'!$B$3+'Settings'!$B$6,"Due in 90 Days",IF(X36&lt;=EDATE('Settings'!$B$3,6),"Due in 6 Months","Monitor")))))))</f>
        <v/>
      </c>
      <c r="AC36" s="61">
        <f>IF($A36="","",IFERROR(EOMONTH(X36,0),""))</f>
        <v/>
      </c>
      <c r="AD36" s="32">
        <f>IF(A36="","",IF(OR(B36="",C36="",D36="",G36="",H36="",I36="",J36="",K36="",L36="",Y36="",Z36=""),"Missing Required Input",IF(COUNTIF('Settings'!$A$15:$A$18,D36)=0,"Unknown Position Type",IF(J36&lt;H36,"Current Odometer Below Install",IF(I36&lt;G36,"Reading Date Before Install",IF(I36&gt;'Settings'!$B$3,"Reading Date After As-of Date",IF(L36&gt;K36,"Current Tread Above Original",IF(OR(H36&lt;0,J36&lt;0,K36&lt;=0,L36&lt;0,Y36&lt;0,Z36&lt;0,V36&lt;=0),"Check Numeric Input",IF(O36&lt;=0,"Check Wear Rate","OK")))))))))</f>
        <v/>
      </c>
      <c r="AE36" s="37" t="n"/>
      <c r="AF36" s="62">
        <f>IFERROR(IF(AND(AD36="OK",ISNUMBER(X36)),X36+ROW()/100000,""),"")</f>
        <v/>
      </c>
    </row>
    <row r="37">
      <c r="A37" s="25" t="n"/>
      <c r="B37" s="25" t="n"/>
      <c r="C37" s="25" t="n"/>
      <c r="D37" s="25" t="n"/>
      <c r="E37" s="25" t="n"/>
      <c r="F37" s="25" t="n"/>
      <c r="G37" s="55" t="n"/>
      <c r="H37" s="27" t="n"/>
      <c r="I37" s="55" t="n"/>
      <c r="J37" s="27" t="n"/>
      <c r="K37" s="56" t="n"/>
      <c r="L37" s="56" t="n"/>
      <c r="M37" s="29">
        <f>IF($A37="","",IFERROR(IF(OR(H37="",J37=""),"",MAX(0,J37-H37)),""))</f>
        <v/>
      </c>
      <c r="N37" s="57">
        <f>IF($A37="","",IFERROR(IF(OR(K37="",L37=""),"",MAX(0,K37-L37)),""))</f>
        <v/>
      </c>
      <c r="O37" s="31">
        <f>IF($A37="","",IFERROR(IF(AND(M37&gt;0,N37&gt;0),N37/(M37/1000),VLOOKUP(D37,'Settings'!$A$15:$C$18,3,FALSE)),""))</f>
        <v/>
      </c>
      <c r="P37" s="32">
        <f>IF(OR(A37="",D37=""),"",IF(AND(M37&gt;0,N37&gt;0),"Observed Wear","Default from Settings"))</f>
        <v/>
      </c>
      <c r="Q37" s="57">
        <f>IF($A37="","",IFERROR(VLOOKUP(D37,'Settings'!$A$15:$C$18,2,FALSE),""))</f>
        <v/>
      </c>
      <c r="R37" s="57">
        <f>IF($A37="","",IFERROR(MAX(0,L37-Q37),""))</f>
        <v/>
      </c>
      <c r="S37" s="29">
        <f>IF($A37="","",IFERROR(IF(L37&lt;=Q37,0,R37/O37*1000),""))</f>
        <v/>
      </c>
      <c r="T37" s="29">
        <f>IF($A37="","",IFERROR(J37+S37,""))</f>
        <v/>
      </c>
      <c r="U37" s="27" t="n"/>
      <c r="V37" s="29">
        <f>IF(A37="","",IF(U37="",'Settings'!$B$4,U37))</f>
        <v/>
      </c>
      <c r="W37" s="57">
        <f>IF($A37="","",IFERROR(S37/V37,""))</f>
        <v/>
      </c>
      <c r="X37" s="58">
        <f>IF($A37="","",IFERROR(IF(S37=0,I37,I37+ROUNDUP(W37*365/12,0)),""))</f>
        <v/>
      </c>
      <c r="Y37" s="59" t="n"/>
      <c r="Z37" s="59" t="n"/>
      <c r="AA37" s="60">
        <f>IF($A37="","",IFERROR(Y37+Z37,""))</f>
        <v/>
      </c>
      <c r="AB37" s="32">
        <f>IF(A37="","",IF(AD37&lt;&gt;"OK","Review Data",IF(L37&lt;=Q37,"Due Now",IF(X37&lt;='Settings'!$B$3,"Due Now",IF(X37&lt;='Settings'!$B$3+'Settings'!$B$5,"Due in 30 Days",IF(X37&lt;='Settings'!$B$3+'Settings'!$B$6,"Due in 90 Days",IF(X37&lt;=EDATE('Settings'!$B$3,6),"Due in 6 Months","Monitor")))))))</f>
        <v/>
      </c>
      <c r="AC37" s="61">
        <f>IF($A37="","",IFERROR(EOMONTH(X37,0),""))</f>
        <v/>
      </c>
      <c r="AD37" s="32">
        <f>IF(A37="","",IF(OR(B37="",C37="",D37="",G37="",H37="",I37="",J37="",K37="",L37="",Y37="",Z37=""),"Missing Required Input",IF(COUNTIF('Settings'!$A$15:$A$18,D37)=0,"Unknown Position Type",IF(J37&lt;H37,"Current Odometer Below Install",IF(I37&lt;G37,"Reading Date Before Install",IF(I37&gt;'Settings'!$B$3,"Reading Date After As-of Date",IF(L37&gt;K37,"Current Tread Above Original",IF(OR(H37&lt;0,J37&lt;0,K37&lt;=0,L37&lt;0,Y37&lt;0,Z37&lt;0,V37&lt;=0),"Check Numeric Input",IF(O37&lt;=0,"Check Wear Rate","OK")))))))))</f>
        <v/>
      </c>
      <c r="AE37" s="37" t="n"/>
      <c r="AF37" s="62">
        <f>IFERROR(IF(AND(AD37="OK",ISNUMBER(X37)),X37+ROW()/100000,""),"")</f>
        <v/>
      </c>
    </row>
    <row r="38">
      <c r="A38" s="25" t="n"/>
      <c r="B38" s="25" t="n"/>
      <c r="C38" s="25" t="n"/>
      <c r="D38" s="25" t="n"/>
      <c r="E38" s="25" t="n"/>
      <c r="F38" s="25" t="n"/>
      <c r="G38" s="55" t="n"/>
      <c r="H38" s="27" t="n"/>
      <c r="I38" s="55" t="n"/>
      <c r="J38" s="27" t="n"/>
      <c r="K38" s="56" t="n"/>
      <c r="L38" s="56" t="n"/>
      <c r="M38" s="29">
        <f>IF($A38="","",IFERROR(IF(OR(H38="",J38=""),"",MAX(0,J38-H38)),""))</f>
        <v/>
      </c>
      <c r="N38" s="57">
        <f>IF($A38="","",IFERROR(IF(OR(K38="",L38=""),"",MAX(0,K38-L38)),""))</f>
        <v/>
      </c>
      <c r="O38" s="31">
        <f>IF($A38="","",IFERROR(IF(AND(M38&gt;0,N38&gt;0),N38/(M38/1000),VLOOKUP(D38,'Settings'!$A$15:$C$18,3,FALSE)),""))</f>
        <v/>
      </c>
      <c r="P38" s="32">
        <f>IF(OR(A38="",D38=""),"",IF(AND(M38&gt;0,N38&gt;0),"Observed Wear","Default from Settings"))</f>
        <v/>
      </c>
      <c r="Q38" s="57">
        <f>IF($A38="","",IFERROR(VLOOKUP(D38,'Settings'!$A$15:$C$18,2,FALSE),""))</f>
        <v/>
      </c>
      <c r="R38" s="57">
        <f>IF($A38="","",IFERROR(MAX(0,L38-Q38),""))</f>
        <v/>
      </c>
      <c r="S38" s="29">
        <f>IF($A38="","",IFERROR(IF(L38&lt;=Q38,0,R38/O38*1000),""))</f>
        <v/>
      </c>
      <c r="T38" s="29">
        <f>IF($A38="","",IFERROR(J38+S38,""))</f>
        <v/>
      </c>
      <c r="U38" s="27" t="n"/>
      <c r="V38" s="29">
        <f>IF(A38="","",IF(U38="",'Settings'!$B$4,U38))</f>
        <v/>
      </c>
      <c r="W38" s="57">
        <f>IF($A38="","",IFERROR(S38/V38,""))</f>
        <v/>
      </c>
      <c r="X38" s="58">
        <f>IF($A38="","",IFERROR(IF(S38=0,I38,I38+ROUNDUP(W38*365/12,0)),""))</f>
        <v/>
      </c>
      <c r="Y38" s="59" t="n"/>
      <c r="Z38" s="59" t="n"/>
      <c r="AA38" s="60">
        <f>IF($A38="","",IFERROR(Y38+Z38,""))</f>
        <v/>
      </c>
      <c r="AB38" s="32">
        <f>IF(A38="","",IF(AD38&lt;&gt;"OK","Review Data",IF(L38&lt;=Q38,"Due Now",IF(X38&lt;='Settings'!$B$3,"Due Now",IF(X38&lt;='Settings'!$B$3+'Settings'!$B$5,"Due in 30 Days",IF(X38&lt;='Settings'!$B$3+'Settings'!$B$6,"Due in 90 Days",IF(X38&lt;=EDATE('Settings'!$B$3,6),"Due in 6 Months","Monitor")))))))</f>
        <v/>
      </c>
      <c r="AC38" s="61">
        <f>IF($A38="","",IFERROR(EOMONTH(X38,0),""))</f>
        <v/>
      </c>
      <c r="AD38" s="32">
        <f>IF(A38="","",IF(OR(B38="",C38="",D38="",G38="",H38="",I38="",J38="",K38="",L38="",Y38="",Z38=""),"Missing Required Input",IF(COUNTIF('Settings'!$A$15:$A$18,D38)=0,"Unknown Position Type",IF(J38&lt;H38,"Current Odometer Below Install",IF(I38&lt;G38,"Reading Date Before Install",IF(I38&gt;'Settings'!$B$3,"Reading Date After As-of Date",IF(L38&gt;K38,"Current Tread Above Original",IF(OR(H38&lt;0,J38&lt;0,K38&lt;=0,L38&lt;0,Y38&lt;0,Z38&lt;0,V38&lt;=0),"Check Numeric Input",IF(O38&lt;=0,"Check Wear Rate","OK")))))))))</f>
        <v/>
      </c>
      <c r="AE38" s="37" t="n"/>
      <c r="AF38" s="62">
        <f>IFERROR(IF(AND(AD38="OK",ISNUMBER(X38)),X38+ROW()/100000,""),"")</f>
        <v/>
      </c>
    </row>
    <row r="39">
      <c r="A39" s="25" t="n"/>
      <c r="B39" s="25" t="n"/>
      <c r="C39" s="25" t="n"/>
      <c r="D39" s="25" t="n"/>
      <c r="E39" s="25" t="n"/>
      <c r="F39" s="25" t="n"/>
      <c r="G39" s="55" t="n"/>
      <c r="H39" s="27" t="n"/>
      <c r="I39" s="55" t="n"/>
      <c r="J39" s="27" t="n"/>
      <c r="K39" s="56" t="n"/>
      <c r="L39" s="56" t="n"/>
      <c r="M39" s="29">
        <f>IF($A39="","",IFERROR(IF(OR(H39="",J39=""),"",MAX(0,J39-H39)),""))</f>
        <v/>
      </c>
      <c r="N39" s="57">
        <f>IF($A39="","",IFERROR(IF(OR(K39="",L39=""),"",MAX(0,K39-L39)),""))</f>
        <v/>
      </c>
      <c r="O39" s="31">
        <f>IF($A39="","",IFERROR(IF(AND(M39&gt;0,N39&gt;0),N39/(M39/1000),VLOOKUP(D39,'Settings'!$A$15:$C$18,3,FALSE)),""))</f>
        <v/>
      </c>
      <c r="P39" s="32">
        <f>IF(OR(A39="",D39=""),"",IF(AND(M39&gt;0,N39&gt;0),"Observed Wear","Default from Settings"))</f>
        <v/>
      </c>
      <c r="Q39" s="57">
        <f>IF($A39="","",IFERROR(VLOOKUP(D39,'Settings'!$A$15:$C$18,2,FALSE),""))</f>
        <v/>
      </c>
      <c r="R39" s="57">
        <f>IF($A39="","",IFERROR(MAX(0,L39-Q39),""))</f>
        <v/>
      </c>
      <c r="S39" s="29">
        <f>IF($A39="","",IFERROR(IF(L39&lt;=Q39,0,R39/O39*1000),""))</f>
        <v/>
      </c>
      <c r="T39" s="29">
        <f>IF($A39="","",IFERROR(J39+S39,""))</f>
        <v/>
      </c>
      <c r="U39" s="27" t="n"/>
      <c r="V39" s="29">
        <f>IF(A39="","",IF(U39="",'Settings'!$B$4,U39))</f>
        <v/>
      </c>
      <c r="W39" s="57">
        <f>IF($A39="","",IFERROR(S39/V39,""))</f>
        <v/>
      </c>
      <c r="X39" s="58">
        <f>IF($A39="","",IFERROR(IF(S39=0,I39,I39+ROUNDUP(W39*365/12,0)),""))</f>
        <v/>
      </c>
      <c r="Y39" s="59" t="n"/>
      <c r="Z39" s="59" t="n"/>
      <c r="AA39" s="60">
        <f>IF($A39="","",IFERROR(Y39+Z39,""))</f>
        <v/>
      </c>
      <c r="AB39" s="32">
        <f>IF(A39="","",IF(AD39&lt;&gt;"OK","Review Data",IF(L39&lt;=Q39,"Due Now",IF(X39&lt;='Settings'!$B$3,"Due Now",IF(X39&lt;='Settings'!$B$3+'Settings'!$B$5,"Due in 30 Days",IF(X39&lt;='Settings'!$B$3+'Settings'!$B$6,"Due in 90 Days",IF(X39&lt;=EDATE('Settings'!$B$3,6),"Due in 6 Months","Monitor")))))))</f>
        <v/>
      </c>
      <c r="AC39" s="61">
        <f>IF($A39="","",IFERROR(EOMONTH(X39,0),""))</f>
        <v/>
      </c>
      <c r="AD39" s="32">
        <f>IF(A39="","",IF(OR(B39="",C39="",D39="",G39="",H39="",I39="",J39="",K39="",L39="",Y39="",Z39=""),"Missing Required Input",IF(COUNTIF('Settings'!$A$15:$A$18,D39)=0,"Unknown Position Type",IF(J39&lt;H39,"Current Odometer Below Install",IF(I39&lt;G39,"Reading Date Before Install",IF(I39&gt;'Settings'!$B$3,"Reading Date After As-of Date",IF(L39&gt;K39,"Current Tread Above Original",IF(OR(H39&lt;0,J39&lt;0,K39&lt;=0,L39&lt;0,Y39&lt;0,Z39&lt;0,V39&lt;=0),"Check Numeric Input",IF(O39&lt;=0,"Check Wear Rate","OK")))))))))</f>
        <v/>
      </c>
      <c r="AE39" s="37" t="n"/>
      <c r="AF39" s="62">
        <f>IFERROR(IF(AND(AD39="OK",ISNUMBER(X39)),X39+ROW()/100000,""),"")</f>
        <v/>
      </c>
    </row>
    <row r="40">
      <c r="A40" s="25" t="n"/>
      <c r="B40" s="25" t="n"/>
      <c r="C40" s="25" t="n"/>
      <c r="D40" s="25" t="n"/>
      <c r="E40" s="25" t="n"/>
      <c r="F40" s="25" t="n"/>
      <c r="G40" s="55" t="n"/>
      <c r="H40" s="27" t="n"/>
      <c r="I40" s="55" t="n"/>
      <c r="J40" s="27" t="n"/>
      <c r="K40" s="56" t="n"/>
      <c r="L40" s="56" t="n"/>
      <c r="M40" s="29">
        <f>IF($A40="","",IFERROR(IF(OR(H40="",J40=""),"",MAX(0,J40-H40)),""))</f>
        <v/>
      </c>
      <c r="N40" s="57">
        <f>IF($A40="","",IFERROR(IF(OR(K40="",L40=""),"",MAX(0,K40-L40)),""))</f>
        <v/>
      </c>
      <c r="O40" s="31">
        <f>IF($A40="","",IFERROR(IF(AND(M40&gt;0,N40&gt;0),N40/(M40/1000),VLOOKUP(D40,'Settings'!$A$15:$C$18,3,FALSE)),""))</f>
        <v/>
      </c>
      <c r="P40" s="32">
        <f>IF(OR(A40="",D40=""),"",IF(AND(M40&gt;0,N40&gt;0),"Observed Wear","Default from Settings"))</f>
        <v/>
      </c>
      <c r="Q40" s="57">
        <f>IF($A40="","",IFERROR(VLOOKUP(D40,'Settings'!$A$15:$C$18,2,FALSE),""))</f>
        <v/>
      </c>
      <c r="R40" s="57">
        <f>IF($A40="","",IFERROR(MAX(0,L40-Q40),""))</f>
        <v/>
      </c>
      <c r="S40" s="29">
        <f>IF($A40="","",IFERROR(IF(L40&lt;=Q40,0,R40/O40*1000),""))</f>
        <v/>
      </c>
      <c r="T40" s="29">
        <f>IF($A40="","",IFERROR(J40+S40,""))</f>
        <v/>
      </c>
      <c r="U40" s="27" t="n"/>
      <c r="V40" s="29">
        <f>IF(A40="","",IF(U40="",'Settings'!$B$4,U40))</f>
        <v/>
      </c>
      <c r="W40" s="57">
        <f>IF($A40="","",IFERROR(S40/V40,""))</f>
        <v/>
      </c>
      <c r="X40" s="58">
        <f>IF($A40="","",IFERROR(IF(S40=0,I40,I40+ROUNDUP(W40*365/12,0)),""))</f>
        <v/>
      </c>
      <c r="Y40" s="59" t="n"/>
      <c r="Z40" s="59" t="n"/>
      <c r="AA40" s="60">
        <f>IF($A40="","",IFERROR(Y40+Z40,""))</f>
        <v/>
      </c>
      <c r="AB40" s="32">
        <f>IF(A40="","",IF(AD40&lt;&gt;"OK","Review Data",IF(L40&lt;=Q40,"Due Now",IF(X40&lt;='Settings'!$B$3,"Due Now",IF(X40&lt;='Settings'!$B$3+'Settings'!$B$5,"Due in 30 Days",IF(X40&lt;='Settings'!$B$3+'Settings'!$B$6,"Due in 90 Days",IF(X40&lt;=EDATE('Settings'!$B$3,6),"Due in 6 Months","Monitor")))))))</f>
        <v/>
      </c>
      <c r="AC40" s="61">
        <f>IF($A40="","",IFERROR(EOMONTH(X40,0),""))</f>
        <v/>
      </c>
      <c r="AD40" s="32">
        <f>IF(A40="","",IF(OR(B40="",C40="",D40="",G40="",H40="",I40="",J40="",K40="",L40="",Y40="",Z40=""),"Missing Required Input",IF(COUNTIF('Settings'!$A$15:$A$18,D40)=0,"Unknown Position Type",IF(J40&lt;H40,"Current Odometer Below Install",IF(I40&lt;G40,"Reading Date Before Install",IF(I40&gt;'Settings'!$B$3,"Reading Date After As-of Date",IF(L40&gt;K40,"Current Tread Above Original",IF(OR(H40&lt;0,J40&lt;0,K40&lt;=0,L40&lt;0,Y40&lt;0,Z40&lt;0,V40&lt;=0),"Check Numeric Input",IF(O40&lt;=0,"Check Wear Rate","OK")))))))))</f>
        <v/>
      </c>
      <c r="AE40" s="37" t="n"/>
      <c r="AF40" s="62">
        <f>IFERROR(IF(AND(AD40="OK",ISNUMBER(X40)),X40+ROW()/100000,""),"")</f>
        <v/>
      </c>
    </row>
    <row r="41">
      <c r="A41" s="25" t="n"/>
      <c r="B41" s="25" t="n"/>
      <c r="C41" s="25" t="n"/>
      <c r="D41" s="25" t="n"/>
      <c r="E41" s="25" t="n"/>
      <c r="F41" s="25" t="n"/>
      <c r="G41" s="55" t="n"/>
      <c r="H41" s="27" t="n"/>
      <c r="I41" s="55" t="n"/>
      <c r="J41" s="27" t="n"/>
      <c r="K41" s="56" t="n"/>
      <c r="L41" s="56" t="n"/>
      <c r="M41" s="29">
        <f>IF($A41="","",IFERROR(IF(OR(H41="",J41=""),"",MAX(0,J41-H41)),""))</f>
        <v/>
      </c>
      <c r="N41" s="57">
        <f>IF($A41="","",IFERROR(IF(OR(K41="",L41=""),"",MAX(0,K41-L41)),""))</f>
        <v/>
      </c>
      <c r="O41" s="31">
        <f>IF($A41="","",IFERROR(IF(AND(M41&gt;0,N41&gt;0),N41/(M41/1000),VLOOKUP(D41,'Settings'!$A$15:$C$18,3,FALSE)),""))</f>
        <v/>
      </c>
      <c r="P41" s="32">
        <f>IF(OR(A41="",D41=""),"",IF(AND(M41&gt;0,N41&gt;0),"Observed Wear","Default from Settings"))</f>
        <v/>
      </c>
      <c r="Q41" s="57">
        <f>IF($A41="","",IFERROR(VLOOKUP(D41,'Settings'!$A$15:$C$18,2,FALSE),""))</f>
        <v/>
      </c>
      <c r="R41" s="57">
        <f>IF($A41="","",IFERROR(MAX(0,L41-Q41),""))</f>
        <v/>
      </c>
      <c r="S41" s="29">
        <f>IF($A41="","",IFERROR(IF(L41&lt;=Q41,0,R41/O41*1000),""))</f>
        <v/>
      </c>
      <c r="T41" s="29">
        <f>IF($A41="","",IFERROR(J41+S41,""))</f>
        <v/>
      </c>
      <c r="U41" s="27" t="n"/>
      <c r="V41" s="29">
        <f>IF(A41="","",IF(U41="",'Settings'!$B$4,U41))</f>
        <v/>
      </c>
      <c r="W41" s="57">
        <f>IF($A41="","",IFERROR(S41/V41,""))</f>
        <v/>
      </c>
      <c r="X41" s="58">
        <f>IF($A41="","",IFERROR(IF(S41=0,I41,I41+ROUNDUP(W41*365/12,0)),""))</f>
        <v/>
      </c>
      <c r="Y41" s="59" t="n"/>
      <c r="Z41" s="59" t="n"/>
      <c r="AA41" s="60">
        <f>IF($A41="","",IFERROR(Y41+Z41,""))</f>
        <v/>
      </c>
      <c r="AB41" s="32">
        <f>IF(A41="","",IF(AD41&lt;&gt;"OK","Review Data",IF(L41&lt;=Q41,"Due Now",IF(X41&lt;='Settings'!$B$3,"Due Now",IF(X41&lt;='Settings'!$B$3+'Settings'!$B$5,"Due in 30 Days",IF(X41&lt;='Settings'!$B$3+'Settings'!$B$6,"Due in 90 Days",IF(X41&lt;=EDATE('Settings'!$B$3,6),"Due in 6 Months","Monitor")))))))</f>
        <v/>
      </c>
      <c r="AC41" s="61">
        <f>IF($A41="","",IFERROR(EOMONTH(X41,0),""))</f>
        <v/>
      </c>
      <c r="AD41" s="32">
        <f>IF(A41="","",IF(OR(B41="",C41="",D41="",G41="",H41="",I41="",J41="",K41="",L41="",Y41="",Z41=""),"Missing Required Input",IF(COUNTIF('Settings'!$A$15:$A$18,D41)=0,"Unknown Position Type",IF(J41&lt;H41,"Current Odometer Below Install",IF(I41&lt;G41,"Reading Date Before Install",IF(I41&gt;'Settings'!$B$3,"Reading Date After As-of Date",IF(L41&gt;K41,"Current Tread Above Original",IF(OR(H41&lt;0,J41&lt;0,K41&lt;=0,L41&lt;0,Y41&lt;0,Z41&lt;0,V41&lt;=0),"Check Numeric Input",IF(O41&lt;=0,"Check Wear Rate","OK")))))))))</f>
        <v/>
      </c>
      <c r="AE41" s="37" t="n"/>
      <c r="AF41" s="62">
        <f>IFERROR(IF(AND(AD41="OK",ISNUMBER(X41)),X41+ROW()/100000,""),"")</f>
        <v/>
      </c>
    </row>
    <row r="42">
      <c r="A42" s="25" t="n"/>
      <c r="B42" s="25" t="n"/>
      <c r="C42" s="25" t="n"/>
      <c r="D42" s="25" t="n"/>
      <c r="E42" s="25" t="n"/>
      <c r="F42" s="25" t="n"/>
      <c r="G42" s="55" t="n"/>
      <c r="H42" s="27" t="n"/>
      <c r="I42" s="55" t="n"/>
      <c r="J42" s="27" t="n"/>
      <c r="K42" s="56" t="n"/>
      <c r="L42" s="56" t="n"/>
      <c r="M42" s="29">
        <f>IF($A42="","",IFERROR(IF(OR(H42="",J42=""),"",MAX(0,J42-H42)),""))</f>
        <v/>
      </c>
      <c r="N42" s="57">
        <f>IF($A42="","",IFERROR(IF(OR(K42="",L42=""),"",MAX(0,K42-L42)),""))</f>
        <v/>
      </c>
      <c r="O42" s="31">
        <f>IF($A42="","",IFERROR(IF(AND(M42&gt;0,N42&gt;0),N42/(M42/1000),VLOOKUP(D42,'Settings'!$A$15:$C$18,3,FALSE)),""))</f>
        <v/>
      </c>
      <c r="P42" s="32">
        <f>IF(OR(A42="",D42=""),"",IF(AND(M42&gt;0,N42&gt;0),"Observed Wear","Default from Settings"))</f>
        <v/>
      </c>
      <c r="Q42" s="57">
        <f>IF($A42="","",IFERROR(VLOOKUP(D42,'Settings'!$A$15:$C$18,2,FALSE),""))</f>
        <v/>
      </c>
      <c r="R42" s="57">
        <f>IF($A42="","",IFERROR(MAX(0,L42-Q42),""))</f>
        <v/>
      </c>
      <c r="S42" s="29">
        <f>IF($A42="","",IFERROR(IF(L42&lt;=Q42,0,R42/O42*1000),""))</f>
        <v/>
      </c>
      <c r="T42" s="29">
        <f>IF($A42="","",IFERROR(J42+S42,""))</f>
        <v/>
      </c>
      <c r="U42" s="27" t="n"/>
      <c r="V42" s="29">
        <f>IF(A42="","",IF(U42="",'Settings'!$B$4,U42))</f>
        <v/>
      </c>
      <c r="W42" s="57">
        <f>IF($A42="","",IFERROR(S42/V42,""))</f>
        <v/>
      </c>
      <c r="X42" s="58">
        <f>IF($A42="","",IFERROR(IF(S42=0,I42,I42+ROUNDUP(W42*365/12,0)),""))</f>
        <v/>
      </c>
      <c r="Y42" s="59" t="n"/>
      <c r="Z42" s="59" t="n"/>
      <c r="AA42" s="60">
        <f>IF($A42="","",IFERROR(Y42+Z42,""))</f>
        <v/>
      </c>
      <c r="AB42" s="32">
        <f>IF(A42="","",IF(AD42&lt;&gt;"OK","Review Data",IF(L42&lt;=Q42,"Due Now",IF(X42&lt;='Settings'!$B$3,"Due Now",IF(X42&lt;='Settings'!$B$3+'Settings'!$B$5,"Due in 30 Days",IF(X42&lt;='Settings'!$B$3+'Settings'!$B$6,"Due in 90 Days",IF(X42&lt;=EDATE('Settings'!$B$3,6),"Due in 6 Months","Monitor")))))))</f>
        <v/>
      </c>
      <c r="AC42" s="61">
        <f>IF($A42="","",IFERROR(EOMONTH(X42,0),""))</f>
        <v/>
      </c>
      <c r="AD42" s="32">
        <f>IF(A42="","",IF(OR(B42="",C42="",D42="",G42="",H42="",I42="",J42="",K42="",L42="",Y42="",Z42=""),"Missing Required Input",IF(COUNTIF('Settings'!$A$15:$A$18,D42)=0,"Unknown Position Type",IF(J42&lt;H42,"Current Odometer Below Install",IF(I42&lt;G42,"Reading Date Before Install",IF(I42&gt;'Settings'!$B$3,"Reading Date After As-of Date",IF(L42&gt;K42,"Current Tread Above Original",IF(OR(H42&lt;0,J42&lt;0,K42&lt;=0,L42&lt;0,Y42&lt;0,Z42&lt;0,V42&lt;=0),"Check Numeric Input",IF(O42&lt;=0,"Check Wear Rate","OK")))))))))</f>
        <v/>
      </c>
      <c r="AE42" s="37" t="n"/>
      <c r="AF42" s="62">
        <f>IFERROR(IF(AND(AD42="OK",ISNUMBER(X42)),X42+ROW()/100000,""),"")</f>
        <v/>
      </c>
    </row>
    <row r="43">
      <c r="A43" s="25" t="n"/>
      <c r="B43" s="25" t="n"/>
      <c r="C43" s="25" t="n"/>
      <c r="D43" s="25" t="n"/>
      <c r="E43" s="25" t="n"/>
      <c r="F43" s="25" t="n"/>
      <c r="G43" s="55" t="n"/>
      <c r="H43" s="27" t="n"/>
      <c r="I43" s="55" t="n"/>
      <c r="J43" s="27" t="n"/>
      <c r="K43" s="56" t="n"/>
      <c r="L43" s="56" t="n"/>
      <c r="M43" s="29">
        <f>IF($A43="","",IFERROR(IF(OR(H43="",J43=""),"",MAX(0,J43-H43)),""))</f>
        <v/>
      </c>
      <c r="N43" s="57">
        <f>IF($A43="","",IFERROR(IF(OR(K43="",L43=""),"",MAX(0,K43-L43)),""))</f>
        <v/>
      </c>
      <c r="O43" s="31">
        <f>IF($A43="","",IFERROR(IF(AND(M43&gt;0,N43&gt;0),N43/(M43/1000),VLOOKUP(D43,'Settings'!$A$15:$C$18,3,FALSE)),""))</f>
        <v/>
      </c>
      <c r="P43" s="32">
        <f>IF(OR(A43="",D43=""),"",IF(AND(M43&gt;0,N43&gt;0),"Observed Wear","Default from Settings"))</f>
        <v/>
      </c>
      <c r="Q43" s="57">
        <f>IF($A43="","",IFERROR(VLOOKUP(D43,'Settings'!$A$15:$C$18,2,FALSE),""))</f>
        <v/>
      </c>
      <c r="R43" s="57">
        <f>IF($A43="","",IFERROR(MAX(0,L43-Q43),""))</f>
        <v/>
      </c>
      <c r="S43" s="29">
        <f>IF($A43="","",IFERROR(IF(L43&lt;=Q43,0,R43/O43*1000),""))</f>
        <v/>
      </c>
      <c r="T43" s="29">
        <f>IF($A43="","",IFERROR(J43+S43,""))</f>
        <v/>
      </c>
      <c r="U43" s="27" t="n"/>
      <c r="V43" s="29">
        <f>IF(A43="","",IF(U43="",'Settings'!$B$4,U43))</f>
        <v/>
      </c>
      <c r="W43" s="57">
        <f>IF($A43="","",IFERROR(S43/V43,""))</f>
        <v/>
      </c>
      <c r="X43" s="58">
        <f>IF($A43="","",IFERROR(IF(S43=0,I43,I43+ROUNDUP(W43*365/12,0)),""))</f>
        <v/>
      </c>
      <c r="Y43" s="59" t="n"/>
      <c r="Z43" s="59" t="n"/>
      <c r="AA43" s="60">
        <f>IF($A43="","",IFERROR(Y43+Z43,""))</f>
        <v/>
      </c>
      <c r="AB43" s="32">
        <f>IF(A43="","",IF(AD43&lt;&gt;"OK","Review Data",IF(L43&lt;=Q43,"Due Now",IF(X43&lt;='Settings'!$B$3,"Due Now",IF(X43&lt;='Settings'!$B$3+'Settings'!$B$5,"Due in 30 Days",IF(X43&lt;='Settings'!$B$3+'Settings'!$B$6,"Due in 90 Days",IF(X43&lt;=EDATE('Settings'!$B$3,6),"Due in 6 Months","Monitor")))))))</f>
        <v/>
      </c>
      <c r="AC43" s="61">
        <f>IF($A43="","",IFERROR(EOMONTH(X43,0),""))</f>
        <v/>
      </c>
      <c r="AD43" s="32">
        <f>IF(A43="","",IF(OR(B43="",C43="",D43="",G43="",H43="",I43="",J43="",K43="",L43="",Y43="",Z43=""),"Missing Required Input",IF(COUNTIF('Settings'!$A$15:$A$18,D43)=0,"Unknown Position Type",IF(J43&lt;H43,"Current Odometer Below Install",IF(I43&lt;G43,"Reading Date Before Install",IF(I43&gt;'Settings'!$B$3,"Reading Date After As-of Date",IF(L43&gt;K43,"Current Tread Above Original",IF(OR(H43&lt;0,J43&lt;0,K43&lt;=0,L43&lt;0,Y43&lt;0,Z43&lt;0,V43&lt;=0),"Check Numeric Input",IF(O43&lt;=0,"Check Wear Rate","OK")))))))))</f>
        <v/>
      </c>
      <c r="AE43" s="37" t="n"/>
      <c r="AF43" s="62">
        <f>IFERROR(IF(AND(AD43="OK",ISNUMBER(X43)),X43+ROW()/100000,""),"")</f>
        <v/>
      </c>
    </row>
    <row r="44">
      <c r="A44" s="25" t="n"/>
      <c r="B44" s="25" t="n"/>
      <c r="C44" s="25" t="n"/>
      <c r="D44" s="25" t="n"/>
      <c r="E44" s="25" t="n"/>
      <c r="F44" s="25" t="n"/>
      <c r="G44" s="55" t="n"/>
      <c r="H44" s="27" t="n"/>
      <c r="I44" s="55" t="n"/>
      <c r="J44" s="27" t="n"/>
      <c r="K44" s="56" t="n"/>
      <c r="L44" s="56" t="n"/>
      <c r="M44" s="29">
        <f>IF($A44="","",IFERROR(IF(OR(H44="",J44=""),"",MAX(0,J44-H44)),""))</f>
        <v/>
      </c>
      <c r="N44" s="57">
        <f>IF($A44="","",IFERROR(IF(OR(K44="",L44=""),"",MAX(0,K44-L44)),""))</f>
        <v/>
      </c>
      <c r="O44" s="31">
        <f>IF($A44="","",IFERROR(IF(AND(M44&gt;0,N44&gt;0),N44/(M44/1000),VLOOKUP(D44,'Settings'!$A$15:$C$18,3,FALSE)),""))</f>
        <v/>
      </c>
      <c r="P44" s="32">
        <f>IF(OR(A44="",D44=""),"",IF(AND(M44&gt;0,N44&gt;0),"Observed Wear","Default from Settings"))</f>
        <v/>
      </c>
      <c r="Q44" s="57">
        <f>IF($A44="","",IFERROR(VLOOKUP(D44,'Settings'!$A$15:$C$18,2,FALSE),""))</f>
        <v/>
      </c>
      <c r="R44" s="57">
        <f>IF($A44="","",IFERROR(MAX(0,L44-Q44),""))</f>
        <v/>
      </c>
      <c r="S44" s="29">
        <f>IF($A44="","",IFERROR(IF(L44&lt;=Q44,0,R44/O44*1000),""))</f>
        <v/>
      </c>
      <c r="T44" s="29">
        <f>IF($A44="","",IFERROR(J44+S44,""))</f>
        <v/>
      </c>
      <c r="U44" s="27" t="n"/>
      <c r="V44" s="29">
        <f>IF(A44="","",IF(U44="",'Settings'!$B$4,U44))</f>
        <v/>
      </c>
      <c r="W44" s="57">
        <f>IF($A44="","",IFERROR(S44/V44,""))</f>
        <v/>
      </c>
      <c r="X44" s="58">
        <f>IF($A44="","",IFERROR(IF(S44=0,I44,I44+ROUNDUP(W44*365/12,0)),""))</f>
        <v/>
      </c>
      <c r="Y44" s="59" t="n"/>
      <c r="Z44" s="59" t="n"/>
      <c r="AA44" s="60">
        <f>IF($A44="","",IFERROR(Y44+Z44,""))</f>
        <v/>
      </c>
      <c r="AB44" s="32">
        <f>IF(A44="","",IF(AD44&lt;&gt;"OK","Review Data",IF(L44&lt;=Q44,"Due Now",IF(X44&lt;='Settings'!$B$3,"Due Now",IF(X44&lt;='Settings'!$B$3+'Settings'!$B$5,"Due in 30 Days",IF(X44&lt;='Settings'!$B$3+'Settings'!$B$6,"Due in 90 Days",IF(X44&lt;=EDATE('Settings'!$B$3,6),"Due in 6 Months","Monitor")))))))</f>
        <v/>
      </c>
      <c r="AC44" s="61">
        <f>IF($A44="","",IFERROR(EOMONTH(X44,0),""))</f>
        <v/>
      </c>
      <c r="AD44" s="32">
        <f>IF(A44="","",IF(OR(B44="",C44="",D44="",G44="",H44="",I44="",J44="",K44="",L44="",Y44="",Z44=""),"Missing Required Input",IF(COUNTIF('Settings'!$A$15:$A$18,D44)=0,"Unknown Position Type",IF(J44&lt;H44,"Current Odometer Below Install",IF(I44&lt;G44,"Reading Date Before Install",IF(I44&gt;'Settings'!$B$3,"Reading Date After As-of Date",IF(L44&gt;K44,"Current Tread Above Original",IF(OR(H44&lt;0,J44&lt;0,K44&lt;=0,L44&lt;0,Y44&lt;0,Z44&lt;0,V44&lt;=0),"Check Numeric Input",IF(O44&lt;=0,"Check Wear Rate","OK")))))))))</f>
        <v/>
      </c>
      <c r="AE44" s="37" t="n"/>
      <c r="AF44" s="62">
        <f>IFERROR(IF(AND(AD44="OK",ISNUMBER(X44)),X44+ROW()/100000,""),"")</f>
        <v/>
      </c>
    </row>
    <row r="45">
      <c r="A45" s="25" t="n"/>
      <c r="B45" s="25" t="n"/>
      <c r="C45" s="25" t="n"/>
      <c r="D45" s="25" t="n"/>
      <c r="E45" s="25" t="n"/>
      <c r="F45" s="25" t="n"/>
      <c r="G45" s="55" t="n"/>
      <c r="H45" s="27" t="n"/>
      <c r="I45" s="55" t="n"/>
      <c r="J45" s="27" t="n"/>
      <c r="K45" s="56" t="n"/>
      <c r="L45" s="56" t="n"/>
      <c r="M45" s="29">
        <f>IF($A45="","",IFERROR(IF(OR(H45="",J45=""),"",MAX(0,J45-H45)),""))</f>
        <v/>
      </c>
      <c r="N45" s="57">
        <f>IF($A45="","",IFERROR(IF(OR(K45="",L45=""),"",MAX(0,K45-L45)),""))</f>
        <v/>
      </c>
      <c r="O45" s="31">
        <f>IF($A45="","",IFERROR(IF(AND(M45&gt;0,N45&gt;0),N45/(M45/1000),VLOOKUP(D45,'Settings'!$A$15:$C$18,3,FALSE)),""))</f>
        <v/>
      </c>
      <c r="P45" s="32">
        <f>IF(OR(A45="",D45=""),"",IF(AND(M45&gt;0,N45&gt;0),"Observed Wear","Default from Settings"))</f>
        <v/>
      </c>
      <c r="Q45" s="57">
        <f>IF($A45="","",IFERROR(VLOOKUP(D45,'Settings'!$A$15:$C$18,2,FALSE),""))</f>
        <v/>
      </c>
      <c r="R45" s="57">
        <f>IF($A45="","",IFERROR(MAX(0,L45-Q45),""))</f>
        <v/>
      </c>
      <c r="S45" s="29">
        <f>IF($A45="","",IFERROR(IF(L45&lt;=Q45,0,R45/O45*1000),""))</f>
        <v/>
      </c>
      <c r="T45" s="29">
        <f>IF($A45="","",IFERROR(J45+S45,""))</f>
        <v/>
      </c>
      <c r="U45" s="27" t="n"/>
      <c r="V45" s="29">
        <f>IF(A45="","",IF(U45="",'Settings'!$B$4,U45))</f>
        <v/>
      </c>
      <c r="W45" s="57">
        <f>IF($A45="","",IFERROR(S45/V45,""))</f>
        <v/>
      </c>
      <c r="X45" s="58">
        <f>IF($A45="","",IFERROR(IF(S45=0,I45,I45+ROUNDUP(W45*365/12,0)),""))</f>
        <v/>
      </c>
      <c r="Y45" s="59" t="n"/>
      <c r="Z45" s="59" t="n"/>
      <c r="AA45" s="60">
        <f>IF($A45="","",IFERROR(Y45+Z45,""))</f>
        <v/>
      </c>
      <c r="AB45" s="32">
        <f>IF(A45="","",IF(AD45&lt;&gt;"OK","Review Data",IF(L45&lt;=Q45,"Due Now",IF(X45&lt;='Settings'!$B$3,"Due Now",IF(X45&lt;='Settings'!$B$3+'Settings'!$B$5,"Due in 30 Days",IF(X45&lt;='Settings'!$B$3+'Settings'!$B$6,"Due in 90 Days",IF(X45&lt;=EDATE('Settings'!$B$3,6),"Due in 6 Months","Monitor")))))))</f>
        <v/>
      </c>
      <c r="AC45" s="61">
        <f>IF($A45="","",IFERROR(EOMONTH(X45,0),""))</f>
        <v/>
      </c>
      <c r="AD45" s="32">
        <f>IF(A45="","",IF(OR(B45="",C45="",D45="",G45="",H45="",I45="",J45="",K45="",L45="",Y45="",Z45=""),"Missing Required Input",IF(COUNTIF('Settings'!$A$15:$A$18,D45)=0,"Unknown Position Type",IF(J45&lt;H45,"Current Odometer Below Install",IF(I45&lt;G45,"Reading Date Before Install",IF(I45&gt;'Settings'!$B$3,"Reading Date After As-of Date",IF(L45&gt;K45,"Current Tread Above Original",IF(OR(H45&lt;0,J45&lt;0,K45&lt;=0,L45&lt;0,Y45&lt;0,Z45&lt;0,V45&lt;=0),"Check Numeric Input",IF(O45&lt;=0,"Check Wear Rate","OK")))))))))</f>
        <v/>
      </c>
      <c r="AE45" s="37" t="n"/>
      <c r="AF45" s="62">
        <f>IFERROR(IF(AND(AD45="OK",ISNUMBER(X45)),X45+ROW()/100000,""),"")</f>
        <v/>
      </c>
    </row>
    <row r="46">
      <c r="A46" s="25" t="n"/>
      <c r="B46" s="25" t="n"/>
      <c r="C46" s="25" t="n"/>
      <c r="D46" s="25" t="n"/>
      <c r="E46" s="25" t="n"/>
      <c r="F46" s="25" t="n"/>
      <c r="G46" s="55" t="n"/>
      <c r="H46" s="27" t="n"/>
      <c r="I46" s="55" t="n"/>
      <c r="J46" s="27" t="n"/>
      <c r="K46" s="56" t="n"/>
      <c r="L46" s="56" t="n"/>
      <c r="M46" s="29">
        <f>IF($A46="","",IFERROR(IF(OR(H46="",J46=""),"",MAX(0,J46-H46)),""))</f>
        <v/>
      </c>
      <c r="N46" s="57">
        <f>IF($A46="","",IFERROR(IF(OR(K46="",L46=""),"",MAX(0,K46-L46)),""))</f>
        <v/>
      </c>
      <c r="O46" s="31">
        <f>IF($A46="","",IFERROR(IF(AND(M46&gt;0,N46&gt;0),N46/(M46/1000),VLOOKUP(D46,'Settings'!$A$15:$C$18,3,FALSE)),""))</f>
        <v/>
      </c>
      <c r="P46" s="32">
        <f>IF(OR(A46="",D46=""),"",IF(AND(M46&gt;0,N46&gt;0),"Observed Wear","Default from Settings"))</f>
        <v/>
      </c>
      <c r="Q46" s="57">
        <f>IF($A46="","",IFERROR(VLOOKUP(D46,'Settings'!$A$15:$C$18,2,FALSE),""))</f>
        <v/>
      </c>
      <c r="R46" s="57">
        <f>IF($A46="","",IFERROR(MAX(0,L46-Q46),""))</f>
        <v/>
      </c>
      <c r="S46" s="29">
        <f>IF($A46="","",IFERROR(IF(L46&lt;=Q46,0,R46/O46*1000),""))</f>
        <v/>
      </c>
      <c r="T46" s="29">
        <f>IF($A46="","",IFERROR(J46+S46,""))</f>
        <v/>
      </c>
      <c r="U46" s="27" t="n"/>
      <c r="V46" s="29">
        <f>IF(A46="","",IF(U46="",'Settings'!$B$4,U46))</f>
        <v/>
      </c>
      <c r="W46" s="57">
        <f>IF($A46="","",IFERROR(S46/V46,""))</f>
        <v/>
      </c>
      <c r="X46" s="58">
        <f>IF($A46="","",IFERROR(IF(S46=0,I46,I46+ROUNDUP(W46*365/12,0)),""))</f>
        <v/>
      </c>
      <c r="Y46" s="59" t="n"/>
      <c r="Z46" s="59" t="n"/>
      <c r="AA46" s="60">
        <f>IF($A46="","",IFERROR(Y46+Z46,""))</f>
        <v/>
      </c>
      <c r="AB46" s="32">
        <f>IF(A46="","",IF(AD46&lt;&gt;"OK","Review Data",IF(L46&lt;=Q46,"Due Now",IF(X46&lt;='Settings'!$B$3,"Due Now",IF(X46&lt;='Settings'!$B$3+'Settings'!$B$5,"Due in 30 Days",IF(X46&lt;='Settings'!$B$3+'Settings'!$B$6,"Due in 90 Days",IF(X46&lt;=EDATE('Settings'!$B$3,6),"Due in 6 Months","Monitor")))))))</f>
        <v/>
      </c>
      <c r="AC46" s="61">
        <f>IF($A46="","",IFERROR(EOMONTH(X46,0),""))</f>
        <v/>
      </c>
      <c r="AD46" s="32">
        <f>IF(A46="","",IF(OR(B46="",C46="",D46="",G46="",H46="",I46="",J46="",K46="",L46="",Y46="",Z46=""),"Missing Required Input",IF(COUNTIF('Settings'!$A$15:$A$18,D46)=0,"Unknown Position Type",IF(J46&lt;H46,"Current Odometer Below Install",IF(I46&lt;G46,"Reading Date Before Install",IF(I46&gt;'Settings'!$B$3,"Reading Date After As-of Date",IF(L46&gt;K46,"Current Tread Above Original",IF(OR(H46&lt;0,J46&lt;0,K46&lt;=0,L46&lt;0,Y46&lt;0,Z46&lt;0,V46&lt;=0),"Check Numeric Input",IF(O46&lt;=0,"Check Wear Rate","OK")))))))))</f>
        <v/>
      </c>
      <c r="AE46" s="37" t="n"/>
      <c r="AF46" s="62">
        <f>IFERROR(IF(AND(AD46="OK",ISNUMBER(X46)),X46+ROW()/100000,""),"")</f>
        <v/>
      </c>
    </row>
    <row r="47">
      <c r="A47" s="25" t="n"/>
      <c r="B47" s="25" t="n"/>
      <c r="C47" s="25" t="n"/>
      <c r="D47" s="25" t="n"/>
      <c r="E47" s="25" t="n"/>
      <c r="F47" s="25" t="n"/>
      <c r="G47" s="55" t="n"/>
      <c r="H47" s="27" t="n"/>
      <c r="I47" s="55" t="n"/>
      <c r="J47" s="27" t="n"/>
      <c r="K47" s="56" t="n"/>
      <c r="L47" s="56" t="n"/>
      <c r="M47" s="29">
        <f>IF($A47="","",IFERROR(IF(OR(H47="",J47=""),"",MAX(0,J47-H47)),""))</f>
        <v/>
      </c>
      <c r="N47" s="57">
        <f>IF($A47="","",IFERROR(IF(OR(K47="",L47=""),"",MAX(0,K47-L47)),""))</f>
        <v/>
      </c>
      <c r="O47" s="31">
        <f>IF($A47="","",IFERROR(IF(AND(M47&gt;0,N47&gt;0),N47/(M47/1000),VLOOKUP(D47,'Settings'!$A$15:$C$18,3,FALSE)),""))</f>
        <v/>
      </c>
      <c r="P47" s="32">
        <f>IF(OR(A47="",D47=""),"",IF(AND(M47&gt;0,N47&gt;0),"Observed Wear","Default from Settings"))</f>
        <v/>
      </c>
      <c r="Q47" s="57">
        <f>IF($A47="","",IFERROR(VLOOKUP(D47,'Settings'!$A$15:$C$18,2,FALSE),""))</f>
        <v/>
      </c>
      <c r="R47" s="57">
        <f>IF($A47="","",IFERROR(MAX(0,L47-Q47),""))</f>
        <v/>
      </c>
      <c r="S47" s="29">
        <f>IF($A47="","",IFERROR(IF(L47&lt;=Q47,0,R47/O47*1000),""))</f>
        <v/>
      </c>
      <c r="T47" s="29">
        <f>IF($A47="","",IFERROR(J47+S47,""))</f>
        <v/>
      </c>
      <c r="U47" s="27" t="n"/>
      <c r="V47" s="29">
        <f>IF(A47="","",IF(U47="",'Settings'!$B$4,U47))</f>
        <v/>
      </c>
      <c r="W47" s="57">
        <f>IF($A47="","",IFERROR(S47/V47,""))</f>
        <v/>
      </c>
      <c r="X47" s="58">
        <f>IF($A47="","",IFERROR(IF(S47=0,I47,I47+ROUNDUP(W47*365/12,0)),""))</f>
        <v/>
      </c>
      <c r="Y47" s="59" t="n"/>
      <c r="Z47" s="59" t="n"/>
      <c r="AA47" s="60">
        <f>IF($A47="","",IFERROR(Y47+Z47,""))</f>
        <v/>
      </c>
      <c r="AB47" s="32">
        <f>IF(A47="","",IF(AD47&lt;&gt;"OK","Review Data",IF(L47&lt;=Q47,"Due Now",IF(X47&lt;='Settings'!$B$3,"Due Now",IF(X47&lt;='Settings'!$B$3+'Settings'!$B$5,"Due in 30 Days",IF(X47&lt;='Settings'!$B$3+'Settings'!$B$6,"Due in 90 Days",IF(X47&lt;=EDATE('Settings'!$B$3,6),"Due in 6 Months","Monitor")))))))</f>
        <v/>
      </c>
      <c r="AC47" s="61">
        <f>IF($A47="","",IFERROR(EOMONTH(X47,0),""))</f>
        <v/>
      </c>
      <c r="AD47" s="32">
        <f>IF(A47="","",IF(OR(B47="",C47="",D47="",G47="",H47="",I47="",J47="",K47="",L47="",Y47="",Z47=""),"Missing Required Input",IF(COUNTIF('Settings'!$A$15:$A$18,D47)=0,"Unknown Position Type",IF(J47&lt;H47,"Current Odometer Below Install",IF(I47&lt;G47,"Reading Date Before Install",IF(I47&gt;'Settings'!$B$3,"Reading Date After As-of Date",IF(L47&gt;K47,"Current Tread Above Original",IF(OR(H47&lt;0,J47&lt;0,K47&lt;=0,L47&lt;0,Y47&lt;0,Z47&lt;0,V47&lt;=0),"Check Numeric Input",IF(O47&lt;=0,"Check Wear Rate","OK")))))))))</f>
        <v/>
      </c>
      <c r="AE47" s="37" t="n"/>
      <c r="AF47" s="62">
        <f>IFERROR(IF(AND(AD47="OK",ISNUMBER(X47)),X47+ROW()/100000,""),"")</f>
        <v/>
      </c>
    </row>
    <row r="48">
      <c r="A48" s="25" t="n"/>
      <c r="B48" s="25" t="n"/>
      <c r="C48" s="25" t="n"/>
      <c r="D48" s="25" t="n"/>
      <c r="E48" s="25" t="n"/>
      <c r="F48" s="25" t="n"/>
      <c r="G48" s="55" t="n"/>
      <c r="H48" s="27" t="n"/>
      <c r="I48" s="55" t="n"/>
      <c r="J48" s="27" t="n"/>
      <c r="K48" s="56" t="n"/>
      <c r="L48" s="56" t="n"/>
      <c r="M48" s="29">
        <f>IF($A48="","",IFERROR(IF(OR(H48="",J48=""),"",MAX(0,J48-H48)),""))</f>
        <v/>
      </c>
      <c r="N48" s="57">
        <f>IF($A48="","",IFERROR(IF(OR(K48="",L48=""),"",MAX(0,K48-L48)),""))</f>
        <v/>
      </c>
      <c r="O48" s="31">
        <f>IF($A48="","",IFERROR(IF(AND(M48&gt;0,N48&gt;0),N48/(M48/1000),VLOOKUP(D48,'Settings'!$A$15:$C$18,3,FALSE)),""))</f>
        <v/>
      </c>
      <c r="P48" s="32">
        <f>IF(OR(A48="",D48=""),"",IF(AND(M48&gt;0,N48&gt;0),"Observed Wear","Default from Settings"))</f>
        <v/>
      </c>
      <c r="Q48" s="57">
        <f>IF($A48="","",IFERROR(VLOOKUP(D48,'Settings'!$A$15:$C$18,2,FALSE),""))</f>
        <v/>
      </c>
      <c r="R48" s="57">
        <f>IF($A48="","",IFERROR(MAX(0,L48-Q48),""))</f>
        <v/>
      </c>
      <c r="S48" s="29">
        <f>IF($A48="","",IFERROR(IF(L48&lt;=Q48,0,R48/O48*1000),""))</f>
        <v/>
      </c>
      <c r="T48" s="29">
        <f>IF($A48="","",IFERROR(J48+S48,""))</f>
        <v/>
      </c>
      <c r="U48" s="27" t="n"/>
      <c r="V48" s="29">
        <f>IF(A48="","",IF(U48="",'Settings'!$B$4,U48))</f>
        <v/>
      </c>
      <c r="W48" s="57">
        <f>IF($A48="","",IFERROR(S48/V48,""))</f>
        <v/>
      </c>
      <c r="X48" s="58">
        <f>IF($A48="","",IFERROR(IF(S48=0,I48,I48+ROUNDUP(W48*365/12,0)),""))</f>
        <v/>
      </c>
      <c r="Y48" s="59" t="n"/>
      <c r="Z48" s="59" t="n"/>
      <c r="AA48" s="60">
        <f>IF($A48="","",IFERROR(Y48+Z48,""))</f>
        <v/>
      </c>
      <c r="AB48" s="32">
        <f>IF(A48="","",IF(AD48&lt;&gt;"OK","Review Data",IF(L48&lt;=Q48,"Due Now",IF(X48&lt;='Settings'!$B$3,"Due Now",IF(X48&lt;='Settings'!$B$3+'Settings'!$B$5,"Due in 30 Days",IF(X48&lt;='Settings'!$B$3+'Settings'!$B$6,"Due in 90 Days",IF(X48&lt;=EDATE('Settings'!$B$3,6),"Due in 6 Months","Monitor")))))))</f>
        <v/>
      </c>
      <c r="AC48" s="61">
        <f>IF($A48="","",IFERROR(EOMONTH(X48,0),""))</f>
        <v/>
      </c>
      <c r="AD48" s="32">
        <f>IF(A48="","",IF(OR(B48="",C48="",D48="",G48="",H48="",I48="",J48="",K48="",L48="",Y48="",Z48=""),"Missing Required Input",IF(COUNTIF('Settings'!$A$15:$A$18,D48)=0,"Unknown Position Type",IF(J48&lt;H48,"Current Odometer Below Install",IF(I48&lt;G48,"Reading Date Before Install",IF(I48&gt;'Settings'!$B$3,"Reading Date After As-of Date",IF(L48&gt;K48,"Current Tread Above Original",IF(OR(H48&lt;0,J48&lt;0,K48&lt;=0,L48&lt;0,Y48&lt;0,Z48&lt;0,V48&lt;=0),"Check Numeric Input",IF(O48&lt;=0,"Check Wear Rate","OK")))))))))</f>
        <v/>
      </c>
      <c r="AE48" s="37" t="n"/>
      <c r="AF48" s="62">
        <f>IFERROR(IF(AND(AD48="OK",ISNUMBER(X48)),X48+ROW()/100000,""),"")</f>
        <v/>
      </c>
    </row>
    <row r="49">
      <c r="A49" s="25" t="n"/>
      <c r="B49" s="25" t="n"/>
      <c r="C49" s="25" t="n"/>
      <c r="D49" s="25" t="n"/>
      <c r="E49" s="25" t="n"/>
      <c r="F49" s="25" t="n"/>
      <c r="G49" s="55" t="n"/>
      <c r="H49" s="27" t="n"/>
      <c r="I49" s="55" t="n"/>
      <c r="J49" s="27" t="n"/>
      <c r="K49" s="56" t="n"/>
      <c r="L49" s="56" t="n"/>
      <c r="M49" s="29">
        <f>IF($A49="","",IFERROR(IF(OR(H49="",J49=""),"",MAX(0,J49-H49)),""))</f>
        <v/>
      </c>
      <c r="N49" s="57">
        <f>IF($A49="","",IFERROR(IF(OR(K49="",L49=""),"",MAX(0,K49-L49)),""))</f>
        <v/>
      </c>
      <c r="O49" s="31">
        <f>IF($A49="","",IFERROR(IF(AND(M49&gt;0,N49&gt;0),N49/(M49/1000),VLOOKUP(D49,'Settings'!$A$15:$C$18,3,FALSE)),""))</f>
        <v/>
      </c>
      <c r="P49" s="32">
        <f>IF(OR(A49="",D49=""),"",IF(AND(M49&gt;0,N49&gt;0),"Observed Wear","Default from Settings"))</f>
        <v/>
      </c>
      <c r="Q49" s="57">
        <f>IF($A49="","",IFERROR(VLOOKUP(D49,'Settings'!$A$15:$C$18,2,FALSE),""))</f>
        <v/>
      </c>
      <c r="R49" s="57">
        <f>IF($A49="","",IFERROR(MAX(0,L49-Q49),""))</f>
        <v/>
      </c>
      <c r="S49" s="29">
        <f>IF($A49="","",IFERROR(IF(L49&lt;=Q49,0,R49/O49*1000),""))</f>
        <v/>
      </c>
      <c r="T49" s="29">
        <f>IF($A49="","",IFERROR(J49+S49,""))</f>
        <v/>
      </c>
      <c r="U49" s="27" t="n"/>
      <c r="V49" s="29">
        <f>IF(A49="","",IF(U49="",'Settings'!$B$4,U49))</f>
        <v/>
      </c>
      <c r="W49" s="57">
        <f>IF($A49="","",IFERROR(S49/V49,""))</f>
        <v/>
      </c>
      <c r="X49" s="58">
        <f>IF($A49="","",IFERROR(IF(S49=0,I49,I49+ROUNDUP(W49*365/12,0)),""))</f>
        <v/>
      </c>
      <c r="Y49" s="59" t="n"/>
      <c r="Z49" s="59" t="n"/>
      <c r="AA49" s="60">
        <f>IF($A49="","",IFERROR(Y49+Z49,""))</f>
        <v/>
      </c>
      <c r="AB49" s="32">
        <f>IF(A49="","",IF(AD49&lt;&gt;"OK","Review Data",IF(L49&lt;=Q49,"Due Now",IF(X49&lt;='Settings'!$B$3,"Due Now",IF(X49&lt;='Settings'!$B$3+'Settings'!$B$5,"Due in 30 Days",IF(X49&lt;='Settings'!$B$3+'Settings'!$B$6,"Due in 90 Days",IF(X49&lt;=EDATE('Settings'!$B$3,6),"Due in 6 Months","Monitor")))))))</f>
        <v/>
      </c>
      <c r="AC49" s="61">
        <f>IF($A49="","",IFERROR(EOMONTH(X49,0),""))</f>
        <v/>
      </c>
      <c r="AD49" s="32">
        <f>IF(A49="","",IF(OR(B49="",C49="",D49="",G49="",H49="",I49="",J49="",K49="",L49="",Y49="",Z49=""),"Missing Required Input",IF(COUNTIF('Settings'!$A$15:$A$18,D49)=0,"Unknown Position Type",IF(J49&lt;H49,"Current Odometer Below Install",IF(I49&lt;G49,"Reading Date Before Install",IF(I49&gt;'Settings'!$B$3,"Reading Date After As-of Date",IF(L49&gt;K49,"Current Tread Above Original",IF(OR(H49&lt;0,J49&lt;0,K49&lt;=0,L49&lt;0,Y49&lt;0,Z49&lt;0,V49&lt;=0),"Check Numeric Input",IF(O49&lt;=0,"Check Wear Rate","OK")))))))))</f>
        <v/>
      </c>
      <c r="AE49" s="37" t="n"/>
      <c r="AF49" s="62">
        <f>IFERROR(IF(AND(AD49="OK",ISNUMBER(X49)),X49+ROW()/100000,""),"")</f>
        <v/>
      </c>
    </row>
    <row r="50">
      <c r="A50" s="25" t="n"/>
      <c r="B50" s="25" t="n"/>
      <c r="C50" s="25" t="n"/>
      <c r="D50" s="25" t="n"/>
      <c r="E50" s="25" t="n"/>
      <c r="F50" s="25" t="n"/>
      <c r="G50" s="55" t="n"/>
      <c r="H50" s="27" t="n"/>
      <c r="I50" s="55" t="n"/>
      <c r="J50" s="27" t="n"/>
      <c r="K50" s="56" t="n"/>
      <c r="L50" s="56" t="n"/>
      <c r="M50" s="29">
        <f>IF($A50="","",IFERROR(IF(OR(H50="",J50=""),"",MAX(0,J50-H50)),""))</f>
        <v/>
      </c>
      <c r="N50" s="57">
        <f>IF($A50="","",IFERROR(IF(OR(K50="",L50=""),"",MAX(0,K50-L50)),""))</f>
        <v/>
      </c>
      <c r="O50" s="31">
        <f>IF($A50="","",IFERROR(IF(AND(M50&gt;0,N50&gt;0),N50/(M50/1000),VLOOKUP(D50,'Settings'!$A$15:$C$18,3,FALSE)),""))</f>
        <v/>
      </c>
      <c r="P50" s="32">
        <f>IF(OR(A50="",D50=""),"",IF(AND(M50&gt;0,N50&gt;0),"Observed Wear","Default from Settings"))</f>
        <v/>
      </c>
      <c r="Q50" s="57">
        <f>IF($A50="","",IFERROR(VLOOKUP(D50,'Settings'!$A$15:$C$18,2,FALSE),""))</f>
        <v/>
      </c>
      <c r="R50" s="57">
        <f>IF($A50="","",IFERROR(MAX(0,L50-Q50),""))</f>
        <v/>
      </c>
      <c r="S50" s="29">
        <f>IF($A50="","",IFERROR(IF(L50&lt;=Q50,0,R50/O50*1000),""))</f>
        <v/>
      </c>
      <c r="T50" s="29">
        <f>IF($A50="","",IFERROR(J50+S50,""))</f>
        <v/>
      </c>
      <c r="U50" s="27" t="n"/>
      <c r="V50" s="29">
        <f>IF(A50="","",IF(U50="",'Settings'!$B$4,U50))</f>
        <v/>
      </c>
      <c r="W50" s="57">
        <f>IF($A50="","",IFERROR(S50/V50,""))</f>
        <v/>
      </c>
      <c r="X50" s="58">
        <f>IF($A50="","",IFERROR(IF(S50=0,I50,I50+ROUNDUP(W50*365/12,0)),""))</f>
        <v/>
      </c>
      <c r="Y50" s="59" t="n"/>
      <c r="Z50" s="59" t="n"/>
      <c r="AA50" s="60">
        <f>IF($A50="","",IFERROR(Y50+Z50,""))</f>
        <v/>
      </c>
      <c r="AB50" s="32">
        <f>IF(A50="","",IF(AD50&lt;&gt;"OK","Review Data",IF(L50&lt;=Q50,"Due Now",IF(X50&lt;='Settings'!$B$3,"Due Now",IF(X50&lt;='Settings'!$B$3+'Settings'!$B$5,"Due in 30 Days",IF(X50&lt;='Settings'!$B$3+'Settings'!$B$6,"Due in 90 Days",IF(X50&lt;=EDATE('Settings'!$B$3,6),"Due in 6 Months","Monitor")))))))</f>
        <v/>
      </c>
      <c r="AC50" s="61">
        <f>IF($A50="","",IFERROR(EOMONTH(X50,0),""))</f>
        <v/>
      </c>
      <c r="AD50" s="32">
        <f>IF(A50="","",IF(OR(B50="",C50="",D50="",G50="",H50="",I50="",J50="",K50="",L50="",Y50="",Z50=""),"Missing Required Input",IF(COUNTIF('Settings'!$A$15:$A$18,D50)=0,"Unknown Position Type",IF(J50&lt;H50,"Current Odometer Below Install",IF(I50&lt;G50,"Reading Date Before Install",IF(I50&gt;'Settings'!$B$3,"Reading Date After As-of Date",IF(L50&gt;K50,"Current Tread Above Original",IF(OR(H50&lt;0,J50&lt;0,K50&lt;=0,L50&lt;0,Y50&lt;0,Z50&lt;0,V50&lt;=0),"Check Numeric Input",IF(O50&lt;=0,"Check Wear Rate","OK")))))))))</f>
        <v/>
      </c>
      <c r="AE50" s="37" t="n"/>
      <c r="AF50" s="62">
        <f>IFERROR(IF(AND(AD50="OK",ISNUMBER(X50)),X50+ROW()/100000,""),"")</f>
        <v/>
      </c>
    </row>
    <row r="51">
      <c r="A51" s="25" t="n"/>
      <c r="B51" s="25" t="n"/>
      <c r="C51" s="25" t="n"/>
      <c r="D51" s="25" t="n"/>
      <c r="E51" s="25" t="n"/>
      <c r="F51" s="25" t="n"/>
      <c r="G51" s="55" t="n"/>
      <c r="H51" s="27" t="n"/>
      <c r="I51" s="55" t="n"/>
      <c r="J51" s="27" t="n"/>
      <c r="K51" s="56" t="n"/>
      <c r="L51" s="56" t="n"/>
      <c r="M51" s="29">
        <f>IF($A51="","",IFERROR(IF(OR(H51="",J51=""),"",MAX(0,J51-H51)),""))</f>
        <v/>
      </c>
      <c r="N51" s="57">
        <f>IF($A51="","",IFERROR(IF(OR(K51="",L51=""),"",MAX(0,K51-L51)),""))</f>
        <v/>
      </c>
      <c r="O51" s="31">
        <f>IF($A51="","",IFERROR(IF(AND(M51&gt;0,N51&gt;0),N51/(M51/1000),VLOOKUP(D51,'Settings'!$A$15:$C$18,3,FALSE)),""))</f>
        <v/>
      </c>
      <c r="P51" s="32">
        <f>IF(OR(A51="",D51=""),"",IF(AND(M51&gt;0,N51&gt;0),"Observed Wear","Default from Settings"))</f>
        <v/>
      </c>
      <c r="Q51" s="57">
        <f>IF($A51="","",IFERROR(VLOOKUP(D51,'Settings'!$A$15:$C$18,2,FALSE),""))</f>
        <v/>
      </c>
      <c r="R51" s="57">
        <f>IF($A51="","",IFERROR(MAX(0,L51-Q51),""))</f>
        <v/>
      </c>
      <c r="S51" s="29">
        <f>IF($A51="","",IFERROR(IF(L51&lt;=Q51,0,R51/O51*1000),""))</f>
        <v/>
      </c>
      <c r="T51" s="29">
        <f>IF($A51="","",IFERROR(J51+S51,""))</f>
        <v/>
      </c>
      <c r="U51" s="27" t="n"/>
      <c r="V51" s="29">
        <f>IF(A51="","",IF(U51="",'Settings'!$B$4,U51))</f>
        <v/>
      </c>
      <c r="W51" s="57">
        <f>IF($A51="","",IFERROR(S51/V51,""))</f>
        <v/>
      </c>
      <c r="X51" s="58">
        <f>IF($A51="","",IFERROR(IF(S51=0,I51,I51+ROUNDUP(W51*365/12,0)),""))</f>
        <v/>
      </c>
      <c r="Y51" s="59" t="n"/>
      <c r="Z51" s="59" t="n"/>
      <c r="AA51" s="60">
        <f>IF($A51="","",IFERROR(Y51+Z51,""))</f>
        <v/>
      </c>
      <c r="AB51" s="32">
        <f>IF(A51="","",IF(AD51&lt;&gt;"OK","Review Data",IF(L51&lt;=Q51,"Due Now",IF(X51&lt;='Settings'!$B$3,"Due Now",IF(X51&lt;='Settings'!$B$3+'Settings'!$B$5,"Due in 30 Days",IF(X51&lt;='Settings'!$B$3+'Settings'!$B$6,"Due in 90 Days",IF(X51&lt;=EDATE('Settings'!$B$3,6),"Due in 6 Months","Monitor")))))))</f>
        <v/>
      </c>
      <c r="AC51" s="61">
        <f>IF($A51="","",IFERROR(EOMONTH(X51,0),""))</f>
        <v/>
      </c>
      <c r="AD51" s="32">
        <f>IF(A51="","",IF(OR(B51="",C51="",D51="",G51="",H51="",I51="",J51="",K51="",L51="",Y51="",Z51=""),"Missing Required Input",IF(COUNTIF('Settings'!$A$15:$A$18,D51)=0,"Unknown Position Type",IF(J51&lt;H51,"Current Odometer Below Install",IF(I51&lt;G51,"Reading Date Before Install",IF(I51&gt;'Settings'!$B$3,"Reading Date After As-of Date",IF(L51&gt;K51,"Current Tread Above Original",IF(OR(H51&lt;0,J51&lt;0,K51&lt;=0,L51&lt;0,Y51&lt;0,Z51&lt;0,V51&lt;=0),"Check Numeric Input",IF(O51&lt;=0,"Check Wear Rate","OK")))))))))</f>
        <v/>
      </c>
      <c r="AE51" s="37" t="n"/>
      <c r="AF51" s="62">
        <f>IFERROR(IF(AND(AD51="OK",ISNUMBER(X51)),X51+ROW()/100000,""),"")</f>
        <v/>
      </c>
    </row>
    <row r="52">
      <c r="A52" s="25" t="n"/>
      <c r="B52" s="25" t="n"/>
      <c r="C52" s="25" t="n"/>
      <c r="D52" s="25" t="n"/>
      <c r="E52" s="25" t="n"/>
      <c r="F52" s="25" t="n"/>
      <c r="G52" s="55" t="n"/>
      <c r="H52" s="27" t="n"/>
      <c r="I52" s="55" t="n"/>
      <c r="J52" s="27" t="n"/>
      <c r="K52" s="56" t="n"/>
      <c r="L52" s="56" t="n"/>
      <c r="M52" s="29">
        <f>IF($A52="","",IFERROR(IF(OR(H52="",J52=""),"",MAX(0,J52-H52)),""))</f>
        <v/>
      </c>
      <c r="N52" s="57">
        <f>IF($A52="","",IFERROR(IF(OR(K52="",L52=""),"",MAX(0,K52-L52)),""))</f>
        <v/>
      </c>
      <c r="O52" s="31">
        <f>IF($A52="","",IFERROR(IF(AND(M52&gt;0,N52&gt;0),N52/(M52/1000),VLOOKUP(D52,'Settings'!$A$15:$C$18,3,FALSE)),""))</f>
        <v/>
      </c>
      <c r="P52" s="32">
        <f>IF(OR(A52="",D52=""),"",IF(AND(M52&gt;0,N52&gt;0),"Observed Wear","Default from Settings"))</f>
        <v/>
      </c>
      <c r="Q52" s="57">
        <f>IF($A52="","",IFERROR(VLOOKUP(D52,'Settings'!$A$15:$C$18,2,FALSE),""))</f>
        <v/>
      </c>
      <c r="R52" s="57">
        <f>IF($A52="","",IFERROR(MAX(0,L52-Q52),""))</f>
        <v/>
      </c>
      <c r="S52" s="29">
        <f>IF($A52="","",IFERROR(IF(L52&lt;=Q52,0,R52/O52*1000),""))</f>
        <v/>
      </c>
      <c r="T52" s="29">
        <f>IF($A52="","",IFERROR(J52+S52,""))</f>
        <v/>
      </c>
      <c r="U52" s="27" t="n"/>
      <c r="V52" s="29">
        <f>IF(A52="","",IF(U52="",'Settings'!$B$4,U52))</f>
        <v/>
      </c>
      <c r="W52" s="57">
        <f>IF($A52="","",IFERROR(S52/V52,""))</f>
        <v/>
      </c>
      <c r="X52" s="58">
        <f>IF($A52="","",IFERROR(IF(S52=0,I52,I52+ROUNDUP(W52*365/12,0)),""))</f>
        <v/>
      </c>
      <c r="Y52" s="59" t="n"/>
      <c r="Z52" s="59" t="n"/>
      <c r="AA52" s="60">
        <f>IF($A52="","",IFERROR(Y52+Z52,""))</f>
        <v/>
      </c>
      <c r="AB52" s="32">
        <f>IF(A52="","",IF(AD52&lt;&gt;"OK","Review Data",IF(L52&lt;=Q52,"Due Now",IF(X52&lt;='Settings'!$B$3,"Due Now",IF(X52&lt;='Settings'!$B$3+'Settings'!$B$5,"Due in 30 Days",IF(X52&lt;='Settings'!$B$3+'Settings'!$B$6,"Due in 90 Days",IF(X52&lt;=EDATE('Settings'!$B$3,6),"Due in 6 Months","Monitor")))))))</f>
        <v/>
      </c>
      <c r="AC52" s="61">
        <f>IF($A52="","",IFERROR(EOMONTH(X52,0),""))</f>
        <v/>
      </c>
      <c r="AD52" s="32">
        <f>IF(A52="","",IF(OR(B52="",C52="",D52="",G52="",H52="",I52="",J52="",K52="",L52="",Y52="",Z52=""),"Missing Required Input",IF(COUNTIF('Settings'!$A$15:$A$18,D52)=0,"Unknown Position Type",IF(J52&lt;H52,"Current Odometer Below Install",IF(I52&lt;G52,"Reading Date Before Install",IF(I52&gt;'Settings'!$B$3,"Reading Date After As-of Date",IF(L52&gt;K52,"Current Tread Above Original",IF(OR(H52&lt;0,J52&lt;0,K52&lt;=0,L52&lt;0,Y52&lt;0,Z52&lt;0,V52&lt;=0),"Check Numeric Input",IF(O52&lt;=0,"Check Wear Rate","OK")))))))))</f>
        <v/>
      </c>
      <c r="AE52" s="37" t="n"/>
      <c r="AF52" s="62">
        <f>IFERROR(IF(AND(AD52="OK",ISNUMBER(X52)),X52+ROW()/100000,""),"")</f>
        <v/>
      </c>
    </row>
    <row r="53">
      <c r="A53" s="25" t="n"/>
      <c r="B53" s="25" t="n"/>
      <c r="C53" s="25" t="n"/>
      <c r="D53" s="25" t="n"/>
      <c r="E53" s="25" t="n"/>
      <c r="F53" s="25" t="n"/>
      <c r="G53" s="55" t="n"/>
      <c r="H53" s="27" t="n"/>
      <c r="I53" s="55" t="n"/>
      <c r="J53" s="27" t="n"/>
      <c r="K53" s="56" t="n"/>
      <c r="L53" s="56" t="n"/>
      <c r="M53" s="29">
        <f>IF($A53="","",IFERROR(IF(OR(H53="",J53=""),"",MAX(0,J53-H53)),""))</f>
        <v/>
      </c>
      <c r="N53" s="57">
        <f>IF($A53="","",IFERROR(IF(OR(K53="",L53=""),"",MAX(0,K53-L53)),""))</f>
        <v/>
      </c>
      <c r="O53" s="31">
        <f>IF($A53="","",IFERROR(IF(AND(M53&gt;0,N53&gt;0),N53/(M53/1000),VLOOKUP(D53,'Settings'!$A$15:$C$18,3,FALSE)),""))</f>
        <v/>
      </c>
      <c r="P53" s="32">
        <f>IF(OR(A53="",D53=""),"",IF(AND(M53&gt;0,N53&gt;0),"Observed Wear","Default from Settings"))</f>
        <v/>
      </c>
      <c r="Q53" s="57">
        <f>IF($A53="","",IFERROR(VLOOKUP(D53,'Settings'!$A$15:$C$18,2,FALSE),""))</f>
        <v/>
      </c>
      <c r="R53" s="57">
        <f>IF($A53="","",IFERROR(MAX(0,L53-Q53),""))</f>
        <v/>
      </c>
      <c r="S53" s="29">
        <f>IF($A53="","",IFERROR(IF(L53&lt;=Q53,0,R53/O53*1000),""))</f>
        <v/>
      </c>
      <c r="T53" s="29">
        <f>IF($A53="","",IFERROR(J53+S53,""))</f>
        <v/>
      </c>
      <c r="U53" s="27" t="n"/>
      <c r="V53" s="29">
        <f>IF(A53="","",IF(U53="",'Settings'!$B$4,U53))</f>
        <v/>
      </c>
      <c r="W53" s="57">
        <f>IF($A53="","",IFERROR(S53/V53,""))</f>
        <v/>
      </c>
      <c r="X53" s="58">
        <f>IF($A53="","",IFERROR(IF(S53=0,I53,I53+ROUNDUP(W53*365/12,0)),""))</f>
        <v/>
      </c>
      <c r="Y53" s="59" t="n"/>
      <c r="Z53" s="59" t="n"/>
      <c r="AA53" s="60">
        <f>IF($A53="","",IFERROR(Y53+Z53,""))</f>
        <v/>
      </c>
      <c r="AB53" s="32">
        <f>IF(A53="","",IF(AD53&lt;&gt;"OK","Review Data",IF(L53&lt;=Q53,"Due Now",IF(X53&lt;='Settings'!$B$3,"Due Now",IF(X53&lt;='Settings'!$B$3+'Settings'!$B$5,"Due in 30 Days",IF(X53&lt;='Settings'!$B$3+'Settings'!$B$6,"Due in 90 Days",IF(X53&lt;=EDATE('Settings'!$B$3,6),"Due in 6 Months","Monitor")))))))</f>
        <v/>
      </c>
      <c r="AC53" s="61">
        <f>IF($A53="","",IFERROR(EOMONTH(X53,0),""))</f>
        <v/>
      </c>
      <c r="AD53" s="32">
        <f>IF(A53="","",IF(OR(B53="",C53="",D53="",G53="",H53="",I53="",J53="",K53="",L53="",Y53="",Z53=""),"Missing Required Input",IF(COUNTIF('Settings'!$A$15:$A$18,D53)=0,"Unknown Position Type",IF(J53&lt;H53,"Current Odometer Below Install",IF(I53&lt;G53,"Reading Date Before Install",IF(I53&gt;'Settings'!$B$3,"Reading Date After As-of Date",IF(L53&gt;K53,"Current Tread Above Original",IF(OR(H53&lt;0,J53&lt;0,K53&lt;=0,L53&lt;0,Y53&lt;0,Z53&lt;0,V53&lt;=0),"Check Numeric Input",IF(O53&lt;=0,"Check Wear Rate","OK")))))))))</f>
        <v/>
      </c>
      <c r="AE53" s="37" t="n"/>
      <c r="AF53" s="62">
        <f>IFERROR(IF(AND(AD53="OK",ISNUMBER(X53)),X53+ROW()/100000,""),"")</f>
        <v/>
      </c>
    </row>
    <row r="54">
      <c r="A54" s="25" t="n"/>
      <c r="B54" s="25" t="n"/>
      <c r="C54" s="25" t="n"/>
      <c r="D54" s="25" t="n"/>
      <c r="E54" s="25" t="n"/>
      <c r="F54" s="25" t="n"/>
      <c r="G54" s="55" t="n"/>
      <c r="H54" s="27" t="n"/>
      <c r="I54" s="55" t="n"/>
      <c r="J54" s="27" t="n"/>
      <c r="K54" s="56" t="n"/>
      <c r="L54" s="56" t="n"/>
      <c r="M54" s="29">
        <f>IF($A54="","",IFERROR(IF(OR(H54="",J54=""),"",MAX(0,J54-H54)),""))</f>
        <v/>
      </c>
      <c r="N54" s="57">
        <f>IF($A54="","",IFERROR(IF(OR(K54="",L54=""),"",MAX(0,K54-L54)),""))</f>
        <v/>
      </c>
      <c r="O54" s="31">
        <f>IF($A54="","",IFERROR(IF(AND(M54&gt;0,N54&gt;0),N54/(M54/1000),VLOOKUP(D54,'Settings'!$A$15:$C$18,3,FALSE)),""))</f>
        <v/>
      </c>
      <c r="P54" s="32">
        <f>IF(OR(A54="",D54=""),"",IF(AND(M54&gt;0,N54&gt;0),"Observed Wear","Default from Settings"))</f>
        <v/>
      </c>
      <c r="Q54" s="57">
        <f>IF($A54="","",IFERROR(VLOOKUP(D54,'Settings'!$A$15:$C$18,2,FALSE),""))</f>
        <v/>
      </c>
      <c r="R54" s="57">
        <f>IF($A54="","",IFERROR(MAX(0,L54-Q54),""))</f>
        <v/>
      </c>
      <c r="S54" s="29">
        <f>IF($A54="","",IFERROR(IF(L54&lt;=Q54,0,R54/O54*1000),""))</f>
        <v/>
      </c>
      <c r="T54" s="29">
        <f>IF($A54="","",IFERROR(J54+S54,""))</f>
        <v/>
      </c>
      <c r="U54" s="27" t="n"/>
      <c r="V54" s="29">
        <f>IF(A54="","",IF(U54="",'Settings'!$B$4,U54))</f>
        <v/>
      </c>
      <c r="W54" s="57">
        <f>IF($A54="","",IFERROR(S54/V54,""))</f>
        <v/>
      </c>
      <c r="X54" s="58">
        <f>IF($A54="","",IFERROR(IF(S54=0,I54,I54+ROUNDUP(W54*365/12,0)),""))</f>
        <v/>
      </c>
      <c r="Y54" s="59" t="n"/>
      <c r="Z54" s="59" t="n"/>
      <c r="AA54" s="60">
        <f>IF($A54="","",IFERROR(Y54+Z54,""))</f>
        <v/>
      </c>
      <c r="AB54" s="32">
        <f>IF(A54="","",IF(AD54&lt;&gt;"OK","Review Data",IF(L54&lt;=Q54,"Due Now",IF(X54&lt;='Settings'!$B$3,"Due Now",IF(X54&lt;='Settings'!$B$3+'Settings'!$B$5,"Due in 30 Days",IF(X54&lt;='Settings'!$B$3+'Settings'!$B$6,"Due in 90 Days",IF(X54&lt;=EDATE('Settings'!$B$3,6),"Due in 6 Months","Monitor")))))))</f>
        <v/>
      </c>
      <c r="AC54" s="61">
        <f>IF($A54="","",IFERROR(EOMONTH(X54,0),""))</f>
        <v/>
      </c>
      <c r="AD54" s="32">
        <f>IF(A54="","",IF(OR(B54="",C54="",D54="",G54="",H54="",I54="",J54="",K54="",L54="",Y54="",Z54=""),"Missing Required Input",IF(COUNTIF('Settings'!$A$15:$A$18,D54)=0,"Unknown Position Type",IF(J54&lt;H54,"Current Odometer Below Install",IF(I54&lt;G54,"Reading Date Before Install",IF(I54&gt;'Settings'!$B$3,"Reading Date After As-of Date",IF(L54&gt;K54,"Current Tread Above Original",IF(OR(H54&lt;0,J54&lt;0,K54&lt;=0,L54&lt;0,Y54&lt;0,Z54&lt;0,V54&lt;=0),"Check Numeric Input",IF(O54&lt;=0,"Check Wear Rate","OK")))))))))</f>
        <v/>
      </c>
      <c r="AE54" s="37" t="n"/>
      <c r="AF54" s="62">
        <f>IFERROR(IF(AND(AD54="OK",ISNUMBER(X54)),X54+ROW()/100000,""),"")</f>
        <v/>
      </c>
    </row>
    <row r="55">
      <c r="A55" s="25" t="n"/>
      <c r="B55" s="25" t="n"/>
      <c r="C55" s="25" t="n"/>
      <c r="D55" s="25" t="n"/>
      <c r="E55" s="25" t="n"/>
      <c r="F55" s="25" t="n"/>
      <c r="G55" s="55" t="n"/>
      <c r="H55" s="27" t="n"/>
      <c r="I55" s="55" t="n"/>
      <c r="J55" s="27" t="n"/>
      <c r="K55" s="56" t="n"/>
      <c r="L55" s="56" t="n"/>
      <c r="M55" s="29">
        <f>IF($A55="","",IFERROR(IF(OR(H55="",J55=""),"",MAX(0,J55-H55)),""))</f>
        <v/>
      </c>
      <c r="N55" s="57">
        <f>IF($A55="","",IFERROR(IF(OR(K55="",L55=""),"",MAX(0,K55-L55)),""))</f>
        <v/>
      </c>
      <c r="O55" s="31">
        <f>IF($A55="","",IFERROR(IF(AND(M55&gt;0,N55&gt;0),N55/(M55/1000),VLOOKUP(D55,'Settings'!$A$15:$C$18,3,FALSE)),""))</f>
        <v/>
      </c>
      <c r="P55" s="32">
        <f>IF(OR(A55="",D55=""),"",IF(AND(M55&gt;0,N55&gt;0),"Observed Wear","Default from Settings"))</f>
        <v/>
      </c>
      <c r="Q55" s="57">
        <f>IF($A55="","",IFERROR(VLOOKUP(D55,'Settings'!$A$15:$C$18,2,FALSE),""))</f>
        <v/>
      </c>
      <c r="R55" s="57">
        <f>IF($A55="","",IFERROR(MAX(0,L55-Q55),""))</f>
        <v/>
      </c>
      <c r="S55" s="29">
        <f>IF($A55="","",IFERROR(IF(L55&lt;=Q55,0,R55/O55*1000),""))</f>
        <v/>
      </c>
      <c r="T55" s="29">
        <f>IF($A55="","",IFERROR(J55+S55,""))</f>
        <v/>
      </c>
      <c r="U55" s="27" t="n"/>
      <c r="V55" s="29">
        <f>IF(A55="","",IF(U55="",'Settings'!$B$4,U55))</f>
        <v/>
      </c>
      <c r="W55" s="57">
        <f>IF($A55="","",IFERROR(S55/V55,""))</f>
        <v/>
      </c>
      <c r="X55" s="58">
        <f>IF($A55="","",IFERROR(IF(S55=0,I55,I55+ROUNDUP(W55*365/12,0)),""))</f>
        <v/>
      </c>
      <c r="Y55" s="59" t="n"/>
      <c r="Z55" s="59" t="n"/>
      <c r="AA55" s="60">
        <f>IF($A55="","",IFERROR(Y55+Z55,""))</f>
        <v/>
      </c>
      <c r="AB55" s="32">
        <f>IF(A55="","",IF(AD55&lt;&gt;"OK","Review Data",IF(L55&lt;=Q55,"Due Now",IF(X55&lt;='Settings'!$B$3,"Due Now",IF(X55&lt;='Settings'!$B$3+'Settings'!$B$5,"Due in 30 Days",IF(X55&lt;='Settings'!$B$3+'Settings'!$B$6,"Due in 90 Days",IF(X55&lt;=EDATE('Settings'!$B$3,6),"Due in 6 Months","Monitor")))))))</f>
        <v/>
      </c>
      <c r="AC55" s="61">
        <f>IF($A55="","",IFERROR(EOMONTH(X55,0),""))</f>
        <v/>
      </c>
      <c r="AD55" s="32">
        <f>IF(A55="","",IF(OR(B55="",C55="",D55="",G55="",H55="",I55="",J55="",K55="",L55="",Y55="",Z55=""),"Missing Required Input",IF(COUNTIF('Settings'!$A$15:$A$18,D55)=0,"Unknown Position Type",IF(J55&lt;H55,"Current Odometer Below Install",IF(I55&lt;G55,"Reading Date Before Install",IF(I55&gt;'Settings'!$B$3,"Reading Date After As-of Date",IF(L55&gt;K55,"Current Tread Above Original",IF(OR(H55&lt;0,J55&lt;0,K55&lt;=0,L55&lt;0,Y55&lt;0,Z55&lt;0,V55&lt;=0),"Check Numeric Input",IF(O55&lt;=0,"Check Wear Rate","OK")))))))))</f>
        <v/>
      </c>
      <c r="AE55" s="37" t="n"/>
      <c r="AF55" s="62">
        <f>IFERROR(IF(AND(AD55="OK",ISNUMBER(X55)),X55+ROW()/100000,""),"")</f>
        <v/>
      </c>
    </row>
    <row r="56">
      <c r="A56" s="25" t="n"/>
      <c r="B56" s="25" t="n"/>
      <c r="C56" s="25" t="n"/>
      <c r="D56" s="25" t="n"/>
      <c r="E56" s="25" t="n"/>
      <c r="F56" s="25" t="n"/>
      <c r="G56" s="55" t="n"/>
      <c r="H56" s="27" t="n"/>
      <c r="I56" s="55" t="n"/>
      <c r="J56" s="27" t="n"/>
      <c r="K56" s="56" t="n"/>
      <c r="L56" s="56" t="n"/>
      <c r="M56" s="29">
        <f>IF($A56="","",IFERROR(IF(OR(H56="",J56=""),"",MAX(0,J56-H56)),""))</f>
        <v/>
      </c>
      <c r="N56" s="57">
        <f>IF($A56="","",IFERROR(IF(OR(K56="",L56=""),"",MAX(0,K56-L56)),""))</f>
        <v/>
      </c>
      <c r="O56" s="31">
        <f>IF($A56="","",IFERROR(IF(AND(M56&gt;0,N56&gt;0),N56/(M56/1000),VLOOKUP(D56,'Settings'!$A$15:$C$18,3,FALSE)),""))</f>
        <v/>
      </c>
      <c r="P56" s="32">
        <f>IF(OR(A56="",D56=""),"",IF(AND(M56&gt;0,N56&gt;0),"Observed Wear","Default from Settings"))</f>
        <v/>
      </c>
      <c r="Q56" s="57">
        <f>IF($A56="","",IFERROR(VLOOKUP(D56,'Settings'!$A$15:$C$18,2,FALSE),""))</f>
        <v/>
      </c>
      <c r="R56" s="57">
        <f>IF($A56="","",IFERROR(MAX(0,L56-Q56),""))</f>
        <v/>
      </c>
      <c r="S56" s="29">
        <f>IF($A56="","",IFERROR(IF(L56&lt;=Q56,0,R56/O56*1000),""))</f>
        <v/>
      </c>
      <c r="T56" s="29">
        <f>IF($A56="","",IFERROR(J56+S56,""))</f>
        <v/>
      </c>
      <c r="U56" s="27" t="n"/>
      <c r="V56" s="29">
        <f>IF(A56="","",IF(U56="",'Settings'!$B$4,U56))</f>
        <v/>
      </c>
      <c r="W56" s="57">
        <f>IF($A56="","",IFERROR(S56/V56,""))</f>
        <v/>
      </c>
      <c r="X56" s="58">
        <f>IF($A56="","",IFERROR(IF(S56=0,I56,I56+ROUNDUP(W56*365/12,0)),""))</f>
        <v/>
      </c>
      <c r="Y56" s="59" t="n"/>
      <c r="Z56" s="59" t="n"/>
      <c r="AA56" s="60">
        <f>IF($A56="","",IFERROR(Y56+Z56,""))</f>
        <v/>
      </c>
      <c r="AB56" s="32">
        <f>IF(A56="","",IF(AD56&lt;&gt;"OK","Review Data",IF(L56&lt;=Q56,"Due Now",IF(X56&lt;='Settings'!$B$3,"Due Now",IF(X56&lt;='Settings'!$B$3+'Settings'!$B$5,"Due in 30 Days",IF(X56&lt;='Settings'!$B$3+'Settings'!$B$6,"Due in 90 Days",IF(X56&lt;=EDATE('Settings'!$B$3,6),"Due in 6 Months","Monitor")))))))</f>
        <v/>
      </c>
      <c r="AC56" s="61">
        <f>IF($A56="","",IFERROR(EOMONTH(X56,0),""))</f>
        <v/>
      </c>
      <c r="AD56" s="32">
        <f>IF(A56="","",IF(OR(B56="",C56="",D56="",G56="",H56="",I56="",J56="",K56="",L56="",Y56="",Z56=""),"Missing Required Input",IF(COUNTIF('Settings'!$A$15:$A$18,D56)=0,"Unknown Position Type",IF(J56&lt;H56,"Current Odometer Below Install",IF(I56&lt;G56,"Reading Date Before Install",IF(I56&gt;'Settings'!$B$3,"Reading Date After As-of Date",IF(L56&gt;K56,"Current Tread Above Original",IF(OR(H56&lt;0,J56&lt;0,K56&lt;=0,L56&lt;0,Y56&lt;0,Z56&lt;0,V56&lt;=0),"Check Numeric Input",IF(O56&lt;=0,"Check Wear Rate","OK")))))))))</f>
        <v/>
      </c>
      <c r="AE56" s="37" t="n"/>
      <c r="AF56" s="62">
        <f>IFERROR(IF(AND(AD56="OK",ISNUMBER(X56)),X56+ROW()/100000,""),"")</f>
        <v/>
      </c>
    </row>
    <row r="57">
      <c r="A57" s="25" t="n"/>
      <c r="B57" s="25" t="n"/>
      <c r="C57" s="25" t="n"/>
      <c r="D57" s="25" t="n"/>
      <c r="E57" s="25" t="n"/>
      <c r="F57" s="25" t="n"/>
      <c r="G57" s="55" t="n"/>
      <c r="H57" s="27" t="n"/>
      <c r="I57" s="55" t="n"/>
      <c r="J57" s="27" t="n"/>
      <c r="K57" s="56" t="n"/>
      <c r="L57" s="56" t="n"/>
      <c r="M57" s="29">
        <f>IF($A57="","",IFERROR(IF(OR(H57="",J57=""),"",MAX(0,J57-H57)),""))</f>
        <v/>
      </c>
      <c r="N57" s="57">
        <f>IF($A57="","",IFERROR(IF(OR(K57="",L57=""),"",MAX(0,K57-L57)),""))</f>
        <v/>
      </c>
      <c r="O57" s="31">
        <f>IF($A57="","",IFERROR(IF(AND(M57&gt;0,N57&gt;0),N57/(M57/1000),VLOOKUP(D57,'Settings'!$A$15:$C$18,3,FALSE)),""))</f>
        <v/>
      </c>
      <c r="P57" s="32">
        <f>IF(OR(A57="",D57=""),"",IF(AND(M57&gt;0,N57&gt;0),"Observed Wear","Default from Settings"))</f>
        <v/>
      </c>
      <c r="Q57" s="57">
        <f>IF($A57="","",IFERROR(VLOOKUP(D57,'Settings'!$A$15:$C$18,2,FALSE),""))</f>
        <v/>
      </c>
      <c r="R57" s="57">
        <f>IF($A57="","",IFERROR(MAX(0,L57-Q57),""))</f>
        <v/>
      </c>
      <c r="S57" s="29">
        <f>IF($A57="","",IFERROR(IF(L57&lt;=Q57,0,R57/O57*1000),""))</f>
        <v/>
      </c>
      <c r="T57" s="29">
        <f>IF($A57="","",IFERROR(J57+S57,""))</f>
        <v/>
      </c>
      <c r="U57" s="27" t="n"/>
      <c r="V57" s="29">
        <f>IF(A57="","",IF(U57="",'Settings'!$B$4,U57))</f>
        <v/>
      </c>
      <c r="W57" s="57">
        <f>IF($A57="","",IFERROR(S57/V57,""))</f>
        <v/>
      </c>
      <c r="X57" s="58">
        <f>IF($A57="","",IFERROR(IF(S57=0,I57,I57+ROUNDUP(W57*365/12,0)),""))</f>
        <v/>
      </c>
      <c r="Y57" s="59" t="n"/>
      <c r="Z57" s="59" t="n"/>
      <c r="AA57" s="60">
        <f>IF($A57="","",IFERROR(Y57+Z57,""))</f>
        <v/>
      </c>
      <c r="AB57" s="32">
        <f>IF(A57="","",IF(AD57&lt;&gt;"OK","Review Data",IF(L57&lt;=Q57,"Due Now",IF(X57&lt;='Settings'!$B$3,"Due Now",IF(X57&lt;='Settings'!$B$3+'Settings'!$B$5,"Due in 30 Days",IF(X57&lt;='Settings'!$B$3+'Settings'!$B$6,"Due in 90 Days",IF(X57&lt;=EDATE('Settings'!$B$3,6),"Due in 6 Months","Monitor")))))))</f>
        <v/>
      </c>
      <c r="AC57" s="61">
        <f>IF($A57="","",IFERROR(EOMONTH(X57,0),""))</f>
        <v/>
      </c>
      <c r="AD57" s="32">
        <f>IF(A57="","",IF(OR(B57="",C57="",D57="",G57="",H57="",I57="",J57="",K57="",L57="",Y57="",Z57=""),"Missing Required Input",IF(COUNTIF('Settings'!$A$15:$A$18,D57)=0,"Unknown Position Type",IF(J57&lt;H57,"Current Odometer Below Install",IF(I57&lt;G57,"Reading Date Before Install",IF(I57&gt;'Settings'!$B$3,"Reading Date After As-of Date",IF(L57&gt;K57,"Current Tread Above Original",IF(OR(H57&lt;0,J57&lt;0,K57&lt;=0,L57&lt;0,Y57&lt;0,Z57&lt;0,V57&lt;=0),"Check Numeric Input",IF(O57&lt;=0,"Check Wear Rate","OK")))))))))</f>
        <v/>
      </c>
      <c r="AE57" s="37" t="n"/>
      <c r="AF57" s="62">
        <f>IFERROR(IF(AND(AD57="OK",ISNUMBER(X57)),X57+ROW()/100000,""),"")</f>
        <v/>
      </c>
    </row>
    <row r="58">
      <c r="A58" s="25" t="n"/>
      <c r="B58" s="25" t="n"/>
      <c r="C58" s="25" t="n"/>
      <c r="D58" s="25" t="n"/>
      <c r="E58" s="25" t="n"/>
      <c r="F58" s="25" t="n"/>
      <c r="G58" s="55" t="n"/>
      <c r="H58" s="27" t="n"/>
      <c r="I58" s="55" t="n"/>
      <c r="J58" s="27" t="n"/>
      <c r="K58" s="56" t="n"/>
      <c r="L58" s="56" t="n"/>
      <c r="M58" s="29">
        <f>IF($A58="","",IFERROR(IF(OR(H58="",J58=""),"",MAX(0,J58-H58)),""))</f>
        <v/>
      </c>
      <c r="N58" s="57">
        <f>IF($A58="","",IFERROR(IF(OR(K58="",L58=""),"",MAX(0,K58-L58)),""))</f>
        <v/>
      </c>
      <c r="O58" s="31">
        <f>IF($A58="","",IFERROR(IF(AND(M58&gt;0,N58&gt;0),N58/(M58/1000),VLOOKUP(D58,'Settings'!$A$15:$C$18,3,FALSE)),""))</f>
        <v/>
      </c>
      <c r="P58" s="32">
        <f>IF(OR(A58="",D58=""),"",IF(AND(M58&gt;0,N58&gt;0),"Observed Wear","Default from Settings"))</f>
        <v/>
      </c>
      <c r="Q58" s="57">
        <f>IF($A58="","",IFERROR(VLOOKUP(D58,'Settings'!$A$15:$C$18,2,FALSE),""))</f>
        <v/>
      </c>
      <c r="R58" s="57">
        <f>IF($A58="","",IFERROR(MAX(0,L58-Q58),""))</f>
        <v/>
      </c>
      <c r="S58" s="29">
        <f>IF($A58="","",IFERROR(IF(L58&lt;=Q58,0,R58/O58*1000),""))</f>
        <v/>
      </c>
      <c r="T58" s="29">
        <f>IF($A58="","",IFERROR(J58+S58,""))</f>
        <v/>
      </c>
      <c r="U58" s="27" t="n"/>
      <c r="V58" s="29">
        <f>IF(A58="","",IF(U58="",'Settings'!$B$4,U58))</f>
        <v/>
      </c>
      <c r="W58" s="57">
        <f>IF($A58="","",IFERROR(S58/V58,""))</f>
        <v/>
      </c>
      <c r="X58" s="58">
        <f>IF($A58="","",IFERROR(IF(S58=0,I58,I58+ROUNDUP(W58*365/12,0)),""))</f>
        <v/>
      </c>
      <c r="Y58" s="59" t="n"/>
      <c r="Z58" s="59" t="n"/>
      <c r="AA58" s="60">
        <f>IF($A58="","",IFERROR(Y58+Z58,""))</f>
        <v/>
      </c>
      <c r="AB58" s="32">
        <f>IF(A58="","",IF(AD58&lt;&gt;"OK","Review Data",IF(L58&lt;=Q58,"Due Now",IF(X58&lt;='Settings'!$B$3,"Due Now",IF(X58&lt;='Settings'!$B$3+'Settings'!$B$5,"Due in 30 Days",IF(X58&lt;='Settings'!$B$3+'Settings'!$B$6,"Due in 90 Days",IF(X58&lt;=EDATE('Settings'!$B$3,6),"Due in 6 Months","Monitor")))))))</f>
        <v/>
      </c>
      <c r="AC58" s="61">
        <f>IF($A58="","",IFERROR(EOMONTH(X58,0),""))</f>
        <v/>
      </c>
      <c r="AD58" s="32">
        <f>IF(A58="","",IF(OR(B58="",C58="",D58="",G58="",H58="",I58="",J58="",K58="",L58="",Y58="",Z58=""),"Missing Required Input",IF(COUNTIF('Settings'!$A$15:$A$18,D58)=0,"Unknown Position Type",IF(J58&lt;H58,"Current Odometer Below Install",IF(I58&lt;G58,"Reading Date Before Install",IF(I58&gt;'Settings'!$B$3,"Reading Date After As-of Date",IF(L58&gt;K58,"Current Tread Above Original",IF(OR(H58&lt;0,J58&lt;0,K58&lt;=0,L58&lt;0,Y58&lt;0,Z58&lt;0,V58&lt;=0),"Check Numeric Input",IF(O58&lt;=0,"Check Wear Rate","OK")))))))))</f>
        <v/>
      </c>
      <c r="AE58" s="37" t="n"/>
      <c r="AF58" s="62">
        <f>IFERROR(IF(AND(AD58="OK",ISNUMBER(X58)),X58+ROW()/100000,""),"")</f>
        <v/>
      </c>
    </row>
    <row r="59">
      <c r="A59" s="25" t="n"/>
      <c r="B59" s="25" t="n"/>
      <c r="C59" s="25" t="n"/>
      <c r="D59" s="25" t="n"/>
      <c r="E59" s="25" t="n"/>
      <c r="F59" s="25" t="n"/>
      <c r="G59" s="55" t="n"/>
      <c r="H59" s="27" t="n"/>
      <c r="I59" s="55" t="n"/>
      <c r="J59" s="27" t="n"/>
      <c r="K59" s="56" t="n"/>
      <c r="L59" s="56" t="n"/>
      <c r="M59" s="29">
        <f>IF($A59="","",IFERROR(IF(OR(H59="",J59=""),"",MAX(0,J59-H59)),""))</f>
        <v/>
      </c>
      <c r="N59" s="57">
        <f>IF($A59="","",IFERROR(IF(OR(K59="",L59=""),"",MAX(0,K59-L59)),""))</f>
        <v/>
      </c>
      <c r="O59" s="31">
        <f>IF($A59="","",IFERROR(IF(AND(M59&gt;0,N59&gt;0),N59/(M59/1000),VLOOKUP(D59,'Settings'!$A$15:$C$18,3,FALSE)),""))</f>
        <v/>
      </c>
      <c r="P59" s="32">
        <f>IF(OR(A59="",D59=""),"",IF(AND(M59&gt;0,N59&gt;0),"Observed Wear","Default from Settings"))</f>
        <v/>
      </c>
      <c r="Q59" s="57">
        <f>IF($A59="","",IFERROR(VLOOKUP(D59,'Settings'!$A$15:$C$18,2,FALSE),""))</f>
        <v/>
      </c>
      <c r="R59" s="57">
        <f>IF($A59="","",IFERROR(MAX(0,L59-Q59),""))</f>
        <v/>
      </c>
      <c r="S59" s="29">
        <f>IF($A59="","",IFERROR(IF(L59&lt;=Q59,0,R59/O59*1000),""))</f>
        <v/>
      </c>
      <c r="T59" s="29">
        <f>IF($A59="","",IFERROR(J59+S59,""))</f>
        <v/>
      </c>
      <c r="U59" s="27" t="n"/>
      <c r="V59" s="29">
        <f>IF(A59="","",IF(U59="",'Settings'!$B$4,U59))</f>
        <v/>
      </c>
      <c r="W59" s="57">
        <f>IF($A59="","",IFERROR(S59/V59,""))</f>
        <v/>
      </c>
      <c r="X59" s="58">
        <f>IF($A59="","",IFERROR(IF(S59=0,I59,I59+ROUNDUP(W59*365/12,0)),""))</f>
        <v/>
      </c>
      <c r="Y59" s="59" t="n"/>
      <c r="Z59" s="59" t="n"/>
      <c r="AA59" s="60">
        <f>IF($A59="","",IFERROR(Y59+Z59,""))</f>
        <v/>
      </c>
      <c r="AB59" s="32">
        <f>IF(A59="","",IF(AD59&lt;&gt;"OK","Review Data",IF(L59&lt;=Q59,"Due Now",IF(X59&lt;='Settings'!$B$3,"Due Now",IF(X59&lt;='Settings'!$B$3+'Settings'!$B$5,"Due in 30 Days",IF(X59&lt;='Settings'!$B$3+'Settings'!$B$6,"Due in 90 Days",IF(X59&lt;=EDATE('Settings'!$B$3,6),"Due in 6 Months","Monitor")))))))</f>
        <v/>
      </c>
      <c r="AC59" s="61">
        <f>IF($A59="","",IFERROR(EOMONTH(X59,0),""))</f>
        <v/>
      </c>
      <c r="AD59" s="32">
        <f>IF(A59="","",IF(OR(B59="",C59="",D59="",G59="",H59="",I59="",J59="",K59="",L59="",Y59="",Z59=""),"Missing Required Input",IF(COUNTIF('Settings'!$A$15:$A$18,D59)=0,"Unknown Position Type",IF(J59&lt;H59,"Current Odometer Below Install",IF(I59&lt;G59,"Reading Date Before Install",IF(I59&gt;'Settings'!$B$3,"Reading Date After As-of Date",IF(L59&gt;K59,"Current Tread Above Original",IF(OR(H59&lt;0,J59&lt;0,K59&lt;=0,L59&lt;0,Y59&lt;0,Z59&lt;0,V59&lt;=0),"Check Numeric Input",IF(O59&lt;=0,"Check Wear Rate","OK")))))))))</f>
        <v/>
      </c>
      <c r="AE59" s="37" t="n"/>
      <c r="AF59" s="62">
        <f>IFERROR(IF(AND(AD59="OK",ISNUMBER(X59)),X59+ROW()/100000,""),"")</f>
        <v/>
      </c>
    </row>
    <row r="60">
      <c r="A60" s="25" t="n"/>
      <c r="B60" s="25" t="n"/>
      <c r="C60" s="25" t="n"/>
      <c r="D60" s="25" t="n"/>
      <c r="E60" s="25" t="n"/>
      <c r="F60" s="25" t="n"/>
      <c r="G60" s="55" t="n"/>
      <c r="H60" s="27" t="n"/>
      <c r="I60" s="55" t="n"/>
      <c r="J60" s="27" t="n"/>
      <c r="K60" s="56" t="n"/>
      <c r="L60" s="56" t="n"/>
      <c r="M60" s="29">
        <f>IF($A60="","",IFERROR(IF(OR(H60="",J60=""),"",MAX(0,J60-H60)),""))</f>
        <v/>
      </c>
      <c r="N60" s="57">
        <f>IF($A60="","",IFERROR(IF(OR(K60="",L60=""),"",MAX(0,K60-L60)),""))</f>
        <v/>
      </c>
      <c r="O60" s="31">
        <f>IF($A60="","",IFERROR(IF(AND(M60&gt;0,N60&gt;0),N60/(M60/1000),VLOOKUP(D60,'Settings'!$A$15:$C$18,3,FALSE)),""))</f>
        <v/>
      </c>
      <c r="P60" s="32">
        <f>IF(OR(A60="",D60=""),"",IF(AND(M60&gt;0,N60&gt;0),"Observed Wear","Default from Settings"))</f>
        <v/>
      </c>
      <c r="Q60" s="57">
        <f>IF($A60="","",IFERROR(VLOOKUP(D60,'Settings'!$A$15:$C$18,2,FALSE),""))</f>
        <v/>
      </c>
      <c r="R60" s="57">
        <f>IF($A60="","",IFERROR(MAX(0,L60-Q60),""))</f>
        <v/>
      </c>
      <c r="S60" s="29">
        <f>IF($A60="","",IFERROR(IF(L60&lt;=Q60,0,R60/O60*1000),""))</f>
        <v/>
      </c>
      <c r="T60" s="29">
        <f>IF($A60="","",IFERROR(J60+S60,""))</f>
        <v/>
      </c>
      <c r="U60" s="27" t="n"/>
      <c r="V60" s="29">
        <f>IF(A60="","",IF(U60="",'Settings'!$B$4,U60))</f>
        <v/>
      </c>
      <c r="W60" s="57">
        <f>IF($A60="","",IFERROR(S60/V60,""))</f>
        <v/>
      </c>
      <c r="X60" s="58">
        <f>IF($A60="","",IFERROR(IF(S60=0,I60,I60+ROUNDUP(W60*365/12,0)),""))</f>
        <v/>
      </c>
      <c r="Y60" s="59" t="n"/>
      <c r="Z60" s="59" t="n"/>
      <c r="AA60" s="60">
        <f>IF($A60="","",IFERROR(Y60+Z60,""))</f>
        <v/>
      </c>
      <c r="AB60" s="32">
        <f>IF(A60="","",IF(AD60&lt;&gt;"OK","Review Data",IF(L60&lt;=Q60,"Due Now",IF(X60&lt;='Settings'!$B$3,"Due Now",IF(X60&lt;='Settings'!$B$3+'Settings'!$B$5,"Due in 30 Days",IF(X60&lt;='Settings'!$B$3+'Settings'!$B$6,"Due in 90 Days",IF(X60&lt;=EDATE('Settings'!$B$3,6),"Due in 6 Months","Monitor")))))))</f>
        <v/>
      </c>
      <c r="AC60" s="61">
        <f>IF($A60="","",IFERROR(EOMONTH(X60,0),""))</f>
        <v/>
      </c>
      <c r="AD60" s="32">
        <f>IF(A60="","",IF(OR(B60="",C60="",D60="",G60="",H60="",I60="",J60="",K60="",L60="",Y60="",Z60=""),"Missing Required Input",IF(COUNTIF('Settings'!$A$15:$A$18,D60)=0,"Unknown Position Type",IF(J60&lt;H60,"Current Odometer Below Install",IF(I60&lt;G60,"Reading Date Before Install",IF(I60&gt;'Settings'!$B$3,"Reading Date After As-of Date",IF(L60&gt;K60,"Current Tread Above Original",IF(OR(H60&lt;0,J60&lt;0,K60&lt;=0,L60&lt;0,Y60&lt;0,Z60&lt;0,V60&lt;=0),"Check Numeric Input",IF(O60&lt;=0,"Check Wear Rate","OK")))))))))</f>
        <v/>
      </c>
      <c r="AE60" s="37" t="n"/>
      <c r="AF60" s="62">
        <f>IFERROR(IF(AND(AD60="OK",ISNUMBER(X60)),X60+ROW()/100000,""),"")</f>
        <v/>
      </c>
    </row>
    <row r="61">
      <c r="A61" s="25" t="n"/>
      <c r="B61" s="25" t="n"/>
      <c r="C61" s="25" t="n"/>
      <c r="D61" s="25" t="n"/>
      <c r="E61" s="25" t="n"/>
      <c r="F61" s="25" t="n"/>
      <c r="G61" s="55" t="n"/>
      <c r="H61" s="27" t="n"/>
      <c r="I61" s="55" t="n"/>
      <c r="J61" s="27" t="n"/>
      <c r="K61" s="56" t="n"/>
      <c r="L61" s="56" t="n"/>
      <c r="M61" s="29">
        <f>IF($A61="","",IFERROR(IF(OR(H61="",J61=""),"",MAX(0,J61-H61)),""))</f>
        <v/>
      </c>
      <c r="N61" s="57">
        <f>IF($A61="","",IFERROR(IF(OR(K61="",L61=""),"",MAX(0,K61-L61)),""))</f>
        <v/>
      </c>
      <c r="O61" s="31">
        <f>IF($A61="","",IFERROR(IF(AND(M61&gt;0,N61&gt;0),N61/(M61/1000),VLOOKUP(D61,'Settings'!$A$15:$C$18,3,FALSE)),""))</f>
        <v/>
      </c>
      <c r="P61" s="32">
        <f>IF(OR(A61="",D61=""),"",IF(AND(M61&gt;0,N61&gt;0),"Observed Wear","Default from Settings"))</f>
        <v/>
      </c>
      <c r="Q61" s="57">
        <f>IF($A61="","",IFERROR(VLOOKUP(D61,'Settings'!$A$15:$C$18,2,FALSE),""))</f>
        <v/>
      </c>
      <c r="R61" s="57">
        <f>IF($A61="","",IFERROR(MAX(0,L61-Q61),""))</f>
        <v/>
      </c>
      <c r="S61" s="29">
        <f>IF($A61="","",IFERROR(IF(L61&lt;=Q61,0,R61/O61*1000),""))</f>
        <v/>
      </c>
      <c r="T61" s="29">
        <f>IF($A61="","",IFERROR(J61+S61,""))</f>
        <v/>
      </c>
      <c r="U61" s="27" t="n"/>
      <c r="V61" s="29">
        <f>IF(A61="","",IF(U61="",'Settings'!$B$4,U61))</f>
        <v/>
      </c>
      <c r="W61" s="57">
        <f>IF($A61="","",IFERROR(S61/V61,""))</f>
        <v/>
      </c>
      <c r="X61" s="58">
        <f>IF($A61="","",IFERROR(IF(S61=0,I61,I61+ROUNDUP(W61*365/12,0)),""))</f>
        <v/>
      </c>
      <c r="Y61" s="59" t="n"/>
      <c r="Z61" s="59" t="n"/>
      <c r="AA61" s="60">
        <f>IF($A61="","",IFERROR(Y61+Z61,""))</f>
        <v/>
      </c>
      <c r="AB61" s="32">
        <f>IF(A61="","",IF(AD61&lt;&gt;"OK","Review Data",IF(L61&lt;=Q61,"Due Now",IF(X61&lt;='Settings'!$B$3,"Due Now",IF(X61&lt;='Settings'!$B$3+'Settings'!$B$5,"Due in 30 Days",IF(X61&lt;='Settings'!$B$3+'Settings'!$B$6,"Due in 90 Days",IF(X61&lt;=EDATE('Settings'!$B$3,6),"Due in 6 Months","Monitor")))))))</f>
        <v/>
      </c>
      <c r="AC61" s="61">
        <f>IF($A61="","",IFERROR(EOMONTH(X61,0),""))</f>
        <v/>
      </c>
      <c r="AD61" s="32">
        <f>IF(A61="","",IF(OR(B61="",C61="",D61="",G61="",H61="",I61="",J61="",K61="",L61="",Y61="",Z61=""),"Missing Required Input",IF(COUNTIF('Settings'!$A$15:$A$18,D61)=0,"Unknown Position Type",IF(J61&lt;H61,"Current Odometer Below Install",IF(I61&lt;G61,"Reading Date Before Install",IF(I61&gt;'Settings'!$B$3,"Reading Date After As-of Date",IF(L61&gt;K61,"Current Tread Above Original",IF(OR(H61&lt;0,J61&lt;0,K61&lt;=0,L61&lt;0,Y61&lt;0,Z61&lt;0,V61&lt;=0),"Check Numeric Input",IF(O61&lt;=0,"Check Wear Rate","OK")))))))))</f>
        <v/>
      </c>
      <c r="AE61" s="37" t="n"/>
      <c r="AF61" s="62">
        <f>IFERROR(IF(AND(AD61="OK",ISNUMBER(X61)),X61+ROW()/100000,""),"")</f>
        <v/>
      </c>
    </row>
    <row r="62">
      <c r="A62" s="25" t="n"/>
      <c r="B62" s="25" t="n"/>
      <c r="C62" s="25" t="n"/>
      <c r="D62" s="25" t="n"/>
      <c r="E62" s="25" t="n"/>
      <c r="F62" s="25" t="n"/>
      <c r="G62" s="55" t="n"/>
      <c r="H62" s="27" t="n"/>
      <c r="I62" s="55" t="n"/>
      <c r="J62" s="27" t="n"/>
      <c r="K62" s="56" t="n"/>
      <c r="L62" s="56" t="n"/>
      <c r="M62" s="29">
        <f>IF($A62="","",IFERROR(IF(OR(H62="",J62=""),"",MAX(0,J62-H62)),""))</f>
        <v/>
      </c>
      <c r="N62" s="57">
        <f>IF($A62="","",IFERROR(IF(OR(K62="",L62=""),"",MAX(0,K62-L62)),""))</f>
        <v/>
      </c>
      <c r="O62" s="31">
        <f>IF($A62="","",IFERROR(IF(AND(M62&gt;0,N62&gt;0),N62/(M62/1000),VLOOKUP(D62,'Settings'!$A$15:$C$18,3,FALSE)),""))</f>
        <v/>
      </c>
      <c r="P62" s="32">
        <f>IF(OR(A62="",D62=""),"",IF(AND(M62&gt;0,N62&gt;0),"Observed Wear","Default from Settings"))</f>
        <v/>
      </c>
      <c r="Q62" s="57">
        <f>IF($A62="","",IFERROR(VLOOKUP(D62,'Settings'!$A$15:$C$18,2,FALSE),""))</f>
        <v/>
      </c>
      <c r="R62" s="57">
        <f>IF($A62="","",IFERROR(MAX(0,L62-Q62),""))</f>
        <v/>
      </c>
      <c r="S62" s="29">
        <f>IF($A62="","",IFERROR(IF(L62&lt;=Q62,0,R62/O62*1000),""))</f>
        <v/>
      </c>
      <c r="T62" s="29">
        <f>IF($A62="","",IFERROR(J62+S62,""))</f>
        <v/>
      </c>
      <c r="U62" s="27" t="n"/>
      <c r="V62" s="29">
        <f>IF(A62="","",IF(U62="",'Settings'!$B$4,U62))</f>
        <v/>
      </c>
      <c r="W62" s="57">
        <f>IF($A62="","",IFERROR(S62/V62,""))</f>
        <v/>
      </c>
      <c r="X62" s="58">
        <f>IF($A62="","",IFERROR(IF(S62=0,I62,I62+ROUNDUP(W62*365/12,0)),""))</f>
        <v/>
      </c>
      <c r="Y62" s="59" t="n"/>
      <c r="Z62" s="59" t="n"/>
      <c r="AA62" s="60">
        <f>IF($A62="","",IFERROR(Y62+Z62,""))</f>
        <v/>
      </c>
      <c r="AB62" s="32">
        <f>IF(A62="","",IF(AD62&lt;&gt;"OK","Review Data",IF(L62&lt;=Q62,"Due Now",IF(X62&lt;='Settings'!$B$3,"Due Now",IF(X62&lt;='Settings'!$B$3+'Settings'!$B$5,"Due in 30 Days",IF(X62&lt;='Settings'!$B$3+'Settings'!$B$6,"Due in 90 Days",IF(X62&lt;=EDATE('Settings'!$B$3,6),"Due in 6 Months","Monitor")))))))</f>
        <v/>
      </c>
      <c r="AC62" s="61">
        <f>IF($A62="","",IFERROR(EOMONTH(X62,0),""))</f>
        <v/>
      </c>
      <c r="AD62" s="32">
        <f>IF(A62="","",IF(OR(B62="",C62="",D62="",G62="",H62="",I62="",J62="",K62="",L62="",Y62="",Z62=""),"Missing Required Input",IF(COUNTIF('Settings'!$A$15:$A$18,D62)=0,"Unknown Position Type",IF(J62&lt;H62,"Current Odometer Below Install",IF(I62&lt;G62,"Reading Date Before Install",IF(I62&gt;'Settings'!$B$3,"Reading Date After As-of Date",IF(L62&gt;K62,"Current Tread Above Original",IF(OR(H62&lt;0,J62&lt;0,K62&lt;=0,L62&lt;0,Y62&lt;0,Z62&lt;0,V62&lt;=0),"Check Numeric Input",IF(O62&lt;=0,"Check Wear Rate","OK")))))))))</f>
        <v/>
      </c>
      <c r="AE62" s="37" t="n"/>
      <c r="AF62" s="62">
        <f>IFERROR(IF(AND(AD62="OK",ISNUMBER(X62)),X62+ROW()/100000,""),"")</f>
        <v/>
      </c>
    </row>
    <row r="63">
      <c r="A63" s="25" t="n"/>
      <c r="B63" s="25" t="n"/>
      <c r="C63" s="25" t="n"/>
      <c r="D63" s="25" t="n"/>
      <c r="E63" s="25" t="n"/>
      <c r="F63" s="25" t="n"/>
      <c r="G63" s="55" t="n"/>
      <c r="H63" s="27" t="n"/>
      <c r="I63" s="55" t="n"/>
      <c r="J63" s="27" t="n"/>
      <c r="K63" s="56" t="n"/>
      <c r="L63" s="56" t="n"/>
      <c r="M63" s="29">
        <f>IF($A63="","",IFERROR(IF(OR(H63="",J63=""),"",MAX(0,J63-H63)),""))</f>
        <v/>
      </c>
      <c r="N63" s="57">
        <f>IF($A63="","",IFERROR(IF(OR(K63="",L63=""),"",MAX(0,K63-L63)),""))</f>
        <v/>
      </c>
      <c r="O63" s="31">
        <f>IF($A63="","",IFERROR(IF(AND(M63&gt;0,N63&gt;0),N63/(M63/1000),VLOOKUP(D63,'Settings'!$A$15:$C$18,3,FALSE)),""))</f>
        <v/>
      </c>
      <c r="P63" s="32">
        <f>IF(OR(A63="",D63=""),"",IF(AND(M63&gt;0,N63&gt;0),"Observed Wear","Default from Settings"))</f>
        <v/>
      </c>
      <c r="Q63" s="57">
        <f>IF($A63="","",IFERROR(VLOOKUP(D63,'Settings'!$A$15:$C$18,2,FALSE),""))</f>
        <v/>
      </c>
      <c r="R63" s="57">
        <f>IF($A63="","",IFERROR(MAX(0,L63-Q63),""))</f>
        <v/>
      </c>
      <c r="S63" s="29">
        <f>IF($A63="","",IFERROR(IF(L63&lt;=Q63,0,R63/O63*1000),""))</f>
        <v/>
      </c>
      <c r="T63" s="29">
        <f>IF($A63="","",IFERROR(J63+S63,""))</f>
        <v/>
      </c>
      <c r="U63" s="27" t="n"/>
      <c r="V63" s="29">
        <f>IF(A63="","",IF(U63="",'Settings'!$B$4,U63))</f>
        <v/>
      </c>
      <c r="W63" s="57">
        <f>IF($A63="","",IFERROR(S63/V63,""))</f>
        <v/>
      </c>
      <c r="X63" s="58">
        <f>IF($A63="","",IFERROR(IF(S63=0,I63,I63+ROUNDUP(W63*365/12,0)),""))</f>
        <v/>
      </c>
      <c r="Y63" s="59" t="n"/>
      <c r="Z63" s="59" t="n"/>
      <c r="AA63" s="60">
        <f>IF($A63="","",IFERROR(Y63+Z63,""))</f>
        <v/>
      </c>
      <c r="AB63" s="32">
        <f>IF(A63="","",IF(AD63&lt;&gt;"OK","Review Data",IF(L63&lt;=Q63,"Due Now",IF(X63&lt;='Settings'!$B$3,"Due Now",IF(X63&lt;='Settings'!$B$3+'Settings'!$B$5,"Due in 30 Days",IF(X63&lt;='Settings'!$B$3+'Settings'!$B$6,"Due in 90 Days",IF(X63&lt;=EDATE('Settings'!$B$3,6),"Due in 6 Months","Monitor")))))))</f>
        <v/>
      </c>
      <c r="AC63" s="61">
        <f>IF($A63="","",IFERROR(EOMONTH(X63,0),""))</f>
        <v/>
      </c>
      <c r="AD63" s="32">
        <f>IF(A63="","",IF(OR(B63="",C63="",D63="",G63="",H63="",I63="",J63="",K63="",L63="",Y63="",Z63=""),"Missing Required Input",IF(COUNTIF('Settings'!$A$15:$A$18,D63)=0,"Unknown Position Type",IF(J63&lt;H63,"Current Odometer Below Install",IF(I63&lt;G63,"Reading Date Before Install",IF(I63&gt;'Settings'!$B$3,"Reading Date After As-of Date",IF(L63&gt;K63,"Current Tread Above Original",IF(OR(H63&lt;0,J63&lt;0,K63&lt;=0,L63&lt;0,Y63&lt;0,Z63&lt;0,V63&lt;=0),"Check Numeric Input",IF(O63&lt;=0,"Check Wear Rate","OK")))))))))</f>
        <v/>
      </c>
      <c r="AE63" s="37" t="n"/>
      <c r="AF63" s="62">
        <f>IFERROR(IF(AND(AD63="OK",ISNUMBER(X63)),X63+ROW()/100000,""),"")</f>
        <v/>
      </c>
    </row>
    <row r="64">
      <c r="A64" s="25" t="n"/>
      <c r="B64" s="25" t="n"/>
      <c r="C64" s="25" t="n"/>
      <c r="D64" s="25" t="n"/>
      <c r="E64" s="25" t="n"/>
      <c r="F64" s="25" t="n"/>
      <c r="G64" s="55" t="n"/>
      <c r="H64" s="27" t="n"/>
      <c r="I64" s="55" t="n"/>
      <c r="J64" s="27" t="n"/>
      <c r="K64" s="56" t="n"/>
      <c r="L64" s="56" t="n"/>
      <c r="M64" s="29">
        <f>IF($A64="","",IFERROR(IF(OR(H64="",J64=""),"",MAX(0,J64-H64)),""))</f>
        <v/>
      </c>
      <c r="N64" s="57">
        <f>IF($A64="","",IFERROR(IF(OR(K64="",L64=""),"",MAX(0,K64-L64)),""))</f>
        <v/>
      </c>
      <c r="O64" s="31">
        <f>IF($A64="","",IFERROR(IF(AND(M64&gt;0,N64&gt;0),N64/(M64/1000),VLOOKUP(D64,'Settings'!$A$15:$C$18,3,FALSE)),""))</f>
        <v/>
      </c>
      <c r="P64" s="32">
        <f>IF(OR(A64="",D64=""),"",IF(AND(M64&gt;0,N64&gt;0),"Observed Wear","Default from Settings"))</f>
        <v/>
      </c>
      <c r="Q64" s="57">
        <f>IF($A64="","",IFERROR(VLOOKUP(D64,'Settings'!$A$15:$C$18,2,FALSE),""))</f>
        <v/>
      </c>
      <c r="R64" s="57">
        <f>IF($A64="","",IFERROR(MAX(0,L64-Q64),""))</f>
        <v/>
      </c>
      <c r="S64" s="29">
        <f>IF($A64="","",IFERROR(IF(L64&lt;=Q64,0,R64/O64*1000),""))</f>
        <v/>
      </c>
      <c r="T64" s="29">
        <f>IF($A64="","",IFERROR(J64+S64,""))</f>
        <v/>
      </c>
      <c r="U64" s="27" t="n"/>
      <c r="V64" s="29">
        <f>IF(A64="","",IF(U64="",'Settings'!$B$4,U64))</f>
        <v/>
      </c>
      <c r="W64" s="57">
        <f>IF($A64="","",IFERROR(S64/V64,""))</f>
        <v/>
      </c>
      <c r="X64" s="58">
        <f>IF($A64="","",IFERROR(IF(S64=0,I64,I64+ROUNDUP(W64*365/12,0)),""))</f>
        <v/>
      </c>
      <c r="Y64" s="59" t="n"/>
      <c r="Z64" s="59" t="n"/>
      <c r="AA64" s="60">
        <f>IF($A64="","",IFERROR(Y64+Z64,""))</f>
        <v/>
      </c>
      <c r="AB64" s="32">
        <f>IF(A64="","",IF(AD64&lt;&gt;"OK","Review Data",IF(L64&lt;=Q64,"Due Now",IF(X64&lt;='Settings'!$B$3,"Due Now",IF(X64&lt;='Settings'!$B$3+'Settings'!$B$5,"Due in 30 Days",IF(X64&lt;='Settings'!$B$3+'Settings'!$B$6,"Due in 90 Days",IF(X64&lt;=EDATE('Settings'!$B$3,6),"Due in 6 Months","Monitor")))))))</f>
        <v/>
      </c>
      <c r="AC64" s="61">
        <f>IF($A64="","",IFERROR(EOMONTH(X64,0),""))</f>
        <v/>
      </c>
      <c r="AD64" s="32">
        <f>IF(A64="","",IF(OR(B64="",C64="",D64="",G64="",H64="",I64="",J64="",K64="",L64="",Y64="",Z64=""),"Missing Required Input",IF(COUNTIF('Settings'!$A$15:$A$18,D64)=0,"Unknown Position Type",IF(J64&lt;H64,"Current Odometer Below Install",IF(I64&lt;G64,"Reading Date Before Install",IF(I64&gt;'Settings'!$B$3,"Reading Date After As-of Date",IF(L64&gt;K64,"Current Tread Above Original",IF(OR(H64&lt;0,J64&lt;0,K64&lt;=0,L64&lt;0,Y64&lt;0,Z64&lt;0,V64&lt;=0),"Check Numeric Input",IF(O64&lt;=0,"Check Wear Rate","OK")))))))))</f>
        <v/>
      </c>
      <c r="AE64" s="37" t="n"/>
      <c r="AF64" s="62">
        <f>IFERROR(IF(AND(AD64="OK",ISNUMBER(X64)),X64+ROW()/100000,""),"")</f>
        <v/>
      </c>
    </row>
    <row r="65">
      <c r="A65" s="25" t="n"/>
      <c r="B65" s="25" t="n"/>
      <c r="C65" s="25" t="n"/>
      <c r="D65" s="25" t="n"/>
      <c r="E65" s="25" t="n"/>
      <c r="F65" s="25" t="n"/>
      <c r="G65" s="55" t="n"/>
      <c r="H65" s="27" t="n"/>
      <c r="I65" s="55" t="n"/>
      <c r="J65" s="27" t="n"/>
      <c r="K65" s="56" t="n"/>
      <c r="L65" s="56" t="n"/>
      <c r="M65" s="29">
        <f>IF($A65="","",IFERROR(IF(OR(H65="",J65=""),"",MAX(0,J65-H65)),""))</f>
        <v/>
      </c>
      <c r="N65" s="57">
        <f>IF($A65="","",IFERROR(IF(OR(K65="",L65=""),"",MAX(0,K65-L65)),""))</f>
        <v/>
      </c>
      <c r="O65" s="31">
        <f>IF($A65="","",IFERROR(IF(AND(M65&gt;0,N65&gt;0),N65/(M65/1000),VLOOKUP(D65,'Settings'!$A$15:$C$18,3,FALSE)),""))</f>
        <v/>
      </c>
      <c r="P65" s="32">
        <f>IF(OR(A65="",D65=""),"",IF(AND(M65&gt;0,N65&gt;0),"Observed Wear","Default from Settings"))</f>
        <v/>
      </c>
      <c r="Q65" s="57">
        <f>IF($A65="","",IFERROR(VLOOKUP(D65,'Settings'!$A$15:$C$18,2,FALSE),""))</f>
        <v/>
      </c>
      <c r="R65" s="57">
        <f>IF($A65="","",IFERROR(MAX(0,L65-Q65),""))</f>
        <v/>
      </c>
      <c r="S65" s="29">
        <f>IF($A65="","",IFERROR(IF(L65&lt;=Q65,0,R65/O65*1000),""))</f>
        <v/>
      </c>
      <c r="T65" s="29">
        <f>IF($A65="","",IFERROR(J65+S65,""))</f>
        <v/>
      </c>
      <c r="U65" s="27" t="n"/>
      <c r="V65" s="29">
        <f>IF(A65="","",IF(U65="",'Settings'!$B$4,U65))</f>
        <v/>
      </c>
      <c r="W65" s="57">
        <f>IF($A65="","",IFERROR(S65/V65,""))</f>
        <v/>
      </c>
      <c r="X65" s="58">
        <f>IF($A65="","",IFERROR(IF(S65=0,I65,I65+ROUNDUP(W65*365/12,0)),""))</f>
        <v/>
      </c>
      <c r="Y65" s="59" t="n"/>
      <c r="Z65" s="59" t="n"/>
      <c r="AA65" s="60">
        <f>IF($A65="","",IFERROR(Y65+Z65,""))</f>
        <v/>
      </c>
      <c r="AB65" s="32">
        <f>IF(A65="","",IF(AD65&lt;&gt;"OK","Review Data",IF(L65&lt;=Q65,"Due Now",IF(X65&lt;='Settings'!$B$3,"Due Now",IF(X65&lt;='Settings'!$B$3+'Settings'!$B$5,"Due in 30 Days",IF(X65&lt;='Settings'!$B$3+'Settings'!$B$6,"Due in 90 Days",IF(X65&lt;=EDATE('Settings'!$B$3,6),"Due in 6 Months","Monitor")))))))</f>
        <v/>
      </c>
      <c r="AC65" s="61">
        <f>IF($A65="","",IFERROR(EOMONTH(X65,0),""))</f>
        <v/>
      </c>
      <c r="AD65" s="32">
        <f>IF(A65="","",IF(OR(B65="",C65="",D65="",G65="",H65="",I65="",J65="",K65="",L65="",Y65="",Z65=""),"Missing Required Input",IF(COUNTIF('Settings'!$A$15:$A$18,D65)=0,"Unknown Position Type",IF(J65&lt;H65,"Current Odometer Below Install",IF(I65&lt;G65,"Reading Date Before Install",IF(I65&gt;'Settings'!$B$3,"Reading Date After As-of Date",IF(L65&gt;K65,"Current Tread Above Original",IF(OR(H65&lt;0,J65&lt;0,K65&lt;=0,L65&lt;0,Y65&lt;0,Z65&lt;0,V65&lt;=0),"Check Numeric Input",IF(O65&lt;=0,"Check Wear Rate","OK")))))))))</f>
        <v/>
      </c>
      <c r="AE65" s="37" t="n"/>
      <c r="AF65" s="62">
        <f>IFERROR(IF(AND(AD65="OK",ISNUMBER(X65)),X65+ROW()/100000,""),"")</f>
        <v/>
      </c>
    </row>
    <row r="66">
      <c r="A66" s="25" t="n"/>
      <c r="B66" s="25" t="n"/>
      <c r="C66" s="25" t="n"/>
      <c r="D66" s="25" t="n"/>
      <c r="E66" s="25" t="n"/>
      <c r="F66" s="25" t="n"/>
      <c r="G66" s="55" t="n"/>
      <c r="H66" s="27" t="n"/>
      <c r="I66" s="55" t="n"/>
      <c r="J66" s="27" t="n"/>
      <c r="K66" s="56" t="n"/>
      <c r="L66" s="56" t="n"/>
      <c r="M66" s="29">
        <f>IF($A66="","",IFERROR(IF(OR(H66="",J66=""),"",MAX(0,J66-H66)),""))</f>
        <v/>
      </c>
      <c r="N66" s="57">
        <f>IF($A66="","",IFERROR(IF(OR(K66="",L66=""),"",MAX(0,K66-L66)),""))</f>
        <v/>
      </c>
      <c r="O66" s="31">
        <f>IF($A66="","",IFERROR(IF(AND(M66&gt;0,N66&gt;0),N66/(M66/1000),VLOOKUP(D66,'Settings'!$A$15:$C$18,3,FALSE)),""))</f>
        <v/>
      </c>
      <c r="P66" s="32">
        <f>IF(OR(A66="",D66=""),"",IF(AND(M66&gt;0,N66&gt;0),"Observed Wear","Default from Settings"))</f>
        <v/>
      </c>
      <c r="Q66" s="57">
        <f>IF($A66="","",IFERROR(VLOOKUP(D66,'Settings'!$A$15:$C$18,2,FALSE),""))</f>
        <v/>
      </c>
      <c r="R66" s="57">
        <f>IF($A66="","",IFERROR(MAX(0,L66-Q66),""))</f>
        <v/>
      </c>
      <c r="S66" s="29">
        <f>IF($A66="","",IFERROR(IF(L66&lt;=Q66,0,R66/O66*1000),""))</f>
        <v/>
      </c>
      <c r="T66" s="29">
        <f>IF($A66="","",IFERROR(J66+S66,""))</f>
        <v/>
      </c>
      <c r="U66" s="27" t="n"/>
      <c r="V66" s="29">
        <f>IF(A66="","",IF(U66="",'Settings'!$B$4,U66))</f>
        <v/>
      </c>
      <c r="W66" s="57">
        <f>IF($A66="","",IFERROR(S66/V66,""))</f>
        <v/>
      </c>
      <c r="X66" s="58">
        <f>IF($A66="","",IFERROR(IF(S66=0,I66,I66+ROUNDUP(W66*365/12,0)),""))</f>
        <v/>
      </c>
      <c r="Y66" s="59" t="n"/>
      <c r="Z66" s="59" t="n"/>
      <c r="AA66" s="60">
        <f>IF($A66="","",IFERROR(Y66+Z66,""))</f>
        <v/>
      </c>
      <c r="AB66" s="32">
        <f>IF(A66="","",IF(AD66&lt;&gt;"OK","Review Data",IF(L66&lt;=Q66,"Due Now",IF(X66&lt;='Settings'!$B$3,"Due Now",IF(X66&lt;='Settings'!$B$3+'Settings'!$B$5,"Due in 30 Days",IF(X66&lt;='Settings'!$B$3+'Settings'!$B$6,"Due in 90 Days",IF(X66&lt;=EDATE('Settings'!$B$3,6),"Due in 6 Months","Monitor")))))))</f>
        <v/>
      </c>
      <c r="AC66" s="61">
        <f>IF($A66="","",IFERROR(EOMONTH(X66,0),""))</f>
        <v/>
      </c>
      <c r="AD66" s="32">
        <f>IF(A66="","",IF(OR(B66="",C66="",D66="",G66="",H66="",I66="",J66="",K66="",L66="",Y66="",Z66=""),"Missing Required Input",IF(COUNTIF('Settings'!$A$15:$A$18,D66)=0,"Unknown Position Type",IF(J66&lt;H66,"Current Odometer Below Install",IF(I66&lt;G66,"Reading Date Before Install",IF(I66&gt;'Settings'!$B$3,"Reading Date After As-of Date",IF(L66&gt;K66,"Current Tread Above Original",IF(OR(H66&lt;0,J66&lt;0,K66&lt;=0,L66&lt;0,Y66&lt;0,Z66&lt;0,V66&lt;=0),"Check Numeric Input",IF(O66&lt;=0,"Check Wear Rate","OK")))))))))</f>
        <v/>
      </c>
      <c r="AE66" s="37" t="n"/>
      <c r="AF66" s="62">
        <f>IFERROR(IF(AND(AD66="OK",ISNUMBER(X66)),X66+ROW()/100000,""),"")</f>
        <v/>
      </c>
    </row>
    <row r="67">
      <c r="A67" s="25" t="n"/>
      <c r="B67" s="25" t="n"/>
      <c r="C67" s="25" t="n"/>
      <c r="D67" s="25" t="n"/>
      <c r="E67" s="25" t="n"/>
      <c r="F67" s="25" t="n"/>
      <c r="G67" s="55" t="n"/>
      <c r="H67" s="27" t="n"/>
      <c r="I67" s="55" t="n"/>
      <c r="J67" s="27" t="n"/>
      <c r="K67" s="56" t="n"/>
      <c r="L67" s="56" t="n"/>
      <c r="M67" s="29">
        <f>IF($A67="","",IFERROR(IF(OR(H67="",J67=""),"",MAX(0,J67-H67)),""))</f>
        <v/>
      </c>
      <c r="N67" s="57">
        <f>IF($A67="","",IFERROR(IF(OR(K67="",L67=""),"",MAX(0,K67-L67)),""))</f>
        <v/>
      </c>
      <c r="O67" s="31">
        <f>IF($A67="","",IFERROR(IF(AND(M67&gt;0,N67&gt;0),N67/(M67/1000),VLOOKUP(D67,'Settings'!$A$15:$C$18,3,FALSE)),""))</f>
        <v/>
      </c>
      <c r="P67" s="32">
        <f>IF(OR(A67="",D67=""),"",IF(AND(M67&gt;0,N67&gt;0),"Observed Wear","Default from Settings"))</f>
        <v/>
      </c>
      <c r="Q67" s="57">
        <f>IF($A67="","",IFERROR(VLOOKUP(D67,'Settings'!$A$15:$C$18,2,FALSE),""))</f>
        <v/>
      </c>
      <c r="R67" s="57">
        <f>IF($A67="","",IFERROR(MAX(0,L67-Q67),""))</f>
        <v/>
      </c>
      <c r="S67" s="29">
        <f>IF($A67="","",IFERROR(IF(L67&lt;=Q67,0,R67/O67*1000),""))</f>
        <v/>
      </c>
      <c r="T67" s="29">
        <f>IF($A67="","",IFERROR(J67+S67,""))</f>
        <v/>
      </c>
      <c r="U67" s="27" t="n"/>
      <c r="V67" s="29">
        <f>IF(A67="","",IF(U67="",'Settings'!$B$4,U67))</f>
        <v/>
      </c>
      <c r="W67" s="57">
        <f>IF($A67="","",IFERROR(S67/V67,""))</f>
        <v/>
      </c>
      <c r="X67" s="58">
        <f>IF($A67="","",IFERROR(IF(S67=0,I67,I67+ROUNDUP(W67*365/12,0)),""))</f>
        <v/>
      </c>
      <c r="Y67" s="59" t="n"/>
      <c r="Z67" s="59" t="n"/>
      <c r="AA67" s="60">
        <f>IF($A67="","",IFERROR(Y67+Z67,""))</f>
        <v/>
      </c>
      <c r="AB67" s="32">
        <f>IF(A67="","",IF(AD67&lt;&gt;"OK","Review Data",IF(L67&lt;=Q67,"Due Now",IF(X67&lt;='Settings'!$B$3,"Due Now",IF(X67&lt;='Settings'!$B$3+'Settings'!$B$5,"Due in 30 Days",IF(X67&lt;='Settings'!$B$3+'Settings'!$B$6,"Due in 90 Days",IF(X67&lt;=EDATE('Settings'!$B$3,6),"Due in 6 Months","Monitor")))))))</f>
        <v/>
      </c>
      <c r="AC67" s="61">
        <f>IF($A67="","",IFERROR(EOMONTH(X67,0),""))</f>
        <v/>
      </c>
      <c r="AD67" s="32">
        <f>IF(A67="","",IF(OR(B67="",C67="",D67="",G67="",H67="",I67="",J67="",K67="",L67="",Y67="",Z67=""),"Missing Required Input",IF(COUNTIF('Settings'!$A$15:$A$18,D67)=0,"Unknown Position Type",IF(J67&lt;H67,"Current Odometer Below Install",IF(I67&lt;G67,"Reading Date Before Install",IF(I67&gt;'Settings'!$B$3,"Reading Date After As-of Date",IF(L67&gt;K67,"Current Tread Above Original",IF(OR(H67&lt;0,J67&lt;0,K67&lt;=0,L67&lt;0,Y67&lt;0,Z67&lt;0,V67&lt;=0),"Check Numeric Input",IF(O67&lt;=0,"Check Wear Rate","OK")))))))))</f>
        <v/>
      </c>
      <c r="AE67" s="37" t="n"/>
      <c r="AF67" s="62">
        <f>IFERROR(IF(AND(AD67="OK",ISNUMBER(X67)),X67+ROW()/100000,""),"")</f>
        <v/>
      </c>
    </row>
    <row r="68">
      <c r="A68" s="25" t="n"/>
      <c r="B68" s="25" t="n"/>
      <c r="C68" s="25" t="n"/>
      <c r="D68" s="25" t="n"/>
      <c r="E68" s="25" t="n"/>
      <c r="F68" s="25" t="n"/>
      <c r="G68" s="55" t="n"/>
      <c r="H68" s="27" t="n"/>
      <c r="I68" s="55" t="n"/>
      <c r="J68" s="27" t="n"/>
      <c r="K68" s="56" t="n"/>
      <c r="L68" s="56" t="n"/>
      <c r="M68" s="29">
        <f>IF($A68="","",IFERROR(IF(OR(H68="",J68=""),"",MAX(0,J68-H68)),""))</f>
        <v/>
      </c>
      <c r="N68" s="57">
        <f>IF($A68="","",IFERROR(IF(OR(K68="",L68=""),"",MAX(0,K68-L68)),""))</f>
        <v/>
      </c>
      <c r="O68" s="31">
        <f>IF($A68="","",IFERROR(IF(AND(M68&gt;0,N68&gt;0),N68/(M68/1000),VLOOKUP(D68,'Settings'!$A$15:$C$18,3,FALSE)),""))</f>
        <v/>
      </c>
      <c r="P68" s="32">
        <f>IF(OR(A68="",D68=""),"",IF(AND(M68&gt;0,N68&gt;0),"Observed Wear","Default from Settings"))</f>
        <v/>
      </c>
      <c r="Q68" s="57">
        <f>IF($A68="","",IFERROR(VLOOKUP(D68,'Settings'!$A$15:$C$18,2,FALSE),""))</f>
        <v/>
      </c>
      <c r="R68" s="57">
        <f>IF($A68="","",IFERROR(MAX(0,L68-Q68),""))</f>
        <v/>
      </c>
      <c r="S68" s="29">
        <f>IF($A68="","",IFERROR(IF(L68&lt;=Q68,0,R68/O68*1000),""))</f>
        <v/>
      </c>
      <c r="T68" s="29">
        <f>IF($A68="","",IFERROR(J68+S68,""))</f>
        <v/>
      </c>
      <c r="U68" s="27" t="n"/>
      <c r="V68" s="29">
        <f>IF(A68="","",IF(U68="",'Settings'!$B$4,U68))</f>
        <v/>
      </c>
      <c r="W68" s="57">
        <f>IF($A68="","",IFERROR(S68/V68,""))</f>
        <v/>
      </c>
      <c r="X68" s="58">
        <f>IF($A68="","",IFERROR(IF(S68=0,I68,I68+ROUNDUP(W68*365/12,0)),""))</f>
        <v/>
      </c>
      <c r="Y68" s="59" t="n"/>
      <c r="Z68" s="59" t="n"/>
      <c r="AA68" s="60">
        <f>IF($A68="","",IFERROR(Y68+Z68,""))</f>
        <v/>
      </c>
      <c r="AB68" s="32">
        <f>IF(A68="","",IF(AD68&lt;&gt;"OK","Review Data",IF(L68&lt;=Q68,"Due Now",IF(X68&lt;='Settings'!$B$3,"Due Now",IF(X68&lt;='Settings'!$B$3+'Settings'!$B$5,"Due in 30 Days",IF(X68&lt;='Settings'!$B$3+'Settings'!$B$6,"Due in 90 Days",IF(X68&lt;=EDATE('Settings'!$B$3,6),"Due in 6 Months","Monitor")))))))</f>
        <v/>
      </c>
      <c r="AC68" s="61">
        <f>IF($A68="","",IFERROR(EOMONTH(X68,0),""))</f>
        <v/>
      </c>
      <c r="AD68" s="32">
        <f>IF(A68="","",IF(OR(B68="",C68="",D68="",G68="",H68="",I68="",J68="",K68="",L68="",Y68="",Z68=""),"Missing Required Input",IF(COUNTIF('Settings'!$A$15:$A$18,D68)=0,"Unknown Position Type",IF(J68&lt;H68,"Current Odometer Below Install",IF(I68&lt;G68,"Reading Date Before Install",IF(I68&gt;'Settings'!$B$3,"Reading Date After As-of Date",IF(L68&gt;K68,"Current Tread Above Original",IF(OR(H68&lt;0,J68&lt;0,K68&lt;=0,L68&lt;0,Y68&lt;0,Z68&lt;0,V68&lt;=0),"Check Numeric Input",IF(O68&lt;=0,"Check Wear Rate","OK")))))))))</f>
        <v/>
      </c>
      <c r="AE68" s="37" t="n"/>
      <c r="AF68" s="62">
        <f>IFERROR(IF(AND(AD68="OK",ISNUMBER(X68)),X68+ROW()/100000,""),"")</f>
        <v/>
      </c>
    </row>
    <row r="69">
      <c r="A69" s="25" t="n"/>
      <c r="B69" s="25" t="n"/>
      <c r="C69" s="25" t="n"/>
      <c r="D69" s="25" t="n"/>
      <c r="E69" s="25" t="n"/>
      <c r="F69" s="25" t="n"/>
      <c r="G69" s="55" t="n"/>
      <c r="H69" s="27" t="n"/>
      <c r="I69" s="55" t="n"/>
      <c r="J69" s="27" t="n"/>
      <c r="K69" s="56" t="n"/>
      <c r="L69" s="56" t="n"/>
      <c r="M69" s="29">
        <f>IF($A69="","",IFERROR(IF(OR(H69="",J69=""),"",MAX(0,J69-H69)),""))</f>
        <v/>
      </c>
      <c r="N69" s="57">
        <f>IF($A69="","",IFERROR(IF(OR(K69="",L69=""),"",MAX(0,K69-L69)),""))</f>
        <v/>
      </c>
      <c r="O69" s="31">
        <f>IF($A69="","",IFERROR(IF(AND(M69&gt;0,N69&gt;0),N69/(M69/1000),VLOOKUP(D69,'Settings'!$A$15:$C$18,3,FALSE)),""))</f>
        <v/>
      </c>
      <c r="P69" s="32">
        <f>IF(OR(A69="",D69=""),"",IF(AND(M69&gt;0,N69&gt;0),"Observed Wear","Default from Settings"))</f>
        <v/>
      </c>
      <c r="Q69" s="57">
        <f>IF($A69="","",IFERROR(VLOOKUP(D69,'Settings'!$A$15:$C$18,2,FALSE),""))</f>
        <v/>
      </c>
      <c r="R69" s="57">
        <f>IF($A69="","",IFERROR(MAX(0,L69-Q69),""))</f>
        <v/>
      </c>
      <c r="S69" s="29">
        <f>IF($A69="","",IFERROR(IF(L69&lt;=Q69,0,R69/O69*1000),""))</f>
        <v/>
      </c>
      <c r="T69" s="29">
        <f>IF($A69="","",IFERROR(J69+S69,""))</f>
        <v/>
      </c>
      <c r="U69" s="27" t="n"/>
      <c r="V69" s="29">
        <f>IF(A69="","",IF(U69="",'Settings'!$B$4,U69))</f>
        <v/>
      </c>
      <c r="W69" s="57">
        <f>IF($A69="","",IFERROR(S69/V69,""))</f>
        <v/>
      </c>
      <c r="X69" s="58">
        <f>IF($A69="","",IFERROR(IF(S69=0,I69,I69+ROUNDUP(W69*365/12,0)),""))</f>
        <v/>
      </c>
      <c r="Y69" s="59" t="n"/>
      <c r="Z69" s="59" t="n"/>
      <c r="AA69" s="60">
        <f>IF($A69="","",IFERROR(Y69+Z69,""))</f>
        <v/>
      </c>
      <c r="AB69" s="32">
        <f>IF(A69="","",IF(AD69&lt;&gt;"OK","Review Data",IF(L69&lt;=Q69,"Due Now",IF(X69&lt;='Settings'!$B$3,"Due Now",IF(X69&lt;='Settings'!$B$3+'Settings'!$B$5,"Due in 30 Days",IF(X69&lt;='Settings'!$B$3+'Settings'!$B$6,"Due in 90 Days",IF(X69&lt;=EDATE('Settings'!$B$3,6),"Due in 6 Months","Monitor")))))))</f>
        <v/>
      </c>
      <c r="AC69" s="61">
        <f>IF($A69="","",IFERROR(EOMONTH(X69,0),""))</f>
        <v/>
      </c>
      <c r="AD69" s="32">
        <f>IF(A69="","",IF(OR(B69="",C69="",D69="",G69="",H69="",I69="",J69="",K69="",L69="",Y69="",Z69=""),"Missing Required Input",IF(COUNTIF('Settings'!$A$15:$A$18,D69)=0,"Unknown Position Type",IF(J69&lt;H69,"Current Odometer Below Install",IF(I69&lt;G69,"Reading Date Before Install",IF(I69&gt;'Settings'!$B$3,"Reading Date After As-of Date",IF(L69&gt;K69,"Current Tread Above Original",IF(OR(H69&lt;0,J69&lt;0,K69&lt;=0,L69&lt;0,Y69&lt;0,Z69&lt;0,V69&lt;=0),"Check Numeric Input",IF(O69&lt;=0,"Check Wear Rate","OK")))))))))</f>
        <v/>
      </c>
      <c r="AE69" s="37" t="n"/>
      <c r="AF69" s="62">
        <f>IFERROR(IF(AND(AD69="OK",ISNUMBER(X69)),X69+ROW()/100000,""),"")</f>
        <v/>
      </c>
    </row>
    <row r="70">
      <c r="A70" s="25" t="n"/>
      <c r="B70" s="25" t="n"/>
      <c r="C70" s="25" t="n"/>
      <c r="D70" s="25" t="n"/>
      <c r="E70" s="25" t="n"/>
      <c r="F70" s="25" t="n"/>
      <c r="G70" s="55" t="n"/>
      <c r="H70" s="27" t="n"/>
      <c r="I70" s="55" t="n"/>
      <c r="J70" s="27" t="n"/>
      <c r="K70" s="56" t="n"/>
      <c r="L70" s="56" t="n"/>
      <c r="M70" s="29">
        <f>IF($A70="","",IFERROR(IF(OR(H70="",J70=""),"",MAX(0,J70-H70)),""))</f>
        <v/>
      </c>
      <c r="N70" s="57">
        <f>IF($A70="","",IFERROR(IF(OR(K70="",L70=""),"",MAX(0,K70-L70)),""))</f>
        <v/>
      </c>
      <c r="O70" s="31">
        <f>IF($A70="","",IFERROR(IF(AND(M70&gt;0,N70&gt;0),N70/(M70/1000),VLOOKUP(D70,'Settings'!$A$15:$C$18,3,FALSE)),""))</f>
        <v/>
      </c>
      <c r="P70" s="32">
        <f>IF(OR(A70="",D70=""),"",IF(AND(M70&gt;0,N70&gt;0),"Observed Wear","Default from Settings"))</f>
        <v/>
      </c>
      <c r="Q70" s="57">
        <f>IF($A70="","",IFERROR(VLOOKUP(D70,'Settings'!$A$15:$C$18,2,FALSE),""))</f>
        <v/>
      </c>
      <c r="R70" s="57">
        <f>IF($A70="","",IFERROR(MAX(0,L70-Q70),""))</f>
        <v/>
      </c>
      <c r="S70" s="29">
        <f>IF($A70="","",IFERROR(IF(L70&lt;=Q70,0,R70/O70*1000),""))</f>
        <v/>
      </c>
      <c r="T70" s="29">
        <f>IF($A70="","",IFERROR(J70+S70,""))</f>
        <v/>
      </c>
      <c r="U70" s="27" t="n"/>
      <c r="V70" s="29">
        <f>IF(A70="","",IF(U70="",'Settings'!$B$4,U70))</f>
        <v/>
      </c>
      <c r="W70" s="57">
        <f>IF($A70="","",IFERROR(S70/V70,""))</f>
        <v/>
      </c>
      <c r="X70" s="58">
        <f>IF($A70="","",IFERROR(IF(S70=0,I70,I70+ROUNDUP(W70*365/12,0)),""))</f>
        <v/>
      </c>
      <c r="Y70" s="59" t="n"/>
      <c r="Z70" s="59" t="n"/>
      <c r="AA70" s="60">
        <f>IF($A70="","",IFERROR(Y70+Z70,""))</f>
        <v/>
      </c>
      <c r="AB70" s="32">
        <f>IF(A70="","",IF(AD70&lt;&gt;"OK","Review Data",IF(L70&lt;=Q70,"Due Now",IF(X70&lt;='Settings'!$B$3,"Due Now",IF(X70&lt;='Settings'!$B$3+'Settings'!$B$5,"Due in 30 Days",IF(X70&lt;='Settings'!$B$3+'Settings'!$B$6,"Due in 90 Days",IF(X70&lt;=EDATE('Settings'!$B$3,6),"Due in 6 Months","Monitor")))))))</f>
        <v/>
      </c>
      <c r="AC70" s="61">
        <f>IF($A70="","",IFERROR(EOMONTH(X70,0),""))</f>
        <v/>
      </c>
      <c r="AD70" s="32">
        <f>IF(A70="","",IF(OR(B70="",C70="",D70="",G70="",H70="",I70="",J70="",K70="",L70="",Y70="",Z70=""),"Missing Required Input",IF(COUNTIF('Settings'!$A$15:$A$18,D70)=0,"Unknown Position Type",IF(J70&lt;H70,"Current Odometer Below Install",IF(I70&lt;G70,"Reading Date Before Install",IF(I70&gt;'Settings'!$B$3,"Reading Date After As-of Date",IF(L70&gt;K70,"Current Tread Above Original",IF(OR(H70&lt;0,J70&lt;0,K70&lt;=0,L70&lt;0,Y70&lt;0,Z70&lt;0,V70&lt;=0),"Check Numeric Input",IF(O70&lt;=0,"Check Wear Rate","OK")))))))))</f>
        <v/>
      </c>
      <c r="AE70" s="37" t="n"/>
      <c r="AF70" s="62">
        <f>IFERROR(IF(AND(AD70="OK",ISNUMBER(X70)),X70+ROW()/100000,""),"")</f>
        <v/>
      </c>
    </row>
    <row r="71">
      <c r="A71" s="25" t="n"/>
      <c r="B71" s="25" t="n"/>
      <c r="C71" s="25" t="n"/>
      <c r="D71" s="25" t="n"/>
      <c r="E71" s="25" t="n"/>
      <c r="F71" s="25" t="n"/>
      <c r="G71" s="55" t="n"/>
      <c r="H71" s="27" t="n"/>
      <c r="I71" s="55" t="n"/>
      <c r="J71" s="27" t="n"/>
      <c r="K71" s="56" t="n"/>
      <c r="L71" s="56" t="n"/>
      <c r="M71" s="29">
        <f>IF($A71="","",IFERROR(IF(OR(H71="",J71=""),"",MAX(0,J71-H71)),""))</f>
        <v/>
      </c>
      <c r="N71" s="57">
        <f>IF($A71="","",IFERROR(IF(OR(K71="",L71=""),"",MAX(0,K71-L71)),""))</f>
        <v/>
      </c>
      <c r="O71" s="31">
        <f>IF($A71="","",IFERROR(IF(AND(M71&gt;0,N71&gt;0),N71/(M71/1000),VLOOKUP(D71,'Settings'!$A$15:$C$18,3,FALSE)),""))</f>
        <v/>
      </c>
      <c r="P71" s="32">
        <f>IF(OR(A71="",D71=""),"",IF(AND(M71&gt;0,N71&gt;0),"Observed Wear","Default from Settings"))</f>
        <v/>
      </c>
      <c r="Q71" s="57">
        <f>IF($A71="","",IFERROR(VLOOKUP(D71,'Settings'!$A$15:$C$18,2,FALSE),""))</f>
        <v/>
      </c>
      <c r="R71" s="57">
        <f>IF($A71="","",IFERROR(MAX(0,L71-Q71),""))</f>
        <v/>
      </c>
      <c r="S71" s="29">
        <f>IF($A71="","",IFERROR(IF(L71&lt;=Q71,0,R71/O71*1000),""))</f>
        <v/>
      </c>
      <c r="T71" s="29">
        <f>IF($A71="","",IFERROR(J71+S71,""))</f>
        <v/>
      </c>
      <c r="U71" s="27" t="n"/>
      <c r="V71" s="29">
        <f>IF(A71="","",IF(U71="",'Settings'!$B$4,U71))</f>
        <v/>
      </c>
      <c r="W71" s="57">
        <f>IF($A71="","",IFERROR(S71/V71,""))</f>
        <v/>
      </c>
      <c r="X71" s="58">
        <f>IF($A71="","",IFERROR(IF(S71=0,I71,I71+ROUNDUP(W71*365/12,0)),""))</f>
        <v/>
      </c>
      <c r="Y71" s="59" t="n"/>
      <c r="Z71" s="59" t="n"/>
      <c r="AA71" s="60">
        <f>IF($A71="","",IFERROR(Y71+Z71,""))</f>
        <v/>
      </c>
      <c r="AB71" s="32">
        <f>IF(A71="","",IF(AD71&lt;&gt;"OK","Review Data",IF(L71&lt;=Q71,"Due Now",IF(X71&lt;='Settings'!$B$3,"Due Now",IF(X71&lt;='Settings'!$B$3+'Settings'!$B$5,"Due in 30 Days",IF(X71&lt;='Settings'!$B$3+'Settings'!$B$6,"Due in 90 Days",IF(X71&lt;=EDATE('Settings'!$B$3,6),"Due in 6 Months","Monitor")))))))</f>
        <v/>
      </c>
      <c r="AC71" s="61">
        <f>IF($A71="","",IFERROR(EOMONTH(X71,0),""))</f>
        <v/>
      </c>
      <c r="AD71" s="32">
        <f>IF(A71="","",IF(OR(B71="",C71="",D71="",G71="",H71="",I71="",J71="",K71="",L71="",Y71="",Z71=""),"Missing Required Input",IF(COUNTIF('Settings'!$A$15:$A$18,D71)=0,"Unknown Position Type",IF(J71&lt;H71,"Current Odometer Below Install",IF(I71&lt;G71,"Reading Date Before Install",IF(I71&gt;'Settings'!$B$3,"Reading Date After As-of Date",IF(L71&gt;K71,"Current Tread Above Original",IF(OR(H71&lt;0,J71&lt;0,K71&lt;=0,L71&lt;0,Y71&lt;0,Z71&lt;0,V71&lt;=0),"Check Numeric Input",IF(O71&lt;=0,"Check Wear Rate","OK")))))))))</f>
        <v/>
      </c>
      <c r="AE71" s="37" t="n"/>
      <c r="AF71" s="62">
        <f>IFERROR(IF(AND(AD71="OK",ISNUMBER(X71)),X71+ROW()/100000,""),"")</f>
        <v/>
      </c>
    </row>
    <row r="72">
      <c r="A72" s="25" t="n"/>
      <c r="B72" s="25" t="n"/>
      <c r="C72" s="25" t="n"/>
      <c r="D72" s="25" t="n"/>
      <c r="E72" s="25" t="n"/>
      <c r="F72" s="25" t="n"/>
      <c r="G72" s="55" t="n"/>
      <c r="H72" s="27" t="n"/>
      <c r="I72" s="55" t="n"/>
      <c r="J72" s="27" t="n"/>
      <c r="K72" s="56" t="n"/>
      <c r="L72" s="56" t="n"/>
      <c r="M72" s="29">
        <f>IF($A72="","",IFERROR(IF(OR(H72="",J72=""),"",MAX(0,J72-H72)),""))</f>
        <v/>
      </c>
      <c r="N72" s="57">
        <f>IF($A72="","",IFERROR(IF(OR(K72="",L72=""),"",MAX(0,K72-L72)),""))</f>
        <v/>
      </c>
      <c r="O72" s="31">
        <f>IF($A72="","",IFERROR(IF(AND(M72&gt;0,N72&gt;0),N72/(M72/1000),VLOOKUP(D72,'Settings'!$A$15:$C$18,3,FALSE)),""))</f>
        <v/>
      </c>
      <c r="P72" s="32">
        <f>IF(OR(A72="",D72=""),"",IF(AND(M72&gt;0,N72&gt;0),"Observed Wear","Default from Settings"))</f>
        <v/>
      </c>
      <c r="Q72" s="57">
        <f>IF($A72="","",IFERROR(VLOOKUP(D72,'Settings'!$A$15:$C$18,2,FALSE),""))</f>
        <v/>
      </c>
      <c r="R72" s="57">
        <f>IF($A72="","",IFERROR(MAX(0,L72-Q72),""))</f>
        <v/>
      </c>
      <c r="S72" s="29">
        <f>IF($A72="","",IFERROR(IF(L72&lt;=Q72,0,R72/O72*1000),""))</f>
        <v/>
      </c>
      <c r="T72" s="29">
        <f>IF($A72="","",IFERROR(J72+S72,""))</f>
        <v/>
      </c>
      <c r="U72" s="27" t="n"/>
      <c r="V72" s="29">
        <f>IF(A72="","",IF(U72="",'Settings'!$B$4,U72))</f>
        <v/>
      </c>
      <c r="W72" s="57">
        <f>IF($A72="","",IFERROR(S72/V72,""))</f>
        <v/>
      </c>
      <c r="X72" s="58">
        <f>IF($A72="","",IFERROR(IF(S72=0,I72,I72+ROUNDUP(W72*365/12,0)),""))</f>
        <v/>
      </c>
      <c r="Y72" s="59" t="n"/>
      <c r="Z72" s="59" t="n"/>
      <c r="AA72" s="60">
        <f>IF($A72="","",IFERROR(Y72+Z72,""))</f>
        <v/>
      </c>
      <c r="AB72" s="32">
        <f>IF(A72="","",IF(AD72&lt;&gt;"OK","Review Data",IF(L72&lt;=Q72,"Due Now",IF(X72&lt;='Settings'!$B$3,"Due Now",IF(X72&lt;='Settings'!$B$3+'Settings'!$B$5,"Due in 30 Days",IF(X72&lt;='Settings'!$B$3+'Settings'!$B$6,"Due in 90 Days",IF(X72&lt;=EDATE('Settings'!$B$3,6),"Due in 6 Months","Monitor")))))))</f>
        <v/>
      </c>
      <c r="AC72" s="61">
        <f>IF($A72="","",IFERROR(EOMONTH(X72,0),""))</f>
        <v/>
      </c>
      <c r="AD72" s="32">
        <f>IF(A72="","",IF(OR(B72="",C72="",D72="",G72="",H72="",I72="",J72="",K72="",L72="",Y72="",Z72=""),"Missing Required Input",IF(COUNTIF('Settings'!$A$15:$A$18,D72)=0,"Unknown Position Type",IF(J72&lt;H72,"Current Odometer Below Install",IF(I72&lt;G72,"Reading Date Before Install",IF(I72&gt;'Settings'!$B$3,"Reading Date After As-of Date",IF(L72&gt;K72,"Current Tread Above Original",IF(OR(H72&lt;0,J72&lt;0,K72&lt;=0,L72&lt;0,Y72&lt;0,Z72&lt;0,V72&lt;=0),"Check Numeric Input",IF(O72&lt;=0,"Check Wear Rate","OK")))))))))</f>
        <v/>
      </c>
      <c r="AE72" s="37" t="n"/>
      <c r="AF72" s="62">
        <f>IFERROR(IF(AND(AD72="OK",ISNUMBER(X72)),X72+ROW()/100000,""),"")</f>
        <v/>
      </c>
    </row>
    <row r="73">
      <c r="A73" s="25" t="n"/>
      <c r="B73" s="25" t="n"/>
      <c r="C73" s="25" t="n"/>
      <c r="D73" s="25" t="n"/>
      <c r="E73" s="25" t="n"/>
      <c r="F73" s="25" t="n"/>
      <c r="G73" s="55" t="n"/>
      <c r="H73" s="27" t="n"/>
      <c r="I73" s="55" t="n"/>
      <c r="J73" s="27" t="n"/>
      <c r="K73" s="56" t="n"/>
      <c r="L73" s="56" t="n"/>
      <c r="M73" s="29">
        <f>IF($A73="","",IFERROR(IF(OR(H73="",J73=""),"",MAX(0,J73-H73)),""))</f>
        <v/>
      </c>
      <c r="N73" s="57">
        <f>IF($A73="","",IFERROR(IF(OR(K73="",L73=""),"",MAX(0,K73-L73)),""))</f>
        <v/>
      </c>
      <c r="O73" s="31">
        <f>IF($A73="","",IFERROR(IF(AND(M73&gt;0,N73&gt;0),N73/(M73/1000),VLOOKUP(D73,'Settings'!$A$15:$C$18,3,FALSE)),""))</f>
        <v/>
      </c>
      <c r="P73" s="32">
        <f>IF(OR(A73="",D73=""),"",IF(AND(M73&gt;0,N73&gt;0),"Observed Wear","Default from Settings"))</f>
        <v/>
      </c>
      <c r="Q73" s="57">
        <f>IF($A73="","",IFERROR(VLOOKUP(D73,'Settings'!$A$15:$C$18,2,FALSE),""))</f>
        <v/>
      </c>
      <c r="R73" s="57">
        <f>IF($A73="","",IFERROR(MAX(0,L73-Q73),""))</f>
        <v/>
      </c>
      <c r="S73" s="29">
        <f>IF($A73="","",IFERROR(IF(L73&lt;=Q73,0,R73/O73*1000),""))</f>
        <v/>
      </c>
      <c r="T73" s="29">
        <f>IF($A73="","",IFERROR(J73+S73,""))</f>
        <v/>
      </c>
      <c r="U73" s="27" t="n"/>
      <c r="V73" s="29">
        <f>IF(A73="","",IF(U73="",'Settings'!$B$4,U73))</f>
        <v/>
      </c>
      <c r="W73" s="57">
        <f>IF($A73="","",IFERROR(S73/V73,""))</f>
        <v/>
      </c>
      <c r="X73" s="58">
        <f>IF($A73="","",IFERROR(IF(S73=0,I73,I73+ROUNDUP(W73*365/12,0)),""))</f>
        <v/>
      </c>
      <c r="Y73" s="59" t="n"/>
      <c r="Z73" s="59" t="n"/>
      <c r="AA73" s="60">
        <f>IF($A73="","",IFERROR(Y73+Z73,""))</f>
        <v/>
      </c>
      <c r="AB73" s="32">
        <f>IF(A73="","",IF(AD73&lt;&gt;"OK","Review Data",IF(L73&lt;=Q73,"Due Now",IF(X73&lt;='Settings'!$B$3,"Due Now",IF(X73&lt;='Settings'!$B$3+'Settings'!$B$5,"Due in 30 Days",IF(X73&lt;='Settings'!$B$3+'Settings'!$B$6,"Due in 90 Days",IF(X73&lt;=EDATE('Settings'!$B$3,6),"Due in 6 Months","Monitor")))))))</f>
        <v/>
      </c>
      <c r="AC73" s="61">
        <f>IF($A73="","",IFERROR(EOMONTH(X73,0),""))</f>
        <v/>
      </c>
      <c r="AD73" s="32">
        <f>IF(A73="","",IF(OR(B73="",C73="",D73="",G73="",H73="",I73="",J73="",K73="",L73="",Y73="",Z73=""),"Missing Required Input",IF(COUNTIF('Settings'!$A$15:$A$18,D73)=0,"Unknown Position Type",IF(J73&lt;H73,"Current Odometer Below Install",IF(I73&lt;G73,"Reading Date Before Install",IF(I73&gt;'Settings'!$B$3,"Reading Date After As-of Date",IF(L73&gt;K73,"Current Tread Above Original",IF(OR(H73&lt;0,J73&lt;0,K73&lt;=0,L73&lt;0,Y73&lt;0,Z73&lt;0,V73&lt;=0),"Check Numeric Input",IF(O73&lt;=0,"Check Wear Rate","OK")))))))))</f>
        <v/>
      </c>
      <c r="AE73" s="37" t="n"/>
      <c r="AF73" s="62">
        <f>IFERROR(IF(AND(AD73="OK",ISNUMBER(X73)),X73+ROW()/100000,""),"")</f>
        <v/>
      </c>
    </row>
    <row r="74">
      <c r="A74" s="25" t="n"/>
      <c r="B74" s="25" t="n"/>
      <c r="C74" s="25" t="n"/>
      <c r="D74" s="25" t="n"/>
      <c r="E74" s="25" t="n"/>
      <c r="F74" s="25" t="n"/>
      <c r="G74" s="55" t="n"/>
      <c r="H74" s="27" t="n"/>
      <c r="I74" s="55" t="n"/>
      <c r="J74" s="27" t="n"/>
      <c r="K74" s="56" t="n"/>
      <c r="L74" s="56" t="n"/>
      <c r="M74" s="29">
        <f>IF($A74="","",IFERROR(IF(OR(H74="",J74=""),"",MAX(0,J74-H74)),""))</f>
        <v/>
      </c>
      <c r="N74" s="57">
        <f>IF($A74="","",IFERROR(IF(OR(K74="",L74=""),"",MAX(0,K74-L74)),""))</f>
        <v/>
      </c>
      <c r="O74" s="31">
        <f>IF($A74="","",IFERROR(IF(AND(M74&gt;0,N74&gt;0),N74/(M74/1000),VLOOKUP(D74,'Settings'!$A$15:$C$18,3,FALSE)),""))</f>
        <v/>
      </c>
      <c r="P74" s="32">
        <f>IF(OR(A74="",D74=""),"",IF(AND(M74&gt;0,N74&gt;0),"Observed Wear","Default from Settings"))</f>
        <v/>
      </c>
      <c r="Q74" s="57">
        <f>IF($A74="","",IFERROR(VLOOKUP(D74,'Settings'!$A$15:$C$18,2,FALSE),""))</f>
        <v/>
      </c>
      <c r="R74" s="57">
        <f>IF($A74="","",IFERROR(MAX(0,L74-Q74),""))</f>
        <v/>
      </c>
      <c r="S74" s="29">
        <f>IF($A74="","",IFERROR(IF(L74&lt;=Q74,0,R74/O74*1000),""))</f>
        <v/>
      </c>
      <c r="T74" s="29">
        <f>IF($A74="","",IFERROR(J74+S74,""))</f>
        <v/>
      </c>
      <c r="U74" s="27" t="n"/>
      <c r="V74" s="29">
        <f>IF(A74="","",IF(U74="",'Settings'!$B$4,U74))</f>
        <v/>
      </c>
      <c r="W74" s="57">
        <f>IF($A74="","",IFERROR(S74/V74,""))</f>
        <v/>
      </c>
      <c r="X74" s="58">
        <f>IF($A74="","",IFERROR(IF(S74=0,I74,I74+ROUNDUP(W74*365/12,0)),""))</f>
        <v/>
      </c>
      <c r="Y74" s="59" t="n"/>
      <c r="Z74" s="59" t="n"/>
      <c r="AA74" s="60">
        <f>IF($A74="","",IFERROR(Y74+Z74,""))</f>
        <v/>
      </c>
      <c r="AB74" s="32">
        <f>IF(A74="","",IF(AD74&lt;&gt;"OK","Review Data",IF(L74&lt;=Q74,"Due Now",IF(X74&lt;='Settings'!$B$3,"Due Now",IF(X74&lt;='Settings'!$B$3+'Settings'!$B$5,"Due in 30 Days",IF(X74&lt;='Settings'!$B$3+'Settings'!$B$6,"Due in 90 Days",IF(X74&lt;=EDATE('Settings'!$B$3,6),"Due in 6 Months","Monitor")))))))</f>
        <v/>
      </c>
      <c r="AC74" s="61">
        <f>IF($A74="","",IFERROR(EOMONTH(X74,0),""))</f>
        <v/>
      </c>
      <c r="AD74" s="32">
        <f>IF(A74="","",IF(OR(B74="",C74="",D74="",G74="",H74="",I74="",J74="",K74="",L74="",Y74="",Z74=""),"Missing Required Input",IF(COUNTIF('Settings'!$A$15:$A$18,D74)=0,"Unknown Position Type",IF(J74&lt;H74,"Current Odometer Below Install",IF(I74&lt;G74,"Reading Date Before Install",IF(I74&gt;'Settings'!$B$3,"Reading Date After As-of Date",IF(L74&gt;K74,"Current Tread Above Original",IF(OR(H74&lt;0,J74&lt;0,K74&lt;=0,L74&lt;0,Y74&lt;0,Z74&lt;0,V74&lt;=0),"Check Numeric Input",IF(O74&lt;=0,"Check Wear Rate","OK")))))))))</f>
        <v/>
      </c>
      <c r="AE74" s="37" t="n"/>
      <c r="AF74" s="62">
        <f>IFERROR(IF(AND(AD74="OK",ISNUMBER(X74)),X74+ROW()/100000,""),"")</f>
        <v/>
      </c>
    </row>
    <row r="75">
      <c r="A75" s="25" t="n"/>
      <c r="B75" s="25" t="n"/>
      <c r="C75" s="25" t="n"/>
      <c r="D75" s="25" t="n"/>
      <c r="E75" s="25" t="n"/>
      <c r="F75" s="25" t="n"/>
      <c r="G75" s="55" t="n"/>
      <c r="H75" s="27" t="n"/>
      <c r="I75" s="55" t="n"/>
      <c r="J75" s="27" t="n"/>
      <c r="K75" s="56" t="n"/>
      <c r="L75" s="56" t="n"/>
      <c r="M75" s="29">
        <f>IF($A75="","",IFERROR(IF(OR(H75="",J75=""),"",MAX(0,J75-H75)),""))</f>
        <v/>
      </c>
      <c r="N75" s="57">
        <f>IF($A75="","",IFERROR(IF(OR(K75="",L75=""),"",MAX(0,K75-L75)),""))</f>
        <v/>
      </c>
      <c r="O75" s="31">
        <f>IF($A75="","",IFERROR(IF(AND(M75&gt;0,N75&gt;0),N75/(M75/1000),VLOOKUP(D75,'Settings'!$A$15:$C$18,3,FALSE)),""))</f>
        <v/>
      </c>
      <c r="P75" s="32">
        <f>IF(OR(A75="",D75=""),"",IF(AND(M75&gt;0,N75&gt;0),"Observed Wear","Default from Settings"))</f>
        <v/>
      </c>
      <c r="Q75" s="57">
        <f>IF($A75="","",IFERROR(VLOOKUP(D75,'Settings'!$A$15:$C$18,2,FALSE),""))</f>
        <v/>
      </c>
      <c r="R75" s="57">
        <f>IF($A75="","",IFERROR(MAX(0,L75-Q75),""))</f>
        <v/>
      </c>
      <c r="S75" s="29">
        <f>IF($A75="","",IFERROR(IF(L75&lt;=Q75,0,R75/O75*1000),""))</f>
        <v/>
      </c>
      <c r="T75" s="29">
        <f>IF($A75="","",IFERROR(J75+S75,""))</f>
        <v/>
      </c>
      <c r="U75" s="27" t="n"/>
      <c r="V75" s="29">
        <f>IF(A75="","",IF(U75="",'Settings'!$B$4,U75))</f>
        <v/>
      </c>
      <c r="W75" s="57">
        <f>IF($A75="","",IFERROR(S75/V75,""))</f>
        <v/>
      </c>
      <c r="X75" s="58">
        <f>IF($A75="","",IFERROR(IF(S75=0,I75,I75+ROUNDUP(W75*365/12,0)),""))</f>
        <v/>
      </c>
      <c r="Y75" s="59" t="n"/>
      <c r="Z75" s="59" t="n"/>
      <c r="AA75" s="60">
        <f>IF($A75="","",IFERROR(Y75+Z75,""))</f>
        <v/>
      </c>
      <c r="AB75" s="32">
        <f>IF(A75="","",IF(AD75&lt;&gt;"OK","Review Data",IF(L75&lt;=Q75,"Due Now",IF(X75&lt;='Settings'!$B$3,"Due Now",IF(X75&lt;='Settings'!$B$3+'Settings'!$B$5,"Due in 30 Days",IF(X75&lt;='Settings'!$B$3+'Settings'!$B$6,"Due in 90 Days",IF(X75&lt;=EDATE('Settings'!$B$3,6),"Due in 6 Months","Monitor")))))))</f>
        <v/>
      </c>
      <c r="AC75" s="61">
        <f>IF($A75="","",IFERROR(EOMONTH(X75,0),""))</f>
        <v/>
      </c>
      <c r="AD75" s="32">
        <f>IF(A75="","",IF(OR(B75="",C75="",D75="",G75="",H75="",I75="",J75="",K75="",L75="",Y75="",Z75=""),"Missing Required Input",IF(COUNTIF('Settings'!$A$15:$A$18,D75)=0,"Unknown Position Type",IF(J75&lt;H75,"Current Odometer Below Install",IF(I75&lt;G75,"Reading Date Before Install",IF(I75&gt;'Settings'!$B$3,"Reading Date After As-of Date",IF(L75&gt;K75,"Current Tread Above Original",IF(OR(H75&lt;0,J75&lt;0,K75&lt;=0,L75&lt;0,Y75&lt;0,Z75&lt;0,V75&lt;=0),"Check Numeric Input",IF(O75&lt;=0,"Check Wear Rate","OK")))))))))</f>
        <v/>
      </c>
      <c r="AE75" s="37" t="n"/>
      <c r="AF75" s="62">
        <f>IFERROR(IF(AND(AD75="OK",ISNUMBER(X75)),X75+ROW()/100000,""),"")</f>
        <v/>
      </c>
    </row>
    <row r="76">
      <c r="A76" s="25" t="n"/>
      <c r="B76" s="25" t="n"/>
      <c r="C76" s="25" t="n"/>
      <c r="D76" s="25" t="n"/>
      <c r="E76" s="25" t="n"/>
      <c r="F76" s="25" t="n"/>
      <c r="G76" s="55" t="n"/>
      <c r="H76" s="27" t="n"/>
      <c r="I76" s="55" t="n"/>
      <c r="J76" s="27" t="n"/>
      <c r="K76" s="56" t="n"/>
      <c r="L76" s="56" t="n"/>
      <c r="M76" s="29">
        <f>IF($A76="","",IFERROR(IF(OR(H76="",J76=""),"",MAX(0,J76-H76)),""))</f>
        <v/>
      </c>
      <c r="N76" s="57">
        <f>IF($A76="","",IFERROR(IF(OR(K76="",L76=""),"",MAX(0,K76-L76)),""))</f>
        <v/>
      </c>
      <c r="O76" s="31">
        <f>IF($A76="","",IFERROR(IF(AND(M76&gt;0,N76&gt;0),N76/(M76/1000),VLOOKUP(D76,'Settings'!$A$15:$C$18,3,FALSE)),""))</f>
        <v/>
      </c>
      <c r="P76" s="32">
        <f>IF(OR(A76="",D76=""),"",IF(AND(M76&gt;0,N76&gt;0),"Observed Wear","Default from Settings"))</f>
        <v/>
      </c>
      <c r="Q76" s="57">
        <f>IF($A76="","",IFERROR(VLOOKUP(D76,'Settings'!$A$15:$C$18,2,FALSE),""))</f>
        <v/>
      </c>
      <c r="R76" s="57">
        <f>IF($A76="","",IFERROR(MAX(0,L76-Q76),""))</f>
        <v/>
      </c>
      <c r="S76" s="29">
        <f>IF($A76="","",IFERROR(IF(L76&lt;=Q76,0,R76/O76*1000),""))</f>
        <v/>
      </c>
      <c r="T76" s="29">
        <f>IF($A76="","",IFERROR(J76+S76,""))</f>
        <v/>
      </c>
      <c r="U76" s="27" t="n"/>
      <c r="V76" s="29">
        <f>IF(A76="","",IF(U76="",'Settings'!$B$4,U76))</f>
        <v/>
      </c>
      <c r="W76" s="57">
        <f>IF($A76="","",IFERROR(S76/V76,""))</f>
        <v/>
      </c>
      <c r="X76" s="58">
        <f>IF($A76="","",IFERROR(IF(S76=0,I76,I76+ROUNDUP(W76*365/12,0)),""))</f>
        <v/>
      </c>
      <c r="Y76" s="59" t="n"/>
      <c r="Z76" s="59" t="n"/>
      <c r="AA76" s="60">
        <f>IF($A76="","",IFERROR(Y76+Z76,""))</f>
        <v/>
      </c>
      <c r="AB76" s="32">
        <f>IF(A76="","",IF(AD76&lt;&gt;"OK","Review Data",IF(L76&lt;=Q76,"Due Now",IF(X76&lt;='Settings'!$B$3,"Due Now",IF(X76&lt;='Settings'!$B$3+'Settings'!$B$5,"Due in 30 Days",IF(X76&lt;='Settings'!$B$3+'Settings'!$B$6,"Due in 90 Days",IF(X76&lt;=EDATE('Settings'!$B$3,6),"Due in 6 Months","Monitor")))))))</f>
        <v/>
      </c>
      <c r="AC76" s="61">
        <f>IF($A76="","",IFERROR(EOMONTH(X76,0),""))</f>
        <v/>
      </c>
      <c r="AD76" s="32">
        <f>IF(A76="","",IF(OR(B76="",C76="",D76="",G76="",H76="",I76="",J76="",K76="",L76="",Y76="",Z76=""),"Missing Required Input",IF(COUNTIF('Settings'!$A$15:$A$18,D76)=0,"Unknown Position Type",IF(J76&lt;H76,"Current Odometer Below Install",IF(I76&lt;G76,"Reading Date Before Install",IF(I76&gt;'Settings'!$B$3,"Reading Date After As-of Date",IF(L76&gt;K76,"Current Tread Above Original",IF(OR(H76&lt;0,J76&lt;0,K76&lt;=0,L76&lt;0,Y76&lt;0,Z76&lt;0,V76&lt;=0),"Check Numeric Input",IF(O76&lt;=0,"Check Wear Rate","OK")))))))))</f>
        <v/>
      </c>
      <c r="AE76" s="37" t="n"/>
      <c r="AF76" s="62">
        <f>IFERROR(IF(AND(AD76="OK",ISNUMBER(X76)),X76+ROW()/100000,""),"")</f>
        <v/>
      </c>
    </row>
    <row r="77">
      <c r="A77" s="25" t="n"/>
      <c r="B77" s="25" t="n"/>
      <c r="C77" s="25" t="n"/>
      <c r="D77" s="25" t="n"/>
      <c r="E77" s="25" t="n"/>
      <c r="F77" s="25" t="n"/>
      <c r="G77" s="55" t="n"/>
      <c r="H77" s="27" t="n"/>
      <c r="I77" s="55" t="n"/>
      <c r="J77" s="27" t="n"/>
      <c r="K77" s="56" t="n"/>
      <c r="L77" s="56" t="n"/>
      <c r="M77" s="29">
        <f>IF($A77="","",IFERROR(IF(OR(H77="",J77=""),"",MAX(0,J77-H77)),""))</f>
        <v/>
      </c>
      <c r="N77" s="57">
        <f>IF($A77="","",IFERROR(IF(OR(K77="",L77=""),"",MAX(0,K77-L77)),""))</f>
        <v/>
      </c>
      <c r="O77" s="31">
        <f>IF($A77="","",IFERROR(IF(AND(M77&gt;0,N77&gt;0),N77/(M77/1000),VLOOKUP(D77,'Settings'!$A$15:$C$18,3,FALSE)),""))</f>
        <v/>
      </c>
      <c r="P77" s="32">
        <f>IF(OR(A77="",D77=""),"",IF(AND(M77&gt;0,N77&gt;0),"Observed Wear","Default from Settings"))</f>
        <v/>
      </c>
      <c r="Q77" s="57">
        <f>IF($A77="","",IFERROR(VLOOKUP(D77,'Settings'!$A$15:$C$18,2,FALSE),""))</f>
        <v/>
      </c>
      <c r="R77" s="57">
        <f>IF($A77="","",IFERROR(MAX(0,L77-Q77),""))</f>
        <v/>
      </c>
      <c r="S77" s="29">
        <f>IF($A77="","",IFERROR(IF(L77&lt;=Q77,0,R77/O77*1000),""))</f>
        <v/>
      </c>
      <c r="T77" s="29">
        <f>IF($A77="","",IFERROR(J77+S77,""))</f>
        <v/>
      </c>
      <c r="U77" s="27" t="n"/>
      <c r="V77" s="29">
        <f>IF(A77="","",IF(U77="",'Settings'!$B$4,U77))</f>
        <v/>
      </c>
      <c r="W77" s="57">
        <f>IF($A77="","",IFERROR(S77/V77,""))</f>
        <v/>
      </c>
      <c r="X77" s="58">
        <f>IF($A77="","",IFERROR(IF(S77=0,I77,I77+ROUNDUP(W77*365/12,0)),""))</f>
        <v/>
      </c>
      <c r="Y77" s="59" t="n"/>
      <c r="Z77" s="59" t="n"/>
      <c r="AA77" s="60">
        <f>IF($A77="","",IFERROR(Y77+Z77,""))</f>
        <v/>
      </c>
      <c r="AB77" s="32">
        <f>IF(A77="","",IF(AD77&lt;&gt;"OK","Review Data",IF(L77&lt;=Q77,"Due Now",IF(X77&lt;='Settings'!$B$3,"Due Now",IF(X77&lt;='Settings'!$B$3+'Settings'!$B$5,"Due in 30 Days",IF(X77&lt;='Settings'!$B$3+'Settings'!$B$6,"Due in 90 Days",IF(X77&lt;=EDATE('Settings'!$B$3,6),"Due in 6 Months","Monitor")))))))</f>
        <v/>
      </c>
      <c r="AC77" s="61">
        <f>IF($A77="","",IFERROR(EOMONTH(X77,0),""))</f>
        <v/>
      </c>
      <c r="AD77" s="32">
        <f>IF(A77="","",IF(OR(B77="",C77="",D77="",G77="",H77="",I77="",J77="",K77="",L77="",Y77="",Z77=""),"Missing Required Input",IF(COUNTIF('Settings'!$A$15:$A$18,D77)=0,"Unknown Position Type",IF(J77&lt;H77,"Current Odometer Below Install",IF(I77&lt;G77,"Reading Date Before Install",IF(I77&gt;'Settings'!$B$3,"Reading Date After As-of Date",IF(L77&gt;K77,"Current Tread Above Original",IF(OR(H77&lt;0,J77&lt;0,K77&lt;=0,L77&lt;0,Y77&lt;0,Z77&lt;0,V77&lt;=0),"Check Numeric Input",IF(O77&lt;=0,"Check Wear Rate","OK")))))))))</f>
        <v/>
      </c>
      <c r="AE77" s="37" t="n"/>
      <c r="AF77" s="62">
        <f>IFERROR(IF(AND(AD77="OK",ISNUMBER(X77)),X77+ROW()/100000,""),"")</f>
        <v/>
      </c>
    </row>
    <row r="78">
      <c r="A78" s="25" t="n"/>
      <c r="B78" s="25" t="n"/>
      <c r="C78" s="25" t="n"/>
      <c r="D78" s="25" t="n"/>
      <c r="E78" s="25" t="n"/>
      <c r="F78" s="25" t="n"/>
      <c r="G78" s="55" t="n"/>
      <c r="H78" s="27" t="n"/>
      <c r="I78" s="55" t="n"/>
      <c r="J78" s="27" t="n"/>
      <c r="K78" s="56" t="n"/>
      <c r="L78" s="56" t="n"/>
      <c r="M78" s="29">
        <f>IF($A78="","",IFERROR(IF(OR(H78="",J78=""),"",MAX(0,J78-H78)),""))</f>
        <v/>
      </c>
      <c r="N78" s="57">
        <f>IF($A78="","",IFERROR(IF(OR(K78="",L78=""),"",MAX(0,K78-L78)),""))</f>
        <v/>
      </c>
      <c r="O78" s="31">
        <f>IF($A78="","",IFERROR(IF(AND(M78&gt;0,N78&gt;0),N78/(M78/1000),VLOOKUP(D78,'Settings'!$A$15:$C$18,3,FALSE)),""))</f>
        <v/>
      </c>
      <c r="P78" s="32">
        <f>IF(OR(A78="",D78=""),"",IF(AND(M78&gt;0,N78&gt;0),"Observed Wear","Default from Settings"))</f>
        <v/>
      </c>
      <c r="Q78" s="57">
        <f>IF($A78="","",IFERROR(VLOOKUP(D78,'Settings'!$A$15:$C$18,2,FALSE),""))</f>
        <v/>
      </c>
      <c r="R78" s="57">
        <f>IF($A78="","",IFERROR(MAX(0,L78-Q78),""))</f>
        <v/>
      </c>
      <c r="S78" s="29">
        <f>IF($A78="","",IFERROR(IF(L78&lt;=Q78,0,R78/O78*1000),""))</f>
        <v/>
      </c>
      <c r="T78" s="29">
        <f>IF($A78="","",IFERROR(J78+S78,""))</f>
        <v/>
      </c>
      <c r="U78" s="27" t="n"/>
      <c r="V78" s="29">
        <f>IF(A78="","",IF(U78="",'Settings'!$B$4,U78))</f>
        <v/>
      </c>
      <c r="W78" s="57">
        <f>IF($A78="","",IFERROR(S78/V78,""))</f>
        <v/>
      </c>
      <c r="X78" s="58">
        <f>IF($A78="","",IFERROR(IF(S78=0,I78,I78+ROUNDUP(W78*365/12,0)),""))</f>
        <v/>
      </c>
      <c r="Y78" s="59" t="n"/>
      <c r="Z78" s="59" t="n"/>
      <c r="AA78" s="60">
        <f>IF($A78="","",IFERROR(Y78+Z78,""))</f>
        <v/>
      </c>
      <c r="AB78" s="32">
        <f>IF(A78="","",IF(AD78&lt;&gt;"OK","Review Data",IF(L78&lt;=Q78,"Due Now",IF(X78&lt;='Settings'!$B$3,"Due Now",IF(X78&lt;='Settings'!$B$3+'Settings'!$B$5,"Due in 30 Days",IF(X78&lt;='Settings'!$B$3+'Settings'!$B$6,"Due in 90 Days",IF(X78&lt;=EDATE('Settings'!$B$3,6),"Due in 6 Months","Monitor")))))))</f>
        <v/>
      </c>
      <c r="AC78" s="61">
        <f>IF($A78="","",IFERROR(EOMONTH(X78,0),""))</f>
        <v/>
      </c>
      <c r="AD78" s="32">
        <f>IF(A78="","",IF(OR(B78="",C78="",D78="",G78="",H78="",I78="",J78="",K78="",L78="",Y78="",Z78=""),"Missing Required Input",IF(COUNTIF('Settings'!$A$15:$A$18,D78)=0,"Unknown Position Type",IF(J78&lt;H78,"Current Odometer Below Install",IF(I78&lt;G78,"Reading Date Before Install",IF(I78&gt;'Settings'!$B$3,"Reading Date After As-of Date",IF(L78&gt;K78,"Current Tread Above Original",IF(OR(H78&lt;0,J78&lt;0,K78&lt;=0,L78&lt;0,Y78&lt;0,Z78&lt;0,V78&lt;=0),"Check Numeric Input",IF(O78&lt;=0,"Check Wear Rate","OK")))))))))</f>
        <v/>
      </c>
      <c r="AE78" s="37" t="n"/>
      <c r="AF78" s="62">
        <f>IFERROR(IF(AND(AD78="OK",ISNUMBER(X78)),X78+ROW()/100000,""),"")</f>
        <v/>
      </c>
    </row>
    <row r="79">
      <c r="A79" s="25" t="n"/>
      <c r="B79" s="25" t="n"/>
      <c r="C79" s="25" t="n"/>
      <c r="D79" s="25" t="n"/>
      <c r="E79" s="25" t="n"/>
      <c r="F79" s="25" t="n"/>
      <c r="G79" s="55" t="n"/>
      <c r="H79" s="27" t="n"/>
      <c r="I79" s="55" t="n"/>
      <c r="J79" s="27" t="n"/>
      <c r="K79" s="56" t="n"/>
      <c r="L79" s="56" t="n"/>
      <c r="M79" s="29">
        <f>IF($A79="","",IFERROR(IF(OR(H79="",J79=""),"",MAX(0,J79-H79)),""))</f>
        <v/>
      </c>
      <c r="N79" s="57">
        <f>IF($A79="","",IFERROR(IF(OR(K79="",L79=""),"",MAX(0,K79-L79)),""))</f>
        <v/>
      </c>
      <c r="O79" s="31">
        <f>IF($A79="","",IFERROR(IF(AND(M79&gt;0,N79&gt;0),N79/(M79/1000),VLOOKUP(D79,'Settings'!$A$15:$C$18,3,FALSE)),""))</f>
        <v/>
      </c>
      <c r="P79" s="32">
        <f>IF(OR(A79="",D79=""),"",IF(AND(M79&gt;0,N79&gt;0),"Observed Wear","Default from Settings"))</f>
        <v/>
      </c>
      <c r="Q79" s="57">
        <f>IF($A79="","",IFERROR(VLOOKUP(D79,'Settings'!$A$15:$C$18,2,FALSE),""))</f>
        <v/>
      </c>
      <c r="R79" s="57">
        <f>IF($A79="","",IFERROR(MAX(0,L79-Q79),""))</f>
        <v/>
      </c>
      <c r="S79" s="29">
        <f>IF($A79="","",IFERROR(IF(L79&lt;=Q79,0,R79/O79*1000),""))</f>
        <v/>
      </c>
      <c r="T79" s="29">
        <f>IF($A79="","",IFERROR(J79+S79,""))</f>
        <v/>
      </c>
      <c r="U79" s="27" t="n"/>
      <c r="V79" s="29">
        <f>IF(A79="","",IF(U79="",'Settings'!$B$4,U79))</f>
        <v/>
      </c>
      <c r="W79" s="57">
        <f>IF($A79="","",IFERROR(S79/V79,""))</f>
        <v/>
      </c>
      <c r="X79" s="58">
        <f>IF($A79="","",IFERROR(IF(S79=0,I79,I79+ROUNDUP(W79*365/12,0)),""))</f>
        <v/>
      </c>
      <c r="Y79" s="59" t="n"/>
      <c r="Z79" s="59" t="n"/>
      <c r="AA79" s="60">
        <f>IF($A79="","",IFERROR(Y79+Z79,""))</f>
        <v/>
      </c>
      <c r="AB79" s="32">
        <f>IF(A79="","",IF(AD79&lt;&gt;"OK","Review Data",IF(L79&lt;=Q79,"Due Now",IF(X79&lt;='Settings'!$B$3,"Due Now",IF(X79&lt;='Settings'!$B$3+'Settings'!$B$5,"Due in 30 Days",IF(X79&lt;='Settings'!$B$3+'Settings'!$B$6,"Due in 90 Days",IF(X79&lt;=EDATE('Settings'!$B$3,6),"Due in 6 Months","Monitor")))))))</f>
        <v/>
      </c>
      <c r="AC79" s="61">
        <f>IF($A79="","",IFERROR(EOMONTH(X79,0),""))</f>
        <v/>
      </c>
      <c r="AD79" s="32">
        <f>IF(A79="","",IF(OR(B79="",C79="",D79="",G79="",H79="",I79="",J79="",K79="",L79="",Y79="",Z79=""),"Missing Required Input",IF(COUNTIF('Settings'!$A$15:$A$18,D79)=0,"Unknown Position Type",IF(J79&lt;H79,"Current Odometer Below Install",IF(I79&lt;G79,"Reading Date Before Install",IF(I79&gt;'Settings'!$B$3,"Reading Date After As-of Date",IF(L79&gt;K79,"Current Tread Above Original",IF(OR(H79&lt;0,J79&lt;0,K79&lt;=0,L79&lt;0,Y79&lt;0,Z79&lt;0,V79&lt;=0),"Check Numeric Input",IF(O79&lt;=0,"Check Wear Rate","OK")))))))))</f>
        <v/>
      </c>
      <c r="AE79" s="37" t="n"/>
      <c r="AF79" s="62">
        <f>IFERROR(IF(AND(AD79="OK",ISNUMBER(X79)),X79+ROW()/100000,""),"")</f>
        <v/>
      </c>
    </row>
    <row r="80">
      <c r="A80" s="25" t="n"/>
      <c r="B80" s="25" t="n"/>
      <c r="C80" s="25" t="n"/>
      <c r="D80" s="25" t="n"/>
      <c r="E80" s="25" t="n"/>
      <c r="F80" s="25" t="n"/>
      <c r="G80" s="55" t="n"/>
      <c r="H80" s="27" t="n"/>
      <c r="I80" s="55" t="n"/>
      <c r="J80" s="27" t="n"/>
      <c r="K80" s="56" t="n"/>
      <c r="L80" s="56" t="n"/>
      <c r="M80" s="29">
        <f>IF($A80="","",IFERROR(IF(OR(H80="",J80=""),"",MAX(0,J80-H80)),""))</f>
        <v/>
      </c>
      <c r="N80" s="57">
        <f>IF($A80="","",IFERROR(IF(OR(K80="",L80=""),"",MAX(0,K80-L80)),""))</f>
        <v/>
      </c>
      <c r="O80" s="31">
        <f>IF($A80="","",IFERROR(IF(AND(M80&gt;0,N80&gt;0),N80/(M80/1000),VLOOKUP(D80,'Settings'!$A$15:$C$18,3,FALSE)),""))</f>
        <v/>
      </c>
      <c r="P80" s="32">
        <f>IF(OR(A80="",D80=""),"",IF(AND(M80&gt;0,N80&gt;0),"Observed Wear","Default from Settings"))</f>
        <v/>
      </c>
      <c r="Q80" s="57">
        <f>IF($A80="","",IFERROR(VLOOKUP(D80,'Settings'!$A$15:$C$18,2,FALSE),""))</f>
        <v/>
      </c>
      <c r="R80" s="57">
        <f>IF($A80="","",IFERROR(MAX(0,L80-Q80),""))</f>
        <v/>
      </c>
      <c r="S80" s="29">
        <f>IF($A80="","",IFERROR(IF(L80&lt;=Q80,0,R80/O80*1000),""))</f>
        <v/>
      </c>
      <c r="T80" s="29">
        <f>IF($A80="","",IFERROR(J80+S80,""))</f>
        <v/>
      </c>
      <c r="U80" s="27" t="n"/>
      <c r="V80" s="29">
        <f>IF(A80="","",IF(U80="",'Settings'!$B$4,U80))</f>
        <v/>
      </c>
      <c r="W80" s="57">
        <f>IF($A80="","",IFERROR(S80/V80,""))</f>
        <v/>
      </c>
      <c r="X80" s="58">
        <f>IF($A80="","",IFERROR(IF(S80=0,I80,I80+ROUNDUP(W80*365/12,0)),""))</f>
        <v/>
      </c>
      <c r="Y80" s="59" t="n"/>
      <c r="Z80" s="59" t="n"/>
      <c r="AA80" s="60">
        <f>IF($A80="","",IFERROR(Y80+Z80,""))</f>
        <v/>
      </c>
      <c r="AB80" s="32">
        <f>IF(A80="","",IF(AD80&lt;&gt;"OK","Review Data",IF(L80&lt;=Q80,"Due Now",IF(X80&lt;='Settings'!$B$3,"Due Now",IF(X80&lt;='Settings'!$B$3+'Settings'!$B$5,"Due in 30 Days",IF(X80&lt;='Settings'!$B$3+'Settings'!$B$6,"Due in 90 Days",IF(X80&lt;=EDATE('Settings'!$B$3,6),"Due in 6 Months","Monitor")))))))</f>
        <v/>
      </c>
      <c r="AC80" s="61">
        <f>IF($A80="","",IFERROR(EOMONTH(X80,0),""))</f>
        <v/>
      </c>
      <c r="AD80" s="32">
        <f>IF(A80="","",IF(OR(B80="",C80="",D80="",G80="",H80="",I80="",J80="",K80="",L80="",Y80="",Z80=""),"Missing Required Input",IF(COUNTIF('Settings'!$A$15:$A$18,D80)=0,"Unknown Position Type",IF(J80&lt;H80,"Current Odometer Below Install",IF(I80&lt;G80,"Reading Date Before Install",IF(I80&gt;'Settings'!$B$3,"Reading Date After As-of Date",IF(L80&gt;K80,"Current Tread Above Original",IF(OR(H80&lt;0,J80&lt;0,K80&lt;=0,L80&lt;0,Y80&lt;0,Z80&lt;0,V80&lt;=0),"Check Numeric Input",IF(O80&lt;=0,"Check Wear Rate","OK")))))))))</f>
        <v/>
      </c>
      <c r="AE80" s="37" t="n"/>
      <c r="AF80" s="62">
        <f>IFERROR(IF(AND(AD80="OK",ISNUMBER(X80)),X80+ROW()/100000,""),"")</f>
        <v/>
      </c>
    </row>
    <row r="81">
      <c r="A81" s="25" t="n"/>
      <c r="B81" s="25" t="n"/>
      <c r="C81" s="25" t="n"/>
      <c r="D81" s="25" t="n"/>
      <c r="E81" s="25" t="n"/>
      <c r="F81" s="25" t="n"/>
      <c r="G81" s="55" t="n"/>
      <c r="H81" s="27" t="n"/>
      <c r="I81" s="55" t="n"/>
      <c r="J81" s="27" t="n"/>
      <c r="K81" s="56" t="n"/>
      <c r="L81" s="56" t="n"/>
      <c r="M81" s="29">
        <f>IF($A81="","",IFERROR(IF(OR(H81="",J81=""),"",MAX(0,J81-H81)),""))</f>
        <v/>
      </c>
      <c r="N81" s="57">
        <f>IF($A81="","",IFERROR(IF(OR(K81="",L81=""),"",MAX(0,K81-L81)),""))</f>
        <v/>
      </c>
      <c r="O81" s="31">
        <f>IF($A81="","",IFERROR(IF(AND(M81&gt;0,N81&gt;0),N81/(M81/1000),VLOOKUP(D81,'Settings'!$A$15:$C$18,3,FALSE)),""))</f>
        <v/>
      </c>
      <c r="P81" s="32">
        <f>IF(OR(A81="",D81=""),"",IF(AND(M81&gt;0,N81&gt;0),"Observed Wear","Default from Settings"))</f>
        <v/>
      </c>
      <c r="Q81" s="57">
        <f>IF($A81="","",IFERROR(VLOOKUP(D81,'Settings'!$A$15:$C$18,2,FALSE),""))</f>
        <v/>
      </c>
      <c r="R81" s="57">
        <f>IF($A81="","",IFERROR(MAX(0,L81-Q81),""))</f>
        <v/>
      </c>
      <c r="S81" s="29">
        <f>IF($A81="","",IFERROR(IF(L81&lt;=Q81,0,R81/O81*1000),""))</f>
        <v/>
      </c>
      <c r="T81" s="29">
        <f>IF($A81="","",IFERROR(J81+S81,""))</f>
        <v/>
      </c>
      <c r="U81" s="27" t="n"/>
      <c r="V81" s="29">
        <f>IF(A81="","",IF(U81="",'Settings'!$B$4,U81))</f>
        <v/>
      </c>
      <c r="W81" s="57">
        <f>IF($A81="","",IFERROR(S81/V81,""))</f>
        <v/>
      </c>
      <c r="X81" s="58">
        <f>IF($A81="","",IFERROR(IF(S81=0,I81,I81+ROUNDUP(W81*365/12,0)),""))</f>
        <v/>
      </c>
      <c r="Y81" s="59" t="n"/>
      <c r="Z81" s="59" t="n"/>
      <c r="AA81" s="60">
        <f>IF($A81="","",IFERROR(Y81+Z81,""))</f>
        <v/>
      </c>
      <c r="AB81" s="32">
        <f>IF(A81="","",IF(AD81&lt;&gt;"OK","Review Data",IF(L81&lt;=Q81,"Due Now",IF(X81&lt;='Settings'!$B$3,"Due Now",IF(X81&lt;='Settings'!$B$3+'Settings'!$B$5,"Due in 30 Days",IF(X81&lt;='Settings'!$B$3+'Settings'!$B$6,"Due in 90 Days",IF(X81&lt;=EDATE('Settings'!$B$3,6),"Due in 6 Months","Monitor")))))))</f>
        <v/>
      </c>
      <c r="AC81" s="61">
        <f>IF($A81="","",IFERROR(EOMONTH(X81,0),""))</f>
        <v/>
      </c>
      <c r="AD81" s="32">
        <f>IF(A81="","",IF(OR(B81="",C81="",D81="",G81="",H81="",I81="",J81="",K81="",L81="",Y81="",Z81=""),"Missing Required Input",IF(COUNTIF('Settings'!$A$15:$A$18,D81)=0,"Unknown Position Type",IF(J81&lt;H81,"Current Odometer Below Install",IF(I81&lt;G81,"Reading Date Before Install",IF(I81&gt;'Settings'!$B$3,"Reading Date After As-of Date",IF(L81&gt;K81,"Current Tread Above Original",IF(OR(H81&lt;0,J81&lt;0,K81&lt;=0,L81&lt;0,Y81&lt;0,Z81&lt;0,V81&lt;=0),"Check Numeric Input",IF(O81&lt;=0,"Check Wear Rate","OK")))))))))</f>
        <v/>
      </c>
      <c r="AE81" s="37" t="n"/>
      <c r="AF81" s="62">
        <f>IFERROR(IF(AND(AD81="OK",ISNUMBER(X81)),X81+ROW()/100000,""),"")</f>
        <v/>
      </c>
    </row>
    <row r="82">
      <c r="A82" s="25" t="n"/>
      <c r="B82" s="25" t="n"/>
      <c r="C82" s="25" t="n"/>
      <c r="D82" s="25" t="n"/>
      <c r="E82" s="25" t="n"/>
      <c r="F82" s="25" t="n"/>
      <c r="G82" s="55" t="n"/>
      <c r="H82" s="27" t="n"/>
      <c r="I82" s="55" t="n"/>
      <c r="J82" s="27" t="n"/>
      <c r="K82" s="56" t="n"/>
      <c r="L82" s="56" t="n"/>
      <c r="M82" s="29">
        <f>IF($A82="","",IFERROR(IF(OR(H82="",J82=""),"",MAX(0,J82-H82)),""))</f>
        <v/>
      </c>
      <c r="N82" s="57">
        <f>IF($A82="","",IFERROR(IF(OR(K82="",L82=""),"",MAX(0,K82-L82)),""))</f>
        <v/>
      </c>
      <c r="O82" s="31">
        <f>IF($A82="","",IFERROR(IF(AND(M82&gt;0,N82&gt;0),N82/(M82/1000),VLOOKUP(D82,'Settings'!$A$15:$C$18,3,FALSE)),""))</f>
        <v/>
      </c>
      <c r="P82" s="32">
        <f>IF(OR(A82="",D82=""),"",IF(AND(M82&gt;0,N82&gt;0),"Observed Wear","Default from Settings"))</f>
        <v/>
      </c>
      <c r="Q82" s="57">
        <f>IF($A82="","",IFERROR(VLOOKUP(D82,'Settings'!$A$15:$C$18,2,FALSE),""))</f>
        <v/>
      </c>
      <c r="R82" s="57">
        <f>IF($A82="","",IFERROR(MAX(0,L82-Q82),""))</f>
        <v/>
      </c>
      <c r="S82" s="29">
        <f>IF($A82="","",IFERROR(IF(L82&lt;=Q82,0,R82/O82*1000),""))</f>
        <v/>
      </c>
      <c r="T82" s="29">
        <f>IF($A82="","",IFERROR(J82+S82,""))</f>
        <v/>
      </c>
      <c r="U82" s="27" t="n"/>
      <c r="V82" s="29">
        <f>IF(A82="","",IF(U82="",'Settings'!$B$4,U82))</f>
        <v/>
      </c>
      <c r="W82" s="57">
        <f>IF($A82="","",IFERROR(S82/V82,""))</f>
        <v/>
      </c>
      <c r="X82" s="58">
        <f>IF($A82="","",IFERROR(IF(S82=0,I82,I82+ROUNDUP(W82*365/12,0)),""))</f>
        <v/>
      </c>
      <c r="Y82" s="59" t="n"/>
      <c r="Z82" s="59" t="n"/>
      <c r="AA82" s="60">
        <f>IF($A82="","",IFERROR(Y82+Z82,""))</f>
        <v/>
      </c>
      <c r="AB82" s="32">
        <f>IF(A82="","",IF(AD82&lt;&gt;"OK","Review Data",IF(L82&lt;=Q82,"Due Now",IF(X82&lt;='Settings'!$B$3,"Due Now",IF(X82&lt;='Settings'!$B$3+'Settings'!$B$5,"Due in 30 Days",IF(X82&lt;='Settings'!$B$3+'Settings'!$B$6,"Due in 90 Days",IF(X82&lt;=EDATE('Settings'!$B$3,6),"Due in 6 Months","Monitor")))))))</f>
        <v/>
      </c>
      <c r="AC82" s="61">
        <f>IF($A82="","",IFERROR(EOMONTH(X82,0),""))</f>
        <v/>
      </c>
      <c r="AD82" s="32">
        <f>IF(A82="","",IF(OR(B82="",C82="",D82="",G82="",H82="",I82="",J82="",K82="",L82="",Y82="",Z82=""),"Missing Required Input",IF(COUNTIF('Settings'!$A$15:$A$18,D82)=0,"Unknown Position Type",IF(J82&lt;H82,"Current Odometer Below Install",IF(I82&lt;G82,"Reading Date Before Install",IF(I82&gt;'Settings'!$B$3,"Reading Date After As-of Date",IF(L82&gt;K82,"Current Tread Above Original",IF(OR(H82&lt;0,J82&lt;0,K82&lt;=0,L82&lt;0,Y82&lt;0,Z82&lt;0,V82&lt;=0),"Check Numeric Input",IF(O82&lt;=0,"Check Wear Rate","OK")))))))))</f>
        <v/>
      </c>
      <c r="AE82" s="37" t="n"/>
      <c r="AF82" s="62">
        <f>IFERROR(IF(AND(AD82="OK",ISNUMBER(X82)),X82+ROW()/100000,""),"")</f>
        <v/>
      </c>
    </row>
    <row r="83">
      <c r="A83" s="25" t="n"/>
      <c r="B83" s="25" t="n"/>
      <c r="C83" s="25" t="n"/>
      <c r="D83" s="25" t="n"/>
      <c r="E83" s="25" t="n"/>
      <c r="F83" s="25" t="n"/>
      <c r="G83" s="55" t="n"/>
      <c r="H83" s="27" t="n"/>
      <c r="I83" s="55" t="n"/>
      <c r="J83" s="27" t="n"/>
      <c r="K83" s="56" t="n"/>
      <c r="L83" s="56" t="n"/>
      <c r="M83" s="29">
        <f>IF($A83="","",IFERROR(IF(OR(H83="",J83=""),"",MAX(0,J83-H83)),""))</f>
        <v/>
      </c>
      <c r="N83" s="57">
        <f>IF($A83="","",IFERROR(IF(OR(K83="",L83=""),"",MAX(0,K83-L83)),""))</f>
        <v/>
      </c>
      <c r="O83" s="31">
        <f>IF($A83="","",IFERROR(IF(AND(M83&gt;0,N83&gt;0),N83/(M83/1000),VLOOKUP(D83,'Settings'!$A$15:$C$18,3,FALSE)),""))</f>
        <v/>
      </c>
      <c r="P83" s="32">
        <f>IF(OR(A83="",D83=""),"",IF(AND(M83&gt;0,N83&gt;0),"Observed Wear","Default from Settings"))</f>
        <v/>
      </c>
      <c r="Q83" s="57">
        <f>IF($A83="","",IFERROR(VLOOKUP(D83,'Settings'!$A$15:$C$18,2,FALSE),""))</f>
        <v/>
      </c>
      <c r="R83" s="57">
        <f>IF($A83="","",IFERROR(MAX(0,L83-Q83),""))</f>
        <v/>
      </c>
      <c r="S83" s="29">
        <f>IF($A83="","",IFERROR(IF(L83&lt;=Q83,0,R83/O83*1000),""))</f>
        <v/>
      </c>
      <c r="T83" s="29">
        <f>IF($A83="","",IFERROR(J83+S83,""))</f>
        <v/>
      </c>
      <c r="U83" s="27" t="n"/>
      <c r="V83" s="29">
        <f>IF(A83="","",IF(U83="",'Settings'!$B$4,U83))</f>
        <v/>
      </c>
      <c r="W83" s="57">
        <f>IF($A83="","",IFERROR(S83/V83,""))</f>
        <v/>
      </c>
      <c r="X83" s="58">
        <f>IF($A83="","",IFERROR(IF(S83=0,I83,I83+ROUNDUP(W83*365/12,0)),""))</f>
        <v/>
      </c>
      <c r="Y83" s="59" t="n"/>
      <c r="Z83" s="59" t="n"/>
      <c r="AA83" s="60">
        <f>IF($A83="","",IFERROR(Y83+Z83,""))</f>
        <v/>
      </c>
      <c r="AB83" s="32">
        <f>IF(A83="","",IF(AD83&lt;&gt;"OK","Review Data",IF(L83&lt;=Q83,"Due Now",IF(X83&lt;='Settings'!$B$3,"Due Now",IF(X83&lt;='Settings'!$B$3+'Settings'!$B$5,"Due in 30 Days",IF(X83&lt;='Settings'!$B$3+'Settings'!$B$6,"Due in 90 Days",IF(X83&lt;=EDATE('Settings'!$B$3,6),"Due in 6 Months","Monitor")))))))</f>
        <v/>
      </c>
      <c r="AC83" s="61">
        <f>IF($A83="","",IFERROR(EOMONTH(X83,0),""))</f>
        <v/>
      </c>
      <c r="AD83" s="32">
        <f>IF(A83="","",IF(OR(B83="",C83="",D83="",G83="",H83="",I83="",J83="",K83="",L83="",Y83="",Z83=""),"Missing Required Input",IF(COUNTIF('Settings'!$A$15:$A$18,D83)=0,"Unknown Position Type",IF(J83&lt;H83,"Current Odometer Below Install",IF(I83&lt;G83,"Reading Date Before Install",IF(I83&gt;'Settings'!$B$3,"Reading Date After As-of Date",IF(L83&gt;K83,"Current Tread Above Original",IF(OR(H83&lt;0,J83&lt;0,K83&lt;=0,L83&lt;0,Y83&lt;0,Z83&lt;0,V83&lt;=0),"Check Numeric Input",IF(O83&lt;=0,"Check Wear Rate","OK")))))))))</f>
        <v/>
      </c>
      <c r="AE83" s="37" t="n"/>
      <c r="AF83" s="62">
        <f>IFERROR(IF(AND(AD83="OK",ISNUMBER(X83)),X83+ROW()/100000,""),"")</f>
        <v/>
      </c>
    </row>
    <row r="84">
      <c r="A84" s="25" t="n"/>
      <c r="B84" s="25" t="n"/>
      <c r="C84" s="25" t="n"/>
      <c r="D84" s="25" t="n"/>
      <c r="E84" s="25" t="n"/>
      <c r="F84" s="25" t="n"/>
      <c r="G84" s="55" t="n"/>
      <c r="H84" s="27" t="n"/>
      <c r="I84" s="55" t="n"/>
      <c r="J84" s="27" t="n"/>
      <c r="K84" s="56" t="n"/>
      <c r="L84" s="56" t="n"/>
      <c r="M84" s="29">
        <f>IF($A84="","",IFERROR(IF(OR(H84="",J84=""),"",MAX(0,J84-H84)),""))</f>
        <v/>
      </c>
      <c r="N84" s="57">
        <f>IF($A84="","",IFERROR(IF(OR(K84="",L84=""),"",MAX(0,K84-L84)),""))</f>
        <v/>
      </c>
      <c r="O84" s="31">
        <f>IF($A84="","",IFERROR(IF(AND(M84&gt;0,N84&gt;0),N84/(M84/1000),VLOOKUP(D84,'Settings'!$A$15:$C$18,3,FALSE)),""))</f>
        <v/>
      </c>
      <c r="P84" s="32">
        <f>IF(OR(A84="",D84=""),"",IF(AND(M84&gt;0,N84&gt;0),"Observed Wear","Default from Settings"))</f>
        <v/>
      </c>
      <c r="Q84" s="57">
        <f>IF($A84="","",IFERROR(VLOOKUP(D84,'Settings'!$A$15:$C$18,2,FALSE),""))</f>
        <v/>
      </c>
      <c r="R84" s="57">
        <f>IF($A84="","",IFERROR(MAX(0,L84-Q84),""))</f>
        <v/>
      </c>
      <c r="S84" s="29">
        <f>IF($A84="","",IFERROR(IF(L84&lt;=Q84,0,R84/O84*1000),""))</f>
        <v/>
      </c>
      <c r="T84" s="29">
        <f>IF($A84="","",IFERROR(J84+S84,""))</f>
        <v/>
      </c>
      <c r="U84" s="27" t="n"/>
      <c r="V84" s="29">
        <f>IF(A84="","",IF(U84="",'Settings'!$B$4,U84))</f>
        <v/>
      </c>
      <c r="W84" s="57">
        <f>IF($A84="","",IFERROR(S84/V84,""))</f>
        <v/>
      </c>
      <c r="X84" s="58">
        <f>IF($A84="","",IFERROR(IF(S84=0,I84,I84+ROUNDUP(W84*365/12,0)),""))</f>
        <v/>
      </c>
      <c r="Y84" s="59" t="n"/>
      <c r="Z84" s="59" t="n"/>
      <c r="AA84" s="60">
        <f>IF($A84="","",IFERROR(Y84+Z84,""))</f>
        <v/>
      </c>
      <c r="AB84" s="32">
        <f>IF(A84="","",IF(AD84&lt;&gt;"OK","Review Data",IF(L84&lt;=Q84,"Due Now",IF(X84&lt;='Settings'!$B$3,"Due Now",IF(X84&lt;='Settings'!$B$3+'Settings'!$B$5,"Due in 30 Days",IF(X84&lt;='Settings'!$B$3+'Settings'!$B$6,"Due in 90 Days",IF(X84&lt;=EDATE('Settings'!$B$3,6),"Due in 6 Months","Monitor")))))))</f>
        <v/>
      </c>
      <c r="AC84" s="61">
        <f>IF($A84="","",IFERROR(EOMONTH(X84,0),""))</f>
        <v/>
      </c>
      <c r="AD84" s="32">
        <f>IF(A84="","",IF(OR(B84="",C84="",D84="",G84="",H84="",I84="",J84="",K84="",L84="",Y84="",Z84=""),"Missing Required Input",IF(COUNTIF('Settings'!$A$15:$A$18,D84)=0,"Unknown Position Type",IF(J84&lt;H84,"Current Odometer Below Install",IF(I84&lt;G84,"Reading Date Before Install",IF(I84&gt;'Settings'!$B$3,"Reading Date After As-of Date",IF(L84&gt;K84,"Current Tread Above Original",IF(OR(H84&lt;0,J84&lt;0,K84&lt;=0,L84&lt;0,Y84&lt;0,Z84&lt;0,V84&lt;=0),"Check Numeric Input",IF(O84&lt;=0,"Check Wear Rate","OK")))))))))</f>
        <v/>
      </c>
      <c r="AE84" s="37" t="n"/>
      <c r="AF84" s="62">
        <f>IFERROR(IF(AND(AD84="OK",ISNUMBER(X84)),X84+ROW()/100000,""),"")</f>
        <v/>
      </c>
    </row>
    <row r="85">
      <c r="A85" s="25" t="n"/>
      <c r="B85" s="25" t="n"/>
      <c r="C85" s="25" t="n"/>
      <c r="D85" s="25" t="n"/>
      <c r="E85" s="25" t="n"/>
      <c r="F85" s="25" t="n"/>
      <c r="G85" s="55" t="n"/>
      <c r="H85" s="27" t="n"/>
      <c r="I85" s="55" t="n"/>
      <c r="J85" s="27" t="n"/>
      <c r="K85" s="56" t="n"/>
      <c r="L85" s="56" t="n"/>
      <c r="M85" s="29">
        <f>IF($A85="","",IFERROR(IF(OR(H85="",J85=""),"",MAX(0,J85-H85)),""))</f>
        <v/>
      </c>
      <c r="N85" s="57">
        <f>IF($A85="","",IFERROR(IF(OR(K85="",L85=""),"",MAX(0,K85-L85)),""))</f>
        <v/>
      </c>
      <c r="O85" s="31">
        <f>IF($A85="","",IFERROR(IF(AND(M85&gt;0,N85&gt;0),N85/(M85/1000),VLOOKUP(D85,'Settings'!$A$15:$C$18,3,FALSE)),""))</f>
        <v/>
      </c>
      <c r="P85" s="32">
        <f>IF(OR(A85="",D85=""),"",IF(AND(M85&gt;0,N85&gt;0),"Observed Wear","Default from Settings"))</f>
        <v/>
      </c>
      <c r="Q85" s="57">
        <f>IF($A85="","",IFERROR(VLOOKUP(D85,'Settings'!$A$15:$C$18,2,FALSE),""))</f>
        <v/>
      </c>
      <c r="R85" s="57">
        <f>IF($A85="","",IFERROR(MAX(0,L85-Q85),""))</f>
        <v/>
      </c>
      <c r="S85" s="29">
        <f>IF($A85="","",IFERROR(IF(L85&lt;=Q85,0,R85/O85*1000),""))</f>
        <v/>
      </c>
      <c r="T85" s="29">
        <f>IF($A85="","",IFERROR(J85+S85,""))</f>
        <v/>
      </c>
      <c r="U85" s="27" t="n"/>
      <c r="V85" s="29">
        <f>IF(A85="","",IF(U85="",'Settings'!$B$4,U85))</f>
        <v/>
      </c>
      <c r="W85" s="57">
        <f>IF($A85="","",IFERROR(S85/V85,""))</f>
        <v/>
      </c>
      <c r="X85" s="58">
        <f>IF($A85="","",IFERROR(IF(S85=0,I85,I85+ROUNDUP(W85*365/12,0)),""))</f>
        <v/>
      </c>
      <c r="Y85" s="59" t="n"/>
      <c r="Z85" s="59" t="n"/>
      <c r="AA85" s="60">
        <f>IF($A85="","",IFERROR(Y85+Z85,""))</f>
        <v/>
      </c>
      <c r="AB85" s="32">
        <f>IF(A85="","",IF(AD85&lt;&gt;"OK","Review Data",IF(L85&lt;=Q85,"Due Now",IF(X85&lt;='Settings'!$B$3,"Due Now",IF(X85&lt;='Settings'!$B$3+'Settings'!$B$5,"Due in 30 Days",IF(X85&lt;='Settings'!$B$3+'Settings'!$B$6,"Due in 90 Days",IF(X85&lt;=EDATE('Settings'!$B$3,6),"Due in 6 Months","Monitor")))))))</f>
        <v/>
      </c>
      <c r="AC85" s="61">
        <f>IF($A85="","",IFERROR(EOMONTH(X85,0),""))</f>
        <v/>
      </c>
      <c r="AD85" s="32">
        <f>IF(A85="","",IF(OR(B85="",C85="",D85="",G85="",H85="",I85="",J85="",K85="",L85="",Y85="",Z85=""),"Missing Required Input",IF(COUNTIF('Settings'!$A$15:$A$18,D85)=0,"Unknown Position Type",IF(J85&lt;H85,"Current Odometer Below Install",IF(I85&lt;G85,"Reading Date Before Install",IF(I85&gt;'Settings'!$B$3,"Reading Date After As-of Date",IF(L85&gt;K85,"Current Tread Above Original",IF(OR(H85&lt;0,J85&lt;0,K85&lt;=0,L85&lt;0,Y85&lt;0,Z85&lt;0,V85&lt;=0),"Check Numeric Input",IF(O85&lt;=0,"Check Wear Rate","OK")))))))))</f>
        <v/>
      </c>
      <c r="AE85" s="37" t="n"/>
      <c r="AF85" s="62">
        <f>IFERROR(IF(AND(AD85="OK",ISNUMBER(X85)),X85+ROW()/100000,""),"")</f>
        <v/>
      </c>
    </row>
    <row r="86">
      <c r="A86" s="25" t="n"/>
      <c r="B86" s="25" t="n"/>
      <c r="C86" s="25" t="n"/>
      <c r="D86" s="25" t="n"/>
      <c r="E86" s="25" t="n"/>
      <c r="F86" s="25" t="n"/>
      <c r="G86" s="55" t="n"/>
      <c r="H86" s="27" t="n"/>
      <c r="I86" s="55" t="n"/>
      <c r="J86" s="27" t="n"/>
      <c r="K86" s="56" t="n"/>
      <c r="L86" s="56" t="n"/>
      <c r="M86" s="29">
        <f>IF($A86="","",IFERROR(IF(OR(H86="",J86=""),"",MAX(0,J86-H86)),""))</f>
        <v/>
      </c>
      <c r="N86" s="57">
        <f>IF($A86="","",IFERROR(IF(OR(K86="",L86=""),"",MAX(0,K86-L86)),""))</f>
        <v/>
      </c>
      <c r="O86" s="31">
        <f>IF($A86="","",IFERROR(IF(AND(M86&gt;0,N86&gt;0),N86/(M86/1000),VLOOKUP(D86,'Settings'!$A$15:$C$18,3,FALSE)),""))</f>
        <v/>
      </c>
      <c r="P86" s="32">
        <f>IF(OR(A86="",D86=""),"",IF(AND(M86&gt;0,N86&gt;0),"Observed Wear","Default from Settings"))</f>
        <v/>
      </c>
      <c r="Q86" s="57">
        <f>IF($A86="","",IFERROR(VLOOKUP(D86,'Settings'!$A$15:$C$18,2,FALSE),""))</f>
        <v/>
      </c>
      <c r="R86" s="57">
        <f>IF($A86="","",IFERROR(MAX(0,L86-Q86),""))</f>
        <v/>
      </c>
      <c r="S86" s="29">
        <f>IF($A86="","",IFERROR(IF(L86&lt;=Q86,0,R86/O86*1000),""))</f>
        <v/>
      </c>
      <c r="T86" s="29">
        <f>IF($A86="","",IFERROR(J86+S86,""))</f>
        <v/>
      </c>
      <c r="U86" s="27" t="n"/>
      <c r="V86" s="29">
        <f>IF(A86="","",IF(U86="",'Settings'!$B$4,U86))</f>
        <v/>
      </c>
      <c r="W86" s="57">
        <f>IF($A86="","",IFERROR(S86/V86,""))</f>
        <v/>
      </c>
      <c r="X86" s="58">
        <f>IF($A86="","",IFERROR(IF(S86=0,I86,I86+ROUNDUP(W86*365/12,0)),""))</f>
        <v/>
      </c>
      <c r="Y86" s="59" t="n"/>
      <c r="Z86" s="59" t="n"/>
      <c r="AA86" s="60">
        <f>IF($A86="","",IFERROR(Y86+Z86,""))</f>
        <v/>
      </c>
      <c r="AB86" s="32">
        <f>IF(A86="","",IF(AD86&lt;&gt;"OK","Review Data",IF(L86&lt;=Q86,"Due Now",IF(X86&lt;='Settings'!$B$3,"Due Now",IF(X86&lt;='Settings'!$B$3+'Settings'!$B$5,"Due in 30 Days",IF(X86&lt;='Settings'!$B$3+'Settings'!$B$6,"Due in 90 Days",IF(X86&lt;=EDATE('Settings'!$B$3,6),"Due in 6 Months","Monitor")))))))</f>
        <v/>
      </c>
      <c r="AC86" s="61">
        <f>IF($A86="","",IFERROR(EOMONTH(X86,0),""))</f>
        <v/>
      </c>
      <c r="AD86" s="32">
        <f>IF(A86="","",IF(OR(B86="",C86="",D86="",G86="",H86="",I86="",J86="",K86="",L86="",Y86="",Z86=""),"Missing Required Input",IF(COUNTIF('Settings'!$A$15:$A$18,D86)=0,"Unknown Position Type",IF(J86&lt;H86,"Current Odometer Below Install",IF(I86&lt;G86,"Reading Date Before Install",IF(I86&gt;'Settings'!$B$3,"Reading Date After As-of Date",IF(L86&gt;K86,"Current Tread Above Original",IF(OR(H86&lt;0,J86&lt;0,K86&lt;=0,L86&lt;0,Y86&lt;0,Z86&lt;0,V86&lt;=0),"Check Numeric Input",IF(O86&lt;=0,"Check Wear Rate","OK")))))))))</f>
        <v/>
      </c>
      <c r="AE86" s="37" t="n"/>
      <c r="AF86" s="62">
        <f>IFERROR(IF(AND(AD86="OK",ISNUMBER(X86)),X86+ROW()/100000,""),"")</f>
        <v/>
      </c>
    </row>
    <row r="87">
      <c r="A87" s="25" t="n"/>
      <c r="B87" s="25" t="n"/>
      <c r="C87" s="25" t="n"/>
      <c r="D87" s="25" t="n"/>
      <c r="E87" s="25" t="n"/>
      <c r="F87" s="25" t="n"/>
      <c r="G87" s="55" t="n"/>
      <c r="H87" s="27" t="n"/>
      <c r="I87" s="55" t="n"/>
      <c r="J87" s="27" t="n"/>
      <c r="K87" s="56" t="n"/>
      <c r="L87" s="56" t="n"/>
      <c r="M87" s="29">
        <f>IF($A87="","",IFERROR(IF(OR(H87="",J87=""),"",MAX(0,J87-H87)),""))</f>
        <v/>
      </c>
      <c r="N87" s="57">
        <f>IF($A87="","",IFERROR(IF(OR(K87="",L87=""),"",MAX(0,K87-L87)),""))</f>
        <v/>
      </c>
      <c r="O87" s="31">
        <f>IF($A87="","",IFERROR(IF(AND(M87&gt;0,N87&gt;0),N87/(M87/1000),VLOOKUP(D87,'Settings'!$A$15:$C$18,3,FALSE)),""))</f>
        <v/>
      </c>
      <c r="P87" s="32">
        <f>IF(OR(A87="",D87=""),"",IF(AND(M87&gt;0,N87&gt;0),"Observed Wear","Default from Settings"))</f>
        <v/>
      </c>
      <c r="Q87" s="57">
        <f>IF($A87="","",IFERROR(VLOOKUP(D87,'Settings'!$A$15:$C$18,2,FALSE),""))</f>
        <v/>
      </c>
      <c r="R87" s="57">
        <f>IF($A87="","",IFERROR(MAX(0,L87-Q87),""))</f>
        <v/>
      </c>
      <c r="S87" s="29">
        <f>IF($A87="","",IFERROR(IF(L87&lt;=Q87,0,R87/O87*1000),""))</f>
        <v/>
      </c>
      <c r="T87" s="29">
        <f>IF($A87="","",IFERROR(J87+S87,""))</f>
        <v/>
      </c>
      <c r="U87" s="27" t="n"/>
      <c r="V87" s="29">
        <f>IF(A87="","",IF(U87="",'Settings'!$B$4,U87))</f>
        <v/>
      </c>
      <c r="W87" s="57">
        <f>IF($A87="","",IFERROR(S87/V87,""))</f>
        <v/>
      </c>
      <c r="X87" s="58">
        <f>IF($A87="","",IFERROR(IF(S87=0,I87,I87+ROUNDUP(W87*365/12,0)),""))</f>
        <v/>
      </c>
      <c r="Y87" s="59" t="n"/>
      <c r="Z87" s="59" t="n"/>
      <c r="AA87" s="60">
        <f>IF($A87="","",IFERROR(Y87+Z87,""))</f>
        <v/>
      </c>
      <c r="AB87" s="32">
        <f>IF(A87="","",IF(AD87&lt;&gt;"OK","Review Data",IF(L87&lt;=Q87,"Due Now",IF(X87&lt;='Settings'!$B$3,"Due Now",IF(X87&lt;='Settings'!$B$3+'Settings'!$B$5,"Due in 30 Days",IF(X87&lt;='Settings'!$B$3+'Settings'!$B$6,"Due in 90 Days",IF(X87&lt;=EDATE('Settings'!$B$3,6),"Due in 6 Months","Monitor")))))))</f>
        <v/>
      </c>
      <c r="AC87" s="61">
        <f>IF($A87="","",IFERROR(EOMONTH(X87,0),""))</f>
        <v/>
      </c>
      <c r="AD87" s="32">
        <f>IF(A87="","",IF(OR(B87="",C87="",D87="",G87="",H87="",I87="",J87="",K87="",L87="",Y87="",Z87=""),"Missing Required Input",IF(COUNTIF('Settings'!$A$15:$A$18,D87)=0,"Unknown Position Type",IF(J87&lt;H87,"Current Odometer Below Install",IF(I87&lt;G87,"Reading Date Before Install",IF(I87&gt;'Settings'!$B$3,"Reading Date After As-of Date",IF(L87&gt;K87,"Current Tread Above Original",IF(OR(H87&lt;0,J87&lt;0,K87&lt;=0,L87&lt;0,Y87&lt;0,Z87&lt;0,V87&lt;=0),"Check Numeric Input",IF(O87&lt;=0,"Check Wear Rate","OK")))))))))</f>
        <v/>
      </c>
      <c r="AE87" s="37" t="n"/>
      <c r="AF87" s="62">
        <f>IFERROR(IF(AND(AD87="OK",ISNUMBER(X87)),X87+ROW()/100000,""),"")</f>
        <v/>
      </c>
    </row>
    <row r="88">
      <c r="A88" s="25" t="n"/>
      <c r="B88" s="25" t="n"/>
      <c r="C88" s="25" t="n"/>
      <c r="D88" s="25" t="n"/>
      <c r="E88" s="25" t="n"/>
      <c r="F88" s="25" t="n"/>
      <c r="G88" s="55" t="n"/>
      <c r="H88" s="27" t="n"/>
      <c r="I88" s="55" t="n"/>
      <c r="J88" s="27" t="n"/>
      <c r="K88" s="56" t="n"/>
      <c r="L88" s="56" t="n"/>
      <c r="M88" s="29">
        <f>IF($A88="","",IFERROR(IF(OR(H88="",J88=""),"",MAX(0,J88-H88)),""))</f>
        <v/>
      </c>
      <c r="N88" s="57">
        <f>IF($A88="","",IFERROR(IF(OR(K88="",L88=""),"",MAX(0,K88-L88)),""))</f>
        <v/>
      </c>
      <c r="O88" s="31">
        <f>IF($A88="","",IFERROR(IF(AND(M88&gt;0,N88&gt;0),N88/(M88/1000),VLOOKUP(D88,'Settings'!$A$15:$C$18,3,FALSE)),""))</f>
        <v/>
      </c>
      <c r="P88" s="32">
        <f>IF(OR(A88="",D88=""),"",IF(AND(M88&gt;0,N88&gt;0),"Observed Wear","Default from Settings"))</f>
        <v/>
      </c>
      <c r="Q88" s="57">
        <f>IF($A88="","",IFERROR(VLOOKUP(D88,'Settings'!$A$15:$C$18,2,FALSE),""))</f>
        <v/>
      </c>
      <c r="R88" s="57">
        <f>IF($A88="","",IFERROR(MAX(0,L88-Q88),""))</f>
        <v/>
      </c>
      <c r="S88" s="29">
        <f>IF($A88="","",IFERROR(IF(L88&lt;=Q88,0,R88/O88*1000),""))</f>
        <v/>
      </c>
      <c r="T88" s="29">
        <f>IF($A88="","",IFERROR(J88+S88,""))</f>
        <v/>
      </c>
      <c r="U88" s="27" t="n"/>
      <c r="V88" s="29">
        <f>IF(A88="","",IF(U88="",'Settings'!$B$4,U88))</f>
        <v/>
      </c>
      <c r="W88" s="57">
        <f>IF($A88="","",IFERROR(S88/V88,""))</f>
        <v/>
      </c>
      <c r="X88" s="58">
        <f>IF($A88="","",IFERROR(IF(S88=0,I88,I88+ROUNDUP(W88*365/12,0)),""))</f>
        <v/>
      </c>
      <c r="Y88" s="59" t="n"/>
      <c r="Z88" s="59" t="n"/>
      <c r="AA88" s="60">
        <f>IF($A88="","",IFERROR(Y88+Z88,""))</f>
        <v/>
      </c>
      <c r="AB88" s="32">
        <f>IF(A88="","",IF(AD88&lt;&gt;"OK","Review Data",IF(L88&lt;=Q88,"Due Now",IF(X88&lt;='Settings'!$B$3,"Due Now",IF(X88&lt;='Settings'!$B$3+'Settings'!$B$5,"Due in 30 Days",IF(X88&lt;='Settings'!$B$3+'Settings'!$B$6,"Due in 90 Days",IF(X88&lt;=EDATE('Settings'!$B$3,6),"Due in 6 Months","Monitor")))))))</f>
        <v/>
      </c>
      <c r="AC88" s="61">
        <f>IF($A88="","",IFERROR(EOMONTH(X88,0),""))</f>
        <v/>
      </c>
      <c r="AD88" s="32">
        <f>IF(A88="","",IF(OR(B88="",C88="",D88="",G88="",H88="",I88="",J88="",K88="",L88="",Y88="",Z88=""),"Missing Required Input",IF(COUNTIF('Settings'!$A$15:$A$18,D88)=0,"Unknown Position Type",IF(J88&lt;H88,"Current Odometer Below Install",IF(I88&lt;G88,"Reading Date Before Install",IF(I88&gt;'Settings'!$B$3,"Reading Date After As-of Date",IF(L88&gt;K88,"Current Tread Above Original",IF(OR(H88&lt;0,J88&lt;0,K88&lt;=0,L88&lt;0,Y88&lt;0,Z88&lt;0,V88&lt;=0),"Check Numeric Input",IF(O88&lt;=0,"Check Wear Rate","OK")))))))))</f>
        <v/>
      </c>
      <c r="AE88" s="37" t="n"/>
      <c r="AF88" s="62">
        <f>IFERROR(IF(AND(AD88="OK",ISNUMBER(X88)),X88+ROW()/100000,""),"")</f>
        <v/>
      </c>
    </row>
    <row r="89">
      <c r="A89" s="25" t="n"/>
      <c r="B89" s="25" t="n"/>
      <c r="C89" s="25" t="n"/>
      <c r="D89" s="25" t="n"/>
      <c r="E89" s="25" t="n"/>
      <c r="F89" s="25" t="n"/>
      <c r="G89" s="55" t="n"/>
      <c r="H89" s="27" t="n"/>
      <c r="I89" s="55" t="n"/>
      <c r="J89" s="27" t="n"/>
      <c r="K89" s="56" t="n"/>
      <c r="L89" s="56" t="n"/>
      <c r="M89" s="29">
        <f>IF($A89="","",IFERROR(IF(OR(H89="",J89=""),"",MAX(0,J89-H89)),""))</f>
        <v/>
      </c>
      <c r="N89" s="57">
        <f>IF($A89="","",IFERROR(IF(OR(K89="",L89=""),"",MAX(0,K89-L89)),""))</f>
        <v/>
      </c>
      <c r="O89" s="31">
        <f>IF($A89="","",IFERROR(IF(AND(M89&gt;0,N89&gt;0),N89/(M89/1000),VLOOKUP(D89,'Settings'!$A$15:$C$18,3,FALSE)),""))</f>
        <v/>
      </c>
      <c r="P89" s="32">
        <f>IF(OR(A89="",D89=""),"",IF(AND(M89&gt;0,N89&gt;0),"Observed Wear","Default from Settings"))</f>
        <v/>
      </c>
      <c r="Q89" s="57">
        <f>IF($A89="","",IFERROR(VLOOKUP(D89,'Settings'!$A$15:$C$18,2,FALSE),""))</f>
        <v/>
      </c>
      <c r="R89" s="57">
        <f>IF($A89="","",IFERROR(MAX(0,L89-Q89),""))</f>
        <v/>
      </c>
      <c r="S89" s="29">
        <f>IF($A89="","",IFERROR(IF(L89&lt;=Q89,0,R89/O89*1000),""))</f>
        <v/>
      </c>
      <c r="T89" s="29">
        <f>IF($A89="","",IFERROR(J89+S89,""))</f>
        <v/>
      </c>
      <c r="U89" s="27" t="n"/>
      <c r="V89" s="29">
        <f>IF(A89="","",IF(U89="",'Settings'!$B$4,U89))</f>
        <v/>
      </c>
      <c r="W89" s="57">
        <f>IF($A89="","",IFERROR(S89/V89,""))</f>
        <v/>
      </c>
      <c r="X89" s="58">
        <f>IF($A89="","",IFERROR(IF(S89=0,I89,I89+ROUNDUP(W89*365/12,0)),""))</f>
        <v/>
      </c>
      <c r="Y89" s="59" t="n"/>
      <c r="Z89" s="59" t="n"/>
      <c r="AA89" s="60">
        <f>IF($A89="","",IFERROR(Y89+Z89,""))</f>
        <v/>
      </c>
      <c r="AB89" s="32">
        <f>IF(A89="","",IF(AD89&lt;&gt;"OK","Review Data",IF(L89&lt;=Q89,"Due Now",IF(X89&lt;='Settings'!$B$3,"Due Now",IF(X89&lt;='Settings'!$B$3+'Settings'!$B$5,"Due in 30 Days",IF(X89&lt;='Settings'!$B$3+'Settings'!$B$6,"Due in 90 Days",IF(X89&lt;=EDATE('Settings'!$B$3,6),"Due in 6 Months","Monitor")))))))</f>
        <v/>
      </c>
      <c r="AC89" s="61">
        <f>IF($A89="","",IFERROR(EOMONTH(X89,0),""))</f>
        <v/>
      </c>
      <c r="AD89" s="32">
        <f>IF(A89="","",IF(OR(B89="",C89="",D89="",G89="",H89="",I89="",J89="",K89="",L89="",Y89="",Z89=""),"Missing Required Input",IF(COUNTIF('Settings'!$A$15:$A$18,D89)=0,"Unknown Position Type",IF(J89&lt;H89,"Current Odometer Below Install",IF(I89&lt;G89,"Reading Date Before Install",IF(I89&gt;'Settings'!$B$3,"Reading Date After As-of Date",IF(L89&gt;K89,"Current Tread Above Original",IF(OR(H89&lt;0,J89&lt;0,K89&lt;=0,L89&lt;0,Y89&lt;0,Z89&lt;0,V89&lt;=0),"Check Numeric Input",IF(O89&lt;=0,"Check Wear Rate","OK")))))))))</f>
        <v/>
      </c>
      <c r="AE89" s="37" t="n"/>
      <c r="AF89" s="62">
        <f>IFERROR(IF(AND(AD89="OK",ISNUMBER(X89)),X89+ROW()/100000,""),"")</f>
        <v/>
      </c>
    </row>
    <row r="90">
      <c r="A90" s="25" t="n"/>
      <c r="B90" s="25" t="n"/>
      <c r="C90" s="25" t="n"/>
      <c r="D90" s="25" t="n"/>
      <c r="E90" s="25" t="n"/>
      <c r="F90" s="25" t="n"/>
      <c r="G90" s="55" t="n"/>
      <c r="H90" s="27" t="n"/>
      <c r="I90" s="55" t="n"/>
      <c r="J90" s="27" t="n"/>
      <c r="K90" s="56" t="n"/>
      <c r="L90" s="56" t="n"/>
      <c r="M90" s="29">
        <f>IF($A90="","",IFERROR(IF(OR(H90="",J90=""),"",MAX(0,J90-H90)),""))</f>
        <v/>
      </c>
      <c r="N90" s="57">
        <f>IF($A90="","",IFERROR(IF(OR(K90="",L90=""),"",MAX(0,K90-L90)),""))</f>
        <v/>
      </c>
      <c r="O90" s="31">
        <f>IF($A90="","",IFERROR(IF(AND(M90&gt;0,N90&gt;0),N90/(M90/1000),VLOOKUP(D90,'Settings'!$A$15:$C$18,3,FALSE)),""))</f>
        <v/>
      </c>
      <c r="P90" s="32">
        <f>IF(OR(A90="",D90=""),"",IF(AND(M90&gt;0,N90&gt;0),"Observed Wear","Default from Settings"))</f>
        <v/>
      </c>
      <c r="Q90" s="57">
        <f>IF($A90="","",IFERROR(VLOOKUP(D90,'Settings'!$A$15:$C$18,2,FALSE),""))</f>
        <v/>
      </c>
      <c r="R90" s="57">
        <f>IF($A90="","",IFERROR(MAX(0,L90-Q90),""))</f>
        <v/>
      </c>
      <c r="S90" s="29">
        <f>IF($A90="","",IFERROR(IF(L90&lt;=Q90,0,R90/O90*1000),""))</f>
        <v/>
      </c>
      <c r="T90" s="29">
        <f>IF($A90="","",IFERROR(J90+S90,""))</f>
        <v/>
      </c>
      <c r="U90" s="27" t="n"/>
      <c r="V90" s="29">
        <f>IF(A90="","",IF(U90="",'Settings'!$B$4,U90))</f>
        <v/>
      </c>
      <c r="W90" s="57">
        <f>IF($A90="","",IFERROR(S90/V90,""))</f>
        <v/>
      </c>
      <c r="X90" s="58">
        <f>IF($A90="","",IFERROR(IF(S90=0,I90,I90+ROUNDUP(W90*365/12,0)),""))</f>
        <v/>
      </c>
      <c r="Y90" s="59" t="n"/>
      <c r="Z90" s="59" t="n"/>
      <c r="AA90" s="60">
        <f>IF($A90="","",IFERROR(Y90+Z90,""))</f>
        <v/>
      </c>
      <c r="AB90" s="32">
        <f>IF(A90="","",IF(AD90&lt;&gt;"OK","Review Data",IF(L90&lt;=Q90,"Due Now",IF(X90&lt;='Settings'!$B$3,"Due Now",IF(X90&lt;='Settings'!$B$3+'Settings'!$B$5,"Due in 30 Days",IF(X90&lt;='Settings'!$B$3+'Settings'!$B$6,"Due in 90 Days",IF(X90&lt;=EDATE('Settings'!$B$3,6),"Due in 6 Months","Monitor")))))))</f>
        <v/>
      </c>
      <c r="AC90" s="61">
        <f>IF($A90="","",IFERROR(EOMONTH(X90,0),""))</f>
        <v/>
      </c>
      <c r="AD90" s="32">
        <f>IF(A90="","",IF(OR(B90="",C90="",D90="",G90="",H90="",I90="",J90="",K90="",L90="",Y90="",Z90=""),"Missing Required Input",IF(COUNTIF('Settings'!$A$15:$A$18,D90)=0,"Unknown Position Type",IF(J90&lt;H90,"Current Odometer Below Install",IF(I90&lt;G90,"Reading Date Before Install",IF(I90&gt;'Settings'!$B$3,"Reading Date After As-of Date",IF(L90&gt;K90,"Current Tread Above Original",IF(OR(H90&lt;0,J90&lt;0,K90&lt;=0,L90&lt;0,Y90&lt;0,Z90&lt;0,V90&lt;=0),"Check Numeric Input",IF(O90&lt;=0,"Check Wear Rate","OK")))))))))</f>
        <v/>
      </c>
      <c r="AE90" s="37" t="n"/>
      <c r="AF90" s="62">
        <f>IFERROR(IF(AND(AD90="OK",ISNUMBER(X90)),X90+ROW()/100000,""),"")</f>
        <v/>
      </c>
    </row>
    <row r="91">
      <c r="A91" s="25" t="n"/>
      <c r="B91" s="25" t="n"/>
      <c r="C91" s="25" t="n"/>
      <c r="D91" s="25" t="n"/>
      <c r="E91" s="25" t="n"/>
      <c r="F91" s="25" t="n"/>
      <c r="G91" s="55" t="n"/>
      <c r="H91" s="27" t="n"/>
      <c r="I91" s="55" t="n"/>
      <c r="J91" s="27" t="n"/>
      <c r="K91" s="56" t="n"/>
      <c r="L91" s="56" t="n"/>
      <c r="M91" s="29">
        <f>IF($A91="","",IFERROR(IF(OR(H91="",J91=""),"",MAX(0,J91-H91)),""))</f>
        <v/>
      </c>
      <c r="N91" s="57">
        <f>IF($A91="","",IFERROR(IF(OR(K91="",L91=""),"",MAX(0,K91-L91)),""))</f>
        <v/>
      </c>
      <c r="O91" s="31">
        <f>IF($A91="","",IFERROR(IF(AND(M91&gt;0,N91&gt;0),N91/(M91/1000),VLOOKUP(D91,'Settings'!$A$15:$C$18,3,FALSE)),""))</f>
        <v/>
      </c>
      <c r="P91" s="32">
        <f>IF(OR(A91="",D91=""),"",IF(AND(M91&gt;0,N91&gt;0),"Observed Wear","Default from Settings"))</f>
        <v/>
      </c>
      <c r="Q91" s="57">
        <f>IF($A91="","",IFERROR(VLOOKUP(D91,'Settings'!$A$15:$C$18,2,FALSE),""))</f>
        <v/>
      </c>
      <c r="R91" s="57">
        <f>IF($A91="","",IFERROR(MAX(0,L91-Q91),""))</f>
        <v/>
      </c>
      <c r="S91" s="29">
        <f>IF($A91="","",IFERROR(IF(L91&lt;=Q91,0,R91/O91*1000),""))</f>
        <v/>
      </c>
      <c r="T91" s="29">
        <f>IF($A91="","",IFERROR(J91+S91,""))</f>
        <v/>
      </c>
      <c r="U91" s="27" t="n"/>
      <c r="V91" s="29">
        <f>IF(A91="","",IF(U91="",'Settings'!$B$4,U91))</f>
        <v/>
      </c>
      <c r="W91" s="57">
        <f>IF($A91="","",IFERROR(S91/V91,""))</f>
        <v/>
      </c>
      <c r="X91" s="58">
        <f>IF($A91="","",IFERROR(IF(S91=0,I91,I91+ROUNDUP(W91*365/12,0)),""))</f>
        <v/>
      </c>
      <c r="Y91" s="59" t="n"/>
      <c r="Z91" s="59" t="n"/>
      <c r="AA91" s="60">
        <f>IF($A91="","",IFERROR(Y91+Z91,""))</f>
        <v/>
      </c>
      <c r="AB91" s="32">
        <f>IF(A91="","",IF(AD91&lt;&gt;"OK","Review Data",IF(L91&lt;=Q91,"Due Now",IF(X91&lt;='Settings'!$B$3,"Due Now",IF(X91&lt;='Settings'!$B$3+'Settings'!$B$5,"Due in 30 Days",IF(X91&lt;='Settings'!$B$3+'Settings'!$B$6,"Due in 90 Days",IF(X91&lt;=EDATE('Settings'!$B$3,6),"Due in 6 Months","Monitor")))))))</f>
        <v/>
      </c>
      <c r="AC91" s="61">
        <f>IF($A91="","",IFERROR(EOMONTH(X91,0),""))</f>
        <v/>
      </c>
      <c r="AD91" s="32">
        <f>IF(A91="","",IF(OR(B91="",C91="",D91="",G91="",H91="",I91="",J91="",K91="",L91="",Y91="",Z91=""),"Missing Required Input",IF(COUNTIF('Settings'!$A$15:$A$18,D91)=0,"Unknown Position Type",IF(J91&lt;H91,"Current Odometer Below Install",IF(I91&lt;G91,"Reading Date Before Install",IF(I91&gt;'Settings'!$B$3,"Reading Date After As-of Date",IF(L91&gt;K91,"Current Tread Above Original",IF(OR(H91&lt;0,J91&lt;0,K91&lt;=0,L91&lt;0,Y91&lt;0,Z91&lt;0,V91&lt;=0),"Check Numeric Input",IF(O91&lt;=0,"Check Wear Rate","OK")))))))))</f>
        <v/>
      </c>
      <c r="AE91" s="37" t="n"/>
      <c r="AF91" s="62">
        <f>IFERROR(IF(AND(AD91="OK",ISNUMBER(X91)),X91+ROW()/100000,""),"")</f>
        <v/>
      </c>
    </row>
    <row r="92">
      <c r="A92" s="25" t="n"/>
      <c r="B92" s="25" t="n"/>
      <c r="C92" s="25" t="n"/>
      <c r="D92" s="25" t="n"/>
      <c r="E92" s="25" t="n"/>
      <c r="F92" s="25" t="n"/>
      <c r="G92" s="55" t="n"/>
      <c r="H92" s="27" t="n"/>
      <c r="I92" s="55" t="n"/>
      <c r="J92" s="27" t="n"/>
      <c r="K92" s="56" t="n"/>
      <c r="L92" s="56" t="n"/>
      <c r="M92" s="29">
        <f>IF($A92="","",IFERROR(IF(OR(H92="",J92=""),"",MAX(0,J92-H92)),""))</f>
        <v/>
      </c>
      <c r="N92" s="57">
        <f>IF($A92="","",IFERROR(IF(OR(K92="",L92=""),"",MAX(0,K92-L92)),""))</f>
        <v/>
      </c>
      <c r="O92" s="31">
        <f>IF($A92="","",IFERROR(IF(AND(M92&gt;0,N92&gt;0),N92/(M92/1000),VLOOKUP(D92,'Settings'!$A$15:$C$18,3,FALSE)),""))</f>
        <v/>
      </c>
      <c r="P92" s="32">
        <f>IF(OR(A92="",D92=""),"",IF(AND(M92&gt;0,N92&gt;0),"Observed Wear","Default from Settings"))</f>
        <v/>
      </c>
      <c r="Q92" s="57">
        <f>IF($A92="","",IFERROR(VLOOKUP(D92,'Settings'!$A$15:$C$18,2,FALSE),""))</f>
        <v/>
      </c>
      <c r="R92" s="57">
        <f>IF($A92="","",IFERROR(MAX(0,L92-Q92),""))</f>
        <v/>
      </c>
      <c r="S92" s="29">
        <f>IF($A92="","",IFERROR(IF(L92&lt;=Q92,0,R92/O92*1000),""))</f>
        <v/>
      </c>
      <c r="T92" s="29">
        <f>IF($A92="","",IFERROR(J92+S92,""))</f>
        <v/>
      </c>
      <c r="U92" s="27" t="n"/>
      <c r="V92" s="29">
        <f>IF(A92="","",IF(U92="",'Settings'!$B$4,U92))</f>
        <v/>
      </c>
      <c r="W92" s="57">
        <f>IF($A92="","",IFERROR(S92/V92,""))</f>
        <v/>
      </c>
      <c r="X92" s="58">
        <f>IF($A92="","",IFERROR(IF(S92=0,I92,I92+ROUNDUP(W92*365/12,0)),""))</f>
        <v/>
      </c>
      <c r="Y92" s="59" t="n"/>
      <c r="Z92" s="59" t="n"/>
      <c r="AA92" s="60">
        <f>IF($A92="","",IFERROR(Y92+Z92,""))</f>
        <v/>
      </c>
      <c r="AB92" s="32">
        <f>IF(A92="","",IF(AD92&lt;&gt;"OK","Review Data",IF(L92&lt;=Q92,"Due Now",IF(X92&lt;='Settings'!$B$3,"Due Now",IF(X92&lt;='Settings'!$B$3+'Settings'!$B$5,"Due in 30 Days",IF(X92&lt;='Settings'!$B$3+'Settings'!$B$6,"Due in 90 Days",IF(X92&lt;=EDATE('Settings'!$B$3,6),"Due in 6 Months","Monitor")))))))</f>
        <v/>
      </c>
      <c r="AC92" s="61">
        <f>IF($A92="","",IFERROR(EOMONTH(X92,0),""))</f>
        <v/>
      </c>
      <c r="AD92" s="32">
        <f>IF(A92="","",IF(OR(B92="",C92="",D92="",G92="",H92="",I92="",J92="",K92="",L92="",Y92="",Z92=""),"Missing Required Input",IF(COUNTIF('Settings'!$A$15:$A$18,D92)=0,"Unknown Position Type",IF(J92&lt;H92,"Current Odometer Below Install",IF(I92&lt;G92,"Reading Date Before Install",IF(I92&gt;'Settings'!$B$3,"Reading Date After As-of Date",IF(L92&gt;K92,"Current Tread Above Original",IF(OR(H92&lt;0,J92&lt;0,K92&lt;=0,L92&lt;0,Y92&lt;0,Z92&lt;0,V92&lt;=0),"Check Numeric Input",IF(O92&lt;=0,"Check Wear Rate","OK")))))))))</f>
        <v/>
      </c>
      <c r="AE92" s="37" t="n"/>
      <c r="AF92" s="62">
        <f>IFERROR(IF(AND(AD92="OK",ISNUMBER(X92)),X92+ROW()/100000,""),"")</f>
        <v/>
      </c>
    </row>
    <row r="93">
      <c r="A93" s="25" t="n"/>
      <c r="B93" s="25" t="n"/>
      <c r="C93" s="25" t="n"/>
      <c r="D93" s="25" t="n"/>
      <c r="E93" s="25" t="n"/>
      <c r="F93" s="25" t="n"/>
      <c r="G93" s="55" t="n"/>
      <c r="H93" s="27" t="n"/>
      <c r="I93" s="55" t="n"/>
      <c r="J93" s="27" t="n"/>
      <c r="K93" s="56" t="n"/>
      <c r="L93" s="56" t="n"/>
      <c r="M93" s="29">
        <f>IF($A93="","",IFERROR(IF(OR(H93="",J93=""),"",MAX(0,J93-H93)),""))</f>
        <v/>
      </c>
      <c r="N93" s="57">
        <f>IF($A93="","",IFERROR(IF(OR(K93="",L93=""),"",MAX(0,K93-L93)),""))</f>
        <v/>
      </c>
      <c r="O93" s="31">
        <f>IF($A93="","",IFERROR(IF(AND(M93&gt;0,N93&gt;0),N93/(M93/1000),VLOOKUP(D93,'Settings'!$A$15:$C$18,3,FALSE)),""))</f>
        <v/>
      </c>
      <c r="P93" s="32">
        <f>IF(OR(A93="",D93=""),"",IF(AND(M93&gt;0,N93&gt;0),"Observed Wear","Default from Settings"))</f>
        <v/>
      </c>
      <c r="Q93" s="57">
        <f>IF($A93="","",IFERROR(VLOOKUP(D93,'Settings'!$A$15:$C$18,2,FALSE),""))</f>
        <v/>
      </c>
      <c r="R93" s="57">
        <f>IF($A93="","",IFERROR(MAX(0,L93-Q93),""))</f>
        <v/>
      </c>
      <c r="S93" s="29">
        <f>IF($A93="","",IFERROR(IF(L93&lt;=Q93,0,R93/O93*1000),""))</f>
        <v/>
      </c>
      <c r="T93" s="29">
        <f>IF($A93="","",IFERROR(J93+S93,""))</f>
        <v/>
      </c>
      <c r="U93" s="27" t="n"/>
      <c r="V93" s="29">
        <f>IF(A93="","",IF(U93="",'Settings'!$B$4,U93))</f>
        <v/>
      </c>
      <c r="W93" s="57">
        <f>IF($A93="","",IFERROR(S93/V93,""))</f>
        <v/>
      </c>
      <c r="X93" s="58">
        <f>IF($A93="","",IFERROR(IF(S93=0,I93,I93+ROUNDUP(W93*365/12,0)),""))</f>
        <v/>
      </c>
      <c r="Y93" s="59" t="n"/>
      <c r="Z93" s="59" t="n"/>
      <c r="AA93" s="60">
        <f>IF($A93="","",IFERROR(Y93+Z93,""))</f>
        <v/>
      </c>
      <c r="AB93" s="32">
        <f>IF(A93="","",IF(AD93&lt;&gt;"OK","Review Data",IF(L93&lt;=Q93,"Due Now",IF(X93&lt;='Settings'!$B$3,"Due Now",IF(X93&lt;='Settings'!$B$3+'Settings'!$B$5,"Due in 30 Days",IF(X93&lt;='Settings'!$B$3+'Settings'!$B$6,"Due in 90 Days",IF(X93&lt;=EDATE('Settings'!$B$3,6),"Due in 6 Months","Monitor")))))))</f>
        <v/>
      </c>
      <c r="AC93" s="61">
        <f>IF($A93="","",IFERROR(EOMONTH(X93,0),""))</f>
        <v/>
      </c>
      <c r="AD93" s="32">
        <f>IF(A93="","",IF(OR(B93="",C93="",D93="",G93="",H93="",I93="",J93="",K93="",L93="",Y93="",Z93=""),"Missing Required Input",IF(COUNTIF('Settings'!$A$15:$A$18,D93)=0,"Unknown Position Type",IF(J93&lt;H93,"Current Odometer Below Install",IF(I93&lt;G93,"Reading Date Before Install",IF(I93&gt;'Settings'!$B$3,"Reading Date After As-of Date",IF(L93&gt;K93,"Current Tread Above Original",IF(OR(H93&lt;0,J93&lt;0,K93&lt;=0,L93&lt;0,Y93&lt;0,Z93&lt;0,V93&lt;=0),"Check Numeric Input",IF(O93&lt;=0,"Check Wear Rate","OK")))))))))</f>
        <v/>
      </c>
      <c r="AE93" s="37" t="n"/>
      <c r="AF93" s="62">
        <f>IFERROR(IF(AND(AD93="OK",ISNUMBER(X93)),X93+ROW()/100000,""),"")</f>
        <v/>
      </c>
    </row>
    <row r="94">
      <c r="A94" s="25" t="n"/>
      <c r="B94" s="25" t="n"/>
      <c r="C94" s="25" t="n"/>
      <c r="D94" s="25" t="n"/>
      <c r="E94" s="25" t="n"/>
      <c r="F94" s="25" t="n"/>
      <c r="G94" s="55" t="n"/>
      <c r="H94" s="27" t="n"/>
      <c r="I94" s="55" t="n"/>
      <c r="J94" s="27" t="n"/>
      <c r="K94" s="56" t="n"/>
      <c r="L94" s="56" t="n"/>
      <c r="M94" s="29">
        <f>IF($A94="","",IFERROR(IF(OR(H94="",J94=""),"",MAX(0,J94-H94)),""))</f>
        <v/>
      </c>
      <c r="N94" s="57">
        <f>IF($A94="","",IFERROR(IF(OR(K94="",L94=""),"",MAX(0,K94-L94)),""))</f>
        <v/>
      </c>
      <c r="O94" s="31">
        <f>IF($A94="","",IFERROR(IF(AND(M94&gt;0,N94&gt;0),N94/(M94/1000),VLOOKUP(D94,'Settings'!$A$15:$C$18,3,FALSE)),""))</f>
        <v/>
      </c>
      <c r="P94" s="32">
        <f>IF(OR(A94="",D94=""),"",IF(AND(M94&gt;0,N94&gt;0),"Observed Wear","Default from Settings"))</f>
        <v/>
      </c>
      <c r="Q94" s="57">
        <f>IF($A94="","",IFERROR(VLOOKUP(D94,'Settings'!$A$15:$C$18,2,FALSE),""))</f>
        <v/>
      </c>
      <c r="R94" s="57">
        <f>IF($A94="","",IFERROR(MAX(0,L94-Q94),""))</f>
        <v/>
      </c>
      <c r="S94" s="29">
        <f>IF($A94="","",IFERROR(IF(L94&lt;=Q94,0,R94/O94*1000),""))</f>
        <v/>
      </c>
      <c r="T94" s="29">
        <f>IF($A94="","",IFERROR(J94+S94,""))</f>
        <v/>
      </c>
      <c r="U94" s="27" t="n"/>
      <c r="V94" s="29">
        <f>IF(A94="","",IF(U94="",'Settings'!$B$4,U94))</f>
        <v/>
      </c>
      <c r="W94" s="57">
        <f>IF($A94="","",IFERROR(S94/V94,""))</f>
        <v/>
      </c>
      <c r="X94" s="58">
        <f>IF($A94="","",IFERROR(IF(S94=0,I94,I94+ROUNDUP(W94*365/12,0)),""))</f>
        <v/>
      </c>
      <c r="Y94" s="59" t="n"/>
      <c r="Z94" s="59" t="n"/>
      <c r="AA94" s="60">
        <f>IF($A94="","",IFERROR(Y94+Z94,""))</f>
        <v/>
      </c>
      <c r="AB94" s="32">
        <f>IF(A94="","",IF(AD94&lt;&gt;"OK","Review Data",IF(L94&lt;=Q94,"Due Now",IF(X94&lt;='Settings'!$B$3,"Due Now",IF(X94&lt;='Settings'!$B$3+'Settings'!$B$5,"Due in 30 Days",IF(X94&lt;='Settings'!$B$3+'Settings'!$B$6,"Due in 90 Days",IF(X94&lt;=EDATE('Settings'!$B$3,6),"Due in 6 Months","Monitor")))))))</f>
        <v/>
      </c>
      <c r="AC94" s="61">
        <f>IF($A94="","",IFERROR(EOMONTH(X94,0),""))</f>
        <v/>
      </c>
      <c r="AD94" s="32">
        <f>IF(A94="","",IF(OR(B94="",C94="",D94="",G94="",H94="",I94="",J94="",K94="",L94="",Y94="",Z94=""),"Missing Required Input",IF(COUNTIF('Settings'!$A$15:$A$18,D94)=0,"Unknown Position Type",IF(J94&lt;H94,"Current Odometer Below Install",IF(I94&lt;G94,"Reading Date Before Install",IF(I94&gt;'Settings'!$B$3,"Reading Date After As-of Date",IF(L94&gt;K94,"Current Tread Above Original",IF(OR(H94&lt;0,J94&lt;0,K94&lt;=0,L94&lt;0,Y94&lt;0,Z94&lt;0,V94&lt;=0),"Check Numeric Input",IF(O94&lt;=0,"Check Wear Rate","OK")))))))))</f>
        <v/>
      </c>
      <c r="AE94" s="37" t="n"/>
      <c r="AF94" s="62">
        <f>IFERROR(IF(AND(AD94="OK",ISNUMBER(X94)),X94+ROW()/100000,""),"")</f>
        <v/>
      </c>
    </row>
    <row r="95">
      <c r="A95" s="25" t="n"/>
      <c r="B95" s="25" t="n"/>
      <c r="C95" s="25" t="n"/>
      <c r="D95" s="25" t="n"/>
      <c r="E95" s="25" t="n"/>
      <c r="F95" s="25" t="n"/>
      <c r="G95" s="55" t="n"/>
      <c r="H95" s="27" t="n"/>
      <c r="I95" s="55" t="n"/>
      <c r="J95" s="27" t="n"/>
      <c r="K95" s="56" t="n"/>
      <c r="L95" s="56" t="n"/>
      <c r="M95" s="29">
        <f>IF($A95="","",IFERROR(IF(OR(H95="",J95=""),"",MAX(0,J95-H95)),""))</f>
        <v/>
      </c>
      <c r="N95" s="57">
        <f>IF($A95="","",IFERROR(IF(OR(K95="",L95=""),"",MAX(0,K95-L95)),""))</f>
        <v/>
      </c>
      <c r="O95" s="31">
        <f>IF($A95="","",IFERROR(IF(AND(M95&gt;0,N95&gt;0),N95/(M95/1000),VLOOKUP(D95,'Settings'!$A$15:$C$18,3,FALSE)),""))</f>
        <v/>
      </c>
      <c r="P95" s="32">
        <f>IF(OR(A95="",D95=""),"",IF(AND(M95&gt;0,N95&gt;0),"Observed Wear","Default from Settings"))</f>
        <v/>
      </c>
      <c r="Q95" s="57">
        <f>IF($A95="","",IFERROR(VLOOKUP(D95,'Settings'!$A$15:$C$18,2,FALSE),""))</f>
        <v/>
      </c>
      <c r="R95" s="57">
        <f>IF($A95="","",IFERROR(MAX(0,L95-Q95),""))</f>
        <v/>
      </c>
      <c r="S95" s="29">
        <f>IF($A95="","",IFERROR(IF(L95&lt;=Q95,0,R95/O95*1000),""))</f>
        <v/>
      </c>
      <c r="T95" s="29">
        <f>IF($A95="","",IFERROR(J95+S95,""))</f>
        <v/>
      </c>
      <c r="U95" s="27" t="n"/>
      <c r="V95" s="29">
        <f>IF(A95="","",IF(U95="",'Settings'!$B$4,U95))</f>
        <v/>
      </c>
      <c r="W95" s="57">
        <f>IF($A95="","",IFERROR(S95/V95,""))</f>
        <v/>
      </c>
      <c r="X95" s="58">
        <f>IF($A95="","",IFERROR(IF(S95=0,I95,I95+ROUNDUP(W95*365/12,0)),""))</f>
        <v/>
      </c>
      <c r="Y95" s="59" t="n"/>
      <c r="Z95" s="59" t="n"/>
      <c r="AA95" s="60">
        <f>IF($A95="","",IFERROR(Y95+Z95,""))</f>
        <v/>
      </c>
      <c r="AB95" s="32">
        <f>IF(A95="","",IF(AD95&lt;&gt;"OK","Review Data",IF(L95&lt;=Q95,"Due Now",IF(X95&lt;='Settings'!$B$3,"Due Now",IF(X95&lt;='Settings'!$B$3+'Settings'!$B$5,"Due in 30 Days",IF(X95&lt;='Settings'!$B$3+'Settings'!$B$6,"Due in 90 Days",IF(X95&lt;=EDATE('Settings'!$B$3,6),"Due in 6 Months","Monitor")))))))</f>
        <v/>
      </c>
      <c r="AC95" s="61">
        <f>IF($A95="","",IFERROR(EOMONTH(X95,0),""))</f>
        <v/>
      </c>
      <c r="AD95" s="32">
        <f>IF(A95="","",IF(OR(B95="",C95="",D95="",G95="",H95="",I95="",J95="",K95="",L95="",Y95="",Z95=""),"Missing Required Input",IF(COUNTIF('Settings'!$A$15:$A$18,D95)=0,"Unknown Position Type",IF(J95&lt;H95,"Current Odometer Below Install",IF(I95&lt;G95,"Reading Date Before Install",IF(I95&gt;'Settings'!$B$3,"Reading Date After As-of Date",IF(L95&gt;K95,"Current Tread Above Original",IF(OR(H95&lt;0,J95&lt;0,K95&lt;=0,L95&lt;0,Y95&lt;0,Z95&lt;0,V95&lt;=0),"Check Numeric Input",IF(O95&lt;=0,"Check Wear Rate","OK")))))))))</f>
        <v/>
      </c>
      <c r="AE95" s="37" t="n"/>
      <c r="AF95" s="62">
        <f>IFERROR(IF(AND(AD95="OK",ISNUMBER(X95)),X95+ROW()/100000,""),"")</f>
        <v/>
      </c>
    </row>
    <row r="96">
      <c r="A96" s="25" t="n"/>
      <c r="B96" s="25" t="n"/>
      <c r="C96" s="25" t="n"/>
      <c r="D96" s="25" t="n"/>
      <c r="E96" s="25" t="n"/>
      <c r="F96" s="25" t="n"/>
      <c r="G96" s="55" t="n"/>
      <c r="H96" s="27" t="n"/>
      <c r="I96" s="55" t="n"/>
      <c r="J96" s="27" t="n"/>
      <c r="K96" s="56" t="n"/>
      <c r="L96" s="56" t="n"/>
      <c r="M96" s="29">
        <f>IF($A96="","",IFERROR(IF(OR(H96="",J96=""),"",MAX(0,J96-H96)),""))</f>
        <v/>
      </c>
      <c r="N96" s="57">
        <f>IF($A96="","",IFERROR(IF(OR(K96="",L96=""),"",MAX(0,K96-L96)),""))</f>
        <v/>
      </c>
      <c r="O96" s="31">
        <f>IF($A96="","",IFERROR(IF(AND(M96&gt;0,N96&gt;0),N96/(M96/1000),VLOOKUP(D96,'Settings'!$A$15:$C$18,3,FALSE)),""))</f>
        <v/>
      </c>
      <c r="P96" s="32">
        <f>IF(OR(A96="",D96=""),"",IF(AND(M96&gt;0,N96&gt;0),"Observed Wear","Default from Settings"))</f>
        <v/>
      </c>
      <c r="Q96" s="57">
        <f>IF($A96="","",IFERROR(VLOOKUP(D96,'Settings'!$A$15:$C$18,2,FALSE),""))</f>
        <v/>
      </c>
      <c r="R96" s="57">
        <f>IF($A96="","",IFERROR(MAX(0,L96-Q96),""))</f>
        <v/>
      </c>
      <c r="S96" s="29">
        <f>IF($A96="","",IFERROR(IF(L96&lt;=Q96,0,R96/O96*1000),""))</f>
        <v/>
      </c>
      <c r="T96" s="29">
        <f>IF($A96="","",IFERROR(J96+S96,""))</f>
        <v/>
      </c>
      <c r="U96" s="27" t="n"/>
      <c r="V96" s="29">
        <f>IF(A96="","",IF(U96="",'Settings'!$B$4,U96))</f>
        <v/>
      </c>
      <c r="W96" s="57">
        <f>IF($A96="","",IFERROR(S96/V96,""))</f>
        <v/>
      </c>
      <c r="X96" s="58">
        <f>IF($A96="","",IFERROR(IF(S96=0,I96,I96+ROUNDUP(W96*365/12,0)),""))</f>
        <v/>
      </c>
      <c r="Y96" s="59" t="n"/>
      <c r="Z96" s="59" t="n"/>
      <c r="AA96" s="60">
        <f>IF($A96="","",IFERROR(Y96+Z96,""))</f>
        <v/>
      </c>
      <c r="AB96" s="32">
        <f>IF(A96="","",IF(AD96&lt;&gt;"OK","Review Data",IF(L96&lt;=Q96,"Due Now",IF(X96&lt;='Settings'!$B$3,"Due Now",IF(X96&lt;='Settings'!$B$3+'Settings'!$B$5,"Due in 30 Days",IF(X96&lt;='Settings'!$B$3+'Settings'!$B$6,"Due in 90 Days",IF(X96&lt;=EDATE('Settings'!$B$3,6),"Due in 6 Months","Monitor")))))))</f>
        <v/>
      </c>
      <c r="AC96" s="61">
        <f>IF($A96="","",IFERROR(EOMONTH(X96,0),""))</f>
        <v/>
      </c>
      <c r="AD96" s="32">
        <f>IF(A96="","",IF(OR(B96="",C96="",D96="",G96="",H96="",I96="",J96="",K96="",L96="",Y96="",Z96=""),"Missing Required Input",IF(COUNTIF('Settings'!$A$15:$A$18,D96)=0,"Unknown Position Type",IF(J96&lt;H96,"Current Odometer Below Install",IF(I96&lt;G96,"Reading Date Before Install",IF(I96&gt;'Settings'!$B$3,"Reading Date After As-of Date",IF(L96&gt;K96,"Current Tread Above Original",IF(OR(H96&lt;0,J96&lt;0,K96&lt;=0,L96&lt;0,Y96&lt;0,Z96&lt;0,V96&lt;=0),"Check Numeric Input",IF(O96&lt;=0,"Check Wear Rate","OK")))))))))</f>
        <v/>
      </c>
      <c r="AE96" s="37" t="n"/>
      <c r="AF96" s="62">
        <f>IFERROR(IF(AND(AD96="OK",ISNUMBER(X96)),X96+ROW()/100000,""),"")</f>
        <v/>
      </c>
    </row>
    <row r="97">
      <c r="A97" s="25" t="n"/>
      <c r="B97" s="25" t="n"/>
      <c r="C97" s="25" t="n"/>
      <c r="D97" s="25" t="n"/>
      <c r="E97" s="25" t="n"/>
      <c r="F97" s="25" t="n"/>
      <c r="G97" s="55" t="n"/>
      <c r="H97" s="27" t="n"/>
      <c r="I97" s="55" t="n"/>
      <c r="J97" s="27" t="n"/>
      <c r="K97" s="56" t="n"/>
      <c r="L97" s="56" t="n"/>
      <c r="M97" s="29">
        <f>IF($A97="","",IFERROR(IF(OR(H97="",J97=""),"",MAX(0,J97-H97)),""))</f>
        <v/>
      </c>
      <c r="N97" s="57">
        <f>IF($A97="","",IFERROR(IF(OR(K97="",L97=""),"",MAX(0,K97-L97)),""))</f>
        <v/>
      </c>
      <c r="O97" s="31">
        <f>IF($A97="","",IFERROR(IF(AND(M97&gt;0,N97&gt;0),N97/(M97/1000),VLOOKUP(D97,'Settings'!$A$15:$C$18,3,FALSE)),""))</f>
        <v/>
      </c>
      <c r="P97" s="32">
        <f>IF(OR(A97="",D97=""),"",IF(AND(M97&gt;0,N97&gt;0),"Observed Wear","Default from Settings"))</f>
        <v/>
      </c>
      <c r="Q97" s="57">
        <f>IF($A97="","",IFERROR(VLOOKUP(D97,'Settings'!$A$15:$C$18,2,FALSE),""))</f>
        <v/>
      </c>
      <c r="R97" s="57">
        <f>IF($A97="","",IFERROR(MAX(0,L97-Q97),""))</f>
        <v/>
      </c>
      <c r="S97" s="29">
        <f>IF($A97="","",IFERROR(IF(L97&lt;=Q97,0,R97/O97*1000),""))</f>
        <v/>
      </c>
      <c r="T97" s="29">
        <f>IF($A97="","",IFERROR(J97+S97,""))</f>
        <v/>
      </c>
      <c r="U97" s="27" t="n"/>
      <c r="V97" s="29">
        <f>IF(A97="","",IF(U97="",'Settings'!$B$4,U97))</f>
        <v/>
      </c>
      <c r="W97" s="57">
        <f>IF($A97="","",IFERROR(S97/V97,""))</f>
        <v/>
      </c>
      <c r="X97" s="58">
        <f>IF($A97="","",IFERROR(IF(S97=0,I97,I97+ROUNDUP(W97*365/12,0)),""))</f>
        <v/>
      </c>
      <c r="Y97" s="59" t="n"/>
      <c r="Z97" s="59" t="n"/>
      <c r="AA97" s="60">
        <f>IF($A97="","",IFERROR(Y97+Z97,""))</f>
        <v/>
      </c>
      <c r="AB97" s="32">
        <f>IF(A97="","",IF(AD97&lt;&gt;"OK","Review Data",IF(L97&lt;=Q97,"Due Now",IF(X97&lt;='Settings'!$B$3,"Due Now",IF(X97&lt;='Settings'!$B$3+'Settings'!$B$5,"Due in 30 Days",IF(X97&lt;='Settings'!$B$3+'Settings'!$B$6,"Due in 90 Days",IF(X97&lt;=EDATE('Settings'!$B$3,6),"Due in 6 Months","Monitor")))))))</f>
        <v/>
      </c>
      <c r="AC97" s="61">
        <f>IF($A97="","",IFERROR(EOMONTH(X97,0),""))</f>
        <v/>
      </c>
      <c r="AD97" s="32">
        <f>IF(A97="","",IF(OR(B97="",C97="",D97="",G97="",H97="",I97="",J97="",K97="",L97="",Y97="",Z97=""),"Missing Required Input",IF(COUNTIF('Settings'!$A$15:$A$18,D97)=0,"Unknown Position Type",IF(J97&lt;H97,"Current Odometer Below Install",IF(I97&lt;G97,"Reading Date Before Install",IF(I97&gt;'Settings'!$B$3,"Reading Date After As-of Date",IF(L97&gt;K97,"Current Tread Above Original",IF(OR(H97&lt;0,J97&lt;0,K97&lt;=0,L97&lt;0,Y97&lt;0,Z97&lt;0,V97&lt;=0),"Check Numeric Input",IF(O97&lt;=0,"Check Wear Rate","OK")))))))))</f>
        <v/>
      </c>
      <c r="AE97" s="37" t="n"/>
      <c r="AF97" s="62">
        <f>IFERROR(IF(AND(AD97="OK",ISNUMBER(X97)),X97+ROW()/100000,""),"")</f>
        <v/>
      </c>
    </row>
    <row r="98">
      <c r="A98" s="25" t="n"/>
      <c r="B98" s="25" t="n"/>
      <c r="C98" s="25" t="n"/>
      <c r="D98" s="25" t="n"/>
      <c r="E98" s="25" t="n"/>
      <c r="F98" s="25" t="n"/>
      <c r="G98" s="55" t="n"/>
      <c r="H98" s="27" t="n"/>
      <c r="I98" s="55" t="n"/>
      <c r="J98" s="27" t="n"/>
      <c r="K98" s="56" t="n"/>
      <c r="L98" s="56" t="n"/>
      <c r="M98" s="29">
        <f>IF($A98="","",IFERROR(IF(OR(H98="",J98=""),"",MAX(0,J98-H98)),""))</f>
        <v/>
      </c>
      <c r="N98" s="57">
        <f>IF($A98="","",IFERROR(IF(OR(K98="",L98=""),"",MAX(0,K98-L98)),""))</f>
        <v/>
      </c>
      <c r="O98" s="31">
        <f>IF($A98="","",IFERROR(IF(AND(M98&gt;0,N98&gt;0),N98/(M98/1000),VLOOKUP(D98,'Settings'!$A$15:$C$18,3,FALSE)),""))</f>
        <v/>
      </c>
      <c r="P98" s="32">
        <f>IF(OR(A98="",D98=""),"",IF(AND(M98&gt;0,N98&gt;0),"Observed Wear","Default from Settings"))</f>
        <v/>
      </c>
      <c r="Q98" s="57">
        <f>IF($A98="","",IFERROR(VLOOKUP(D98,'Settings'!$A$15:$C$18,2,FALSE),""))</f>
        <v/>
      </c>
      <c r="R98" s="57">
        <f>IF($A98="","",IFERROR(MAX(0,L98-Q98),""))</f>
        <v/>
      </c>
      <c r="S98" s="29">
        <f>IF($A98="","",IFERROR(IF(L98&lt;=Q98,0,R98/O98*1000),""))</f>
        <v/>
      </c>
      <c r="T98" s="29">
        <f>IF($A98="","",IFERROR(J98+S98,""))</f>
        <v/>
      </c>
      <c r="U98" s="27" t="n"/>
      <c r="V98" s="29">
        <f>IF(A98="","",IF(U98="",'Settings'!$B$4,U98))</f>
        <v/>
      </c>
      <c r="W98" s="57">
        <f>IF($A98="","",IFERROR(S98/V98,""))</f>
        <v/>
      </c>
      <c r="X98" s="58">
        <f>IF($A98="","",IFERROR(IF(S98=0,I98,I98+ROUNDUP(W98*365/12,0)),""))</f>
        <v/>
      </c>
      <c r="Y98" s="59" t="n"/>
      <c r="Z98" s="59" t="n"/>
      <c r="AA98" s="60">
        <f>IF($A98="","",IFERROR(Y98+Z98,""))</f>
        <v/>
      </c>
      <c r="AB98" s="32">
        <f>IF(A98="","",IF(AD98&lt;&gt;"OK","Review Data",IF(L98&lt;=Q98,"Due Now",IF(X98&lt;='Settings'!$B$3,"Due Now",IF(X98&lt;='Settings'!$B$3+'Settings'!$B$5,"Due in 30 Days",IF(X98&lt;='Settings'!$B$3+'Settings'!$B$6,"Due in 90 Days",IF(X98&lt;=EDATE('Settings'!$B$3,6),"Due in 6 Months","Monitor")))))))</f>
        <v/>
      </c>
      <c r="AC98" s="61">
        <f>IF($A98="","",IFERROR(EOMONTH(X98,0),""))</f>
        <v/>
      </c>
      <c r="AD98" s="32">
        <f>IF(A98="","",IF(OR(B98="",C98="",D98="",G98="",H98="",I98="",J98="",K98="",L98="",Y98="",Z98=""),"Missing Required Input",IF(COUNTIF('Settings'!$A$15:$A$18,D98)=0,"Unknown Position Type",IF(J98&lt;H98,"Current Odometer Below Install",IF(I98&lt;G98,"Reading Date Before Install",IF(I98&gt;'Settings'!$B$3,"Reading Date After As-of Date",IF(L98&gt;K98,"Current Tread Above Original",IF(OR(H98&lt;0,J98&lt;0,K98&lt;=0,L98&lt;0,Y98&lt;0,Z98&lt;0,V98&lt;=0),"Check Numeric Input",IF(O98&lt;=0,"Check Wear Rate","OK")))))))))</f>
        <v/>
      </c>
      <c r="AE98" s="37" t="n"/>
      <c r="AF98" s="62">
        <f>IFERROR(IF(AND(AD98="OK",ISNUMBER(X98)),X98+ROW()/100000,""),"")</f>
        <v/>
      </c>
    </row>
    <row r="99">
      <c r="A99" s="25" t="n"/>
      <c r="B99" s="25" t="n"/>
      <c r="C99" s="25" t="n"/>
      <c r="D99" s="25" t="n"/>
      <c r="E99" s="25" t="n"/>
      <c r="F99" s="25" t="n"/>
      <c r="G99" s="55" t="n"/>
      <c r="H99" s="27" t="n"/>
      <c r="I99" s="55" t="n"/>
      <c r="J99" s="27" t="n"/>
      <c r="K99" s="56" t="n"/>
      <c r="L99" s="56" t="n"/>
      <c r="M99" s="29">
        <f>IF($A99="","",IFERROR(IF(OR(H99="",J99=""),"",MAX(0,J99-H99)),""))</f>
        <v/>
      </c>
      <c r="N99" s="57">
        <f>IF($A99="","",IFERROR(IF(OR(K99="",L99=""),"",MAX(0,K99-L99)),""))</f>
        <v/>
      </c>
      <c r="O99" s="31">
        <f>IF($A99="","",IFERROR(IF(AND(M99&gt;0,N99&gt;0),N99/(M99/1000),VLOOKUP(D99,'Settings'!$A$15:$C$18,3,FALSE)),""))</f>
        <v/>
      </c>
      <c r="P99" s="32">
        <f>IF(OR(A99="",D99=""),"",IF(AND(M99&gt;0,N99&gt;0),"Observed Wear","Default from Settings"))</f>
        <v/>
      </c>
      <c r="Q99" s="57">
        <f>IF($A99="","",IFERROR(VLOOKUP(D99,'Settings'!$A$15:$C$18,2,FALSE),""))</f>
        <v/>
      </c>
      <c r="R99" s="57">
        <f>IF($A99="","",IFERROR(MAX(0,L99-Q99),""))</f>
        <v/>
      </c>
      <c r="S99" s="29">
        <f>IF($A99="","",IFERROR(IF(L99&lt;=Q99,0,R99/O99*1000),""))</f>
        <v/>
      </c>
      <c r="T99" s="29">
        <f>IF($A99="","",IFERROR(J99+S99,""))</f>
        <v/>
      </c>
      <c r="U99" s="27" t="n"/>
      <c r="V99" s="29">
        <f>IF(A99="","",IF(U99="",'Settings'!$B$4,U99))</f>
        <v/>
      </c>
      <c r="W99" s="57">
        <f>IF($A99="","",IFERROR(S99/V99,""))</f>
        <v/>
      </c>
      <c r="X99" s="58">
        <f>IF($A99="","",IFERROR(IF(S99=0,I99,I99+ROUNDUP(W99*365/12,0)),""))</f>
        <v/>
      </c>
      <c r="Y99" s="59" t="n"/>
      <c r="Z99" s="59" t="n"/>
      <c r="AA99" s="60">
        <f>IF($A99="","",IFERROR(Y99+Z99,""))</f>
        <v/>
      </c>
      <c r="AB99" s="32">
        <f>IF(A99="","",IF(AD99&lt;&gt;"OK","Review Data",IF(L99&lt;=Q99,"Due Now",IF(X99&lt;='Settings'!$B$3,"Due Now",IF(X99&lt;='Settings'!$B$3+'Settings'!$B$5,"Due in 30 Days",IF(X99&lt;='Settings'!$B$3+'Settings'!$B$6,"Due in 90 Days",IF(X99&lt;=EDATE('Settings'!$B$3,6),"Due in 6 Months","Monitor")))))))</f>
        <v/>
      </c>
      <c r="AC99" s="61">
        <f>IF($A99="","",IFERROR(EOMONTH(X99,0),""))</f>
        <v/>
      </c>
      <c r="AD99" s="32">
        <f>IF(A99="","",IF(OR(B99="",C99="",D99="",G99="",H99="",I99="",J99="",K99="",L99="",Y99="",Z99=""),"Missing Required Input",IF(COUNTIF('Settings'!$A$15:$A$18,D99)=0,"Unknown Position Type",IF(J99&lt;H99,"Current Odometer Below Install",IF(I99&lt;G99,"Reading Date Before Install",IF(I99&gt;'Settings'!$B$3,"Reading Date After As-of Date",IF(L99&gt;K99,"Current Tread Above Original",IF(OR(H99&lt;0,J99&lt;0,K99&lt;=0,L99&lt;0,Y99&lt;0,Z99&lt;0,V99&lt;=0),"Check Numeric Input",IF(O99&lt;=0,"Check Wear Rate","OK")))))))))</f>
        <v/>
      </c>
      <c r="AE99" s="37" t="n"/>
      <c r="AF99" s="62">
        <f>IFERROR(IF(AND(AD99="OK",ISNUMBER(X99)),X99+ROW()/100000,""),"")</f>
        <v/>
      </c>
    </row>
    <row r="100">
      <c r="A100" s="25" t="n"/>
      <c r="B100" s="25" t="n"/>
      <c r="C100" s="25" t="n"/>
      <c r="D100" s="25" t="n"/>
      <c r="E100" s="25" t="n"/>
      <c r="F100" s="25" t="n"/>
      <c r="G100" s="55" t="n"/>
      <c r="H100" s="27" t="n"/>
      <c r="I100" s="55" t="n"/>
      <c r="J100" s="27" t="n"/>
      <c r="K100" s="56" t="n"/>
      <c r="L100" s="56" t="n"/>
      <c r="M100" s="29">
        <f>IF($A100="","",IFERROR(IF(OR(H100="",J100=""),"",MAX(0,J100-H100)),""))</f>
        <v/>
      </c>
      <c r="N100" s="57">
        <f>IF($A100="","",IFERROR(IF(OR(K100="",L100=""),"",MAX(0,K100-L100)),""))</f>
        <v/>
      </c>
      <c r="O100" s="31">
        <f>IF($A100="","",IFERROR(IF(AND(M100&gt;0,N100&gt;0),N100/(M100/1000),VLOOKUP(D100,'Settings'!$A$15:$C$18,3,FALSE)),""))</f>
        <v/>
      </c>
      <c r="P100" s="32">
        <f>IF(OR(A100="",D100=""),"",IF(AND(M100&gt;0,N100&gt;0),"Observed Wear","Default from Settings"))</f>
        <v/>
      </c>
      <c r="Q100" s="57">
        <f>IF($A100="","",IFERROR(VLOOKUP(D100,'Settings'!$A$15:$C$18,2,FALSE),""))</f>
        <v/>
      </c>
      <c r="R100" s="57">
        <f>IF($A100="","",IFERROR(MAX(0,L100-Q100),""))</f>
        <v/>
      </c>
      <c r="S100" s="29">
        <f>IF($A100="","",IFERROR(IF(L100&lt;=Q100,0,R100/O100*1000),""))</f>
        <v/>
      </c>
      <c r="T100" s="29">
        <f>IF($A100="","",IFERROR(J100+S100,""))</f>
        <v/>
      </c>
      <c r="U100" s="27" t="n"/>
      <c r="V100" s="29">
        <f>IF(A100="","",IF(U100="",'Settings'!$B$4,U100))</f>
        <v/>
      </c>
      <c r="W100" s="57">
        <f>IF($A100="","",IFERROR(S100/V100,""))</f>
        <v/>
      </c>
      <c r="X100" s="58">
        <f>IF($A100="","",IFERROR(IF(S100=0,I100,I100+ROUNDUP(W100*365/12,0)),""))</f>
        <v/>
      </c>
      <c r="Y100" s="59" t="n"/>
      <c r="Z100" s="59" t="n"/>
      <c r="AA100" s="60">
        <f>IF($A100="","",IFERROR(Y100+Z100,""))</f>
        <v/>
      </c>
      <c r="AB100" s="32">
        <f>IF(A100="","",IF(AD100&lt;&gt;"OK","Review Data",IF(L100&lt;=Q100,"Due Now",IF(X100&lt;='Settings'!$B$3,"Due Now",IF(X100&lt;='Settings'!$B$3+'Settings'!$B$5,"Due in 30 Days",IF(X100&lt;='Settings'!$B$3+'Settings'!$B$6,"Due in 90 Days",IF(X100&lt;=EDATE('Settings'!$B$3,6),"Due in 6 Months","Monitor")))))))</f>
        <v/>
      </c>
      <c r="AC100" s="61">
        <f>IF($A100="","",IFERROR(EOMONTH(X100,0),""))</f>
        <v/>
      </c>
      <c r="AD100" s="32">
        <f>IF(A100="","",IF(OR(B100="",C100="",D100="",G100="",H100="",I100="",J100="",K100="",L100="",Y100="",Z100=""),"Missing Required Input",IF(COUNTIF('Settings'!$A$15:$A$18,D100)=0,"Unknown Position Type",IF(J100&lt;H100,"Current Odometer Below Install",IF(I100&lt;G100,"Reading Date Before Install",IF(I100&gt;'Settings'!$B$3,"Reading Date After As-of Date",IF(L100&gt;K100,"Current Tread Above Original",IF(OR(H100&lt;0,J100&lt;0,K100&lt;=0,L100&lt;0,Y100&lt;0,Z100&lt;0,V100&lt;=0),"Check Numeric Input",IF(O100&lt;=0,"Check Wear Rate","OK")))))))))</f>
        <v/>
      </c>
      <c r="AE100" s="37" t="n"/>
      <c r="AF100" s="62">
        <f>IFERROR(IF(AND(AD100="OK",ISNUMBER(X100)),X100+ROW()/100000,""),"")</f>
        <v/>
      </c>
    </row>
    <row r="101">
      <c r="A101" s="25" t="n"/>
      <c r="B101" s="25" t="n"/>
      <c r="C101" s="25" t="n"/>
      <c r="D101" s="25" t="n"/>
      <c r="E101" s="25" t="n"/>
      <c r="F101" s="25" t="n"/>
      <c r="G101" s="55" t="n"/>
      <c r="H101" s="27" t="n"/>
      <c r="I101" s="55" t="n"/>
      <c r="J101" s="27" t="n"/>
      <c r="K101" s="56" t="n"/>
      <c r="L101" s="56" t="n"/>
      <c r="M101" s="29">
        <f>IF($A101="","",IFERROR(IF(OR(H101="",J101=""),"",MAX(0,J101-H101)),""))</f>
        <v/>
      </c>
      <c r="N101" s="57">
        <f>IF($A101="","",IFERROR(IF(OR(K101="",L101=""),"",MAX(0,K101-L101)),""))</f>
        <v/>
      </c>
      <c r="O101" s="31">
        <f>IF($A101="","",IFERROR(IF(AND(M101&gt;0,N101&gt;0),N101/(M101/1000),VLOOKUP(D101,'Settings'!$A$15:$C$18,3,FALSE)),""))</f>
        <v/>
      </c>
      <c r="P101" s="32">
        <f>IF(OR(A101="",D101=""),"",IF(AND(M101&gt;0,N101&gt;0),"Observed Wear","Default from Settings"))</f>
        <v/>
      </c>
      <c r="Q101" s="57">
        <f>IF($A101="","",IFERROR(VLOOKUP(D101,'Settings'!$A$15:$C$18,2,FALSE),""))</f>
        <v/>
      </c>
      <c r="R101" s="57">
        <f>IF($A101="","",IFERROR(MAX(0,L101-Q101),""))</f>
        <v/>
      </c>
      <c r="S101" s="29">
        <f>IF($A101="","",IFERROR(IF(L101&lt;=Q101,0,R101/O101*1000),""))</f>
        <v/>
      </c>
      <c r="T101" s="29">
        <f>IF($A101="","",IFERROR(J101+S101,""))</f>
        <v/>
      </c>
      <c r="U101" s="27" t="n"/>
      <c r="V101" s="29">
        <f>IF(A101="","",IF(U101="",'Settings'!$B$4,U101))</f>
        <v/>
      </c>
      <c r="W101" s="57">
        <f>IF($A101="","",IFERROR(S101/V101,""))</f>
        <v/>
      </c>
      <c r="X101" s="58">
        <f>IF($A101="","",IFERROR(IF(S101=0,I101,I101+ROUNDUP(W101*365/12,0)),""))</f>
        <v/>
      </c>
      <c r="Y101" s="59" t="n"/>
      <c r="Z101" s="59" t="n"/>
      <c r="AA101" s="60">
        <f>IF($A101="","",IFERROR(Y101+Z101,""))</f>
        <v/>
      </c>
      <c r="AB101" s="32">
        <f>IF(A101="","",IF(AD101&lt;&gt;"OK","Review Data",IF(L101&lt;=Q101,"Due Now",IF(X101&lt;='Settings'!$B$3,"Due Now",IF(X101&lt;='Settings'!$B$3+'Settings'!$B$5,"Due in 30 Days",IF(X101&lt;='Settings'!$B$3+'Settings'!$B$6,"Due in 90 Days",IF(X101&lt;=EDATE('Settings'!$B$3,6),"Due in 6 Months","Monitor")))))))</f>
        <v/>
      </c>
      <c r="AC101" s="61">
        <f>IF($A101="","",IFERROR(EOMONTH(X101,0),""))</f>
        <v/>
      </c>
      <c r="AD101" s="32">
        <f>IF(A101="","",IF(OR(B101="",C101="",D101="",G101="",H101="",I101="",J101="",K101="",L101="",Y101="",Z101=""),"Missing Required Input",IF(COUNTIF('Settings'!$A$15:$A$18,D101)=0,"Unknown Position Type",IF(J101&lt;H101,"Current Odometer Below Install",IF(I101&lt;G101,"Reading Date Before Install",IF(I101&gt;'Settings'!$B$3,"Reading Date After As-of Date",IF(L101&gt;K101,"Current Tread Above Original",IF(OR(H101&lt;0,J101&lt;0,K101&lt;=0,L101&lt;0,Y101&lt;0,Z101&lt;0,V101&lt;=0),"Check Numeric Input",IF(O101&lt;=0,"Check Wear Rate","OK")))))))))</f>
        <v/>
      </c>
      <c r="AE101" s="37" t="n"/>
      <c r="AF101" s="62">
        <f>IFERROR(IF(AND(AD101="OK",ISNUMBER(X101)),X101+ROW()/100000,""),"")</f>
        <v/>
      </c>
    </row>
    <row r="102">
      <c r="A102" s="25" t="n"/>
      <c r="B102" s="25" t="n"/>
      <c r="C102" s="25" t="n"/>
      <c r="D102" s="25" t="n"/>
      <c r="E102" s="25" t="n"/>
      <c r="F102" s="25" t="n"/>
      <c r="G102" s="55" t="n"/>
      <c r="H102" s="27" t="n"/>
      <c r="I102" s="55" t="n"/>
      <c r="J102" s="27" t="n"/>
      <c r="K102" s="56" t="n"/>
      <c r="L102" s="56" t="n"/>
      <c r="M102" s="29">
        <f>IF($A102="","",IFERROR(IF(OR(H102="",J102=""),"",MAX(0,J102-H102)),""))</f>
        <v/>
      </c>
      <c r="N102" s="57">
        <f>IF($A102="","",IFERROR(IF(OR(K102="",L102=""),"",MAX(0,K102-L102)),""))</f>
        <v/>
      </c>
      <c r="O102" s="31">
        <f>IF($A102="","",IFERROR(IF(AND(M102&gt;0,N102&gt;0),N102/(M102/1000),VLOOKUP(D102,'Settings'!$A$15:$C$18,3,FALSE)),""))</f>
        <v/>
      </c>
      <c r="P102" s="32">
        <f>IF(OR(A102="",D102=""),"",IF(AND(M102&gt;0,N102&gt;0),"Observed Wear","Default from Settings"))</f>
        <v/>
      </c>
      <c r="Q102" s="57">
        <f>IF($A102="","",IFERROR(VLOOKUP(D102,'Settings'!$A$15:$C$18,2,FALSE),""))</f>
        <v/>
      </c>
      <c r="R102" s="57">
        <f>IF($A102="","",IFERROR(MAX(0,L102-Q102),""))</f>
        <v/>
      </c>
      <c r="S102" s="29">
        <f>IF($A102="","",IFERROR(IF(L102&lt;=Q102,0,R102/O102*1000),""))</f>
        <v/>
      </c>
      <c r="T102" s="29">
        <f>IF($A102="","",IFERROR(J102+S102,""))</f>
        <v/>
      </c>
      <c r="U102" s="27" t="n"/>
      <c r="V102" s="29">
        <f>IF(A102="","",IF(U102="",'Settings'!$B$4,U102))</f>
        <v/>
      </c>
      <c r="W102" s="57">
        <f>IF($A102="","",IFERROR(S102/V102,""))</f>
        <v/>
      </c>
      <c r="X102" s="58">
        <f>IF($A102="","",IFERROR(IF(S102=0,I102,I102+ROUNDUP(W102*365/12,0)),""))</f>
        <v/>
      </c>
      <c r="Y102" s="59" t="n"/>
      <c r="Z102" s="59" t="n"/>
      <c r="AA102" s="60">
        <f>IF($A102="","",IFERROR(Y102+Z102,""))</f>
        <v/>
      </c>
      <c r="AB102" s="32">
        <f>IF(A102="","",IF(AD102&lt;&gt;"OK","Review Data",IF(L102&lt;=Q102,"Due Now",IF(X102&lt;='Settings'!$B$3,"Due Now",IF(X102&lt;='Settings'!$B$3+'Settings'!$B$5,"Due in 30 Days",IF(X102&lt;='Settings'!$B$3+'Settings'!$B$6,"Due in 90 Days",IF(X102&lt;=EDATE('Settings'!$B$3,6),"Due in 6 Months","Monitor")))))))</f>
        <v/>
      </c>
      <c r="AC102" s="61">
        <f>IF($A102="","",IFERROR(EOMONTH(X102,0),""))</f>
        <v/>
      </c>
      <c r="AD102" s="32">
        <f>IF(A102="","",IF(OR(B102="",C102="",D102="",G102="",H102="",I102="",J102="",K102="",L102="",Y102="",Z102=""),"Missing Required Input",IF(COUNTIF('Settings'!$A$15:$A$18,D102)=0,"Unknown Position Type",IF(J102&lt;H102,"Current Odometer Below Install",IF(I102&lt;G102,"Reading Date Before Install",IF(I102&gt;'Settings'!$B$3,"Reading Date After As-of Date",IF(L102&gt;K102,"Current Tread Above Original",IF(OR(H102&lt;0,J102&lt;0,K102&lt;=0,L102&lt;0,Y102&lt;0,Z102&lt;0,V102&lt;=0),"Check Numeric Input",IF(O102&lt;=0,"Check Wear Rate","OK")))))))))</f>
        <v/>
      </c>
      <c r="AE102" s="37" t="n"/>
      <c r="AF102" s="62">
        <f>IFERROR(IF(AND(AD102="OK",ISNUMBER(X102)),X102+ROW()/100000,""),"")</f>
        <v/>
      </c>
    </row>
    <row r="103">
      <c r="A103" s="25" t="n"/>
      <c r="B103" s="25" t="n"/>
      <c r="C103" s="25" t="n"/>
      <c r="D103" s="25" t="n"/>
      <c r="E103" s="25" t="n"/>
      <c r="F103" s="25" t="n"/>
      <c r="G103" s="55" t="n"/>
      <c r="H103" s="27" t="n"/>
      <c r="I103" s="55" t="n"/>
      <c r="J103" s="27" t="n"/>
      <c r="K103" s="56" t="n"/>
      <c r="L103" s="56" t="n"/>
      <c r="M103" s="29">
        <f>IF($A103="","",IFERROR(IF(OR(H103="",J103=""),"",MAX(0,J103-H103)),""))</f>
        <v/>
      </c>
      <c r="N103" s="57">
        <f>IF($A103="","",IFERROR(IF(OR(K103="",L103=""),"",MAX(0,K103-L103)),""))</f>
        <v/>
      </c>
      <c r="O103" s="31">
        <f>IF($A103="","",IFERROR(IF(AND(M103&gt;0,N103&gt;0),N103/(M103/1000),VLOOKUP(D103,'Settings'!$A$15:$C$18,3,FALSE)),""))</f>
        <v/>
      </c>
      <c r="P103" s="32">
        <f>IF(OR(A103="",D103=""),"",IF(AND(M103&gt;0,N103&gt;0),"Observed Wear","Default from Settings"))</f>
        <v/>
      </c>
      <c r="Q103" s="57">
        <f>IF($A103="","",IFERROR(VLOOKUP(D103,'Settings'!$A$15:$C$18,2,FALSE),""))</f>
        <v/>
      </c>
      <c r="R103" s="57">
        <f>IF($A103="","",IFERROR(MAX(0,L103-Q103),""))</f>
        <v/>
      </c>
      <c r="S103" s="29">
        <f>IF($A103="","",IFERROR(IF(L103&lt;=Q103,0,R103/O103*1000),""))</f>
        <v/>
      </c>
      <c r="T103" s="29">
        <f>IF($A103="","",IFERROR(J103+S103,""))</f>
        <v/>
      </c>
      <c r="U103" s="27" t="n"/>
      <c r="V103" s="29">
        <f>IF(A103="","",IF(U103="",'Settings'!$B$4,U103))</f>
        <v/>
      </c>
      <c r="W103" s="57">
        <f>IF($A103="","",IFERROR(S103/V103,""))</f>
        <v/>
      </c>
      <c r="X103" s="58">
        <f>IF($A103="","",IFERROR(IF(S103=0,I103,I103+ROUNDUP(W103*365/12,0)),""))</f>
        <v/>
      </c>
      <c r="Y103" s="59" t="n"/>
      <c r="Z103" s="59" t="n"/>
      <c r="AA103" s="60">
        <f>IF($A103="","",IFERROR(Y103+Z103,""))</f>
        <v/>
      </c>
      <c r="AB103" s="32">
        <f>IF(A103="","",IF(AD103&lt;&gt;"OK","Review Data",IF(L103&lt;=Q103,"Due Now",IF(X103&lt;='Settings'!$B$3,"Due Now",IF(X103&lt;='Settings'!$B$3+'Settings'!$B$5,"Due in 30 Days",IF(X103&lt;='Settings'!$B$3+'Settings'!$B$6,"Due in 90 Days",IF(X103&lt;=EDATE('Settings'!$B$3,6),"Due in 6 Months","Monitor")))))))</f>
        <v/>
      </c>
      <c r="AC103" s="61">
        <f>IF($A103="","",IFERROR(EOMONTH(X103,0),""))</f>
        <v/>
      </c>
      <c r="AD103" s="32">
        <f>IF(A103="","",IF(OR(B103="",C103="",D103="",G103="",H103="",I103="",J103="",K103="",L103="",Y103="",Z103=""),"Missing Required Input",IF(COUNTIF('Settings'!$A$15:$A$18,D103)=0,"Unknown Position Type",IF(J103&lt;H103,"Current Odometer Below Install",IF(I103&lt;G103,"Reading Date Before Install",IF(I103&gt;'Settings'!$B$3,"Reading Date After As-of Date",IF(L103&gt;K103,"Current Tread Above Original",IF(OR(H103&lt;0,J103&lt;0,K103&lt;=0,L103&lt;0,Y103&lt;0,Z103&lt;0,V103&lt;=0),"Check Numeric Input",IF(O103&lt;=0,"Check Wear Rate","OK")))))))))</f>
        <v/>
      </c>
      <c r="AE103" s="37" t="n"/>
      <c r="AF103" s="62">
        <f>IFERROR(IF(AND(AD103="OK",ISNUMBER(X103)),X103+ROW()/100000,""),"")</f>
        <v/>
      </c>
    </row>
    <row r="104">
      <c r="A104" s="25" t="n"/>
      <c r="B104" s="25" t="n"/>
      <c r="C104" s="25" t="n"/>
      <c r="D104" s="25" t="n"/>
      <c r="E104" s="25" t="n"/>
      <c r="F104" s="25" t="n"/>
      <c r="G104" s="55" t="n"/>
      <c r="H104" s="27" t="n"/>
      <c r="I104" s="55" t="n"/>
      <c r="J104" s="27" t="n"/>
      <c r="K104" s="56" t="n"/>
      <c r="L104" s="56" t="n"/>
      <c r="M104" s="29">
        <f>IF($A104="","",IFERROR(IF(OR(H104="",J104=""),"",MAX(0,J104-H104)),""))</f>
        <v/>
      </c>
      <c r="N104" s="57">
        <f>IF($A104="","",IFERROR(IF(OR(K104="",L104=""),"",MAX(0,K104-L104)),""))</f>
        <v/>
      </c>
      <c r="O104" s="31">
        <f>IF($A104="","",IFERROR(IF(AND(M104&gt;0,N104&gt;0),N104/(M104/1000),VLOOKUP(D104,'Settings'!$A$15:$C$18,3,FALSE)),""))</f>
        <v/>
      </c>
      <c r="P104" s="32">
        <f>IF(OR(A104="",D104=""),"",IF(AND(M104&gt;0,N104&gt;0),"Observed Wear","Default from Settings"))</f>
        <v/>
      </c>
      <c r="Q104" s="57">
        <f>IF($A104="","",IFERROR(VLOOKUP(D104,'Settings'!$A$15:$C$18,2,FALSE),""))</f>
        <v/>
      </c>
      <c r="R104" s="57">
        <f>IF($A104="","",IFERROR(MAX(0,L104-Q104),""))</f>
        <v/>
      </c>
      <c r="S104" s="29">
        <f>IF($A104="","",IFERROR(IF(L104&lt;=Q104,0,R104/O104*1000),""))</f>
        <v/>
      </c>
      <c r="T104" s="29">
        <f>IF($A104="","",IFERROR(J104+S104,""))</f>
        <v/>
      </c>
      <c r="U104" s="27" t="n"/>
      <c r="V104" s="29">
        <f>IF(A104="","",IF(U104="",'Settings'!$B$4,U104))</f>
        <v/>
      </c>
      <c r="W104" s="57">
        <f>IF($A104="","",IFERROR(S104/V104,""))</f>
        <v/>
      </c>
      <c r="X104" s="58">
        <f>IF($A104="","",IFERROR(IF(S104=0,I104,I104+ROUNDUP(W104*365/12,0)),""))</f>
        <v/>
      </c>
      <c r="Y104" s="59" t="n"/>
      <c r="Z104" s="59" t="n"/>
      <c r="AA104" s="60">
        <f>IF($A104="","",IFERROR(Y104+Z104,""))</f>
        <v/>
      </c>
      <c r="AB104" s="32">
        <f>IF(A104="","",IF(AD104&lt;&gt;"OK","Review Data",IF(L104&lt;=Q104,"Due Now",IF(X104&lt;='Settings'!$B$3,"Due Now",IF(X104&lt;='Settings'!$B$3+'Settings'!$B$5,"Due in 30 Days",IF(X104&lt;='Settings'!$B$3+'Settings'!$B$6,"Due in 90 Days",IF(X104&lt;=EDATE('Settings'!$B$3,6),"Due in 6 Months","Monitor")))))))</f>
        <v/>
      </c>
      <c r="AC104" s="61">
        <f>IF($A104="","",IFERROR(EOMONTH(X104,0),""))</f>
        <v/>
      </c>
      <c r="AD104" s="32">
        <f>IF(A104="","",IF(OR(B104="",C104="",D104="",G104="",H104="",I104="",J104="",K104="",L104="",Y104="",Z104=""),"Missing Required Input",IF(COUNTIF('Settings'!$A$15:$A$18,D104)=0,"Unknown Position Type",IF(J104&lt;H104,"Current Odometer Below Install",IF(I104&lt;G104,"Reading Date Before Install",IF(I104&gt;'Settings'!$B$3,"Reading Date After As-of Date",IF(L104&gt;K104,"Current Tread Above Original",IF(OR(H104&lt;0,J104&lt;0,K104&lt;=0,L104&lt;0,Y104&lt;0,Z104&lt;0,V104&lt;=0),"Check Numeric Input",IF(O104&lt;=0,"Check Wear Rate","OK")))))))))</f>
        <v/>
      </c>
      <c r="AE104" s="37" t="n"/>
      <c r="AF104" s="62">
        <f>IFERROR(IF(AND(AD104="OK",ISNUMBER(X104)),X104+ROW()/100000,""),"")</f>
        <v/>
      </c>
    </row>
    <row r="105">
      <c r="A105" s="25" t="n"/>
      <c r="B105" s="25" t="n"/>
      <c r="C105" s="25" t="n"/>
      <c r="D105" s="25" t="n"/>
      <c r="E105" s="25" t="n"/>
      <c r="F105" s="25" t="n"/>
      <c r="G105" s="55" t="n"/>
      <c r="H105" s="27" t="n"/>
      <c r="I105" s="55" t="n"/>
      <c r="J105" s="27" t="n"/>
      <c r="K105" s="56" t="n"/>
      <c r="L105" s="56" t="n"/>
      <c r="M105" s="29">
        <f>IF($A105="","",IFERROR(IF(OR(H105="",J105=""),"",MAX(0,J105-H105)),""))</f>
        <v/>
      </c>
      <c r="N105" s="57">
        <f>IF($A105="","",IFERROR(IF(OR(K105="",L105=""),"",MAX(0,K105-L105)),""))</f>
        <v/>
      </c>
      <c r="O105" s="31">
        <f>IF($A105="","",IFERROR(IF(AND(M105&gt;0,N105&gt;0),N105/(M105/1000),VLOOKUP(D105,'Settings'!$A$15:$C$18,3,FALSE)),""))</f>
        <v/>
      </c>
      <c r="P105" s="32">
        <f>IF(OR(A105="",D105=""),"",IF(AND(M105&gt;0,N105&gt;0),"Observed Wear","Default from Settings"))</f>
        <v/>
      </c>
      <c r="Q105" s="57">
        <f>IF($A105="","",IFERROR(VLOOKUP(D105,'Settings'!$A$15:$C$18,2,FALSE),""))</f>
        <v/>
      </c>
      <c r="R105" s="57">
        <f>IF($A105="","",IFERROR(MAX(0,L105-Q105),""))</f>
        <v/>
      </c>
      <c r="S105" s="29">
        <f>IF($A105="","",IFERROR(IF(L105&lt;=Q105,0,R105/O105*1000),""))</f>
        <v/>
      </c>
      <c r="T105" s="29">
        <f>IF($A105="","",IFERROR(J105+S105,""))</f>
        <v/>
      </c>
      <c r="U105" s="27" t="n"/>
      <c r="V105" s="29">
        <f>IF(A105="","",IF(U105="",'Settings'!$B$4,U105))</f>
        <v/>
      </c>
      <c r="W105" s="57">
        <f>IF($A105="","",IFERROR(S105/V105,""))</f>
        <v/>
      </c>
      <c r="X105" s="58">
        <f>IF($A105="","",IFERROR(IF(S105=0,I105,I105+ROUNDUP(W105*365/12,0)),""))</f>
        <v/>
      </c>
      <c r="Y105" s="59" t="n"/>
      <c r="Z105" s="59" t="n"/>
      <c r="AA105" s="60">
        <f>IF($A105="","",IFERROR(Y105+Z105,""))</f>
        <v/>
      </c>
      <c r="AB105" s="32">
        <f>IF(A105="","",IF(AD105&lt;&gt;"OK","Review Data",IF(L105&lt;=Q105,"Due Now",IF(X105&lt;='Settings'!$B$3,"Due Now",IF(X105&lt;='Settings'!$B$3+'Settings'!$B$5,"Due in 30 Days",IF(X105&lt;='Settings'!$B$3+'Settings'!$B$6,"Due in 90 Days",IF(X105&lt;=EDATE('Settings'!$B$3,6),"Due in 6 Months","Monitor")))))))</f>
        <v/>
      </c>
      <c r="AC105" s="61">
        <f>IF($A105="","",IFERROR(EOMONTH(X105,0),""))</f>
        <v/>
      </c>
      <c r="AD105" s="32">
        <f>IF(A105="","",IF(OR(B105="",C105="",D105="",G105="",H105="",I105="",J105="",K105="",L105="",Y105="",Z105=""),"Missing Required Input",IF(COUNTIF('Settings'!$A$15:$A$18,D105)=0,"Unknown Position Type",IF(J105&lt;H105,"Current Odometer Below Install",IF(I105&lt;G105,"Reading Date Before Install",IF(I105&gt;'Settings'!$B$3,"Reading Date After As-of Date",IF(L105&gt;K105,"Current Tread Above Original",IF(OR(H105&lt;0,J105&lt;0,K105&lt;=0,L105&lt;0,Y105&lt;0,Z105&lt;0,V105&lt;=0),"Check Numeric Input",IF(O105&lt;=0,"Check Wear Rate","OK")))))))))</f>
        <v/>
      </c>
      <c r="AE105" s="37" t="n"/>
      <c r="AF105" s="62">
        <f>IFERROR(IF(AND(AD105="OK",ISNUMBER(X105)),X105+ROW()/100000,""),"")</f>
        <v/>
      </c>
    </row>
    <row r="106">
      <c r="A106" s="25" t="n"/>
      <c r="B106" s="25" t="n"/>
      <c r="C106" s="25" t="n"/>
      <c r="D106" s="25" t="n"/>
      <c r="E106" s="25" t="n"/>
      <c r="F106" s="25" t="n"/>
      <c r="G106" s="55" t="n"/>
      <c r="H106" s="27" t="n"/>
      <c r="I106" s="55" t="n"/>
      <c r="J106" s="27" t="n"/>
      <c r="K106" s="56" t="n"/>
      <c r="L106" s="56" t="n"/>
      <c r="M106" s="29">
        <f>IF($A106="","",IFERROR(IF(OR(H106="",J106=""),"",MAX(0,J106-H106)),""))</f>
        <v/>
      </c>
      <c r="N106" s="57">
        <f>IF($A106="","",IFERROR(IF(OR(K106="",L106=""),"",MAX(0,K106-L106)),""))</f>
        <v/>
      </c>
      <c r="O106" s="31">
        <f>IF($A106="","",IFERROR(IF(AND(M106&gt;0,N106&gt;0),N106/(M106/1000),VLOOKUP(D106,'Settings'!$A$15:$C$18,3,FALSE)),""))</f>
        <v/>
      </c>
      <c r="P106" s="32">
        <f>IF(OR(A106="",D106=""),"",IF(AND(M106&gt;0,N106&gt;0),"Observed Wear","Default from Settings"))</f>
        <v/>
      </c>
      <c r="Q106" s="57">
        <f>IF($A106="","",IFERROR(VLOOKUP(D106,'Settings'!$A$15:$C$18,2,FALSE),""))</f>
        <v/>
      </c>
      <c r="R106" s="57">
        <f>IF($A106="","",IFERROR(MAX(0,L106-Q106),""))</f>
        <v/>
      </c>
      <c r="S106" s="29">
        <f>IF($A106="","",IFERROR(IF(L106&lt;=Q106,0,R106/O106*1000),""))</f>
        <v/>
      </c>
      <c r="T106" s="29">
        <f>IF($A106="","",IFERROR(J106+S106,""))</f>
        <v/>
      </c>
      <c r="U106" s="27" t="n"/>
      <c r="V106" s="29">
        <f>IF(A106="","",IF(U106="",'Settings'!$B$4,U106))</f>
        <v/>
      </c>
      <c r="W106" s="57">
        <f>IF($A106="","",IFERROR(S106/V106,""))</f>
        <v/>
      </c>
      <c r="X106" s="58">
        <f>IF($A106="","",IFERROR(IF(S106=0,I106,I106+ROUNDUP(W106*365/12,0)),""))</f>
        <v/>
      </c>
      <c r="Y106" s="59" t="n"/>
      <c r="Z106" s="59" t="n"/>
      <c r="AA106" s="60">
        <f>IF($A106="","",IFERROR(Y106+Z106,""))</f>
        <v/>
      </c>
      <c r="AB106" s="32">
        <f>IF(A106="","",IF(AD106&lt;&gt;"OK","Review Data",IF(L106&lt;=Q106,"Due Now",IF(X106&lt;='Settings'!$B$3,"Due Now",IF(X106&lt;='Settings'!$B$3+'Settings'!$B$5,"Due in 30 Days",IF(X106&lt;='Settings'!$B$3+'Settings'!$B$6,"Due in 90 Days",IF(X106&lt;=EDATE('Settings'!$B$3,6),"Due in 6 Months","Monitor")))))))</f>
        <v/>
      </c>
      <c r="AC106" s="61">
        <f>IF($A106="","",IFERROR(EOMONTH(X106,0),""))</f>
        <v/>
      </c>
      <c r="AD106" s="32">
        <f>IF(A106="","",IF(OR(B106="",C106="",D106="",G106="",H106="",I106="",J106="",K106="",L106="",Y106="",Z106=""),"Missing Required Input",IF(COUNTIF('Settings'!$A$15:$A$18,D106)=0,"Unknown Position Type",IF(J106&lt;H106,"Current Odometer Below Install",IF(I106&lt;G106,"Reading Date Before Install",IF(I106&gt;'Settings'!$B$3,"Reading Date After As-of Date",IF(L106&gt;K106,"Current Tread Above Original",IF(OR(H106&lt;0,J106&lt;0,K106&lt;=0,L106&lt;0,Y106&lt;0,Z106&lt;0,V106&lt;=0),"Check Numeric Input",IF(O106&lt;=0,"Check Wear Rate","OK")))))))))</f>
        <v/>
      </c>
      <c r="AE106" s="37" t="n"/>
      <c r="AF106" s="62">
        <f>IFERROR(IF(AND(AD106="OK",ISNUMBER(X106)),X106+ROW()/100000,""),"")</f>
        <v/>
      </c>
    </row>
    <row r="107">
      <c r="A107" s="25" t="n"/>
      <c r="B107" s="25" t="n"/>
      <c r="C107" s="25" t="n"/>
      <c r="D107" s="25" t="n"/>
      <c r="E107" s="25" t="n"/>
      <c r="F107" s="25" t="n"/>
      <c r="G107" s="55" t="n"/>
      <c r="H107" s="27" t="n"/>
      <c r="I107" s="55" t="n"/>
      <c r="J107" s="27" t="n"/>
      <c r="K107" s="56" t="n"/>
      <c r="L107" s="56" t="n"/>
      <c r="M107" s="29">
        <f>IF($A107="","",IFERROR(IF(OR(H107="",J107=""),"",MAX(0,J107-H107)),""))</f>
        <v/>
      </c>
      <c r="N107" s="57">
        <f>IF($A107="","",IFERROR(IF(OR(K107="",L107=""),"",MAX(0,K107-L107)),""))</f>
        <v/>
      </c>
      <c r="O107" s="31">
        <f>IF($A107="","",IFERROR(IF(AND(M107&gt;0,N107&gt;0),N107/(M107/1000),VLOOKUP(D107,'Settings'!$A$15:$C$18,3,FALSE)),""))</f>
        <v/>
      </c>
      <c r="P107" s="32">
        <f>IF(OR(A107="",D107=""),"",IF(AND(M107&gt;0,N107&gt;0),"Observed Wear","Default from Settings"))</f>
        <v/>
      </c>
      <c r="Q107" s="57">
        <f>IF($A107="","",IFERROR(VLOOKUP(D107,'Settings'!$A$15:$C$18,2,FALSE),""))</f>
        <v/>
      </c>
      <c r="R107" s="57">
        <f>IF($A107="","",IFERROR(MAX(0,L107-Q107),""))</f>
        <v/>
      </c>
      <c r="S107" s="29">
        <f>IF($A107="","",IFERROR(IF(L107&lt;=Q107,0,R107/O107*1000),""))</f>
        <v/>
      </c>
      <c r="T107" s="29">
        <f>IF($A107="","",IFERROR(J107+S107,""))</f>
        <v/>
      </c>
      <c r="U107" s="27" t="n"/>
      <c r="V107" s="29">
        <f>IF(A107="","",IF(U107="",'Settings'!$B$4,U107))</f>
        <v/>
      </c>
      <c r="W107" s="57">
        <f>IF($A107="","",IFERROR(S107/V107,""))</f>
        <v/>
      </c>
      <c r="X107" s="58">
        <f>IF($A107="","",IFERROR(IF(S107=0,I107,I107+ROUNDUP(W107*365/12,0)),""))</f>
        <v/>
      </c>
      <c r="Y107" s="59" t="n"/>
      <c r="Z107" s="59" t="n"/>
      <c r="AA107" s="60">
        <f>IF($A107="","",IFERROR(Y107+Z107,""))</f>
        <v/>
      </c>
      <c r="AB107" s="32">
        <f>IF(A107="","",IF(AD107&lt;&gt;"OK","Review Data",IF(L107&lt;=Q107,"Due Now",IF(X107&lt;='Settings'!$B$3,"Due Now",IF(X107&lt;='Settings'!$B$3+'Settings'!$B$5,"Due in 30 Days",IF(X107&lt;='Settings'!$B$3+'Settings'!$B$6,"Due in 90 Days",IF(X107&lt;=EDATE('Settings'!$B$3,6),"Due in 6 Months","Monitor")))))))</f>
        <v/>
      </c>
      <c r="AC107" s="61">
        <f>IF($A107="","",IFERROR(EOMONTH(X107,0),""))</f>
        <v/>
      </c>
      <c r="AD107" s="32">
        <f>IF(A107="","",IF(OR(B107="",C107="",D107="",G107="",H107="",I107="",J107="",K107="",L107="",Y107="",Z107=""),"Missing Required Input",IF(COUNTIF('Settings'!$A$15:$A$18,D107)=0,"Unknown Position Type",IF(J107&lt;H107,"Current Odometer Below Install",IF(I107&lt;G107,"Reading Date Before Install",IF(I107&gt;'Settings'!$B$3,"Reading Date After As-of Date",IF(L107&gt;K107,"Current Tread Above Original",IF(OR(H107&lt;0,J107&lt;0,K107&lt;=0,L107&lt;0,Y107&lt;0,Z107&lt;0,V107&lt;=0),"Check Numeric Input",IF(O107&lt;=0,"Check Wear Rate","OK")))))))))</f>
        <v/>
      </c>
      <c r="AE107" s="37" t="n"/>
      <c r="AF107" s="62">
        <f>IFERROR(IF(AND(AD107="OK",ISNUMBER(X107)),X107+ROW()/100000,""),"")</f>
        <v/>
      </c>
    </row>
    <row r="108">
      <c r="A108" s="25" t="n"/>
      <c r="B108" s="25" t="n"/>
      <c r="C108" s="25" t="n"/>
      <c r="D108" s="25" t="n"/>
      <c r="E108" s="25" t="n"/>
      <c r="F108" s="25" t="n"/>
      <c r="G108" s="55" t="n"/>
      <c r="H108" s="27" t="n"/>
      <c r="I108" s="55" t="n"/>
      <c r="J108" s="27" t="n"/>
      <c r="K108" s="56" t="n"/>
      <c r="L108" s="56" t="n"/>
      <c r="M108" s="29">
        <f>IF($A108="","",IFERROR(IF(OR(H108="",J108=""),"",MAX(0,J108-H108)),""))</f>
        <v/>
      </c>
      <c r="N108" s="57">
        <f>IF($A108="","",IFERROR(IF(OR(K108="",L108=""),"",MAX(0,K108-L108)),""))</f>
        <v/>
      </c>
      <c r="O108" s="31">
        <f>IF($A108="","",IFERROR(IF(AND(M108&gt;0,N108&gt;0),N108/(M108/1000),VLOOKUP(D108,'Settings'!$A$15:$C$18,3,FALSE)),""))</f>
        <v/>
      </c>
      <c r="P108" s="32">
        <f>IF(OR(A108="",D108=""),"",IF(AND(M108&gt;0,N108&gt;0),"Observed Wear","Default from Settings"))</f>
        <v/>
      </c>
      <c r="Q108" s="57">
        <f>IF($A108="","",IFERROR(VLOOKUP(D108,'Settings'!$A$15:$C$18,2,FALSE),""))</f>
        <v/>
      </c>
      <c r="R108" s="57">
        <f>IF($A108="","",IFERROR(MAX(0,L108-Q108),""))</f>
        <v/>
      </c>
      <c r="S108" s="29">
        <f>IF($A108="","",IFERROR(IF(L108&lt;=Q108,0,R108/O108*1000),""))</f>
        <v/>
      </c>
      <c r="T108" s="29">
        <f>IF($A108="","",IFERROR(J108+S108,""))</f>
        <v/>
      </c>
      <c r="U108" s="27" t="n"/>
      <c r="V108" s="29">
        <f>IF(A108="","",IF(U108="",'Settings'!$B$4,U108))</f>
        <v/>
      </c>
      <c r="W108" s="57">
        <f>IF($A108="","",IFERROR(S108/V108,""))</f>
        <v/>
      </c>
      <c r="X108" s="58">
        <f>IF($A108="","",IFERROR(IF(S108=0,I108,I108+ROUNDUP(W108*365/12,0)),""))</f>
        <v/>
      </c>
      <c r="Y108" s="59" t="n"/>
      <c r="Z108" s="59" t="n"/>
      <c r="AA108" s="60">
        <f>IF($A108="","",IFERROR(Y108+Z108,""))</f>
        <v/>
      </c>
      <c r="AB108" s="32">
        <f>IF(A108="","",IF(AD108&lt;&gt;"OK","Review Data",IF(L108&lt;=Q108,"Due Now",IF(X108&lt;='Settings'!$B$3,"Due Now",IF(X108&lt;='Settings'!$B$3+'Settings'!$B$5,"Due in 30 Days",IF(X108&lt;='Settings'!$B$3+'Settings'!$B$6,"Due in 90 Days",IF(X108&lt;=EDATE('Settings'!$B$3,6),"Due in 6 Months","Monitor")))))))</f>
        <v/>
      </c>
      <c r="AC108" s="61">
        <f>IF($A108="","",IFERROR(EOMONTH(X108,0),""))</f>
        <v/>
      </c>
      <c r="AD108" s="32">
        <f>IF(A108="","",IF(OR(B108="",C108="",D108="",G108="",H108="",I108="",J108="",K108="",L108="",Y108="",Z108=""),"Missing Required Input",IF(COUNTIF('Settings'!$A$15:$A$18,D108)=0,"Unknown Position Type",IF(J108&lt;H108,"Current Odometer Below Install",IF(I108&lt;G108,"Reading Date Before Install",IF(I108&gt;'Settings'!$B$3,"Reading Date After As-of Date",IF(L108&gt;K108,"Current Tread Above Original",IF(OR(H108&lt;0,J108&lt;0,K108&lt;=0,L108&lt;0,Y108&lt;0,Z108&lt;0,V108&lt;=0),"Check Numeric Input",IF(O108&lt;=0,"Check Wear Rate","OK")))))))))</f>
        <v/>
      </c>
      <c r="AE108" s="37" t="n"/>
      <c r="AF108" s="62">
        <f>IFERROR(IF(AND(AD108="OK",ISNUMBER(X108)),X108+ROW()/100000,""),"")</f>
        <v/>
      </c>
    </row>
    <row r="109">
      <c r="A109" s="25" t="n"/>
      <c r="B109" s="25" t="n"/>
      <c r="C109" s="25" t="n"/>
      <c r="D109" s="25" t="n"/>
      <c r="E109" s="25" t="n"/>
      <c r="F109" s="25" t="n"/>
      <c r="G109" s="55" t="n"/>
      <c r="H109" s="27" t="n"/>
      <c r="I109" s="55" t="n"/>
      <c r="J109" s="27" t="n"/>
      <c r="K109" s="56" t="n"/>
      <c r="L109" s="56" t="n"/>
      <c r="M109" s="29">
        <f>IF($A109="","",IFERROR(IF(OR(H109="",J109=""),"",MAX(0,J109-H109)),""))</f>
        <v/>
      </c>
      <c r="N109" s="57">
        <f>IF($A109="","",IFERROR(IF(OR(K109="",L109=""),"",MAX(0,K109-L109)),""))</f>
        <v/>
      </c>
      <c r="O109" s="31">
        <f>IF($A109="","",IFERROR(IF(AND(M109&gt;0,N109&gt;0),N109/(M109/1000),VLOOKUP(D109,'Settings'!$A$15:$C$18,3,FALSE)),""))</f>
        <v/>
      </c>
      <c r="P109" s="32">
        <f>IF(OR(A109="",D109=""),"",IF(AND(M109&gt;0,N109&gt;0),"Observed Wear","Default from Settings"))</f>
        <v/>
      </c>
      <c r="Q109" s="57">
        <f>IF($A109="","",IFERROR(VLOOKUP(D109,'Settings'!$A$15:$C$18,2,FALSE),""))</f>
        <v/>
      </c>
      <c r="R109" s="57">
        <f>IF($A109="","",IFERROR(MAX(0,L109-Q109),""))</f>
        <v/>
      </c>
      <c r="S109" s="29">
        <f>IF($A109="","",IFERROR(IF(L109&lt;=Q109,0,R109/O109*1000),""))</f>
        <v/>
      </c>
      <c r="T109" s="29">
        <f>IF($A109="","",IFERROR(J109+S109,""))</f>
        <v/>
      </c>
      <c r="U109" s="27" t="n"/>
      <c r="V109" s="29">
        <f>IF(A109="","",IF(U109="",'Settings'!$B$4,U109))</f>
        <v/>
      </c>
      <c r="W109" s="57">
        <f>IF($A109="","",IFERROR(S109/V109,""))</f>
        <v/>
      </c>
      <c r="X109" s="58">
        <f>IF($A109="","",IFERROR(IF(S109=0,I109,I109+ROUNDUP(W109*365/12,0)),""))</f>
        <v/>
      </c>
      <c r="Y109" s="59" t="n"/>
      <c r="Z109" s="59" t="n"/>
      <c r="AA109" s="60">
        <f>IF($A109="","",IFERROR(Y109+Z109,""))</f>
        <v/>
      </c>
      <c r="AB109" s="32">
        <f>IF(A109="","",IF(AD109&lt;&gt;"OK","Review Data",IF(L109&lt;=Q109,"Due Now",IF(X109&lt;='Settings'!$B$3,"Due Now",IF(X109&lt;='Settings'!$B$3+'Settings'!$B$5,"Due in 30 Days",IF(X109&lt;='Settings'!$B$3+'Settings'!$B$6,"Due in 90 Days",IF(X109&lt;=EDATE('Settings'!$B$3,6),"Due in 6 Months","Monitor")))))))</f>
        <v/>
      </c>
      <c r="AC109" s="61">
        <f>IF($A109="","",IFERROR(EOMONTH(X109,0),""))</f>
        <v/>
      </c>
      <c r="AD109" s="32">
        <f>IF(A109="","",IF(OR(B109="",C109="",D109="",G109="",H109="",I109="",J109="",K109="",L109="",Y109="",Z109=""),"Missing Required Input",IF(COUNTIF('Settings'!$A$15:$A$18,D109)=0,"Unknown Position Type",IF(J109&lt;H109,"Current Odometer Below Install",IF(I109&lt;G109,"Reading Date Before Install",IF(I109&gt;'Settings'!$B$3,"Reading Date After As-of Date",IF(L109&gt;K109,"Current Tread Above Original",IF(OR(H109&lt;0,J109&lt;0,K109&lt;=0,L109&lt;0,Y109&lt;0,Z109&lt;0,V109&lt;=0),"Check Numeric Input",IF(O109&lt;=0,"Check Wear Rate","OK")))))))))</f>
        <v/>
      </c>
      <c r="AE109" s="37" t="n"/>
      <c r="AF109" s="62">
        <f>IFERROR(IF(AND(AD109="OK",ISNUMBER(X109)),X109+ROW()/100000,""),"")</f>
        <v/>
      </c>
    </row>
    <row r="110">
      <c r="A110" s="25" t="n"/>
      <c r="B110" s="25" t="n"/>
      <c r="C110" s="25" t="n"/>
      <c r="D110" s="25" t="n"/>
      <c r="E110" s="25" t="n"/>
      <c r="F110" s="25" t="n"/>
      <c r="G110" s="55" t="n"/>
      <c r="H110" s="27" t="n"/>
      <c r="I110" s="55" t="n"/>
      <c r="J110" s="27" t="n"/>
      <c r="K110" s="56" t="n"/>
      <c r="L110" s="56" t="n"/>
      <c r="M110" s="29">
        <f>IF($A110="","",IFERROR(IF(OR(H110="",J110=""),"",MAX(0,J110-H110)),""))</f>
        <v/>
      </c>
      <c r="N110" s="57">
        <f>IF($A110="","",IFERROR(IF(OR(K110="",L110=""),"",MAX(0,K110-L110)),""))</f>
        <v/>
      </c>
      <c r="O110" s="31">
        <f>IF($A110="","",IFERROR(IF(AND(M110&gt;0,N110&gt;0),N110/(M110/1000),VLOOKUP(D110,'Settings'!$A$15:$C$18,3,FALSE)),""))</f>
        <v/>
      </c>
      <c r="P110" s="32">
        <f>IF(OR(A110="",D110=""),"",IF(AND(M110&gt;0,N110&gt;0),"Observed Wear","Default from Settings"))</f>
        <v/>
      </c>
      <c r="Q110" s="57">
        <f>IF($A110="","",IFERROR(VLOOKUP(D110,'Settings'!$A$15:$C$18,2,FALSE),""))</f>
        <v/>
      </c>
      <c r="R110" s="57">
        <f>IF($A110="","",IFERROR(MAX(0,L110-Q110),""))</f>
        <v/>
      </c>
      <c r="S110" s="29">
        <f>IF($A110="","",IFERROR(IF(L110&lt;=Q110,0,R110/O110*1000),""))</f>
        <v/>
      </c>
      <c r="T110" s="29">
        <f>IF($A110="","",IFERROR(J110+S110,""))</f>
        <v/>
      </c>
      <c r="U110" s="27" t="n"/>
      <c r="V110" s="29">
        <f>IF(A110="","",IF(U110="",'Settings'!$B$4,U110))</f>
        <v/>
      </c>
      <c r="W110" s="57">
        <f>IF($A110="","",IFERROR(S110/V110,""))</f>
        <v/>
      </c>
      <c r="X110" s="58">
        <f>IF($A110="","",IFERROR(IF(S110=0,I110,I110+ROUNDUP(W110*365/12,0)),""))</f>
        <v/>
      </c>
      <c r="Y110" s="59" t="n"/>
      <c r="Z110" s="59" t="n"/>
      <c r="AA110" s="60">
        <f>IF($A110="","",IFERROR(Y110+Z110,""))</f>
        <v/>
      </c>
      <c r="AB110" s="32">
        <f>IF(A110="","",IF(AD110&lt;&gt;"OK","Review Data",IF(L110&lt;=Q110,"Due Now",IF(X110&lt;='Settings'!$B$3,"Due Now",IF(X110&lt;='Settings'!$B$3+'Settings'!$B$5,"Due in 30 Days",IF(X110&lt;='Settings'!$B$3+'Settings'!$B$6,"Due in 90 Days",IF(X110&lt;=EDATE('Settings'!$B$3,6),"Due in 6 Months","Monitor")))))))</f>
        <v/>
      </c>
      <c r="AC110" s="61">
        <f>IF($A110="","",IFERROR(EOMONTH(X110,0),""))</f>
        <v/>
      </c>
      <c r="AD110" s="32">
        <f>IF(A110="","",IF(OR(B110="",C110="",D110="",G110="",H110="",I110="",J110="",K110="",L110="",Y110="",Z110=""),"Missing Required Input",IF(COUNTIF('Settings'!$A$15:$A$18,D110)=0,"Unknown Position Type",IF(J110&lt;H110,"Current Odometer Below Install",IF(I110&lt;G110,"Reading Date Before Install",IF(I110&gt;'Settings'!$B$3,"Reading Date After As-of Date",IF(L110&gt;K110,"Current Tread Above Original",IF(OR(H110&lt;0,J110&lt;0,K110&lt;=0,L110&lt;0,Y110&lt;0,Z110&lt;0,V110&lt;=0),"Check Numeric Input",IF(O110&lt;=0,"Check Wear Rate","OK")))))))))</f>
        <v/>
      </c>
      <c r="AE110" s="37" t="n"/>
      <c r="AF110" s="62">
        <f>IFERROR(IF(AND(AD110="OK",ISNUMBER(X110)),X110+ROW()/100000,""),"")</f>
        <v/>
      </c>
    </row>
    <row r="111">
      <c r="A111" s="25" t="n"/>
      <c r="B111" s="25" t="n"/>
      <c r="C111" s="25" t="n"/>
      <c r="D111" s="25" t="n"/>
      <c r="E111" s="25" t="n"/>
      <c r="F111" s="25" t="n"/>
      <c r="G111" s="55" t="n"/>
      <c r="H111" s="27" t="n"/>
      <c r="I111" s="55" t="n"/>
      <c r="J111" s="27" t="n"/>
      <c r="K111" s="56" t="n"/>
      <c r="L111" s="56" t="n"/>
      <c r="M111" s="29">
        <f>IF($A111="","",IFERROR(IF(OR(H111="",J111=""),"",MAX(0,J111-H111)),""))</f>
        <v/>
      </c>
      <c r="N111" s="57">
        <f>IF($A111="","",IFERROR(IF(OR(K111="",L111=""),"",MAX(0,K111-L111)),""))</f>
        <v/>
      </c>
      <c r="O111" s="31">
        <f>IF($A111="","",IFERROR(IF(AND(M111&gt;0,N111&gt;0),N111/(M111/1000),VLOOKUP(D111,'Settings'!$A$15:$C$18,3,FALSE)),""))</f>
        <v/>
      </c>
      <c r="P111" s="32">
        <f>IF(OR(A111="",D111=""),"",IF(AND(M111&gt;0,N111&gt;0),"Observed Wear","Default from Settings"))</f>
        <v/>
      </c>
      <c r="Q111" s="57">
        <f>IF($A111="","",IFERROR(VLOOKUP(D111,'Settings'!$A$15:$C$18,2,FALSE),""))</f>
        <v/>
      </c>
      <c r="R111" s="57">
        <f>IF($A111="","",IFERROR(MAX(0,L111-Q111),""))</f>
        <v/>
      </c>
      <c r="S111" s="29">
        <f>IF($A111="","",IFERROR(IF(L111&lt;=Q111,0,R111/O111*1000),""))</f>
        <v/>
      </c>
      <c r="T111" s="29">
        <f>IF($A111="","",IFERROR(J111+S111,""))</f>
        <v/>
      </c>
      <c r="U111" s="27" t="n"/>
      <c r="V111" s="29">
        <f>IF(A111="","",IF(U111="",'Settings'!$B$4,U111))</f>
        <v/>
      </c>
      <c r="W111" s="57">
        <f>IF($A111="","",IFERROR(S111/V111,""))</f>
        <v/>
      </c>
      <c r="X111" s="58">
        <f>IF($A111="","",IFERROR(IF(S111=0,I111,I111+ROUNDUP(W111*365/12,0)),""))</f>
        <v/>
      </c>
      <c r="Y111" s="59" t="n"/>
      <c r="Z111" s="59" t="n"/>
      <c r="AA111" s="60">
        <f>IF($A111="","",IFERROR(Y111+Z111,""))</f>
        <v/>
      </c>
      <c r="AB111" s="32">
        <f>IF(A111="","",IF(AD111&lt;&gt;"OK","Review Data",IF(L111&lt;=Q111,"Due Now",IF(X111&lt;='Settings'!$B$3,"Due Now",IF(X111&lt;='Settings'!$B$3+'Settings'!$B$5,"Due in 30 Days",IF(X111&lt;='Settings'!$B$3+'Settings'!$B$6,"Due in 90 Days",IF(X111&lt;=EDATE('Settings'!$B$3,6),"Due in 6 Months","Monitor")))))))</f>
        <v/>
      </c>
      <c r="AC111" s="61">
        <f>IF($A111="","",IFERROR(EOMONTH(X111,0),""))</f>
        <v/>
      </c>
      <c r="AD111" s="32">
        <f>IF(A111="","",IF(OR(B111="",C111="",D111="",G111="",H111="",I111="",J111="",K111="",L111="",Y111="",Z111=""),"Missing Required Input",IF(COUNTIF('Settings'!$A$15:$A$18,D111)=0,"Unknown Position Type",IF(J111&lt;H111,"Current Odometer Below Install",IF(I111&lt;G111,"Reading Date Before Install",IF(I111&gt;'Settings'!$B$3,"Reading Date After As-of Date",IF(L111&gt;K111,"Current Tread Above Original",IF(OR(H111&lt;0,J111&lt;0,K111&lt;=0,L111&lt;0,Y111&lt;0,Z111&lt;0,V111&lt;=0),"Check Numeric Input",IF(O111&lt;=0,"Check Wear Rate","OK")))))))))</f>
        <v/>
      </c>
      <c r="AE111" s="37" t="n"/>
      <c r="AF111" s="62">
        <f>IFERROR(IF(AND(AD111="OK",ISNUMBER(X111)),X111+ROW()/100000,""),"")</f>
        <v/>
      </c>
    </row>
    <row r="112">
      <c r="A112" s="25" t="n"/>
      <c r="B112" s="25" t="n"/>
      <c r="C112" s="25" t="n"/>
      <c r="D112" s="25" t="n"/>
      <c r="E112" s="25" t="n"/>
      <c r="F112" s="25" t="n"/>
      <c r="G112" s="55" t="n"/>
      <c r="H112" s="27" t="n"/>
      <c r="I112" s="55" t="n"/>
      <c r="J112" s="27" t="n"/>
      <c r="K112" s="56" t="n"/>
      <c r="L112" s="56" t="n"/>
      <c r="M112" s="29">
        <f>IF($A112="","",IFERROR(IF(OR(H112="",J112=""),"",MAX(0,J112-H112)),""))</f>
        <v/>
      </c>
      <c r="N112" s="57">
        <f>IF($A112="","",IFERROR(IF(OR(K112="",L112=""),"",MAX(0,K112-L112)),""))</f>
        <v/>
      </c>
      <c r="O112" s="31">
        <f>IF($A112="","",IFERROR(IF(AND(M112&gt;0,N112&gt;0),N112/(M112/1000),VLOOKUP(D112,'Settings'!$A$15:$C$18,3,FALSE)),""))</f>
        <v/>
      </c>
      <c r="P112" s="32">
        <f>IF(OR(A112="",D112=""),"",IF(AND(M112&gt;0,N112&gt;0),"Observed Wear","Default from Settings"))</f>
        <v/>
      </c>
      <c r="Q112" s="57">
        <f>IF($A112="","",IFERROR(VLOOKUP(D112,'Settings'!$A$15:$C$18,2,FALSE),""))</f>
        <v/>
      </c>
      <c r="R112" s="57">
        <f>IF($A112="","",IFERROR(MAX(0,L112-Q112),""))</f>
        <v/>
      </c>
      <c r="S112" s="29">
        <f>IF($A112="","",IFERROR(IF(L112&lt;=Q112,0,R112/O112*1000),""))</f>
        <v/>
      </c>
      <c r="T112" s="29">
        <f>IF($A112="","",IFERROR(J112+S112,""))</f>
        <v/>
      </c>
      <c r="U112" s="27" t="n"/>
      <c r="V112" s="29">
        <f>IF(A112="","",IF(U112="",'Settings'!$B$4,U112))</f>
        <v/>
      </c>
      <c r="W112" s="57">
        <f>IF($A112="","",IFERROR(S112/V112,""))</f>
        <v/>
      </c>
      <c r="X112" s="58">
        <f>IF($A112="","",IFERROR(IF(S112=0,I112,I112+ROUNDUP(W112*365/12,0)),""))</f>
        <v/>
      </c>
      <c r="Y112" s="59" t="n"/>
      <c r="Z112" s="59" t="n"/>
      <c r="AA112" s="60">
        <f>IF($A112="","",IFERROR(Y112+Z112,""))</f>
        <v/>
      </c>
      <c r="AB112" s="32">
        <f>IF(A112="","",IF(AD112&lt;&gt;"OK","Review Data",IF(L112&lt;=Q112,"Due Now",IF(X112&lt;='Settings'!$B$3,"Due Now",IF(X112&lt;='Settings'!$B$3+'Settings'!$B$5,"Due in 30 Days",IF(X112&lt;='Settings'!$B$3+'Settings'!$B$6,"Due in 90 Days",IF(X112&lt;=EDATE('Settings'!$B$3,6),"Due in 6 Months","Monitor")))))))</f>
        <v/>
      </c>
      <c r="AC112" s="61">
        <f>IF($A112="","",IFERROR(EOMONTH(X112,0),""))</f>
        <v/>
      </c>
      <c r="AD112" s="32">
        <f>IF(A112="","",IF(OR(B112="",C112="",D112="",G112="",H112="",I112="",J112="",K112="",L112="",Y112="",Z112=""),"Missing Required Input",IF(COUNTIF('Settings'!$A$15:$A$18,D112)=0,"Unknown Position Type",IF(J112&lt;H112,"Current Odometer Below Install",IF(I112&lt;G112,"Reading Date Before Install",IF(I112&gt;'Settings'!$B$3,"Reading Date After As-of Date",IF(L112&gt;K112,"Current Tread Above Original",IF(OR(H112&lt;0,J112&lt;0,K112&lt;=0,L112&lt;0,Y112&lt;0,Z112&lt;0,V112&lt;=0),"Check Numeric Input",IF(O112&lt;=0,"Check Wear Rate","OK")))))))))</f>
        <v/>
      </c>
      <c r="AE112" s="37" t="n"/>
      <c r="AF112" s="62">
        <f>IFERROR(IF(AND(AD112="OK",ISNUMBER(X112)),X112+ROW()/100000,""),"")</f>
        <v/>
      </c>
    </row>
    <row r="113">
      <c r="A113" s="25" t="n"/>
      <c r="B113" s="25" t="n"/>
      <c r="C113" s="25" t="n"/>
      <c r="D113" s="25" t="n"/>
      <c r="E113" s="25" t="n"/>
      <c r="F113" s="25" t="n"/>
      <c r="G113" s="55" t="n"/>
      <c r="H113" s="27" t="n"/>
      <c r="I113" s="55" t="n"/>
      <c r="J113" s="27" t="n"/>
      <c r="K113" s="56" t="n"/>
      <c r="L113" s="56" t="n"/>
      <c r="M113" s="29">
        <f>IF($A113="","",IFERROR(IF(OR(H113="",J113=""),"",MAX(0,J113-H113)),""))</f>
        <v/>
      </c>
      <c r="N113" s="57">
        <f>IF($A113="","",IFERROR(IF(OR(K113="",L113=""),"",MAX(0,K113-L113)),""))</f>
        <v/>
      </c>
      <c r="O113" s="31">
        <f>IF($A113="","",IFERROR(IF(AND(M113&gt;0,N113&gt;0),N113/(M113/1000),VLOOKUP(D113,'Settings'!$A$15:$C$18,3,FALSE)),""))</f>
        <v/>
      </c>
      <c r="P113" s="32">
        <f>IF(OR(A113="",D113=""),"",IF(AND(M113&gt;0,N113&gt;0),"Observed Wear","Default from Settings"))</f>
        <v/>
      </c>
      <c r="Q113" s="57">
        <f>IF($A113="","",IFERROR(VLOOKUP(D113,'Settings'!$A$15:$C$18,2,FALSE),""))</f>
        <v/>
      </c>
      <c r="R113" s="57">
        <f>IF($A113="","",IFERROR(MAX(0,L113-Q113),""))</f>
        <v/>
      </c>
      <c r="S113" s="29">
        <f>IF($A113="","",IFERROR(IF(L113&lt;=Q113,0,R113/O113*1000),""))</f>
        <v/>
      </c>
      <c r="T113" s="29">
        <f>IF($A113="","",IFERROR(J113+S113,""))</f>
        <v/>
      </c>
      <c r="U113" s="27" t="n"/>
      <c r="V113" s="29">
        <f>IF(A113="","",IF(U113="",'Settings'!$B$4,U113))</f>
        <v/>
      </c>
      <c r="W113" s="57">
        <f>IF($A113="","",IFERROR(S113/V113,""))</f>
        <v/>
      </c>
      <c r="X113" s="58">
        <f>IF($A113="","",IFERROR(IF(S113=0,I113,I113+ROUNDUP(W113*365/12,0)),""))</f>
        <v/>
      </c>
      <c r="Y113" s="59" t="n"/>
      <c r="Z113" s="59" t="n"/>
      <c r="AA113" s="60">
        <f>IF($A113="","",IFERROR(Y113+Z113,""))</f>
        <v/>
      </c>
      <c r="AB113" s="32">
        <f>IF(A113="","",IF(AD113&lt;&gt;"OK","Review Data",IF(L113&lt;=Q113,"Due Now",IF(X113&lt;='Settings'!$B$3,"Due Now",IF(X113&lt;='Settings'!$B$3+'Settings'!$B$5,"Due in 30 Days",IF(X113&lt;='Settings'!$B$3+'Settings'!$B$6,"Due in 90 Days",IF(X113&lt;=EDATE('Settings'!$B$3,6),"Due in 6 Months","Monitor")))))))</f>
        <v/>
      </c>
      <c r="AC113" s="61">
        <f>IF($A113="","",IFERROR(EOMONTH(X113,0),""))</f>
        <v/>
      </c>
      <c r="AD113" s="32">
        <f>IF(A113="","",IF(OR(B113="",C113="",D113="",G113="",H113="",I113="",J113="",K113="",L113="",Y113="",Z113=""),"Missing Required Input",IF(COUNTIF('Settings'!$A$15:$A$18,D113)=0,"Unknown Position Type",IF(J113&lt;H113,"Current Odometer Below Install",IF(I113&lt;G113,"Reading Date Before Install",IF(I113&gt;'Settings'!$B$3,"Reading Date After As-of Date",IF(L113&gt;K113,"Current Tread Above Original",IF(OR(H113&lt;0,J113&lt;0,K113&lt;=0,L113&lt;0,Y113&lt;0,Z113&lt;0,V113&lt;=0),"Check Numeric Input",IF(O113&lt;=0,"Check Wear Rate","OK")))))))))</f>
        <v/>
      </c>
      <c r="AE113" s="37" t="n"/>
      <c r="AF113" s="62">
        <f>IFERROR(IF(AND(AD113="OK",ISNUMBER(X113)),X113+ROW()/100000,""),"")</f>
        <v/>
      </c>
    </row>
    <row r="114">
      <c r="A114" s="25" t="n"/>
      <c r="B114" s="25" t="n"/>
      <c r="C114" s="25" t="n"/>
      <c r="D114" s="25" t="n"/>
      <c r="E114" s="25" t="n"/>
      <c r="F114" s="25" t="n"/>
      <c r="G114" s="55" t="n"/>
      <c r="H114" s="27" t="n"/>
      <c r="I114" s="55" t="n"/>
      <c r="J114" s="27" t="n"/>
      <c r="K114" s="56" t="n"/>
      <c r="L114" s="56" t="n"/>
      <c r="M114" s="29">
        <f>IF($A114="","",IFERROR(IF(OR(H114="",J114=""),"",MAX(0,J114-H114)),""))</f>
        <v/>
      </c>
      <c r="N114" s="57">
        <f>IF($A114="","",IFERROR(IF(OR(K114="",L114=""),"",MAX(0,K114-L114)),""))</f>
        <v/>
      </c>
      <c r="O114" s="31">
        <f>IF($A114="","",IFERROR(IF(AND(M114&gt;0,N114&gt;0),N114/(M114/1000),VLOOKUP(D114,'Settings'!$A$15:$C$18,3,FALSE)),""))</f>
        <v/>
      </c>
      <c r="P114" s="32">
        <f>IF(OR(A114="",D114=""),"",IF(AND(M114&gt;0,N114&gt;0),"Observed Wear","Default from Settings"))</f>
        <v/>
      </c>
      <c r="Q114" s="57">
        <f>IF($A114="","",IFERROR(VLOOKUP(D114,'Settings'!$A$15:$C$18,2,FALSE),""))</f>
        <v/>
      </c>
      <c r="R114" s="57">
        <f>IF($A114="","",IFERROR(MAX(0,L114-Q114),""))</f>
        <v/>
      </c>
      <c r="S114" s="29">
        <f>IF($A114="","",IFERROR(IF(L114&lt;=Q114,0,R114/O114*1000),""))</f>
        <v/>
      </c>
      <c r="T114" s="29">
        <f>IF($A114="","",IFERROR(J114+S114,""))</f>
        <v/>
      </c>
      <c r="U114" s="27" t="n"/>
      <c r="V114" s="29">
        <f>IF(A114="","",IF(U114="",'Settings'!$B$4,U114))</f>
        <v/>
      </c>
      <c r="W114" s="57">
        <f>IF($A114="","",IFERROR(S114/V114,""))</f>
        <v/>
      </c>
      <c r="X114" s="58">
        <f>IF($A114="","",IFERROR(IF(S114=0,I114,I114+ROUNDUP(W114*365/12,0)),""))</f>
        <v/>
      </c>
      <c r="Y114" s="59" t="n"/>
      <c r="Z114" s="59" t="n"/>
      <c r="AA114" s="60">
        <f>IF($A114="","",IFERROR(Y114+Z114,""))</f>
        <v/>
      </c>
      <c r="AB114" s="32">
        <f>IF(A114="","",IF(AD114&lt;&gt;"OK","Review Data",IF(L114&lt;=Q114,"Due Now",IF(X114&lt;='Settings'!$B$3,"Due Now",IF(X114&lt;='Settings'!$B$3+'Settings'!$B$5,"Due in 30 Days",IF(X114&lt;='Settings'!$B$3+'Settings'!$B$6,"Due in 90 Days",IF(X114&lt;=EDATE('Settings'!$B$3,6),"Due in 6 Months","Monitor")))))))</f>
        <v/>
      </c>
      <c r="AC114" s="61">
        <f>IF($A114="","",IFERROR(EOMONTH(X114,0),""))</f>
        <v/>
      </c>
      <c r="AD114" s="32">
        <f>IF(A114="","",IF(OR(B114="",C114="",D114="",G114="",H114="",I114="",J114="",K114="",L114="",Y114="",Z114=""),"Missing Required Input",IF(COUNTIF('Settings'!$A$15:$A$18,D114)=0,"Unknown Position Type",IF(J114&lt;H114,"Current Odometer Below Install",IF(I114&lt;G114,"Reading Date Before Install",IF(I114&gt;'Settings'!$B$3,"Reading Date After As-of Date",IF(L114&gt;K114,"Current Tread Above Original",IF(OR(H114&lt;0,J114&lt;0,K114&lt;=0,L114&lt;0,Y114&lt;0,Z114&lt;0,V114&lt;=0),"Check Numeric Input",IF(O114&lt;=0,"Check Wear Rate","OK")))))))))</f>
        <v/>
      </c>
      <c r="AE114" s="37" t="n"/>
      <c r="AF114" s="62">
        <f>IFERROR(IF(AND(AD114="OK",ISNUMBER(X114)),X114+ROW()/100000,""),"")</f>
        <v/>
      </c>
    </row>
    <row r="115">
      <c r="A115" s="25" t="n"/>
      <c r="B115" s="25" t="n"/>
      <c r="C115" s="25" t="n"/>
      <c r="D115" s="25" t="n"/>
      <c r="E115" s="25" t="n"/>
      <c r="F115" s="25" t="n"/>
      <c r="G115" s="55" t="n"/>
      <c r="H115" s="27" t="n"/>
      <c r="I115" s="55" t="n"/>
      <c r="J115" s="27" t="n"/>
      <c r="K115" s="56" t="n"/>
      <c r="L115" s="56" t="n"/>
      <c r="M115" s="29">
        <f>IF($A115="","",IFERROR(IF(OR(H115="",J115=""),"",MAX(0,J115-H115)),""))</f>
        <v/>
      </c>
      <c r="N115" s="57">
        <f>IF($A115="","",IFERROR(IF(OR(K115="",L115=""),"",MAX(0,K115-L115)),""))</f>
        <v/>
      </c>
      <c r="O115" s="31">
        <f>IF($A115="","",IFERROR(IF(AND(M115&gt;0,N115&gt;0),N115/(M115/1000),VLOOKUP(D115,'Settings'!$A$15:$C$18,3,FALSE)),""))</f>
        <v/>
      </c>
      <c r="P115" s="32">
        <f>IF(OR(A115="",D115=""),"",IF(AND(M115&gt;0,N115&gt;0),"Observed Wear","Default from Settings"))</f>
        <v/>
      </c>
      <c r="Q115" s="57">
        <f>IF($A115="","",IFERROR(VLOOKUP(D115,'Settings'!$A$15:$C$18,2,FALSE),""))</f>
        <v/>
      </c>
      <c r="R115" s="57">
        <f>IF($A115="","",IFERROR(MAX(0,L115-Q115),""))</f>
        <v/>
      </c>
      <c r="S115" s="29">
        <f>IF($A115="","",IFERROR(IF(L115&lt;=Q115,0,R115/O115*1000),""))</f>
        <v/>
      </c>
      <c r="T115" s="29">
        <f>IF($A115="","",IFERROR(J115+S115,""))</f>
        <v/>
      </c>
      <c r="U115" s="27" t="n"/>
      <c r="V115" s="29">
        <f>IF(A115="","",IF(U115="",'Settings'!$B$4,U115))</f>
        <v/>
      </c>
      <c r="W115" s="57">
        <f>IF($A115="","",IFERROR(S115/V115,""))</f>
        <v/>
      </c>
      <c r="X115" s="58">
        <f>IF($A115="","",IFERROR(IF(S115=0,I115,I115+ROUNDUP(W115*365/12,0)),""))</f>
        <v/>
      </c>
      <c r="Y115" s="59" t="n"/>
      <c r="Z115" s="59" t="n"/>
      <c r="AA115" s="60">
        <f>IF($A115="","",IFERROR(Y115+Z115,""))</f>
        <v/>
      </c>
      <c r="AB115" s="32">
        <f>IF(A115="","",IF(AD115&lt;&gt;"OK","Review Data",IF(L115&lt;=Q115,"Due Now",IF(X115&lt;='Settings'!$B$3,"Due Now",IF(X115&lt;='Settings'!$B$3+'Settings'!$B$5,"Due in 30 Days",IF(X115&lt;='Settings'!$B$3+'Settings'!$B$6,"Due in 90 Days",IF(X115&lt;=EDATE('Settings'!$B$3,6),"Due in 6 Months","Monitor")))))))</f>
        <v/>
      </c>
      <c r="AC115" s="61">
        <f>IF($A115="","",IFERROR(EOMONTH(X115,0),""))</f>
        <v/>
      </c>
      <c r="AD115" s="32">
        <f>IF(A115="","",IF(OR(B115="",C115="",D115="",G115="",H115="",I115="",J115="",K115="",L115="",Y115="",Z115=""),"Missing Required Input",IF(COUNTIF('Settings'!$A$15:$A$18,D115)=0,"Unknown Position Type",IF(J115&lt;H115,"Current Odometer Below Install",IF(I115&lt;G115,"Reading Date Before Install",IF(I115&gt;'Settings'!$B$3,"Reading Date After As-of Date",IF(L115&gt;K115,"Current Tread Above Original",IF(OR(H115&lt;0,J115&lt;0,K115&lt;=0,L115&lt;0,Y115&lt;0,Z115&lt;0,V115&lt;=0),"Check Numeric Input",IF(O115&lt;=0,"Check Wear Rate","OK")))))))))</f>
        <v/>
      </c>
      <c r="AE115" s="37" t="n"/>
      <c r="AF115" s="62">
        <f>IFERROR(IF(AND(AD115="OK",ISNUMBER(X115)),X115+ROW()/100000,""),"")</f>
        <v/>
      </c>
    </row>
    <row r="116">
      <c r="A116" s="25" t="n"/>
      <c r="B116" s="25" t="n"/>
      <c r="C116" s="25" t="n"/>
      <c r="D116" s="25" t="n"/>
      <c r="E116" s="25" t="n"/>
      <c r="F116" s="25" t="n"/>
      <c r="G116" s="55" t="n"/>
      <c r="H116" s="27" t="n"/>
      <c r="I116" s="55" t="n"/>
      <c r="J116" s="27" t="n"/>
      <c r="K116" s="56" t="n"/>
      <c r="L116" s="56" t="n"/>
      <c r="M116" s="29">
        <f>IF($A116="","",IFERROR(IF(OR(H116="",J116=""),"",MAX(0,J116-H116)),""))</f>
        <v/>
      </c>
      <c r="N116" s="57">
        <f>IF($A116="","",IFERROR(IF(OR(K116="",L116=""),"",MAX(0,K116-L116)),""))</f>
        <v/>
      </c>
      <c r="O116" s="31">
        <f>IF($A116="","",IFERROR(IF(AND(M116&gt;0,N116&gt;0),N116/(M116/1000),VLOOKUP(D116,'Settings'!$A$15:$C$18,3,FALSE)),""))</f>
        <v/>
      </c>
      <c r="P116" s="32">
        <f>IF(OR(A116="",D116=""),"",IF(AND(M116&gt;0,N116&gt;0),"Observed Wear","Default from Settings"))</f>
        <v/>
      </c>
      <c r="Q116" s="57">
        <f>IF($A116="","",IFERROR(VLOOKUP(D116,'Settings'!$A$15:$C$18,2,FALSE),""))</f>
        <v/>
      </c>
      <c r="R116" s="57">
        <f>IF($A116="","",IFERROR(MAX(0,L116-Q116),""))</f>
        <v/>
      </c>
      <c r="S116" s="29">
        <f>IF($A116="","",IFERROR(IF(L116&lt;=Q116,0,R116/O116*1000),""))</f>
        <v/>
      </c>
      <c r="T116" s="29">
        <f>IF($A116="","",IFERROR(J116+S116,""))</f>
        <v/>
      </c>
      <c r="U116" s="27" t="n"/>
      <c r="V116" s="29">
        <f>IF(A116="","",IF(U116="",'Settings'!$B$4,U116))</f>
        <v/>
      </c>
      <c r="W116" s="57">
        <f>IF($A116="","",IFERROR(S116/V116,""))</f>
        <v/>
      </c>
      <c r="X116" s="58">
        <f>IF($A116="","",IFERROR(IF(S116=0,I116,I116+ROUNDUP(W116*365/12,0)),""))</f>
        <v/>
      </c>
      <c r="Y116" s="59" t="n"/>
      <c r="Z116" s="59" t="n"/>
      <c r="AA116" s="60">
        <f>IF($A116="","",IFERROR(Y116+Z116,""))</f>
        <v/>
      </c>
      <c r="AB116" s="32">
        <f>IF(A116="","",IF(AD116&lt;&gt;"OK","Review Data",IF(L116&lt;=Q116,"Due Now",IF(X116&lt;='Settings'!$B$3,"Due Now",IF(X116&lt;='Settings'!$B$3+'Settings'!$B$5,"Due in 30 Days",IF(X116&lt;='Settings'!$B$3+'Settings'!$B$6,"Due in 90 Days",IF(X116&lt;=EDATE('Settings'!$B$3,6),"Due in 6 Months","Monitor")))))))</f>
        <v/>
      </c>
      <c r="AC116" s="61">
        <f>IF($A116="","",IFERROR(EOMONTH(X116,0),""))</f>
        <v/>
      </c>
      <c r="AD116" s="32">
        <f>IF(A116="","",IF(OR(B116="",C116="",D116="",G116="",H116="",I116="",J116="",K116="",L116="",Y116="",Z116=""),"Missing Required Input",IF(COUNTIF('Settings'!$A$15:$A$18,D116)=0,"Unknown Position Type",IF(J116&lt;H116,"Current Odometer Below Install",IF(I116&lt;G116,"Reading Date Before Install",IF(I116&gt;'Settings'!$B$3,"Reading Date After As-of Date",IF(L116&gt;K116,"Current Tread Above Original",IF(OR(H116&lt;0,J116&lt;0,K116&lt;=0,L116&lt;0,Y116&lt;0,Z116&lt;0,V116&lt;=0),"Check Numeric Input",IF(O116&lt;=0,"Check Wear Rate","OK")))))))))</f>
        <v/>
      </c>
      <c r="AE116" s="37" t="n"/>
      <c r="AF116" s="62">
        <f>IFERROR(IF(AND(AD116="OK",ISNUMBER(X116)),X116+ROW()/100000,""),"")</f>
        <v/>
      </c>
    </row>
    <row r="117">
      <c r="A117" s="25" t="n"/>
      <c r="B117" s="25" t="n"/>
      <c r="C117" s="25" t="n"/>
      <c r="D117" s="25" t="n"/>
      <c r="E117" s="25" t="n"/>
      <c r="F117" s="25" t="n"/>
      <c r="G117" s="55" t="n"/>
      <c r="H117" s="27" t="n"/>
      <c r="I117" s="55" t="n"/>
      <c r="J117" s="27" t="n"/>
      <c r="K117" s="56" t="n"/>
      <c r="L117" s="56" t="n"/>
      <c r="M117" s="29">
        <f>IF($A117="","",IFERROR(IF(OR(H117="",J117=""),"",MAX(0,J117-H117)),""))</f>
        <v/>
      </c>
      <c r="N117" s="57">
        <f>IF($A117="","",IFERROR(IF(OR(K117="",L117=""),"",MAX(0,K117-L117)),""))</f>
        <v/>
      </c>
      <c r="O117" s="31">
        <f>IF($A117="","",IFERROR(IF(AND(M117&gt;0,N117&gt;0),N117/(M117/1000),VLOOKUP(D117,'Settings'!$A$15:$C$18,3,FALSE)),""))</f>
        <v/>
      </c>
      <c r="P117" s="32">
        <f>IF(OR(A117="",D117=""),"",IF(AND(M117&gt;0,N117&gt;0),"Observed Wear","Default from Settings"))</f>
        <v/>
      </c>
      <c r="Q117" s="57">
        <f>IF($A117="","",IFERROR(VLOOKUP(D117,'Settings'!$A$15:$C$18,2,FALSE),""))</f>
        <v/>
      </c>
      <c r="R117" s="57">
        <f>IF($A117="","",IFERROR(MAX(0,L117-Q117),""))</f>
        <v/>
      </c>
      <c r="S117" s="29">
        <f>IF($A117="","",IFERROR(IF(L117&lt;=Q117,0,R117/O117*1000),""))</f>
        <v/>
      </c>
      <c r="T117" s="29">
        <f>IF($A117="","",IFERROR(J117+S117,""))</f>
        <v/>
      </c>
      <c r="U117" s="27" t="n"/>
      <c r="V117" s="29">
        <f>IF(A117="","",IF(U117="",'Settings'!$B$4,U117))</f>
        <v/>
      </c>
      <c r="W117" s="57">
        <f>IF($A117="","",IFERROR(S117/V117,""))</f>
        <v/>
      </c>
      <c r="X117" s="58">
        <f>IF($A117="","",IFERROR(IF(S117=0,I117,I117+ROUNDUP(W117*365/12,0)),""))</f>
        <v/>
      </c>
      <c r="Y117" s="59" t="n"/>
      <c r="Z117" s="59" t="n"/>
      <c r="AA117" s="60">
        <f>IF($A117="","",IFERROR(Y117+Z117,""))</f>
        <v/>
      </c>
      <c r="AB117" s="32">
        <f>IF(A117="","",IF(AD117&lt;&gt;"OK","Review Data",IF(L117&lt;=Q117,"Due Now",IF(X117&lt;='Settings'!$B$3,"Due Now",IF(X117&lt;='Settings'!$B$3+'Settings'!$B$5,"Due in 30 Days",IF(X117&lt;='Settings'!$B$3+'Settings'!$B$6,"Due in 90 Days",IF(X117&lt;=EDATE('Settings'!$B$3,6),"Due in 6 Months","Monitor")))))))</f>
        <v/>
      </c>
      <c r="AC117" s="61">
        <f>IF($A117="","",IFERROR(EOMONTH(X117,0),""))</f>
        <v/>
      </c>
      <c r="AD117" s="32">
        <f>IF(A117="","",IF(OR(B117="",C117="",D117="",G117="",H117="",I117="",J117="",K117="",L117="",Y117="",Z117=""),"Missing Required Input",IF(COUNTIF('Settings'!$A$15:$A$18,D117)=0,"Unknown Position Type",IF(J117&lt;H117,"Current Odometer Below Install",IF(I117&lt;G117,"Reading Date Before Install",IF(I117&gt;'Settings'!$B$3,"Reading Date After As-of Date",IF(L117&gt;K117,"Current Tread Above Original",IF(OR(H117&lt;0,J117&lt;0,K117&lt;=0,L117&lt;0,Y117&lt;0,Z117&lt;0,V117&lt;=0),"Check Numeric Input",IF(O117&lt;=0,"Check Wear Rate","OK")))))))))</f>
        <v/>
      </c>
      <c r="AE117" s="37" t="n"/>
      <c r="AF117" s="62">
        <f>IFERROR(IF(AND(AD117="OK",ISNUMBER(X117)),X117+ROW()/100000,""),"")</f>
        <v/>
      </c>
    </row>
    <row r="118">
      <c r="A118" s="25" t="n"/>
      <c r="B118" s="25" t="n"/>
      <c r="C118" s="25" t="n"/>
      <c r="D118" s="25" t="n"/>
      <c r="E118" s="25" t="n"/>
      <c r="F118" s="25" t="n"/>
      <c r="G118" s="55" t="n"/>
      <c r="H118" s="27" t="n"/>
      <c r="I118" s="55" t="n"/>
      <c r="J118" s="27" t="n"/>
      <c r="K118" s="56" t="n"/>
      <c r="L118" s="56" t="n"/>
      <c r="M118" s="29">
        <f>IF($A118="","",IFERROR(IF(OR(H118="",J118=""),"",MAX(0,J118-H118)),""))</f>
        <v/>
      </c>
      <c r="N118" s="57">
        <f>IF($A118="","",IFERROR(IF(OR(K118="",L118=""),"",MAX(0,K118-L118)),""))</f>
        <v/>
      </c>
      <c r="O118" s="31">
        <f>IF($A118="","",IFERROR(IF(AND(M118&gt;0,N118&gt;0),N118/(M118/1000),VLOOKUP(D118,'Settings'!$A$15:$C$18,3,FALSE)),""))</f>
        <v/>
      </c>
      <c r="P118" s="32">
        <f>IF(OR(A118="",D118=""),"",IF(AND(M118&gt;0,N118&gt;0),"Observed Wear","Default from Settings"))</f>
        <v/>
      </c>
      <c r="Q118" s="57">
        <f>IF($A118="","",IFERROR(VLOOKUP(D118,'Settings'!$A$15:$C$18,2,FALSE),""))</f>
        <v/>
      </c>
      <c r="R118" s="57">
        <f>IF($A118="","",IFERROR(MAX(0,L118-Q118),""))</f>
        <v/>
      </c>
      <c r="S118" s="29">
        <f>IF($A118="","",IFERROR(IF(L118&lt;=Q118,0,R118/O118*1000),""))</f>
        <v/>
      </c>
      <c r="T118" s="29">
        <f>IF($A118="","",IFERROR(J118+S118,""))</f>
        <v/>
      </c>
      <c r="U118" s="27" t="n"/>
      <c r="V118" s="29">
        <f>IF(A118="","",IF(U118="",'Settings'!$B$4,U118))</f>
        <v/>
      </c>
      <c r="W118" s="57">
        <f>IF($A118="","",IFERROR(S118/V118,""))</f>
        <v/>
      </c>
      <c r="X118" s="58">
        <f>IF($A118="","",IFERROR(IF(S118=0,I118,I118+ROUNDUP(W118*365/12,0)),""))</f>
        <v/>
      </c>
      <c r="Y118" s="59" t="n"/>
      <c r="Z118" s="59" t="n"/>
      <c r="AA118" s="60">
        <f>IF($A118="","",IFERROR(Y118+Z118,""))</f>
        <v/>
      </c>
      <c r="AB118" s="32">
        <f>IF(A118="","",IF(AD118&lt;&gt;"OK","Review Data",IF(L118&lt;=Q118,"Due Now",IF(X118&lt;='Settings'!$B$3,"Due Now",IF(X118&lt;='Settings'!$B$3+'Settings'!$B$5,"Due in 30 Days",IF(X118&lt;='Settings'!$B$3+'Settings'!$B$6,"Due in 90 Days",IF(X118&lt;=EDATE('Settings'!$B$3,6),"Due in 6 Months","Monitor")))))))</f>
        <v/>
      </c>
      <c r="AC118" s="61">
        <f>IF($A118="","",IFERROR(EOMONTH(X118,0),""))</f>
        <v/>
      </c>
      <c r="AD118" s="32">
        <f>IF(A118="","",IF(OR(B118="",C118="",D118="",G118="",H118="",I118="",J118="",K118="",L118="",Y118="",Z118=""),"Missing Required Input",IF(COUNTIF('Settings'!$A$15:$A$18,D118)=0,"Unknown Position Type",IF(J118&lt;H118,"Current Odometer Below Install",IF(I118&lt;G118,"Reading Date Before Install",IF(I118&gt;'Settings'!$B$3,"Reading Date After As-of Date",IF(L118&gt;K118,"Current Tread Above Original",IF(OR(H118&lt;0,J118&lt;0,K118&lt;=0,L118&lt;0,Y118&lt;0,Z118&lt;0,V118&lt;=0),"Check Numeric Input",IF(O118&lt;=0,"Check Wear Rate","OK")))))))))</f>
        <v/>
      </c>
      <c r="AE118" s="37" t="n"/>
      <c r="AF118" s="62">
        <f>IFERROR(IF(AND(AD118="OK",ISNUMBER(X118)),X118+ROW()/100000,""),"")</f>
        <v/>
      </c>
    </row>
    <row r="119">
      <c r="A119" s="25" t="n"/>
      <c r="B119" s="25" t="n"/>
      <c r="C119" s="25" t="n"/>
      <c r="D119" s="25" t="n"/>
      <c r="E119" s="25" t="n"/>
      <c r="F119" s="25" t="n"/>
      <c r="G119" s="55" t="n"/>
      <c r="H119" s="27" t="n"/>
      <c r="I119" s="55" t="n"/>
      <c r="J119" s="27" t="n"/>
      <c r="K119" s="56" t="n"/>
      <c r="L119" s="56" t="n"/>
      <c r="M119" s="29">
        <f>IF($A119="","",IFERROR(IF(OR(H119="",J119=""),"",MAX(0,J119-H119)),""))</f>
        <v/>
      </c>
      <c r="N119" s="57">
        <f>IF($A119="","",IFERROR(IF(OR(K119="",L119=""),"",MAX(0,K119-L119)),""))</f>
        <v/>
      </c>
      <c r="O119" s="31">
        <f>IF($A119="","",IFERROR(IF(AND(M119&gt;0,N119&gt;0),N119/(M119/1000),VLOOKUP(D119,'Settings'!$A$15:$C$18,3,FALSE)),""))</f>
        <v/>
      </c>
      <c r="P119" s="32">
        <f>IF(OR(A119="",D119=""),"",IF(AND(M119&gt;0,N119&gt;0),"Observed Wear","Default from Settings"))</f>
        <v/>
      </c>
      <c r="Q119" s="57">
        <f>IF($A119="","",IFERROR(VLOOKUP(D119,'Settings'!$A$15:$C$18,2,FALSE),""))</f>
        <v/>
      </c>
      <c r="R119" s="57">
        <f>IF($A119="","",IFERROR(MAX(0,L119-Q119),""))</f>
        <v/>
      </c>
      <c r="S119" s="29">
        <f>IF($A119="","",IFERROR(IF(L119&lt;=Q119,0,R119/O119*1000),""))</f>
        <v/>
      </c>
      <c r="T119" s="29">
        <f>IF($A119="","",IFERROR(J119+S119,""))</f>
        <v/>
      </c>
      <c r="U119" s="27" t="n"/>
      <c r="V119" s="29">
        <f>IF(A119="","",IF(U119="",'Settings'!$B$4,U119))</f>
        <v/>
      </c>
      <c r="W119" s="57">
        <f>IF($A119="","",IFERROR(S119/V119,""))</f>
        <v/>
      </c>
      <c r="X119" s="58">
        <f>IF($A119="","",IFERROR(IF(S119=0,I119,I119+ROUNDUP(W119*365/12,0)),""))</f>
        <v/>
      </c>
      <c r="Y119" s="59" t="n"/>
      <c r="Z119" s="59" t="n"/>
      <c r="AA119" s="60">
        <f>IF($A119="","",IFERROR(Y119+Z119,""))</f>
        <v/>
      </c>
      <c r="AB119" s="32">
        <f>IF(A119="","",IF(AD119&lt;&gt;"OK","Review Data",IF(L119&lt;=Q119,"Due Now",IF(X119&lt;='Settings'!$B$3,"Due Now",IF(X119&lt;='Settings'!$B$3+'Settings'!$B$5,"Due in 30 Days",IF(X119&lt;='Settings'!$B$3+'Settings'!$B$6,"Due in 90 Days",IF(X119&lt;=EDATE('Settings'!$B$3,6),"Due in 6 Months","Monitor")))))))</f>
        <v/>
      </c>
      <c r="AC119" s="61">
        <f>IF($A119="","",IFERROR(EOMONTH(X119,0),""))</f>
        <v/>
      </c>
      <c r="AD119" s="32">
        <f>IF(A119="","",IF(OR(B119="",C119="",D119="",G119="",H119="",I119="",J119="",K119="",L119="",Y119="",Z119=""),"Missing Required Input",IF(COUNTIF('Settings'!$A$15:$A$18,D119)=0,"Unknown Position Type",IF(J119&lt;H119,"Current Odometer Below Install",IF(I119&lt;G119,"Reading Date Before Install",IF(I119&gt;'Settings'!$B$3,"Reading Date After As-of Date",IF(L119&gt;K119,"Current Tread Above Original",IF(OR(H119&lt;0,J119&lt;0,K119&lt;=0,L119&lt;0,Y119&lt;0,Z119&lt;0,V119&lt;=0),"Check Numeric Input",IF(O119&lt;=0,"Check Wear Rate","OK")))))))))</f>
        <v/>
      </c>
      <c r="AE119" s="37" t="n"/>
      <c r="AF119" s="62">
        <f>IFERROR(IF(AND(AD119="OK",ISNUMBER(X119)),X119+ROW()/100000,""),"")</f>
        <v/>
      </c>
    </row>
    <row r="120">
      <c r="A120" s="25" t="n"/>
      <c r="B120" s="25" t="n"/>
      <c r="C120" s="25" t="n"/>
      <c r="D120" s="25" t="n"/>
      <c r="E120" s="25" t="n"/>
      <c r="F120" s="25" t="n"/>
      <c r="G120" s="55" t="n"/>
      <c r="H120" s="27" t="n"/>
      <c r="I120" s="55" t="n"/>
      <c r="J120" s="27" t="n"/>
      <c r="K120" s="56" t="n"/>
      <c r="L120" s="56" t="n"/>
      <c r="M120" s="29">
        <f>IF($A120="","",IFERROR(IF(OR(H120="",J120=""),"",MAX(0,J120-H120)),""))</f>
        <v/>
      </c>
      <c r="N120" s="57">
        <f>IF($A120="","",IFERROR(IF(OR(K120="",L120=""),"",MAX(0,K120-L120)),""))</f>
        <v/>
      </c>
      <c r="O120" s="31">
        <f>IF($A120="","",IFERROR(IF(AND(M120&gt;0,N120&gt;0),N120/(M120/1000),VLOOKUP(D120,'Settings'!$A$15:$C$18,3,FALSE)),""))</f>
        <v/>
      </c>
      <c r="P120" s="32">
        <f>IF(OR(A120="",D120=""),"",IF(AND(M120&gt;0,N120&gt;0),"Observed Wear","Default from Settings"))</f>
        <v/>
      </c>
      <c r="Q120" s="57">
        <f>IF($A120="","",IFERROR(VLOOKUP(D120,'Settings'!$A$15:$C$18,2,FALSE),""))</f>
        <v/>
      </c>
      <c r="R120" s="57">
        <f>IF($A120="","",IFERROR(MAX(0,L120-Q120),""))</f>
        <v/>
      </c>
      <c r="S120" s="29">
        <f>IF($A120="","",IFERROR(IF(L120&lt;=Q120,0,R120/O120*1000),""))</f>
        <v/>
      </c>
      <c r="T120" s="29">
        <f>IF($A120="","",IFERROR(J120+S120,""))</f>
        <v/>
      </c>
      <c r="U120" s="27" t="n"/>
      <c r="V120" s="29">
        <f>IF(A120="","",IF(U120="",'Settings'!$B$4,U120))</f>
        <v/>
      </c>
      <c r="W120" s="57">
        <f>IF($A120="","",IFERROR(S120/V120,""))</f>
        <v/>
      </c>
      <c r="X120" s="58">
        <f>IF($A120="","",IFERROR(IF(S120=0,I120,I120+ROUNDUP(W120*365/12,0)),""))</f>
        <v/>
      </c>
      <c r="Y120" s="59" t="n"/>
      <c r="Z120" s="59" t="n"/>
      <c r="AA120" s="60">
        <f>IF($A120="","",IFERROR(Y120+Z120,""))</f>
        <v/>
      </c>
      <c r="AB120" s="32">
        <f>IF(A120="","",IF(AD120&lt;&gt;"OK","Review Data",IF(L120&lt;=Q120,"Due Now",IF(X120&lt;='Settings'!$B$3,"Due Now",IF(X120&lt;='Settings'!$B$3+'Settings'!$B$5,"Due in 30 Days",IF(X120&lt;='Settings'!$B$3+'Settings'!$B$6,"Due in 90 Days",IF(X120&lt;=EDATE('Settings'!$B$3,6),"Due in 6 Months","Monitor")))))))</f>
        <v/>
      </c>
      <c r="AC120" s="61">
        <f>IF($A120="","",IFERROR(EOMONTH(X120,0),""))</f>
        <v/>
      </c>
      <c r="AD120" s="32">
        <f>IF(A120="","",IF(OR(B120="",C120="",D120="",G120="",H120="",I120="",J120="",K120="",L120="",Y120="",Z120=""),"Missing Required Input",IF(COUNTIF('Settings'!$A$15:$A$18,D120)=0,"Unknown Position Type",IF(J120&lt;H120,"Current Odometer Below Install",IF(I120&lt;G120,"Reading Date Before Install",IF(I120&gt;'Settings'!$B$3,"Reading Date After As-of Date",IF(L120&gt;K120,"Current Tread Above Original",IF(OR(H120&lt;0,J120&lt;0,K120&lt;=0,L120&lt;0,Y120&lt;0,Z120&lt;0,V120&lt;=0),"Check Numeric Input",IF(O120&lt;=0,"Check Wear Rate","OK")))))))))</f>
        <v/>
      </c>
      <c r="AE120" s="37" t="n"/>
      <c r="AF120" s="62">
        <f>IFERROR(IF(AND(AD120="OK",ISNUMBER(X120)),X120+ROW()/100000,""),"")</f>
        <v/>
      </c>
    </row>
    <row r="121">
      <c r="A121" s="25" t="n"/>
      <c r="B121" s="25" t="n"/>
      <c r="C121" s="25" t="n"/>
      <c r="D121" s="25" t="n"/>
      <c r="E121" s="25" t="n"/>
      <c r="F121" s="25" t="n"/>
      <c r="G121" s="55" t="n"/>
      <c r="H121" s="27" t="n"/>
      <c r="I121" s="55" t="n"/>
      <c r="J121" s="27" t="n"/>
      <c r="K121" s="56" t="n"/>
      <c r="L121" s="56" t="n"/>
      <c r="M121" s="29">
        <f>IF($A121="","",IFERROR(IF(OR(H121="",J121=""),"",MAX(0,J121-H121)),""))</f>
        <v/>
      </c>
      <c r="N121" s="57">
        <f>IF($A121="","",IFERROR(IF(OR(K121="",L121=""),"",MAX(0,K121-L121)),""))</f>
        <v/>
      </c>
      <c r="O121" s="31">
        <f>IF($A121="","",IFERROR(IF(AND(M121&gt;0,N121&gt;0),N121/(M121/1000),VLOOKUP(D121,'Settings'!$A$15:$C$18,3,FALSE)),""))</f>
        <v/>
      </c>
      <c r="P121" s="32">
        <f>IF(OR(A121="",D121=""),"",IF(AND(M121&gt;0,N121&gt;0),"Observed Wear","Default from Settings"))</f>
        <v/>
      </c>
      <c r="Q121" s="57">
        <f>IF($A121="","",IFERROR(VLOOKUP(D121,'Settings'!$A$15:$C$18,2,FALSE),""))</f>
        <v/>
      </c>
      <c r="R121" s="57">
        <f>IF($A121="","",IFERROR(MAX(0,L121-Q121),""))</f>
        <v/>
      </c>
      <c r="S121" s="29">
        <f>IF($A121="","",IFERROR(IF(L121&lt;=Q121,0,R121/O121*1000),""))</f>
        <v/>
      </c>
      <c r="T121" s="29">
        <f>IF($A121="","",IFERROR(J121+S121,""))</f>
        <v/>
      </c>
      <c r="U121" s="27" t="n"/>
      <c r="V121" s="29">
        <f>IF(A121="","",IF(U121="",'Settings'!$B$4,U121))</f>
        <v/>
      </c>
      <c r="W121" s="57">
        <f>IF($A121="","",IFERROR(S121/V121,""))</f>
        <v/>
      </c>
      <c r="X121" s="58">
        <f>IF($A121="","",IFERROR(IF(S121=0,I121,I121+ROUNDUP(W121*365/12,0)),""))</f>
        <v/>
      </c>
      <c r="Y121" s="59" t="n"/>
      <c r="Z121" s="59" t="n"/>
      <c r="AA121" s="60">
        <f>IF($A121="","",IFERROR(Y121+Z121,""))</f>
        <v/>
      </c>
      <c r="AB121" s="32">
        <f>IF(A121="","",IF(AD121&lt;&gt;"OK","Review Data",IF(L121&lt;=Q121,"Due Now",IF(X121&lt;='Settings'!$B$3,"Due Now",IF(X121&lt;='Settings'!$B$3+'Settings'!$B$5,"Due in 30 Days",IF(X121&lt;='Settings'!$B$3+'Settings'!$B$6,"Due in 90 Days",IF(X121&lt;=EDATE('Settings'!$B$3,6),"Due in 6 Months","Monitor")))))))</f>
        <v/>
      </c>
      <c r="AC121" s="61">
        <f>IF($A121="","",IFERROR(EOMONTH(X121,0),""))</f>
        <v/>
      </c>
      <c r="AD121" s="32">
        <f>IF(A121="","",IF(OR(B121="",C121="",D121="",G121="",H121="",I121="",J121="",K121="",L121="",Y121="",Z121=""),"Missing Required Input",IF(COUNTIF('Settings'!$A$15:$A$18,D121)=0,"Unknown Position Type",IF(J121&lt;H121,"Current Odometer Below Install",IF(I121&lt;G121,"Reading Date Before Install",IF(I121&gt;'Settings'!$B$3,"Reading Date After As-of Date",IF(L121&gt;K121,"Current Tread Above Original",IF(OR(H121&lt;0,J121&lt;0,K121&lt;=0,L121&lt;0,Y121&lt;0,Z121&lt;0,V121&lt;=0),"Check Numeric Input",IF(O121&lt;=0,"Check Wear Rate","OK")))))))))</f>
        <v/>
      </c>
      <c r="AE121" s="37" t="n"/>
      <c r="AF121" s="62">
        <f>IFERROR(IF(AND(AD121="OK",ISNUMBER(X121)),X121+ROW()/100000,""),"")</f>
        <v/>
      </c>
    </row>
    <row r="122">
      <c r="A122" s="25" t="n"/>
      <c r="B122" s="25" t="n"/>
      <c r="C122" s="25" t="n"/>
      <c r="D122" s="25" t="n"/>
      <c r="E122" s="25" t="n"/>
      <c r="F122" s="25" t="n"/>
      <c r="G122" s="55" t="n"/>
      <c r="H122" s="27" t="n"/>
      <c r="I122" s="55" t="n"/>
      <c r="J122" s="27" t="n"/>
      <c r="K122" s="56" t="n"/>
      <c r="L122" s="56" t="n"/>
      <c r="M122" s="29">
        <f>IF($A122="","",IFERROR(IF(OR(H122="",J122=""),"",MAX(0,J122-H122)),""))</f>
        <v/>
      </c>
      <c r="N122" s="57">
        <f>IF($A122="","",IFERROR(IF(OR(K122="",L122=""),"",MAX(0,K122-L122)),""))</f>
        <v/>
      </c>
      <c r="O122" s="31">
        <f>IF($A122="","",IFERROR(IF(AND(M122&gt;0,N122&gt;0),N122/(M122/1000),VLOOKUP(D122,'Settings'!$A$15:$C$18,3,FALSE)),""))</f>
        <v/>
      </c>
      <c r="P122" s="32">
        <f>IF(OR(A122="",D122=""),"",IF(AND(M122&gt;0,N122&gt;0),"Observed Wear","Default from Settings"))</f>
        <v/>
      </c>
      <c r="Q122" s="57">
        <f>IF($A122="","",IFERROR(VLOOKUP(D122,'Settings'!$A$15:$C$18,2,FALSE),""))</f>
        <v/>
      </c>
      <c r="R122" s="57">
        <f>IF($A122="","",IFERROR(MAX(0,L122-Q122),""))</f>
        <v/>
      </c>
      <c r="S122" s="29">
        <f>IF($A122="","",IFERROR(IF(L122&lt;=Q122,0,R122/O122*1000),""))</f>
        <v/>
      </c>
      <c r="T122" s="29">
        <f>IF($A122="","",IFERROR(J122+S122,""))</f>
        <v/>
      </c>
      <c r="U122" s="27" t="n"/>
      <c r="V122" s="29">
        <f>IF(A122="","",IF(U122="",'Settings'!$B$4,U122))</f>
        <v/>
      </c>
      <c r="W122" s="57">
        <f>IF($A122="","",IFERROR(S122/V122,""))</f>
        <v/>
      </c>
      <c r="X122" s="58">
        <f>IF($A122="","",IFERROR(IF(S122=0,I122,I122+ROUNDUP(W122*365/12,0)),""))</f>
        <v/>
      </c>
      <c r="Y122" s="59" t="n"/>
      <c r="Z122" s="59" t="n"/>
      <c r="AA122" s="60">
        <f>IF($A122="","",IFERROR(Y122+Z122,""))</f>
        <v/>
      </c>
      <c r="AB122" s="32">
        <f>IF(A122="","",IF(AD122&lt;&gt;"OK","Review Data",IF(L122&lt;=Q122,"Due Now",IF(X122&lt;='Settings'!$B$3,"Due Now",IF(X122&lt;='Settings'!$B$3+'Settings'!$B$5,"Due in 30 Days",IF(X122&lt;='Settings'!$B$3+'Settings'!$B$6,"Due in 90 Days",IF(X122&lt;=EDATE('Settings'!$B$3,6),"Due in 6 Months","Monitor")))))))</f>
        <v/>
      </c>
      <c r="AC122" s="61">
        <f>IF($A122="","",IFERROR(EOMONTH(X122,0),""))</f>
        <v/>
      </c>
      <c r="AD122" s="32">
        <f>IF(A122="","",IF(OR(B122="",C122="",D122="",G122="",H122="",I122="",J122="",K122="",L122="",Y122="",Z122=""),"Missing Required Input",IF(COUNTIF('Settings'!$A$15:$A$18,D122)=0,"Unknown Position Type",IF(J122&lt;H122,"Current Odometer Below Install",IF(I122&lt;G122,"Reading Date Before Install",IF(I122&gt;'Settings'!$B$3,"Reading Date After As-of Date",IF(L122&gt;K122,"Current Tread Above Original",IF(OR(H122&lt;0,J122&lt;0,K122&lt;=0,L122&lt;0,Y122&lt;0,Z122&lt;0,V122&lt;=0),"Check Numeric Input",IF(O122&lt;=0,"Check Wear Rate","OK")))))))))</f>
        <v/>
      </c>
      <c r="AE122" s="37" t="n"/>
      <c r="AF122" s="62">
        <f>IFERROR(IF(AND(AD122="OK",ISNUMBER(X122)),X122+ROW()/100000,""),"")</f>
        <v/>
      </c>
    </row>
    <row r="123">
      <c r="A123" s="25" t="n"/>
      <c r="B123" s="25" t="n"/>
      <c r="C123" s="25" t="n"/>
      <c r="D123" s="25" t="n"/>
      <c r="E123" s="25" t="n"/>
      <c r="F123" s="25" t="n"/>
      <c r="G123" s="55" t="n"/>
      <c r="H123" s="27" t="n"/>
      <c r="I123" s="55" t="n"/>
      <c r="J123" s="27" t="n"/>
      <c r="K123" s="56" t="n"/>
      <c r="L123" s="56" t="n"/>
      <c r="M123" s="29">
        <f>IF($A123="","",IFERROR(IF(OR(H123="",J123=""),"",MAX(0,J123-H123)),""))</f>
        <v/>
      </c>
      <c r="N123" s="57">
        <f>IF($A123="","",IFERROR(IF(OR(K123="",L123=""),"",MAX(0,K123-L123)),""))</f>
        <v/>
      </c>
      <c r="O123" s="31">
        <f>IF($A123="","",IFERROR(IF(AND(M123&gt;0,N123&gt;0),N123/(M123/1000),VLOOKUP(D123,'Settings'!$A$15:$C$18,3,FALSE)),""))</f>
        <v/>
      </c>
      <c r="P123" s="32">
        <f>IF(OR(A123="",D123=""),"",IF(AND(M123&gt;0,N123&gt;0),"Observed Wear","Default from Settings"))</f>
        <v/>
      </c>
      <c r="Q123" s="57">
        <f>IF($A123="","",IFERROR(VLOOKUP(D123,'Settings'!$A$15:$C$18,2,FALSE),""))</f>
        <v/>
      </c>
      <c r="R123" s="57">
        <f>IF($A123="","",IFERROR(MAX(0,L123-Q123),""))</f>
        <v/>
      </c>
      <c r="S123" s="29">
        <f>IF($A123="","",IFERROR(IF(L123&lt;=Q123,0,R123/O123*1000),""))</f>
        <v/>
      </c>
      <c r="T123" s="29">
        <f>IF($A123="","",IFERROR(J123+S123,""))</f>
        <v/>
      </c>
      <c r="U123" s="27" t="n"/>
      <c r="V123" s="29">
        <f>IF(A123="","",IF(U123="",'Settings'!$B$4,U123))</f>
        <v/>
      </c>
      <c r="W123" s="57">
        <f>IF($A123="","",IFERROR(S123/V123,""))</f>
        <v/>
      </c>
      <c r="X123" s="58">
        <f>IF($A123="","",IFERROR(IF(S123=0,I123,I123+ROUNDUP(W123*365/12,0)),""))</f>
        <v/>
      </c>
      <c r="Y123" s="59" t="n"/>
      <c r="Z123" s="59" t="n"/>
      <c r="AA123" s="60">
        <f>IF($A123="","",IFERROR(Y123+Z123,""))</f>
        <v/>
      </c>
      <c r="AB123" s="32">
        <f>IF(A123="","",IF(AD123&lt;&gt;"OK","Review Data",IF(L123&lt;=Q123,"Due Now",IF(X123&lt;='Settings'!$B$3,"Due Now",IF(X123&lt;='Settings'!$B$3+'Settings'!$B$5,"Due in 30 Days",IF(X123&lt;='Settings'!$B$3+'Settings'!$B$6,"Due in 90 Days",IF(X123&lt;=EDATE('Settings'!$B$3,6),"Due in 6 Months","Monitor")))))))</f>
        <v/>
      </c>
      <c r="AC123" s="61">
        <f>IF($A123="","",IFERROR(EOMONTH(X123,0),""))</f>
        <v/>
      </c>
      <c r="AD123" s="32">
        <f>IF(A123="","",IF(OR(B123="",C123="",D123="",G123="",H123="",I123="",J123="",K123="",L123="",Y123="",Z123=""),"Missing Required Input",IF(COUNTIF('Settings'!$A$15:$A$18,D123)=0,"Unknown Position Type",IF(J123&lt;H123,"Current Odometer Below Install",IF(I123&lt;G123,"Reading Date Before Install",IF(I123&gt;'Settings'!$B$3,"Reading Date After As-of Date",IF(L123&gt;K123,"Current Tread Above Original",IF(OR(H123&lt;0,J123&lt;0,K123&lt;=0,L123&lt;0,Y123&lt;0,Z123&lt;0,V123&lt;=0),"Check Numeric Input",IF(O123&lt;=0,"Check Wear Rate","OK")))))))))</f>
        <v/>
      </c>
      <c r="AE123" s="37" t="n"/>
      <c r="AF123" s="62">
        <f>IFERROR(IF(AND(AD123="OK",ISNUMBER(X123)),X123+ROW()/100000,""),"")</f>
        <v/>
      </c>
    </row>
    <row r="124">
      <c r="A124" s="25" t="n"/>
      <c r="B124" s="25" t="n"/>
      <c r="C124" s="25" t="n"/>
      <c r="D124" s="25" t="n"/>
      <c r="E124" s="25" t="n"/>
      <c r="F124" s="25" t="n"/>
      <c r="G124" s="55" t="n"/>
      <c r="H124" s="27" t="n"/>
      <c r="I124" s="55" t="n"/>
      <c r="J124" s="27" t="n"/>
      <c r="K124" s="56" t="n"/>
      <c r="L124" s="56" t="n"/>
      <c r="M124" s="29">
        <f>IF($A124="","",IFERROR(IF(OR(H124="",J124=""),"",MAX(0,J124-H124)),""))</f>
        <v/>
      </c>
      <c r="N124" s="57">
        <f>IF($A124="","",IFERROR(IF(OR(K124="",L124=""),"",MAX(0,K124-L124)),""))</f>
        <v/>
      </c>
      <c r="O124" s="31">
        <f>IF($A124="","",IFERROR(IF(AND(M124&gt;0,N124&gt;0),N124/(M124/1000),VLOOKUP(D124,'Settings'!$A$15:$C$18,3,FALSE)),""))</f>
        <v/>
      </c>
      <c r="P124" s="32">
        <f>IF(OR(A124="",D124=""),"",IF(AND(M124&gt;0,N124&gt;0),"Observed Wear","Default from Settings"))</f>
        <v/>
      </c>
      <c r="Q124" s="57">
        <f>IF($A124="","",IFERROR(VLOOKUP(D124,'Settings'!$A$15:$C$18,2,FALSE),""))</f>
        <v/>
      </c>
      <c r="R124" s="57">
        <f>IF($A124="","",IFERROR(MAX(0,L124-Q124),""))</f>
        <v/>
      </c>
      <c r="S124" s="29">
        <f>IF($A124="","",IFERROR(IF(L124&lt;=Q124,0,R124/O124*1000),""))</f>
        <v/>
      </c>
      <c r="T124" s="29">
        <f>IF($A124="","",IFERROR(J124+S124,""))</f>
        <v/>
      </c>
      <c r="U124" s="27" t="n"/>
      <c r="V124" s="29">
        <f>IF(A124="","",IF(U124="",'Settings'!$B$4,U124))</f>
        <v/>
      </c>
      <c r="W124" s="57">
        <f>IF($A124="","",IFERROR(S124/V124,""))</f>
        <v/>
      </c>
      <c r="X124" s="58">
        <f>IF($A124="","",IFERROR(IF(S124=0,I124,I124+ROUNDUP(W124*365/12,0)),""))</f>
        <v/>
      </c>
      <c r="Y124" s="59" t="n"/>
      <c r="Z124" s="59" t="n"/>
      <c r="AA124" s="60">
        <f>IF($A124="","",IFERROR(Y124+Z124,""))</f>
        <v/>
      </c>
      <c r="AB124" s="32">
        <f>IF(A124="","",IF(AD124&lt;&gt;"OK","Review Data",IF(L124&lt;=Q124,"Due Now",IF(X124&lt;='Settings'!$B$3,"Due Now",IF(X124&lt;='Settings'!$B$3+'Settings'!$B$5,"Due in 30 Days",IF(X124&lt;='Settings'!$B$3+'Settings'!$B$6,"Due in 90 Days",IF(X124&lt;=EDATE('Settings'!$B$3,6),"Due in 6 Months","Monitor")))))))</f>
        <v/>
      </c>
      <c r="AC124" s="61">
        <f>IF($A124="","",IFERROR(EOMONTH(X124,0),""))</f>
        <v/>
      </c>
      <c r="AD124" s="32">
        <f>IF(A124="","",IF(OR(B124="",C124="",D124="",G124="",H124="",I124="",J124="",K124="",L124="",Y124="",Z124=""),"Missing Required Input",IF(COUNTIF('Settings'!$A$15:$A$18,D124)=0,"Unknown Position Type",IF(J124&lt;H124,"Current Odometer Below Install",IF(I124&lt;G124,"Reading Date Before Install",IF(I124&gt;'Settings'!$B$3,"Reading Date After As-of Date",IF(L124&gt;K124,"Current Tread Above Original",IF(OR(H124&lt;0,J124&lt;0,K124&lt;=0,L124&lt;0,Y124&lt;0,Z124&lt;0,V124&lt;=0),"Check Numeric Input",IF(O124&lt;=0,"Check Wear Rate","OK")))))))))</f>
        <v/>
      </c>
      <c r="AE124" s="37" t="n"/>
      <c r="AF124" s="62">
        <f>IFERROR(IF(AND(AD124="OK",ISNUMBER(X124)),X124+ROW()/100000,""),"")</f>
        <v/>
      </c>
    </row>
    <row r="125">
      <c r="A125" s="25" t="n"/>
      <c r="B125" s="25" t="n"/>
      <c r="C125" s="25" t="n"/>
      <c r="D125" s="25" t="n"/>
      <c r="E125" s="25" t="n"/>
      <c r="F125" s="25" t="n"/>
      <c r="G125" s="55" t="n"/>
      <c r="H125" s="27" t="n"/>
      <c r="I125" s="55" t="n"/>
      <c r="J125" s="27" t="n"/>
      <c r="K125" s="56" t="n"/>
      <c r="L125" s="56" t="n"/>
      <c r="M125" s="29">
        <f>IF($A125="","",IFERROR(IF(OR(H125="",J125=""),"",MAX(0,J125-H125)),""))</f>
        <v/>
      </c>
      <c r="N125" s="57">
        <f>IF($A125="","",IFERROR(IF(OR(K125="",L125=""),"",MAX(0,K125-L125)),""))</f>
        <v/>
      </c>
      <c r="O125" s="31">
        <f>IF($A125="","",IFERROR(IF(AND(M125&gt;0,N125&gt;0),N125/(M125/1000),VLOOKUP(D125,'Settings'!$A$15:$C$18,3,FALSE)),""))</f>
        <v/>
      </c>
      <c r="P125" s="32">
        <f>IF(OR(A125="",D125=""),"",IF(AND(M125&gt;0,N125&gt;0),"Observed Wear","Default from Settings"))</f>
        <v/>
      </c>
      <c r="Q125" s="57">
        <f>IF($A125="","",IFERROR(VLOOKUP(D125,'Settings'!$A$15:$C$18,2,FALSE),""))</f>
        <v/>
      </c>
      <c r="R125" s="57">
        <f>IF($A125="","",IFERROR(MAX(0,L125-Q125),""))</f>
        <v/>
      </c>
      <c r="S125" s="29">
        <f>IF($A125="","",IFERROR(IF(L125&lt;=Q125,0,R125/O125*1000),""))</f>
        <v/>
      </c>
      <c r="T125" s="29">
        <f>IF($A125="","",IFERROR(J125+S125,""))</f>
        <v/>
      </c>
      <c r="U125" s="27" t="n"/>
      <c r="V125" s="29">
        <f>IF(A125="","",IF(U125="",'Settings'!$B$4,U125))</f>
        <v/>
      </c>
      <c r="W125" s="57">
        <f>IF($A125="","",IFERROR(S125/V125,""))</f>
        <v/>
      </c>
      <c r="X125" s="58">
        <f>IF($A125="","",IFERROR(IF(S125=0,I125,I125+ROUNDUP(W125*365/12,0)),""))</f>
        <v/>
      </c>
      <c r="Y125" s="59" t="n"/>
      <c r="Z125" s="59" t="n"/>
      <c r="AA125" s="60">
        <f>IF($A125="","",IFERROR(Y125+Z125,""))</f>
        <v/>
      </c>
      <c r="AB125" s="32">
        <f>IF(A125="","",IF(AD125&lt;&gt;"OK","Review Data",IF(L125&lt;=Q125,"Due Now",IF(X125&lt;='Settings'!$B$3,"Due Now",IF(X125&lt;='Settings'!$B$3+'Settings'!$B$5,"Due in 30 Days",IF(X125&lt;='Settings'!$B$3+'Settings'!$B$6,"Due in 90 Days",IF(X125&lt;=EDATE('Settings'!$B$3,6),"Due in 6 Months","Monitor")))))))</f>
        <v/>
      </c>
      <c r="AC125" s="61">
        <f>IF($A125="","",IFERROR(EOMONTH(X125,0),""))</f>
        <v/>
      </c>
      <c r="AD125" s="32">
        <f>IF(A125="","",IF(OR(B125="",C125="",D125="",G125="",H125="",I125="",J125="",K125="",L125="",Y125="",Z125=""),"Missing Required Input",IF(COUNTIF('Settings'!$A$15:$A$18,D125)=0,"Unknown Position Type",IF(J125&lt;H125,"Current Odometer Below Install",IF(I125&lt;G125,"Reading Date Before Install",IF(I125&gt;'Settings'!$B$3,"Reading Date After As-of Date",IF(L125&gt;K125,"Current Tread Above Original",IF(OR(H125&lt;0,J125&lt;0,K125&lt;=0,L125&lt;0,Y125&lt;0,Z125&lt;0,V125&lt;=0),"Check Numeric Input",IF(O125&lt;=0,"Check Wear Rate","OK")))))))))</f>
        <v/>
      </c>
      <c r="AE125" s="37" t="n"/>
      <c r="AF125" s="62">
        <f>IFERROR(IF(AND(AD125="OK",ISNUMBER(X125)),X125+ROW()/100000,""),"")</f>
        <v/>
      </c>
    </row>
    <row r="126">
      <c r="A126" s="25" t="n"/>
      <c r="B126" s="25" t="n"/>
      <c r="C126" s="25" t="n"/>
      <c r="D126" s="25" t="n"/>
      <c r="E126" s="25" t="n"/>
      <c r="F126" s="25" t="n"/>
      <c r="G126" s="55" t="n"/>
      <c r="H126" s="27" t="n"/>
      <c r="I126" s="55" t="n"/>
      <c r="J126" s="27" t="n"/>
      <c r="K126" s="56" t="n"/>
      <c r="L126" s="56" t="n"/>
      <c r="M126" s="29">
        <f>IF($A126="","",IFERROR(IF(OR(H126="",J126=""),"",MAX(0,J126-H126)),""))</f>
        <v/>
      </c>
      <c r="N126" s="57">
        <f>IF($A126="","",IFERROR(IF(OR(K126="",L126=""),"",MAX(0,K126-L126)),""))</f>
        <v/>
      </c>
      <c r="O126" s="31">
        <f>IF($A126="","",IFERROR(IF(AND(M126&gt;0,N126&gt;0),N126/(M126/1000),VLOOKUP(D126,'Settings'!$A$15:$C$18,3,FALSE)),""))</f>
        <v/>
      </c>
      <c r="P126" s="32">
        <f>IF(OR(A126="",D126=""),"",IF(AND(M126&gt;0,N126&gt;0),"Observed Wear","Default from Settings"))</f>
        <v/>
      </c>
      <c r="Q126" s="57">
        <f>IF($A126="","",IFERROR(VLOOKUP(D126,'Settings'!$A$15:$C$18,2,FALSE),""))</f>
        <v/>
      </c>
      <c r="R126" s="57">
        <f>IF($A126="","",IFERROR(MAX(0,L126-Q126),""))</f>
        <v/>
      </c>
      <c r="S126" s="29">
        <f>IF($A126="","",IFERROR(IF(L126&lt;=Q126,0,R126/O126*1000),""))</f>
        <v/>
      </c>
      <c r="T126" s="29">
        <f>IF($A126="","",IFERROR(J126+S126,""))</f>
        <v/>
      </c>
      <c r="U126" s="27" t="n"/>
      <c r="V126" s="29">
        <f>IF(A126="","",IF(U126="",'Settings'!$B$4,U126))</f>
        <v/>
      </c>
      <c r="W126" s="57">
        <f>IF($A126="","",IFERROR(S126/V126,""))</f>
        <v/>
      </c>
      <c r="X126" s="58">
        <f>IF($A126="","",IFERROR(IF(S126=0,I126,I126+ROUNDUP(W126*365/12,0)),""))</f>
        <v/>
      </c>
      <c r="Y126" s="59" t="n"/>
      <c r="Z126" s="59" t="n"/>
      <c r="AA126" s="60">
        <f>IF($A126="","",IFERROR(Y126+Z126,""))</f>
        <v/>
      </c>
      <c r="AB126" s="32">
        <f>IF(A126="","",IF(AD126&lt;&gt;"OK","Review Data",IF(L126&lt;=Q126,"Due Now",IF(X126&lt;='Settings'!$B$3,"Due Now",IF(X126&lt;='Settings'!$B$3+'Settings'!$B$5,"Due in 30 Days",IF(X126&lt;='Settings'!$B$3+'Settings'!$B$6,"Due in 90 Days",IF(X126&lt;=EDATE('Settings'!$B$3,6),"Due in 6 Months","Monitor")))))))</f>
        <v/>
      </c>
      <c r="AC126" s="61">
        <f>IF($A126="","",IFERROR(EOMONTH(X126,0),""))</f>
        <v/>
      </c>
      <c r="AD126" s="32">
        <f>IF(A126="","",IF(OR(B126="",C126="",D126="",G126="",H126="",I126="",J126="",K126="",L126="",Y126="",Z126=""),"Missing Required Input",IF(COUNTIF('Settings'!$A$15:$A$18,D126)=0,"Unknown Position Type",IF(J126&lt;H126,"Current Odometer Below Install",IF(I126&lt;G126,"Reading Date Before Install",IF(I126&gt;'Settings'!$B$3,"Reading Date After As-of Date",IF(L126&gt;K126,"Current Tread Above Original",IF(OR(H126&lt;0,J126&lt;0,K126&lt;=0,L126&lt;0,Y126&lt;0,Z126&lt;0,V126&lt;=0),"Check Numeric Input",IF(O126&lt;=0,"Check Wear Rate","OK")))))))))</f>
        <v/>
      </c>
      <c r="AE126" s="37" t="n"/>
      <c r="AF126" s="62">
        <f>IFERROR(IF(AND(AD126="OK",ISNUMBER(X126)),X126+ROW()/100000,""),"")</f>
        <v/>
      </c>
    </row>
    <row r="127">
      <c r="A127" s="25" t="n"/>
      <c r="B127" s="25" t="n"/>
      <c r="C127" s="25" t="n"/>
      <c r="D127" s="25" t="n"/>
      <c r="E127" s="25" t="n"/>
      <c r="F127" s="25" t="n"/>
      <c r="G127" s="55" t="n"/>
      <c r="H127" s="27" t="n"/>
      <c r="I127" s="55" t="n"/>
      <c r="J127" s="27" t="n"/>
      <c r="K127" s="56" t="n"/>
      <c r="L127" s="56" t="n"/>
      <c r="M127" s="29">
        <f>IF($A127="","",IFERROR(IF(OR(H127="",J127=""),"",MAX(0,J127-H127)),""))</f>
        <v/>
      </c>
      <c r="N127" s="57">
        <f>IF($A127="","",IFERROR(IF(OR(K127="",L127=""),"",MAX(0,K127-L127)),""))</f>
        <v/>
      </c>
      <c r="O127" s="31">
        <f>IF($A127="","",IFERROR(IF(AND(M127&gt;0,N127&gt;0),N127/(M127/1000),VLOOKUP(D127,'Settings'!$A$15:$C$18,3,FALSE)),""))</f>
        <v/>
      </c>
      <c r="P127" s="32">
        <f>IF(OR(A127="",D127=""),"",IF(AND(M127&gt;0,N127&gt;0),"Observed Wear","Default from Settings"))</f>
        <v/>
      </c>
      <c r="Q127" s="57">
        <f>IF($A127="","",IFERROR(VLOOKUP(D127,'Settings'!$A$15:$C$18,2,FALSE),""))</f>
        <v/>
      </c>
      <c r="R127" s="57">
        <f>IF($A127="","",IFERROR(MAX(0,L127-Q127),""))</f>
        <v/>
      </c>
      <c r="S127" s="29">
        <f>IF($A127="","",IFERROR(IF(L127&lt;=Q127,0,R127/O127*1000),""))</f>
        <v/>
      </c>
      <c r="T127" s="29">
        <f>IF($A127="","",IFERROR(J127+S127,""))</f>
        <v/>
      </c>
      <c r="U127" s="27" t="n"/>
      <c r="V127" s="29">
        <f>IF(A127="","",IF(U127="",'Settings'!$B$4,U127))</f>
        <v/>
      </c>
      <c r="W127" s="57">
        <f>IF($A127="","",IFERROR(S127/V127,""))</f>
        <v/>
      </c>
      <c r="X127" s="58">
        <f>IF($A127="","",IFERROR(IF(S127=0,I127,I127+ROUNDUP(W127*365/12,0)),""))</f>
        <v/>
      </c>
      <c r="Y127" s="59" t="n"/>
      <c r="Z127" s="59" t="n"/>
      <c r="AA127" s="60">
        <f>IF($A127="","",IFERROR(Y127+Z127,""))</f>
        <v/>
      </c>
      <c r="AB127" s="32">
        <f>IF(A127="","",IF(AD127&lt;&gt;"OK","Review Data",IF(L127&lt;=Q127,"Due Now",IF(X127&lt;='Settings'!$B$3,"Due Now",IF(X127&lt;='Settings'!$B$3+'Settings'!$B$5,"Due in 30 Days",IF(X127&lt;='Settings'!$B$3+'Settings'!$B$6,"Due in 90 Days",IF(X127&lt;=EDATE('Settings'!$B$3,6),"Due in 6 Months","Monitor")))))))</f>
        <v/>
      </c>
      <c r="AC127" s="61">
        <f>IF($A127="","",IFERROR(EOMONTH(X127,0),""))</f>
        <v/>
      </c>
      <c r="AD127" s="32">
        <f>IF(A127="","",IF(OR(B127="",C127="",D127="",G127="",H127="",I127="",J127="",K127="",L127="",Y127="",Z127=""),"Missing Required Input",IF(COUNTIF('Settings'!$A$15:$A$18,D127)=0,"Unknown Position Type",IF(J127&lt;H127,"Current Odometer Below Install",IF(I127&lt;G127,"Reading Date Before Install",IF(I127&gt;'Settings'!$B$3,"Reading Date After As-of Date",IF(L127&gt;K127,"Current Tread Above Original",IF(OR(H127&lt;0,J127&lt;0,K127&lt;=0,L127&lt;0,Y127&lt;0,Z127&lt;0,V127&lt;=0),"Check Numeric Input",IF(O127&lt;=0,"Check Wear Rate","OK")))))))))</f>
        <v/>
      </c>
      <c r="AE127" s="37" t="n"/>
      <c r="AF127" s="62">
        <f>IFERROR(IF(AND(AD127="OK",ISNUMBER(X127)),X127+ROW()/100000,""),"")</f>
        <v/>
      </c>
    </row>
    <row r="128">
      <c r="A128" s="25" t="n"/>
      <c r="B128" s="25" t="n"/>
      <c r="C128" s="25" t="n"/>
      <c r="D128" s="25" t="n"/>
      <c r="E128" s="25" t="n"/>
      <c r="F128" s="25" t="n"/>
      <c r="G128" s="55" t="n"/>
      <c r="H128" s="27" t="n"/>
      <c r="I128" s="55" t="n"/>
      <c r="J128" s="27" t="n"/>
      <c r="K128" s="56" t="n"/>
      <c r="L128" s="56" t="n"/>
      <c r="M128" s="29">
        <f>IF($A128="","",IFERROR(IF(OR(H128="",J128=""),"",MAX(0,J128-H128)),""))</f>
        <v/>
      </c>
      <c r="N128" s="57">
        <f>IF($A128="","",IFERROR(IF(OR(K128="",L128=""),"",MAX(0,K128-L128)),""))</f>
        <v/>
      </c>
      <c r="O128" s="31">
        <f>IF($A128="","",IFERROR(IF(AND(M128&gt;0,N128&gt;0),N128/(M128/1000),VLOOKUP(D128,'Settings'!$A$15:$C$18,3,FALSE)),""))</f>
        <v/>
      </c>
      <c r="P128" s="32">
        <f>IF(OR(A128="",D128=""),"",IF(AND(M128&gt;0,N128&gt;0),"Observed Wear","Default from Settings"))</f>
        <v/>
      </c>
      <c r="Q128" s="57">
        <f>IF($A128="","",IFERROR(VLOOKUP(D128,'Settings'!$A$15:$C$18,2,FALSE),""))</f>
        <v/>
      </c>
      <c r="R128" s="57">
        <f>IF($A128="","",IFERROR(MAX(0,L128-Q128),""))</f>
        <v/>
      </c>
      <c r="S128" s="29">
        <f>IF($A128="","",IFERROR(IF(L128&lt;=Q128,0,R128/O128*1000),""))</f>
        <v/>
      </c>
      <c r="T128" s="29">
        <f>IF($A128="","",IFERROR(J128+S128,""))</f>
        <v/>
      </c>
      <c r="U128" s="27" t="n"/>
      <c r="V128" s="29">
        <f>IF(A128="","",IF(U128="",'Settings'!$B$4,U128))</f>
        <v/>
      </c>
      <c r="W128" s="57">
        <f>IF($A128="","",IFERROR(S128/V128,""))</f>
        <v/>
      </c>
      <c r="X128" s="58">
        <f>IF($A128="","",IFERROR(IF(S128=0,I128,I128+ROUNDUP(W128*365/12,0)),""))</f>
        <v/>
      </c>
      <c r="Y128" s="59" t="n"/>
      <c r="Z128" s="59" t="n"/>
      <c r="AA128" s="60">
        <f>IF($A128="","",IFERROR(Y128+Z128,""))</f>
        <v/>
      </c>
      <c r="AB128" s="32">
        <f>IF(A128="","",IF(AD128&lt;&gt;"OK","Review Data",IF(L128&lt;=Q128,"Due Now",IF(X128&lt;='Settings'!$B$3,"Due Now",IF(X128&lt;='Settings'!$B$3+'Settings'!$B$5,"Due in 30 Days",IF(X128&lt;='Settings'!$B$3+'Settings'!$B$6,"Due in 90 Days",IF(X128&lt;=EDATE('Settings'!$B$3,6),"Due in 6 Months","Monitor")))))))</f>
        <v/>
      </c>
      <c r="AC128" s="61">
        <f>IF($A128="","",IFERROR(EOMONTH(X128,0),""))</f>
        <v/>
      </c>
      <c r="AD128" s="32">
        <f>IF(A128="","",IF(OR(B128="",C128="",D128="",G128="",H128="",I128="",J128="",K128="",L128="",Y128="",Z128=""),"Missing Required Input",IF(COUNTIF('Settings'!$A$15:$A$18,D128)=0,"Unknown Position Type",IF(J128&lt;H128,"Current Odometer Below Install",IF(I128&lt;G128,"Reading Date Before Install",IF(I128&gt;'Settings'!$B$3,"Reading Date After As-of Date",IF(L128&gt;K128,"Current Tread Above Original",IF(OR(H128&lt;0,J128&lt;0,K128&lt;=0,L128&lt;0,Y128&lt;0,Z128&lt;0,V128&lt;=0),"Check Numeric Input",IF(O128&lt;=0,"Check Wear Rate","OK")))))))))</f>
        <v/>
      </c>
      <c r="AE128" s="37" t="n"/>
      <c r="AF128" s="62">
        <f>IFERROR(IF(AND(AD128="OK",ISNUMBER(X128)),X128+ROW()/100000,""),"")</f>
        <v/>
      </c>
    </row>
    <row r="129">
      <c r="A129" s="25" t="n"/>
      <c r="B129" s="25" t="n"/>
      <c r="C129" s="25" t="n"/>
      <c r="D129" s="25" t="n"/>
      <c r="E129" s="25" t="n"/>
      <c r="F129" s="25" t="n"/>
      <c r="G129" s="55" t="n"/>
      <c r="H129" s="27" t="n"/>
      <c r="I129" s="55" t="n"/>
      <c r="J129" s="27" t="n"/>
      <c r="K129" s="56" t="n"/>
      <c r="L129" s="56" t="n"/>
      <c r="M129" s="29">
        <f>IF($A129="","",IFERROR(IF(OR(H129="",J129=""),"",MAX(0,J129-H129)),""))</f>
        <v/>
      </c>
      <c r="N129" s="57">
        <f>IF($A129="","",IFERROR(IF(OR(K129="",L129=""),"",MAX(0,K129-L129)),""))</f>
        <v/>
      </c>
      <c r="O129" s="31">
        <f>IF($A129="","",IFERROR(IF(AND(M129&gt;0,N129&gt;0),N129/(M129/1000),VLOOKUP(D129,'Settings'!$A$15:$C$18,3,FALSE)),""))</f>
        <v/>
      </c>
      <c r="P129" s="32">
        <f>IF(OR(A129="",D129=""),"",IF(AND(M129&gt;0,N129&gt;0),"Observed Wear","Default from Settings"))</f>
        <v/>
      </c>
      <c r="Q129" s="57">
        <f>IF($A129="","",IFERROR(VLOOKUP(D129,'Settings'!$A$15:$C$18,2,FALSE),""))</f>
        <v/>
      </c>
      <c r="R129" s="57">
        <f>IF($A129="","",IFERROR(MAX(0,L129-Q129),""))</f>
        <v/>
      </c>
      <c r="S129" s="29">
        <f>IF($A129="","",IFERROR(IF(L129&lt;=Q129,0,R129/O129*1000),""))</f>
        <v/>
      </c>
      <c r="T129" s="29">
        <f>IF($A129="","",IFERROR(J129+S129,""))</f>
        <v/>
      </c>
      <c r="U129" s="27" t="n"/>
      <c r="V129" s="29">
        <f>IF(A129="","",IF(U129="",'Settings'!$B$4,U129))</f>
        <v/>
      </c>
      <c r="W129" s="57">
        <f>IF($A129="","",IFERROR(S129/V129,""))</f>
        <v/>
      </c>
      <c r="X129" s="58">
        <f>IF($A129="","",IFERROR(IF(S129=0,I129,I129+ROUNDUP(W129*365/12,0)),""))</f>
        <v/>
      </c>
      <c r="Y129" s="59" t="n"/>
      <c r="Z129" s="59" t="n"/>
      <c r="AA129" s="60">
        <f>IF($A129="","",IFERROR(Y129+Z129,""))</f>
        <v/>
      </c>
      <c r="AB129" s="32">
        <f>IF(A129="","",IF(AD129&lt;&gt;"OK","Review Data",IF(L129&lt;=Q129,"Due Now",IF(X129&lt;='Settings'!$B$3,"Due Now",IF(X129&lt;='Settings'!$B$3+'Settings'!$B$5,"Due in 30 Days",IF(X129&lt;='Settings'!$B$3+'Settings'!$B$6,"Due in 90 Days",IF(X129&lt;=EDATE('Settings'!$B$3,6),"Due in 6 Months","Monitor")))))))</f>
        <v/>
      </c>
      <c r="AC129" s="61">
        <f>IF($A129="","",IFERROR(EOMONTH(X129,0),""))</f>
        <v/>
      </c>
      <c r="AD129" s="32">
        <f>IF(A129="","",IF(OR(B129="",C129="",D129="",G129="",H129="",I129="",J129="",K129="",L129="",Y129="",Z129=""),"Missing Required Input",IF(COUNTIF('Settings'!$A$15:$A$18,D129)=0,"Unknown Position Type",IF(J129&lt;H129,"Current Odometer Below Install",IF(I129&lt;G129,"Reading Date Before Install",IF(I129&gt;'Settings'!$B$3,"Reading Date After As-of Date",IF(L129&gt;K129,"Current Tread Above Original",IF(OR(H129&lt;0,J129&lt;0,K129&lt;=0,L129&lt;0,Y129&lt;0,Z129&lt;0,V129&lt;=0),"Check Numeric Input",IF(O129&lt;=0,"Check Wear Rate","OK")))))))))</f>
        <v/>
      </c>
      <c r="AE129" s="37" t="n"/>
      <c r="AF129" s="62">
        <f>IFERROR(IF(AND(AD129="OK",ISNUMBER(X129)),X129+ROW()/100000,""),"")</f>
        <v/>
      </c>
    </row>
    <row r="130">
      <c r="A130" s="25" t="n"/>
      <c r="B130" s="25" t="n"/>
      <c r="C130" s="25" t="n"/>
      <c r="D130" s="25" t="n"/>
      <c r="E130" s="25" t="n"/>
      <c r="F130" s="25" t="n"/>
      <c r="G130" s="55" t="n"/>
      <c r="H130" s="27" t="n"/>
      <c r="I130" s="55" t="n"/>
      <c r="J130" s="27" t="n"/>
      <c r="K130" s="56" t="n"/>
      <c r="L130" s="56" t="n"/>
      <c r="M130" s="29">
        <f>IF($A130="","",IFERROR(IF(OR(H130="",J130=""),"",MAX(0,J130-H130)),""))</f>
        <v/>
      </c>
      <c r="N130" s="57">
        <f>IF($A130="","",IFERROR(IF(OR(K130="",L130=""),"",MAX(0,K130-L130)),""))</f>
        <v/>
      </c>
      <c r="O130" s="31">
        <f>IF($A130="","",IFERROR(IF(AND(M130&gt;0,N130&gt;0),N130/(M130/1000),VLOOKUP(D130,'Settings'!$A$15:$C$18,3,FALSE)),""))</f>
        <v/>
      </c>
      <c r="P130" s="32">
        <f>IF(OR(A130="",D130=""),"",IF(AND(M130&gt;0,N130&gt;0),"Observed Wear","Default from Settings"))</f>
        <v/>
      </c>
      <c r="Q130" s="57">
        <f>IF($A130="","",IFERROR(VLOOKUP(D130,'Settings'!$A$15:$C$18,2,FALSE),""))</f>
        <v/>
      </c>
      <c r="R130" s="57">
        <f>IF($A130="","",IFERROR(MAX(0,L130-Q130),""))</f>
        <v/>
      </c>
      <c r="S130" s="29">
        <f>IF($A130="","",IFERROR(IF(L130&lt;=Q130,0,R130/O130*1000),""))</f>
        <v/>
      </c>
      <c r="T130" s="29">
        <f>IF($A130="","",IFERROR(J130+S130,""))</f>
        <v/>
      </c>
      <c r="U130" s="27" t="n"/>
      <c r="V130" s="29">
        <f>IF(A130="","",IF(U130="",'Settings'!$B$4,U130))</f>
        <v/>
      </c>
      <c r="W130" s="57">
        <f>IF($A130="","",IFERROR(S130/V130,""))</f>
        <v/>
      </c>
      <c r="X130" s="58">
        <f>IF($A130="","",IFERROR(IF(S130=0,I130,I130+ROUNDUP(W130*365/12,0)),""))</f>
        <v/>
      </c>
      <c r="Y130" s="59" t="n"/>
      <c r="Z130" s="59" t="n"/>
      <c r="AA130" s="60">
        <f>IF($A130="","",IFERROR(Y130+Z130,""))</f>
        <v/>
      </c>
      <c r="AB130" s="32">
        <f>IF(A130="","",IF(AD130&lt;&gt;"OK","Review Data",IF(L130&lt;=Q130,"Due Now",IF(X130&lt;='Settings'!$B$3,"Due Now",IF(X130&lt;='Settings'!$B$3+'Settings'!$B$5,"Due in 30 Days",IF(X130&lt;='Settings'!$B$3+'Settings'!$B$6,"Due in 90 Days",IF(X130&lt;=EDATE('Settings'!$B$3,6),"Due in 6 Months","Monitor")))))))</f>
        <v/>
      </c>
      <c r="AC130" s="61">
        <f>IF($A130="","",IFERROR(EOMONTH(X130,0),""))</f>
        <v/>
      </c>
      <c r="AD130" s="32">
        <f>IF(A130="","",IF(OR(B130="",C130="",D130="",G130="",H130="",I130="",J130="",K130="",L130="",Y130="",Z130=""),"Missing Required Input",IF(COUNTIF('Settings'!$A$15:$A$18,D130)=0,"Unknown Position Type",IF(J130&lt;H130,"Current Odometer Below Install",IF(I130&lt;G130,"Reading Date Before Install",IF(I130&gt;'Settings'!$B$3,"Reading Date After As-of Date",IF(L130&gt;K130,"Current Tread Above Original",IF(OR(H130&lt;0,J130&lt;0,K130&lt;=0,L130&lt;0,Y130&lt;0,Z130&lt;0,V130&lt;=0),"Check Numeric Input",IF(O130&lt;=0,"Check Wear Rate","OK")))))))))</f>
        <v/>
      </c>
      <c r="AE130" s="37" t="n"/>
      <c r="AF130" s="62">
        <f>IFERROR(IF(AND(AD130="OK",ISNUMBER(X130)),X130+ROW()/100000,""),"")</f>
        <v/>
      </c>
    </row>
    <row r="131">
      <c r="A131" s="25" t="n"/>
      <c r="B131" s="25" t="n"/>
      <c r="C131" s="25" t="n"/>
      <c r="D131" s="25" t="n"/>
      <c r="E131" s="25" t="n"/>
      <c r="F131" s="25" t="n"/>
      <c r="G131" s="55" t="n"/>
      <c r="H131" s="27" t="n"/>
      <c r="I131" s="55" t="n"/>
      <c r="J131" s="27" t="n"/>
      <c r="K131" s="56" t="n"/>
      <c r="L131" s="56" t="n"/>
      <c r="M131" s="29">
        <f>IF($A131="","",IFERROR(IF(OR(H131="",J131=""),"",MAX(0,J131-H131)),""))</f>
        <v/>
      </c>
      <c r="N131" s="57">
        <f>IF($A131="","",IFERROR(IF(OR(K131="",L131=""),"",MAX(0,K131-L131)),""))</f>
        <v/>
      </c>
      <c r="O131" s="31">
        <f>IF($A131="","",IFERROR(IF(AND(M131&gt;0,N131&gt;0),N131/(M131/1000),VLOOKUP(D131,'Settings'!$A$15:$C$18,3,FALSE)),""))</f>
        <v/>
      </c>
      <c r="P131" s="32">
        <f>IF(OR(A131="",D131=""),"",IF(AND(M131&gt;0,N131&gt;0),"Observed Wear","Default from Settings"))</f>
        <v/>
      </c>
      <c r="Q131" s="57">
        <f>IF($A131="","",IFERROR(VLOOKUP(D131,'Settings'!$A$15:$C$18,2,FALSE),""))</f>
        <v/>
      </c>
      <c r="R131" s="57">
        <f>IF($A131="","",IFERROR(MAX(0,L131-Q131),""))</f>
        <v/>
      </c>
      <c r="S131" s="29">
        <f>IF($A131="","",IFERROR(IF(L131&lt;=Q131,0,R131/O131*1000),""))</f>
        <v/>
      </c>
      <c r="T131" s="29">
        <f>IF($A131="","",IFERROR(J131+S131,""))</f>
        <v/>
      </c>
      <c r="U131" s="27" t="n"/>
      <c r="V131" s="29">
        <f>IF(A131="","",IF(U131="",'Settings'!$B$4,U131))</f>
        <v/>
      </c>
      <c r="W131" s="57">
        <f>IF($A131="","",IFERROR(S131/V131,""))</f>
        <v/>
      </c>
      <c r="X131" s="58">
        <f>IF($A131="","",IFERROR(IF(S131=0,I131,I131+ROUNDUP(W131*365/12,0)),""))</f>
        <v/>
      </c>
      <c r="Y131" s="59" t="n"/>
      <c r="Z131" s="59" t="n"/>
      <c r="AA131" s="60">
        <f>IF($A131="","",IFERROR(Y131+Z131,""))</f>
        <v/>
      </c>
      <c r="AB131" s="32">
        <f>IF(A131="","",IF(AD131&lt;&gt;"OK","Review Data",IF(L131&lt;=Q131,"Due Now",IF(X131&lt;='Settings'!$B$3,"Due Now",IF(X131&lt;='Settings'!$B$3+'Settings'!$B$5,"Due in 30 Days",IF(X131&lt;='Settings'!$B$3+'Settings'!$B$6,"Due in 90 Days",IF(X131&lt;=EDATE('Settings'!$B$3,6),"Due in 6 Months","Monitor")))))))</f>
        <v/>
      </c>
      <c r="AC131" s="61">
        <f>IF($A131="","",IFERROR(EOMONTH(X131,0),""))</f>
        <v/>
      </c>
      <c r="AD131" s="32">
        <f>IF(A131="","",IF(OR(B131="",C131="",D131="",G131="",H131="",I131="",J131="",K131="",L131="",Y131="",Z131=""),"Missing Required Input",IF(COUNTIF('Settings'!$A$15:$A$18,D131)=0,"Unknown Position Type",IF(J131&lt;H131,"Current Odometer Below Install",IF(I131&lt;G131,"Reading Date Before Install",IF(I131&gt;'Settings'!$B$3,"Reading Date After As-of Date",IF(L131&gt;K131,"Current Tread Above Original",IF(OR(H131&lt;0,J131&lt;0,K131&lt;=0,L131&lt;0,Y131&lt;0,Z131&lt;0,V131&lt;=0),"Check Numeric Input",IF(O131&lt;=0,"Check Wear Rate","OK")))))))))</f>
        <v/>
      </c>
      <c r="AE131" s="37" t="n"/>
      <c r="AF131" s="62">
        <f>IFERROR(IF(AND(AD131="OK",ISNUMBER(X131)),X131+ROW()/100000,""),"")</f>
        <v/>
      </c>
    </row>
    <row r="132">
      <c r="A132" s="25" t="n"/>
      <c r="B132" s="25" t="n"/>
      <c r="C132" s="25" t="n"/>
      <c r="D132" s="25" t="n"/>
      <c r="E132" s="25" t="n"/>
      <c r="F132" s="25" t="n"/>
      <c r="G132" s="55" t="n"/>
      <c r="H132" s="27" t="n"/>
      <c r="I132" s="55" t="n"/>
      <c r="J132" s="27" t="n"/>
      <c r="K132" s="56" t="n"/>
      <c r="L132" s="56" t="n"/>
      <c r="M132" s="29">
        <f>IF($A132="","",IFERROR(IF(OR(H132="",J132=""),"",MAX(0,J132-H132)),""))</f>
        <v/>
      </c>
      <c r="N132" s="57">
        <f>IF($A132="","",IFERROR(IF(OR(K132="",L132=""),"",MAX(0,K132-L132)),""))</f>
        <v/>
      </c>
      <c r="O132" s="31">
        <f>IF($A132="","",IFERROR(IF(AND(M132&gt;0,N132&gt;0),N132/(M132/1000),VLOOKUP(D132,'Settings'!$A$15:$C$18,3,FALSE)),""))</f>
        <v/>
      </c>
      <c r="P132" s="32">
        <f>IF(OR(A132="",D132=""),"",IF(AND(M132&gt;0,N132&gt;0),"Observed Wear","Default from Settings"))</f>
        <v/>
      </c>
      <c r="Q132" s="57">
        <f>IF($A132="","",IFERROR(VLOOKUP(D132,'Settings'!$A$15:$C$18,2,FALSE),""))</f>
        <v/>
      </c>
      <c r="R132" s="57">
        <f>IF($A132="","",IFERROR(MAX(0,L132-Q132),""))</f>
        <v/>
      </c>
      <c r="S132" s="29">
        <f>IF($A132="","",IFERROR(IF(L132&lt;=Q132,0,R132/O132*1000),""))</f>
        <v/>
      </c>
      <c r="T132" s="29">
        <f>IF($A132="","",IFERROR(J132+S132,""))</f>
        <v/>
      </c>
      <c r="U132" s="27" t="n"/>
      <c r="V132" s="29">
        <f>IF(A132="","",IF(U132="",'Settings'!$B$4,U132))</f>
        <v/>
      </c>
      <c r="W132" s="57">
        <f>IF($A132="","",IFERROR(S132/V132,""))</f>
        <v/>
      </c>
      <c r="X132" s="58">
        <f>IF($A132="","",IFERROR(IF(S132=0,I132,I132+ROUNDUP(W132*365/12,0)),""))</f>
        <v/>
      </c>
      <c r="Y132" s="59" t="n"/>
      <c r="Z132" s="59" t="n"/>
      <c r="AA132" s="60">
        <f>IF($A132="","",IFERROR(Y132+Z132,""))</f>
        <v/>
      </c>
      <c r="AB132" s="32">
        <f>IF(A132="","",IF(AD132&lt;&gt;"OK","Review Data",IF(L132&lt;=Q132,"Due Now",IF(X132&lt;='Settings'!$B$3,"Due Now",IF(X132&lt;='Settings'!$B$3+'Settings'!$B$5,"Due in 30 Days",IF(X132&lt;='Settings'!$B$3+'Settings'!$B$6,"Due in 90 Days",IF(X132&lt;=EDATE('Settings'!$B$3,6),"Due in 6 Months","Monitor")))))))</f>
        <v/>
      </c>
      <c r="AC132" s="61">
        <f>IF($A132="","",IFERROR(EOMONTH(X132,0),""))</f>
        <v/>
      </c>
      <c r="AD132" s="32">
        <f>IF(A132="","",IF(OR(B132="",C132="",D132="",G132="",H132="",I132="",J132="",K132="",L132="",Y132="",Z132=""),"Missing Required Input",IF(COUNTIF('Settings'!$A$15:$A$18,D132)=0,"Unknown Position Type",IF(J132&lt;H132,"Current Odometer Below Install",IF(I132&lt;G132,"Reading Date Before Install",IF(I132&gt;'Settings'!$B$3,"Reading Date After As-of Date",IF(L132&gt;K132,"Current Tread Above Original",IF(OR(H132&lt;0,J132&lt;0,K132&lt;=0,L132&lt;0,Y132&lt;0,Z132&lt;0,V132&lt;=0),"Check Numeric Input",IF(O132&lt;=0,"Check Wear Rate","OK")))))))))</f>
        <v/>
      </c>
      <c r="AE132" s="37" t="n"/>
      <c r="AF132" s="62">
        <f>IFERROR(IF(AND(AD132="OK",ISNUMBER(X132)),X132+ROW()/100000,""),"")</f>
        <v/>
      </c>
    </row>
    <row r="133">
      <c r="A133" s="25" t="n"/>
      <c r="B133" s="25" t="n"/>
      <c r="C133" s="25" t="n"/>
      <c r="D133" s="25" t="n"/>
      <c r="E133" s="25" t="n"/>
      <c r="F133" s="25" t="n"/>
      <c r="G133" s="55" t="n"/>
      <c r="H133" s="27" t="n"/>
      <c r="I133" s="55" t="n"/>
      <c r="J133" s="27" t="n"/>
      <c r="K133" s="56" t="n"/>
      <c r="L133" s="56" t="n"/>
      <c r="M133" s="29">
        <f>IF($A133="","",IFERROR(IF(OR(H133="",J133=""),"",MAX(0,J133-H133)),""))</f>
        <v/>
      </c>
      <c r="N133" s="57">
        <f>IF($A133="","",IFERROR(IF(OR(K133="",L133=""),"",MAX(0,K133-L133)),""))</f>
        <v/>
      </c>
      <c r="O133" s="31">
        <f>IF($A133="","",IFERROR(IF(AND(M133&gt;0,N133&gt;0),N133/(M133/1000),VLOOKUP(D133,'Settings'!$A$15:$C$18,3,FALSE)),""))</f>
        <v/>
      </c>
      <c r="P133" s="32">
        <f>IF(OR(A133="",D133=""),"",IF(AND(M133&gt;0,N133&gt;0),"Observed Wear","Default from Settings"))</f>
        <v/>
      </c>
      <c r="Q133" s="57">
        <f>IF($A133="","",IFERROR(VLOOKUP(D133,'Settings'!$A$15:$C$18,2,FALSE),""))</f>
        <v/>
      </c>
      <c r="R133" s="57">
        <f>IF($A133="","",IFERROR(MAX(0,L133-Q133),""))</f>
        <v/>
      </c>
      <c r="S133" s="29">
        <f>IF($A133="","",IFERROR(IF(L133&lt;=Q133,0,R133/O133*1000),""))</f>
        <v/>
      </c>
      <c r="T133" s="29">
        <f>IF($A133="","",IFERROR(J133+S133,""))</f>
        <v/>
      </c>
      <c r="U133" s="27" t="n"/>
      <c r="V133" s="29">
        <f>IF(A133="","",IF(U133="",'Settings'!$B$4,U133))</f>
        <v/>
      </c>
      <c r="W133" s="57">
        <f>IF($A133="","",IFERROR(S133/V133,""))</f>
        <v/>
      </c>
      <c r="X133" s="58">
        <f>IF($A133="","",IFERROR(IF(S133=0,I133,I133+ROUNDUP(W133*365/12,0)),""))</f>
        <v/>
      </c>
      <c r="Y133" s="59" t="n"/>
      <c r="Z133" s="59" t="n"/>
      <c r="AA133" s="60">
        <f>IF($A133="","",IFERROR(Y133+Z133,""))</f>
        <v/>
      </c>
      <c r="AB133" s="32">
        <f>IF(A133="","",IF(AD133&lt;&gt;"OK","Review Data",IF(L133&lt;=Q133,"Due Now",IF(X133&lt;='Settings'!$B$3,"Due Now",IF(X133&lt;='Settings'!$B$3+'Settings'!$B$5,"Due in 30 Days",IF(X133&lt;='Settings'!$B$3+'Settings'!$B$6,"Due in 90 Days",IF(X133&lt;=EDATE('Settings'!$B$3,6),"Due in 6 Months","Monitor")))))))</f>
        <v/>
      </c>
      <c r="AC133" s="61">
        <f>IF($A133="","",IFERROR(EOMONTH(X133,0),""))</f>
        <v/>
      </c>
      <c r="AD133" s="32">
        <f>IF(A133="","",IF(OR(B133="",C133="",D133="",G133="",H133="",I133="",J133="",K133="",L133="",Y133="",Z133=""),"Missing Required Input",IF(COUNTIF('Settings'!$A$15:$A$18,D133)=0,"Unknown Position Type",IF(J133&lt;H133,"Current Odometer Below Install",IF(I133&lt;G133,"Reading Date Before Install",IF(I133&gt;'Settings'!$B$3,"Reading Date After As-of Date",IF(L133&gt;K133,"Current Tread Above Original",IF(OR(H133&lt;0,J133&lt;0,K133&lt;=0,L133&lt;0,Y133&lt;0,Z133&lt;0,V133&lt;=0),"Check Numeric Input",IF(O133&lt;=0,"Check Wear Rate","OK")))))))))</f>
        <v/>
      </c>
      <c r="AE133" s="37" t="n"/>
      <c r="AF133" s="62">
        <f>IFERROR(IF(AND(AD133="OK",ISNUMBER(X133)),X133+ROW()/100000,""),"")</f>
        <v/>
      </c>
    </row>
    <row r="134">
      <c r="A134" s="25" t="n"/>
      <c r="B134" s="25" t="n"/>
      <c r="C134" s="25" t="n"/>
      <c r="D134" s="25" t="n"/>
      <c r="E134" s="25" t="n"/>
      <c r="F134" s="25" t="n"/>
      <c r="G134" s="55" t="n"/>
      <c r="H134" s="27" t="n"/>
      <c r="I134" s="55" t="n"/>
      <c r="J134" s="27" t="n"/>
      <c r="K134" s="56" t="n"/>
      <c r="L134" s="56" t="n"/>
      <c r="M134" s="29">
        <f>IF($A134="","",IFERROR(IF(OR(H134="",J134=""),"",MAX(0,J134-H134)),""))</f>
        <v/>
      </c>
      <c r="N134" s="57">
        <f>IF($A134="","",IFERROR(IF(OR(K134="",L134=""),"",MAX(0,K134-L134)),""))</f>
        <v/>
      </c>
      <c r="O134" s="31">
        <f>IF($A134="","",IFERROR(IF(AND(M134&gt;0,N134&gt;0),N134/(M134/1000),VLOOKUP(D134,'Settings'!$A$15:$C$18,3,FALSE)),""))</f>
        <v/>
      </c>
      <c r="P134" s="32">
        <f>IF(OR(A134="",D134=""),"",IF(AND(M134&gt;0,N134&gt;0),"Observed Wear","Default from Settings"))</f>
        <v/>
      </c>
      <c r="Q134" s="57">
        <f>IF($A134="","",IFERROR(VLOOKUP(D134,'Settings'!$A$15:$C$18,2,FALSE),""))</f>
        <v/>
      </c>
      <c r="R134" s="57">
        <f>IF($A134="","",IFERROR(MAX(0,L134-Q134),""))</f>
        <v/>
      </c>
      <c r="S134" s="29">
        <f>IF($A134="","",IFERROR(IF(L134&lt;=Q134,0,R134/O134*1000),""))</f>
        <v/>
      </c>
      <c r="T134" s="29">
        <f>IF($A134="","",IFERROR(J134+S134,""))</f>
        <v/>
      </c>
      <c r="U134" s="27" t="n"/>
      <c r="V134" s="29">
        <f>IF(A134="","",IF(U134="",'Settings'!$B$4,U134))</f>
        <v/>
      </c>
      <c r="W134" s="57">
        <f>IF($A134="","",IFERROR(S134/V134,""))</f>
        <v/>
      </c>
      <c r="X134" s="58">
        <f>IF($A134="","",IFERROR(IF(S134=0,I134,I134+ROUNDUP(W134*365/12,0)),""))</f>
        <v/>
      </c>
      <c r="Y134" s="59" t="n"/>
      <c r="Z134" s="59" t="n"/>
      <c r="AA134" s="60">
        <f>IF($A134="","",IFERROR(Y134+Z134,""))</f>
        <v/>
      </c>
      <c r="AB134" s="32">
        <f>IF(A134="","",IF(AD134&lt;&gt;"OK","Review Data",IF(L134&lt;=Q134,"Due Now",IF(X134&lt;='Settings'!$B$3,"Due Now",IF(X134&lt;='Settings'!$B$3+'Settings'!$B$5,"Due in 30 Days",IF(X134&lt;='Settings'!$B$3+'Settings'!$B$6,"Due in 90 Days",IF(X134&lt;=EDATE('Settings'!$B$3,6),"Due in 6 Months","Monitor")))))))</f>
        <v/>
      </c>
      <c r="AC134" s="61">
        <f>IF($A134="","",IFERROR(EOMONTH(X134,0),""))</f>
        <v/>
      </c>
      <c r="AD134" s="32">
        <f>IF(A134="","",IF(OR(B134="",C134="",D134="",G134="",H134="",I134="",J134="",K134="",L134="",Y134="",Z134=""),"Missing Required Input",IF(COUNTIF('Settings'!$A$15:$A$18,D134)=0,"Unknown Position Type",IF(J134&lt;H134,"Current Odometer Below Install",IF(I134&lt;G134,"Reading Date Before Install",IF(I134&gt;'Settings'!$B$3,"Reading Date After As-of Date",IF(L134&gt;K134,"Current Tread Above Original",IF(OR(H134&lt;0,J134&lt;0,K134&lt;=0,L134&lt;0,Y134&lt;0,Z134&lt;0,V134&lt;=0),"Check Numeric Input",IF(O134&lt;=0,"Check Wear Rate","OK")))))))))</f>
        <v/>
      </c>
      <c r="AE134" s="37" t="n"/>
      <c r="AF134" s="62">
        <f>IFERROR(IF(AND(AD134="OK",ISNUMBER(X134)),X134+ROW()/100000,""),"")</f>
        <v/>
      </c>
    </row>
    <row r="135">
      <c r="A135" s="25" t="n"/>
      <c r="B135" s="25" t="n"/>
      <c r="C135" s="25" t="n"/>
      <c r="D135" s="25" t="n"/>
      <c r="E135" s="25" t="n"/>
      <c r="F135" s="25" t="n"/>
      <c r="G135" s="55" t="n"/>
      <c r="H135" s="27" t="n"/>
      <c r="I135" s="55" t="n"/>
      <c r="J135" s="27" t="n"/>
      <c r="K135" s="56" t="n"/>
      <c r="L135" s="56" t="n"/>
      <c r="M135" s="29">
        <f>IF($A135="","",IFERROR(IF(OR(H135="",J135=""),"",MAX(0,J135-H135)),""))</f>
        <v/>
      </c>
      <c r="N135" s="57">
        <f>IF($A135="","",IFERROR(IF(OR(K135="",L135=""),"",MAX(0,K135-L135)),""))</f>
        <v/>
      </c>
      <c r="O135" s="31">
        <f>IF($A135="","",IFERROR(IF(AND(M135&gt;0,N135&gt;0),N135/(M135/1000),VLOOKUP(D135,'Settings'!$A$15:$C$18,3,FALSE)),""))</f>
        <v/>
      </c>
      <c r="P135" s="32">
        <f>IF(OR(A135="",D135=""),"",IF(AND(M135&gt;0,N135&gt;0),"Observed Wear","Default from Settings"))</f>
        <v/>
      </c>
      <c r="Q135" s="57">
        <f>IF($A135="","",IFERROR(VLOOKUP(D135,'Settings'!$A$15:$C$18,2,FALSE),""))</f>
        <v/>
      </c>
      <c r="R135" s="57">
        <f>IF($A135="","",IFERROR(MAX(0,L135-Q135),""))</f>
        <v/>
      </c>
      <c r="S135" s="29">
        <f>IF($A135="","",IFERROR(IF(L135&lt;=Q135,0,R135/O135*1000),""))</f>
        <v/>
      </c>
      <c r="T135" s="29">
        <f>IF($A135="","",IFERROR(J135+S135,""))</f>
        <v/>
      </c>
      <c r="U135" s="27" t="n"/>
      <c r="V135" s="29">
        <f>IF(A135="","",IF(U135="",'Settings'!$B$4,U135))</f>
        <v/>
      </c>
      <c r="W135" s="57">
        <f>IF($A135="","",IFERROR(S135/V135,""))</f>
        <v/>
      </c>
      <c r="X135" s="58">
        <f>IF($A135="","",IFERROR(IF(S135=0,I135,I135+ROUNDUP(W135*365/12,0)),""))</f>
        <v/>
      </c>
      <c r="Y135" s="59" t="n"/>
      <c r="Z135" s="59" t="n"/>
      <c r="AA135" s="60">
        <f>IF($A135="","",IFERROR(Y135+Z135,""))</f>
        <v/>
      </c>
      <c r="AB135" s="32">
        <f>IF(A135="","",IF(AD135&lt;&gt;"OK","Review Data",IF(L135&lt;=Q135,"Due Now",IF(X135&lt;='Settings'!$B$3,"Due Now",IF(X135&lt;='Settings'!$B$3+'Settings'!$B$5,"Due in 30 Days",IF(X135&lt;='Settings'!$B$3+'Settings'!$B$6,"Due in 90 Days",IF(X135&lt;=EDATE('Settings'!$B$3,6),"Due in 6 Months","Monitor")))))))</f>
        <v/>
      </c>
      <c r="AC135" s="61">
        <f>IF($A135="","",IFERROR(EOMONTH(X135,0),""))</f>
        <v/>
      </c>
      <c r="AD135" s="32">
        <f>IF(A135="","",IF(OR(B135="",C135="",D135="",G135="",H135="",I135="",J135="",K135="",L135="",Y135="",Z135=""),"Missing Required Input",IF(COUNTIF('Settings'!$A$15:$A$18,D135)=0,"Unknown Position Type",IF(J135&lt;H135,"Current Odometer Below Install",IF(I135&lt;G135,"Reading Date Before Install",IF(I135&gt;'Settings'!$B$3,"Reading Date After As-of Date",IF(L135&gt;K135,"Current Tread Above Original",IF(OR(H135&lt;0,J135&lt;0,K135&lt;=0,L135&lt;0,Y135&lt;0,Z135&lt;0,V135&lt;=0),"Check Numeric Input",IF(O135&lt;=0,"Check Wear Rate","OK")))))))))</f>
        <v/>
      </c>
      <c r="AE135" s="37" t="n"/>
      <c r="AF135" s="62">
        <f>IFERROR(IF(AND(AD135="OK",ISNUMBER(X135)),X135+ROW()/100000,""),"")</f>
        <v/>
      </c>
    </row>
    <row r="136">
      <c r="A136" s="25" t="n"/>
      <c r="B136" s="25" t="n"/>
      <c r="C136" s="25" t="n"/>
      <c r="D136" s="25" t="n"/>
      <c r="E136" s="25" t="n"/>
      <c r="F136" s="25" t="n"/>
      <c r="G136" s="55" t="n"/>
      <c r="H136" s="27" t="n"/>
      <c r="I136" s="55" t="n"/>
      <c r="J136" s="27" t="n"/>
      <c r="K136" s="56" t="n"/>
      <c r="L136" s="56" t="n"/>
      <c r="M136" s="29">
        <f>IF($A136="","",IFERROR(IF(OR(H136="",J136=""),"",MAX(0,J136-H136)),""))</f>
        <v/>
      </c>
      <c r="N136" s="57">
        <f>IF($A136="","",IFERROR(IF(OR(K136="",L136=""),"",MAX(0,K136-L136)),""))</f>
        <v/>
      </c>
      <c r="O136" s="31">
        <f>IF($A136="","",IFERROR(IF(AND(M136&gt;0,N136&gt;0),N136/(M136/1000),VLOOKUP(D136,'Settings'!$A$15:$C$18,3,FALSE)),""))</f>
        <v/>
      </c>
      <c r="P136" s="32">
        <f>IF(OR(A136="",D136=""),"",IF(AND(M136&gt;0,N136&gt;0),"Observed Wear","Default from Settings"))</f>
        <v/>
      </c>
      <c r="Q136" s="57">
        <f>IF($A136="","",IFERROR(VLOOKUP(D136,'Settings'!$A$15:$C$18,2,FALSE),""))</f>
        <v/>
      </c>
      <c r="R136" s="57">
        <f>IF($A136="","",IFERROR(MAX(0,L136-Q136),""))</f>
        <v/>
      </c>
      <c r="S136" s="29">
        <f>IF($A136="","",IFERROR(IF(L136&lt;=Q136,0,R136/O136*1000),""))</f>
        <v/>
      </c>
      <c r="T136" s="29">
        <f>IF($A136="","",IFERROR(J136+S136,""))</f>
        <v/>
      </c>
      <c r="U136" s="27" t="n"/>
      <c r="V136" s="29">
        <f>IF(A136="","",IF(U136="",'Settings'!$B$4,U136))</f>
        <v/>
      </c>
      <c r="W136" s="57">
        <f>IF($A136="","",IFERROR(S136/V136,""))</f>
        <v/>
      </c>
      <c r="X136" s="58">
        <f>IF($A136="","",IFERROR(IF(S136=0,I136,I136+ROUNDUP(W136*365/12,0)),""))</f>
        <v/>
      </c>
      <c r="Y136" s="59" t="n"/>
      <c r="Z136" s="59" t="n"/>
      <c r="AA136" s="60">
        <f>IF($A136="","",IFERROR(Y136+Z136,""))</f>
        <v/>
      </c>
      <c r="AB136" s="32">
        <f>IF(A136="","",IF(AD136&lt;&gt;"OK","Review Data",IF(L136&lt;=Q136,"Due Now",IF(X136&lt;='Settings'!$B$3,"Due Now",IF(X136&lt;='Settings'!$B$3+'Settings'!$B$5,"Due in 30 Days",IF(X136&lt;='Settings'!$B$3+'Settings'!$B$6,"Due in 90 Days",IF(X136&lt;=EDATE('Settings'!$B$3,6),"Due in 6 Months","Monitor")))))))</f>
        <v/>
      </c>
      <c r="AC136" s="61">
        <f>IF($A136="","",IFERROR(EOMONTH(X136,0),""))</f>
        <v/>
      </c>
      <c r="AD136" s="32">
        <f>IF(A136="","",IF(OR(B136="",C136="",D136="",G136="",H136="",I136="",J136="",K136="",L136="",Y136="",Z136=""),"Missing Required Input",IF(COUNTIF('Settings'!$A$15:$A$18,D136)=0,"Unknown Position Type",IF(J136&lt;H136,"Current Odometer Below Install",IF(I136&lt;G136,"Reading Date Before Install",IF(I136&gt;'Settings'!$B$3,"Reading Date After As-of Date",IF(L136&gt;K136,"Current Tread Above Original",IF(OR(H136&lt;0,J136&lt;0,K136&lt;=0,L136&lt;0,Y136&lt;0,Z136&lt;0,V136&lt;=0),"Check Numeric Input",IF(O136&lt;=0,"Check Wear Rate","OK")))))))))</f>
        <v/>
      </c>
      <c r="AE136" s="37" t="n"/>
      <c r="AF136" s="62">
        <f>IFERROR(IF(AND(AD136="OK",ISNUMBER(X136)),X136+ROW()/100000,""),"")</f>
        <v/>
      </c>
    </row>
    <row r="137">
      <c r="A137" s="25" t="n"/>
      <c r="B137" s="25" t="n"/>
      <c r="C137" s="25" t="n"/>
      <c r="D137" s="25" t="n"/>
      <c r="E137" s="25" t="n"/>
      <c r="F137" s="25" t="n"/>
      <c r="G137" s="55" t="n"/>
      <c r="H137" s="27" t="n"/>
      <c r="I137" s="55" t="n"/>
      <c r="J137" s="27" t="n"/>
      <c r="K137" s="56" t="n"/>
      <c r="L137" s="56" t="n"/>
      <c r="M137" s="29">
        <f>IF($A137="","",IFERROR(IF(OR(H137="",J137=""),"",MAX(0,J137-H137)),""))</f>
        <v/>
      </c>
      <c r="N137" s="57">
        <f>IF($A137="","",IFERROR(IF(OR(K137="",L137=""),"",MAX(0,K137-L137)),""))</f>
        <v/>
      </c>
      <c r="O137" s="31">
        <f>IF($A137="","",IFERROR(IF(AND(M137&gt;0,N137&gt;0),N137/(M137/1000),VLOOKUP(D137,'Settings'!$A$15:$C$18,3,FALSE)),""))</f>
        <v/>
      </c>
      <c r="P137" s="32">
        <f>IF(OR(A137="",D137=""),"",IF(AND(M137&gt;0,N137&gt;0),"Observed Wear","Default from Settings"))</f>
        <v/>
      </c>
      <c r="Q137" s="57">
        <f>IF($A137="","",IFERROR(VLOOKUP(D137,'Settings'!$A$15:$C$18,2,FALSE),""))</f>
        <v/>
      </c>
      <c r="R137" s="57">
        <f>IF($A137="","",IFERROR(MAX(0,L137-Q137),""))</f>
        <v/>
      </c>
      <c r="S137" s="29">
        <f>IF($A137="","",IFERROR(IF(L137&lt;=Q137,0,R137/O137*1000),""))</f>
        <v/>
      </c>
      <c r="T137" s="29">
        <f>IF($A137="","",IFERROR(J137+S137,""))</f>
        <v/>
      </c>
      <c r="U137" s="27" t="n"/>
      <c r="V137" s="29">
        <f>IF(A137="","",IF(U137="",'Settings'!$B$4,U137))</f>
        <v/>
      </c>
      <c r="W137" s="57">
        <f>IF($A137="","",IFERROR(S137/V137,""))</f>
        <v/>
      </c>
      <c r="X137" s="58">
        <f>IF($A137="","",IFERROR(IF(S137=0,I137,I137+ROUNDUP(W137*365/12,0)),""))</f>
        <v/>
      </c>
      <c r="Y137" s="59" t="n"/>
      <c r="Z137" s="59" t="n"/>
      <c r="AA137" s="60">
        <f>IF($A137="","",IFERROR(Y137+Z137,""))</f>
        <v/>
      </c>
      <c r="AB137" s="32">
        <f>IF(A137="","",IF(AD137&lt;&gt;"OK","Review Data",IF(L137&lt;=Q137,"Due Now",IF(X137&lt;='Settings'!$B$3,"Due Now",IF(X137&lt;='Settings'!$B$3+'Settings'!$B$5,"Due in 30 Days",IF(X137&lt;='Settings'!$B$3+'Settings'!$B$6,"Due in 90 Days",IF(X137&lt;=EDATE('Settings'!$B$3,6),"Due in 6 Months","Monitor")))))))</f>
        <v/>
      </c>
      <c r="AC137" s="61">
        <f>IF($A137="","",IFERROR(EOMONTH(X137,0),""))</f>
        <v/>
      </c>
      <c r="AD137" s="32">
        <f>IF(A137="","",IF(OR(B137="",C137="",D137="",G137="",H137="",I137="",J137="",K137="",L137="",Y137="",Z137=""),"Missing Required Input",IF(COUNTIF('Settings'!$A$15:$A$18,D137)=0,"Unknown Position Type",IF(J137&lt;H137,"Current Odometer Below Install",IF(I137&lt;G137,"Reading Date Before Install",IF(I137&gt;'Settings'!$B$3,"Reading Date After As-of Date",IF(L137&gt;K137,"Current Tread Above Original",IF(OR(H137&lt;0,J137&lt;0,K137&lt;=0,L137&lt;0,Y137&lt;0,Z137&lt;0,V137&lt;=0),"Check Numeric Input",IF(O137&lt;=0,"Check Wear Rate","OK")))))))))</f>
        <v/>
      </c>
      <c r="AE137" s="37" t="n"/>
      <c r="AF137" s="62">
        <f>IFERROR(IF(AND(AD137="OK",ISNUMBER(X137)),X137+ROW()/100000,""),"")</f>
        <v/>
      </c>
    </row>
    <row r="138">
      <c r="A138" s="25" t="n"/>
      <c r="B138" s="25" t="n"/>
      <c r="C138" s="25" t="n"/>
      <c r="D138" s="25" t="n"/>
      <c r="E138" s="25" t="n"/>
      <c r="F138" s="25" t="n"/>
      <c r="G138" s="55" t="n"/>
      <c r="H138" s="27" t="n"/>
      <c r="I138" s="55" t="n"/>
      <c r="J138" s="27" t="n"/>
      <c r="K138" s="56" t="n"/>
      <c r="L138" s="56" t="n"/>
      <c r="M138" s="29">
        <f>IF($A138="","",IFERROR(IF(OR(H138="",J138=""),"",MAX(0,J138-H138)),""))</f>
        <v/>
      </c>
      <c r="N138" s="57">
        <f>IF($A138="","",IFERROR(IF(OR(K138="",L138=""),"",MAX(0,K138-L138)),""))</f>
        <v/>
      </c>
      <c r="O138" s="31">
        <f>IF($A138="","",IFERROR(IF(AND(M138&gt;0,N138&gt;0),N138/(M138/1000),VLOOKUP(D138,'Settings'!$A$15:$C$18,3,FALSE)),""))</f>
        <v/>
      </c>
      <c r="P138" s="32">
        <f>IF(OR(A138="",D138=""),"",IF(AND(M138&gt;0,N138&gt;0),"Observed Wear","Default from Settings"))</f>
        <v/>
      </c>
      <c r="Q138" s="57">
        <f>IF($A138="","",IFERROR(VLOOKUP(D138,'Settings'!$A$15:$C$18,2,FALSE),""))</f>
        <v/>
      </c>
      <c r="R138" s="57">
        <f>IF($A138="","",IFERROR(MAX(0,L138-Q138),""))</f>
        <v/>
      </c>
      <c r="S138" s="29">
        <f>IF($A138="","",IFERROR(IF(L138&lt;=Q138,0,R138/O138*1000),""))</f>
        <v/>
      </c>
      <c r="T138" s="29">
        <f>IF($A138="","",IFERROR(J138+S138,""))</f>
        <v/>
      </c>
      <c r="U138" s="27" t="n"/>
      <c r="V138" s="29">
        <f>IF(A138="","",IF(U138="",'Settings'!$B$4,U138))</f>
        <v/>
      </c>
      <c r="W138" s="57">
        <f>IF($A138="","",IFERROR(S138/V138,""))</f>
        <v/>
      </c>
      <c r="X138" s="58">
        <f>IF($A138="","",IFERROR(IF(S138=0,I138,I138+ROUNDUP(W138*365/12,0)),""))</f>
        <v/>
      </c>
      <c r="Y138" s="59" t="n"/>
      <c r="Z138" s="59" t="n"/>
      <c r="AA138" s="60">
        <f>IF($A138="","",IFERROR(Y138+Z138,""))</f>
        <v/>
      </c>
      <c r="AB138" s="32">
        <f>IF(A138="","",IF(AD138&lt;&gt;"OK","Review Data",IF(L138&lt;=Q138,"Due Now",IF(X138&lt;='Settings'!$B$3,"Due Now",IF(X138&lt;='Settings'!$B$3+'Settings'!$B$5,"Due in 30 Days",IF(X138&lt;='Settings'!$B$3+'Settings'!$B$6,"Due in 90 Days",IF(X138&lt;=EDATE('Settings'!$B$3,6),"Due in 6 Months","Monitor")))))))</f>
        <v/>
      </c>
      <c r="AC138" s="61">
        <f>IF($A138="","",IFERROR(EOMONTH(X138,0),""))</f>
        <v/>
      </c>
      <c r="AD138" s="32">
        <f>IF(A138="","",IF(OR(B138="",C138="",D138="",G138="",H138="",I138="",J138="",K138="",L138="",Y138="",Z138=""),"Missing Required Input",IF(COUNTIF('Settings'!$A$15:$A$18,D138)=0,"Unknown Position Type",IF(J138&lt;H138,"Current Odometer Below Install",IF(I138&lt;G138,"Reading Date Before Install",IF(I138&gt;'Settings'!$B$3,"Reading Date After As-of Date",IF(L138&gt;K138,"Current Tread Above Original",IF(OR(H138&lt;0,J138&lt;0,K138&lt;=0,L138&lt;0,Y138&lt;0,Z138&lt;0,V138&lt;=0),"Check Numeric Input",IF(O138&lt;=0,"Check Wear Rate","OK")))))))))</f>
        <v/>
      </c>
      <c r="AE138" s="37" t="n"/>
      <c r="AF138" s="62">
        <f>IFERROR(IF(AND(AD138="OK",ISNUMBER(X138)),X138+ROW()/100000,""),"")</f>
        <v/>
      </c>
    </row>
    <row r="139">
      <c r="A139" s="25" t="n"/>
      <c r="B139" s="25" t="n"/>
      <c r="C139" s="25" t="n"/>
      <c r="D139" s="25" t="n"/>
      <c r="E139" s="25" t="n"/>
      <c r="F139" s="25" t="n"/>
      <c r="G139" s="55" t="n"/>
      <c r="H139" s="27" t="n"/>
      <c r="I139" s="55" t="n"/>
      <c r="J139" s="27" t="n"/>
      <c r="K139" s="56" t="n"/>
      <c r="L139" s="56" t="n"/>
      <c r="M139" s="29">
        <f>IF($A139="","",IFERROR(IF(OR(H139="",J139=""),"",MAX(0,J139-H139)),""))</f>
        <v/>
      </c>
      <c r="N139" s="57">
        <f>IF($A139="","",IFERROR(IF(OR(K139="",L139=""),"",MAX(0,K139-L139)),""))</f>
        <v/>
      </c>
      <c r="O139" s="31">
        <f>IF($A139="","",IFERROR(IF(AND(M139&gt;0,N139&gt;0),N139/(M139/1000),VLOOKUP(D139,'Settings'!$A$15:$C$18,3,FALSE)),""))</f>
        <v/>
      </c>
      <c r="P139" s="32">
        <f>IF(OR(A139="",D139=""),"",IF(AND(M139&gt;0,N139&gt;0),"Observed Wear","Default from Settings"))</f>
        <v/>
      </c>
      <c r="Q139" s="57">
        <f>IF($A139="","",IFERROR(VLOOKUP(D139,'Settings'!$A$15:$C$18,2,FALSE),""))</f>
        <v/>
      </c>
      <c r="R139" s="57">
        <f>IF($A139="","",IFERROR(MAX(0,L139-Q139),""))</f>
        <v/>
      </c>
      <c r="S139" s="29">
        <f>IF($A139="","",IFERROR(IF(L139&lt;=Q139,0,R139/O139*1000),""))</f>
        <v/>
      </c>
      <c r="T139" s="29">
        <f>IF($A139="","",IFERROR(J139+S139,""))</f>
        <v/>
      </c>
      <c r="U139" s="27" t="n"/>
      <c r="V139" s="29">
        <f>IF(A139="","",IF(U139="",'Settings'!$B$4,U139))</f>
        <v/>
      </c>
      <c r="W139" s="57">
        <f>IF($A139="","",IFERROR(S139/V139,""))</f>
        <v/>
      </c>
      <c r="X139" s="58">
        <f>IF($A139="","",IFERROR(IF(S139=0,I139,I139+ROUNDUP(W139*365/12,0)),""))</f>
        <v/>
      </c>
      <c r="Y139" s="59" t="n"/>
      <c r="Z139" s="59" t="n"/>
      <c r="AA139" s="60">
        <f>IF($A139="","",IFERROR(Y139+Z139,""))</f>
        <v/>
      </c>
      <c r="AB139" s="32">
        <f>IF(A139="","",IF(AD139&lt;&gt;"OK","Review Data",IF(L139&lt;=Q139,"Due Now",IF(X139&lt;='Settings'!$B$3,"Due Now",IF(X139&lt;='Settings'!$B$3+'Settings'!$B$5,"Due in 30 Days",IF(X139&lt;='Settings'!$B$3+'Settings'!$B$6,"Due in 90 Days",IF(X139&lt;=EDATE('Settings'!$B$3,6),"Due in 6 Months","Monitor")))))))</f>
        <v/>
      </c>
      <c r="AC139" s="61">
        <f>IF($A139="","",IFERROR(EOMONTH(X139,0),""))</f>
        <v/>
      </c>
      <c r="AD139" s="32">
        <f>IF(A139="","",IF(OR(B139="",C139="",D139="",G139="",H139="",I139="",J139="",K139="",L139="",Y139="",Z139=""),"Missing Required Input",IF(COUNTIF('Settings'!$A$15:$A$18,D139)=0,"Unknown Position Type",IF(J139&lt;H139,"Current Odometer Below Install",IF(I139&lt;G139,"Reading Date Before Install",IF(I139&gt;'Settings'!$B$3,"Reading Date After As-of Date",IF(L139&gt;K139,"Current Tread Above Original",IF(OR(H139&lt;0,J139&lt;0,K139&lt;=0,L139&lt;0,Y139&lt;0,Z139&lt;0,V139&lt;=0),"Check Numeric Input",IF(O139&lt;=0,"Check Wear Rate","OK")))))))))</f>
        <v/>
      </c>
      <c r="AE139" s="37" t="n"/>
      <c r="AF139" s="62">
        <f>IFERROR(IF(AND(AD139="OK",ISNUMBER(X139)),X139+ROW()/100000,""),"")</f>
        <v/>
      </c>
    </row>
    <row r="140">
      <c r="A140" s="25" t="n"/>
      <c r="B140" s="25" t="n"/>
      <c r="C140" s="25" t="n"/>
      <c r="D140" s="25" t="n"/>
      <c r="E140" s="25" t="n"/>
      <c r="F140" s="25" t="n"/>
      <c r="G140" s="55" t="n"/>
      <c r="H140" s="27" t="n"/>
      <c r="I140" s="55" t="n"/>
      <c r="J140" s="27" t="n"/>
      <c r="K140" s="56" t="n"/>
      <c r="L140" s="56" t="n"/>
      <c r="M140" s="29">
        <f>IF($A140="","",IFERROR(IF(OR(H140="",J140=""),"",MAX(0,J140-H140)),""))</f>
        <v/>
      </c>
      <c r="N140" s="57">
        <f>IF($A140="","",IFERROR(IF(OR(K140="",L140=""),"",MAX(0,K140-L140)),""))</f>
        <v/>
      </c>
      <c r="O140" s="31">
        <f>IF($A140="","",IFERROR(IF(AND(M140&gt;0,N140&gt;0),N140/(M140/1000),VLOOKUP(D140,'Settings'!$A$15:$C$18,3,FALSE)),""))</f>
        <v/>
      </c>
      <c r="P140" s="32">
        <f>IF(OR(A140="",D140=""),"",IF(AND(M140&gt;0,N140&gt;0),"Observed Wear","Default from Settings"))</f>
        <v/>
      </c>
      <c r="Q140" s="57">
        <f>IF($A140="","",IFERROR(VLOOKUP(D140,'Settings'!$A$15:$C$18,2,FALSE),""))</f>
        <v/>
      </c>
      <c r="R140" s="57">
        <f>IF($A140="","",IFERROR(MAX(0,L140-Q140),""))</f>
        <v/>
      </c>
      <c r="S140" s="29">
        <f>IF($A140="","",IFERROR(IF(L140&lt;=Q140,0,R140/O140*1000),""))</f>
        <v/>
      </c>
      <c r="T140" s="29">
        <f>IF($A140="","",IFERROR(J140+S140,""))</f>
        <v/>
      </c>
      <c r="U140" s="27" t="n"/>
      <c r="V140" s="29">
        <f>IF(A140="","",IF(U140="",'Settings'!$B$4,U140))</f>
        <v/>
      </c>
      <c r="W140" s="57">
        <f>IF($A140="","",IFERROR(S140/V140,""))</f>
        <v/>
      </c>
      <c r="X140" s="58">
        <f>IF($A140="","",IFERROR(IF(S140=0,I140,I140+ROUNDUP(W140*365/12,0)),""))</f>
        <v/>
      </c>
      <c r="Y140" s="59" t="n"/>
      <c r="Z140" s="59" t="n"/>
      <c r="AA140" s="60">
        <f>IF($A140="","",IFERROR(Y140+Z140,""))</f>
        <v/>
      </c>
      <c r="AB140" s="32">
        <f>IF(A140="","",IF(AD140&lt;&gt;"OK","Review Data",IF(L140&lt;=Q140,"Due Now",IF(X140&lt;='Settings'!$B$3,"Due Now",IF(X140&lt;='Settings'!$B$3+'Settings'!$B$5,"Due in 30 Days",IF(X140&lt;='Settings'!$B$3+'Settings'!$B$6,"Due in 90 Days",IF(X140&lt;=EDATE('Settings'!$B$3,6),"Due in 6 Months","Monitor")))))))</f>
        <v/>
      </c>
      <c r="AC140" s="61">
        <f>IF($A140="","",IFERROR(EOMONTH(X140,0),""))</f>
        <v/>
      </c>
      <c r="AD140" s="32">
        <f>IF(A140="","",IF(OR(B140="",C140="",D140="",G140="",H140="",I140="",J140="",K140="",L140="",Y140="",Z140=""),"Missing Required Input",IF(COUNTIF('Settings'!$A$15:$A$18,D140)=0,"Unknown Position Type",IF(J140&lt;H140,"Current Odometer Below Install",IF(I140&lt;G140,"Reading Date Before Install",IF(I140&gt;'Settings'!$B$3,"Reading Date After As-of Date",IF(L140&gt;K140,"Current Tread Above Original",IF(OR(H140&lt;0,J140&lt;0,K140&lt;=0,L140&lt;0,Y140&lt;0,Z140&lt;0,V140&lt;=0),"Check Numeric Input",IF(O140&lt;=0,"Check Wear Rate","OK")))))))))</f>
        <v/>
      </c>
      <c r="AE140" s="37" t="n"/>
      <c r="AF140" s="62">
        <f>IFERROR(IF(AND(AD140="OK",ISNUMBER(X140)),X140+ROW()/100000,""),"")</f>
        <v/>
      </c>
    </row>
    <row r="141">
      <c r="A141" s="25" t="n"/>
      <c r="B141" s="25" t="n"/>
      <c r="C141" s="25" t="n"/>
      <c r="D141" s="25" t="n"/>
      <c r="E141" s="25" t="n"/>
      <c r="F141" s="25" t="n"/>
      <c r="G141" s="55" t="n"/>
      <c r="H141" s="27" t="n"/>
      <c r="I141" s="55" t="n"/>
      <c r="J141" s="27" t="n"/>
      <c r="K141" s="56" t="n"/>
      <c r="L141" s="56" t="n"/>
      <c r="M141" s="29">
        <f>IF($A141="","",IFERROR(IF(OR(H141="",J141=""),"",MAX(0,J141-H141)),""))</f>
        <v/>
      </c>
      <c r="N141" s="57">
        <f>IF($A141="","",IFERROR(IF(OR(K141="",L141=""),"",MAX(0,K141-L141)),""))</f>
        <v/>
      </c>
      <c r="O141" s="31">
        <f>IF($A141="","",IFERROR(IF(AND(M141&gt;0,N141&gt;0),N141/(M141/1000),VLOOKUP(D141,'Settings'!$A$15:$C$18,3,FALSE)),""))</f>
        <v/>
      </c>
      <c r="P141" s="32">
        <f>IF(OR(A141="",D141=""),"",IF(AND(M141&gt;0,N141&gt;0),"Observed Wear","Default from Settings"))</f>
        <v/>
      </c>
      <c r="Q141" s="57">
        <f>IF($A141="","",IFERROR(VLOOKUP(D141,'Settings'!$A$15:$C$18,2,FALSE),""))</f>
        <v/>
      </c>
      <c r="R141" s="57">
        <f>IF($A141="","",IFERROR(MAX(0,L141-Q141),""))</f>
        <v/>
      </c>
      <c r="S141" s="29">
        <f>IF($A141="","",IFERROR(IF(L141&lt;=Q141,0,R141/O141*1000),""))</f>
        <v/>
      </c>
      <c r="T141" s="29">
        <f>IF($A141="","",IFERROR(J141+S141,""))</f>
        <v/>
      </c>
      <c r="U141" s="27" t="n"/>
      <c r="V141" s="29">
        <f>IF(A141="","",IF(U141="",'Settings'!$B$4,U141))</f>
        <v/>
      </c>
      <c r="W141" s="57">
        <f>IF($A141="","",IFERROR(S141/V141,""))</f>
        <v/>
      </c>
      <c r="X141" s="58">
        <f>IF($A141="","",IFERROR(IF(S141=0,I141,I141+ROUNDUP(W141*365/12,0)),""))</f>
        <v/>
      </c>
      <c r="Y141" s="59" t="n"/>
      <c r="Z141" s="59" t="n"/>
      <c r="AA141" s="60">
        <f>IF($A141="","",IFERROR(Y141+Z141,""))</f>
        <v/>
      </c>
      <c r="AB141" s="32">
        <f>IF(A141="","",IF(AD141&lt;&gt;"OK","Review Data",IF(L141&lt;=Q141,"Due Now",IF(X141&lt;='Settings'!$B$3,"Due Now",IF(X141&lt;='Settings'!$B$3+'Settings'!$B$5,"Due in 30 Days",IF(X141&lt;='Settings'!$B$3+'Settings'!$B$6,"Due in 90 Days",IF(X141&lt;=EDATE('Settings'!$B$3,6),"Due in 6 Months","Monitor")))))))</f>
        <v/>
      </c>
      <c r="AC141" s="61">
        <f>IF($A141="","",IFERROR(EOMONTH(X141,0),""))</f>
        <v/>
      </c>
      <c r="AD141" s="32">
        <f>IF(A141="","",IF(OR(B141="",C141="",D141="",G141="",H141="",I141="",J141="",K141="",L141="",Y141="",Z141=""),"Missing Required Input",IF(COUNTIF('Settings'!$A$15:$A$18,D141)=0,"Unknown Position Type",IF(J141&lt;H141,"Current Odometer Below Install",IF(I141&lt;G141,"Reading Date Before Install",IF(I141&gt;'Settings'!$B$3,"Reading Date After As-of Date",IF(L141&gt;K141,"Current Tread Above Original",IF(OR(H141&lt;0,J141&lt;0,K141&lt;=0,L141&lt;0,Y141&lt;0,Z141&lt;0,V141&lt;=0),"Check Numeric Input",IF(O141&lt;=0,"Check Wear Rate","OK")))))))))</f>
        <v/>
      </c>
      <c r="AE141" s="37" t="n"/>
      <c r="AF141" s="62">
        <f>IFERROR(IF(AND(AD141="OK",ISNUMBER(X141)),X141+ROW()/100000,""),"")</f>
        <v/>
      </c>
    </row>
    <row r="142">
      <c r="A142" s="25" t="n"/>
      <c r="B142" s="25" t="n"/>
      <c r="C142" s="25" t="n"/>
      <c r="D142" s="25" t="n"/>
      <c r="E142" s="25" t="n"/>
      <c r="F142" s="25" t="n"/>
      <c r="G142" s="55" t="n"/>
      <c r="H142" s="27" t="n"/>
      <c r="I142" s="55" t="n"/>
      <c r="J142" s="27" t="n"/>
      <c r="K142" s="56" t="n"/>
      <c r="L142" s="56" t="n"/>
      <c r="M142" s="29">
        <f>IF($A142="","",IFERROR(IF(OR(H142="",J142=""),"",MAX(0,J142-H142)),""))</f>
        <v/>
      </c>
      <c r="N142" s="57">
        <f>IF($A142="","",IFERROR(IF(OR(K142="",L142=""),"",MAX(0,K142-L142)),""))</f>
        <v/>
      </c>
      <c r="O142" s="31">
        <f>IF($A142="","",IFERROR(IF(AND(M142&gt;0,N142&gt;0),N142/(M142/1000),VLOOKUP(D142,'Settings'!$A$15:$C$18,3,FALSE)),""))</f>
        <v/>
      </c>
      <c r="P142" s="32">
        <f>IF(OR(A142="",D142=""),"",IF(AND(M142&gt;0,N142&gt;0),"Observed Wear","Default from Settings"))</f>
        <v/>
      </c>
      <c r="Q142" s="57">
        <f>IF($A142="","",IFERROR(VLOOKUP(D142,'Settings'!$A$15:$C$18,2,FALSE),""))</f>
        <v/>
      </c>
      <c r="R142" s="57">
        <f>IF($A142="","",IFERROR(MAX(0,L142-Q142),""))</f>
        <v/>
      </c>
      <c r="S142" s="29">
        <f>IF($A142="","",IFERROR(IF(L142&lt;=Q142,0,R142/O142*1000),""))</f>
        <v/>
      </c>
      <c r="T142" s="29">
        <f>IF($A142="","",IFERROR(J142+S142,""))</f>
        <v/>
      </c>
      <c r="U142" s="27" t="n"/>
      <c r="V142" s="29">
        <f>IF(A142="","",IF(U142="",'Settings'!$B$4,U142))</f>
        <v/>
      </c>
      <c r="W142" s="57">
        <f>IF($A142="","",IFERROR(S142/V142,""))</f>
        <v/>
      </c>
      <c r="X142" s="58">
        <f>IF($A142="","",IFERROR(IF(S142=0,I142,I142+ROUNDUP(W142*365/12,0)),""))</f>
        <v/>
      </c>
      <c r="Y142" s="59" t="n"/>
      <c r="Z142" s="59" t="n"/>
      <c r="AA142" s="60">
        <f>IF($A142="","",IFERROR(Y142+Z142,""))</f>
        <v/>
      </c>
      <c r="AB142" s="32">
        <f>IF(A142="","",IF(AD142&lt;&gt;"OK","Review Data",IF(L142&lt;=Q142,"Due Now",IF(X142&lt;='Settings'!$B$3,"Due Now",IF(X142&lt;='Settings'!$B$3+'Settings'!$B$5,"Due in 30 Days",IF(X142&lt;='Settings'!$B$3+'Settings'!$B$6,"Due in 90 Days",IF(X142&lt;=EDATE('Settings'!$B$3,6),"Due in 6 Months","Monitor")))))))</f>
        <v/>
      </c>
      <c r="AC142" s="61">
        <f>IF($A142="","",IFERROR(EOMONTH(X142,0),""))</f>
        <v/>
      </c>
      <c r="AD142" s="32">
        <f>IF(A142="","",IF(OR(B142="",C142="",D142="",G142="",H142="",I142="",J142="",K142="",L142="",Y142="",Z142=""),"Missing Required Input",IF(COUNTIF('Settings'!$A$15:$A$18,D142)=0,"Unknown Position Type",IF(J142&lt;H142,"Current Odometer Below Install",IF(I142&lt;G142,"Reading Date Before Install",IF(I142&gt;'Settings'!$B$3,"Reading Date After As-of Date",IF(L142&gt;K142,"Current Tread Above Original",IF(OR(H142&lt;0,J142&lt;0,K142&lt;=0,L142&lt;0,Y142&lt;0,Z142&lt;0,V142&lt;=0),"Check Numeric Input",IF(O142&lt;=0,"Check Wear Rate","OK")))))))))</f>
        <v/>
      </c>
      <c r="AE142" s="37" t="n"/>
      <c r="AF142" s="62">
        <f>IFERROR(IF(AND(AD142="OK",ISNUMBER(X142)),X142+ROW()/100000,""),"")</f>
        <v/>
      </c>
    </row>
    <row r="143">
      <c r="A143" s="25" t="n"/>
      <c r="B143" s="25" t="n"/>
      <c r="C143" s="25" t="n"/>
      <c r="D143" s="25" t="n"/>
      <c r="E143" s="25" t="n"/>
      <c r="F143" s="25" t="n"/>
      <c r="G143" s="55" t="n"/>
      <c r="H143" s="27" t="n"/>
      <c r="I143" s="55" t="n"/>
      <c r="J143" s="27" t="n"/>
      <c r="K143" s="56" t="n"/>
      <c r="L143" s="56" t="n"/>
      <c r="M143" s="29">
        <f>IF($A143="","",IFERROR(IF(OR(H143="",J143=""),"",MAX(0,J143-H143)),""))</f>
        <v/>
      </c>
      <c r="N143" s="57">
        <f>IF($A143="","",IFERROR(IF(OR(K143="",L143=""),"",MAX(0,K143-L143)),""))</f>
        <v/>
      </c>
      <c r="O143" s="31">
        <f>IF($A143="","",IFERROR(IF(AND(M143&gt;0,N143&gt;0),N143/(M143/1000),VLOOKUP(D143,'Settings'!$A$15:$C$18,3,FALSE)),""))</f>
        <v/>
      </c>
      <c r="P143" s="32">
        <f>IF(OR(A143="",D143=""),"",IF(AND(M143&gt;0,N143&gt;0),"Observed Wear","Default from Settings"))</f>
        <v/>
      </c>
      <c r="Q143" s="57">
        <f>IF($A143="","",IFERROR(VLOOKUP(D143,'Settings'!$A$15:$C$18,2,FALSE),""))</f>
        <v/>
      </c>
      <c r="R143" s="57">
        <f>IF($A143="","",IFERROR(MAX(0,L143-Q143),""))</f>
        <v/>
      </c>
      <c r="S143" s="29">
        <f>IF($A143="","",IFERROR(IF(L143&lt;=Q143,0,R143/O143*1000),""))</f>
        <v/>
      </c>
      <c r="T143" s="29">
        <f>IF($A143="","",IFERROR(J143+S143,""))</f>
        <v/>
      </c>
      <c r="U143" s="27" t="n"/>
      <c r="V143" s="29">
        <f>IF(A143="","",IF(U143="",'Settings'!$B$4,U143))</f>
        <v/>
      </c>
      <c r="W143" s="57">
        <f>IF($A143="","",IFERROR(S143/V143,""))</f>
        <v/>
      </c>
      <c r="X143" s="58">
        <f>IF($A143="","",IFERROR(IF(S143=0,I143,I143+ROUNDUP(W143*365/12,0)),""))</f>
        <v/>
      </c>
      <c r="Y143" s="59" t="n"/>
      <c r="Z143" s="59" t="n"/>
      <c r="AA143" s="60">
        <f>IF($A143="","",IFERROR(Y143+Z143,""))</f>
        <v/>
      </c>
      <c r="AB143" s="32">
        <f>IF(A143="","",IF(AD143&lt;&gt;"OK","Review Data",IF(L143&lt;=Q143,"Due Now",IF(X143&lt;='Settings'!$B$3,"Due Now",IF(X143&lt;='Settings'!$B$3+'Settings'!$B$5,"Due in 30 Days",IF(X143&lt;='Settings'!$B$3+'Settings'!$B$6,"Due in 90 Days",IF(X143&lt;=EDATE('Settings'!$B$3,6),"Due in 6 Months","Monitor")))))))</f>
        <v/>
      </c>
      <c r="AC143" s="61">
        <f>IF($A143="","",IFERROR(EOMONTH(X143,0),""))</f>
        <v/>
      </c>
      <c r="AD143" s="32">
        <f>IF(A143="","",IF(OR(B143="",C143="",D143="",G143="",H143="",I143="",J143="",K143="",L143="",Y143="",Z143=""),"Missing Required Input",IF(COUNTIF('Settings'!$A$15:$A$18,D143)=0,"Unknown Position Type",IF(J143&lt;H143,"Current Odometer Below Install",IF(I143&lt;G143,"Reading Date Before Install",IF(I143&gt;'Settings'!$B$3,"Reading Date After As-of Date",IF(L143&gt;K143,"Current Tread Above Original",IF(OR(H143&lt;0,J143&lt;0,K143&lt;=0,L143&lt;0,Y143&lt;0,Z143&lt;0,V143&lt;=0),"Check Numeric Input",IF(O143&lt;=0,"Check Wear Rate","OK")))))))))</f>
        <v/>
      </c>
      <c r="AE143" s="37" t="n"/>
      <c r="AF143" s="62">
        <f>IFERROR(IF(AND(AD143="OK",ISNUMBER(X143)),X143+ROW()/100000,""),"")</f>
        <v/>
      </c>
    </row>
    <row r="144">
      <c r="A144" s="25" t="n"/>
      <c r="B144" s="25" t="n"/>
      <c r="C144" s="25" t="n"/>
      <c r="D144" s="25" t="n"/>
      <c r="E144" s="25" t="n"/>
      <c r="F144" s="25" t="n"/>
      <c r="G144" s="55" t="n"/>
      <c r="H144" s="27" t="n"/>
      <c r="I144" s="55" t="n"/>
      <c r="J144" s="27" t="n"/>
      <c r="K144" s="56" t="n"/>
      <c r="L144" s="56" t="n"/>
      <c r="M144" s="29">
        <f>IF($A144="","",IFERROR(IF(OR(H144="",J144=""),"",MAX(0,J144-H144)),""))</f>
        <v/>
      </c>
      <c r="N144" s="57">
        <f>IF($A144="","",IFERROR(IF(OR(K144="",L144=""),"",MAX(0,K144-L144)),""))</f>
        <v/>
      </c>
      <c r="O144" s="31">
        <f>IF($A144="","",IFERROR(IF(AND(M144&gt;0,N144&gt;0),N144/(M144/1000),VLOOKUP(D144,'Settings'!$A$15:$C$18,3,FALSE)),""))</f>
        <v/>
      </c>
      <c r="P144" s="32">
        <f>IF(OR(A144="",D144=""),"",IF(AND(M144&gt;0,N144&gt;0),"Observed Wear","Default from Settings"))</f>
        <v/>
      </c>
      <c r="Q144" s="57">
        <f>IF($A144="","",IFERROR(VLOOKUP(D144,'Settings'!$A$15:$C$18,2,FALSE),""))</f>
        <v/>
      </c>
      <c r="R144" s="57">
        <f>IF($A144="","",IFERROR(MAX(0,L144-Q144),""))</f>
        <v/>
      </c>
      <c r="S144" s="29">
        <f>IF($A144="","",IFERROR(IF(L144&lt;=Q144,0,R144/O144*1000),""))</f>
        <v/>
      </c>
      <c r="T144" s="29">
        <f>IF($A144="","",IFERROR(J144+S144,""))</f>
        <v/>
      </c>
      <c r="U144" s="27" t="n"/>
      <c r="V144" s="29">
        <f>IF(A144="","",IF(U144="",'Settings'!$B$4,U144))</f>
        <v/>
      </c>
      <c r="W144" s="57">
        <f>IF($A144="","",IFERROR(S144/V144,""))</f>
        <v/>
      </c>
      <c r="X144" s="58">
        <f>IF($A144="","",IFERROR(IF(S144=0,I144,I144+ROUNDUP(W144*365/12,0)),""))</f>
        <v/>
      </c>
      <c r="Y144" s="59" t="n"/>
      <c r="Z144" s="59" t="n"/>
      <c r="AA144" s="60">
        <f>IF($A144="","",IFERROR(Y144+Z144,""))</f>
        <v/>
      </c>
      <c r="AB144" s="32">
        <f>IF(A144="","",IF(AD144&lt;&gt;"OK","Review Data",IF(L144&lt;=Q144,"Due Now",IF(X144&lt;='Settings'!$B$3,"Due Now",IF(X144&lt;='Settings'!$B$3+'Settings'!$B$5,"Due in 30 Days",IF(X144&lt;='Settings'!$B$3+'Settings'!$B$6,"Due in 90 Days",IF(X144&lt;=EDATE('Settings'!$B$3,6),"Due in 6 Months","Monitor")))))))</f>
        <v/>
      </c>
      <c r="AC144" s="61">
        <f>IF($A144="","",IFERROR(EOMONTH(X144,0),""))</f>
        <v/>
      </c>
      <c r="AD144" s="32">
        <f>IF(A144="","",IF(OR(B144="",C144="",D144="",G144="",H144="",I144="",J144="",K144="",L144="",Y144="",Z144=""),"Missing Required Input",IF(COUNTIF('Settings'!$A$15:$A$18,D144)=0,"Unknown Position Type",IF(J144&lt;H144,"Current Odometer Below Install",IF(I144&lt;G144,"Reading Date Before Install",IF(I144&gt;'Settings'!$B$3,"Reading Date After As-of Date",IF(L144&gt;K144,"Current Tread Above Original",IF(OR(H144&lt;0,J144&lt;0,K144&lt;=0,L144&lt;0,Y144&lt;0,Z144&lt;0,V144&lt;=0),"Check Numeric Input",IF(O144&lt;=0,"Check Wear Rate","OK")))))))))</f>
        <v/>
      </c>
      <c r="AE144" s="37" t="n"/>
      <c r="AF144" s="62">
        <f>IFERROR(IF(AND(AD144="OK",ISNUMBER(X144)),X144+ROW()/100000,""),"")</f>
        <v/>
      </c>
    </row>
    <row r="145">
      <c r="A145" s="25" t="n"/>
      <c r="B145" s="25" t="n"/>
      <c r="C145" s="25" t="n"/>
      <c r="D145" s="25" t="n"/>
      <c r="E145" s="25" t="n"/>
      <c r="F145" s="25" t="n"/>
      <c r="G145" s="55" t="n"/>
      <c r="H145" s="27" t="n"/>
      <c r="I145" s="55" t="n"/>
      <c r="J145" s="27" t="n"/>
      <c r="K145" s="56" t="n"/>
      <c r="L145" s="56" t="n"/>
      <c r="M145" s="29">
        <f>IF($A145="","",IFERROR(IF(OR(H145="",J145=""),"",MAX(0,J145-H145)),""))</f>
        <v/>
      </c>
      <c r="N145" s="57">
        <f>IF($A145="","",IFERROR(IF(OR(K145="",L145=""),"",MAX(0,K145-L145)),""))</f>
        <v/>
      </c>
      <c r="O145" s="31">
        <f>IF($A145="","",IFERROR(IF(AND(M145&gt;0,N145&gt;0),N145/(M145/1000),VLOOKUP(D145,'Settings'!$A$15:$C$18,3,FALSE)),""))</f>
        <v/>
      </c>
      <c r="P145" s="32">
        <f>IF(OR(A145="",D145=""),"",IF(AND(M145&gt;0,N145&gt;0),"Observed Wear","Default from Settings"))</f>
        <v/>
      </c>
      <c r="Q145" s="57">
        <f>IF($A145="","",IFERROR(VLOOKUP(D145,'Settings'!$A$15:$C$18,2,FALSE),""))</f>
        <v/>
      </c>
      <c r="R145" s="57">
        <f>IF($A145="","",IFERROR(MAX(0,L145-Q145),""))</f>
        <v/>
      </c>
      <c r="S145" s="29">
        <f>IF($A145="","",IFERROR(IF(L145&lt;=Q145,0,R145/O145*1000),""))</f>
        <v/>
      </c>
      <c r="T145" s="29">
        <f>IF($A145="","",IFERROR(J145+S145,""))</f>
        <v/>
      </c>
      <c r="U145" s="27" t="n"/>
      <c r="V145" s="29">
        <f>IF(A145="","",IF(U145="",'Settings'!$B$4,U145))</f>
        <v/>
      </c>
      <c r="W145" s="57">
        <f>IF($A145="","",IFERROR(S145/V145,""))</f>
        <v/>
      </c>
      <c r="X145" s="58">
        <f>IF($A145="","",IFERROR(IF(S145=0,I145,I145+ROUNDUP(W145*365/12,0)),""))</f>
        <v/>
      </c>
      <c r="Y145" s="59" t="n"/>
      <c r="Z145" s="59" t="n"/>
      <c r="AA145" s="60">
        <f>IF($A145="","",IFERROR(Y145+Z145,""))</f>
        <v/>
      </c>
      <c r="AB145" s="32">
        <f>IF(A145="","",IF(AD145&lt;&gt;"OK","Review Data",IF(L145&lt;=Q145,"Due Now",IF(X145&lt;='Settings'!$B$3,"Due Now",IF(X145&lt;='Settings'!$B$3+'Settings'!$B$5,"Due in 30 Days",IF(X145&lt;='Settings'!$B$3+'Settings'!$B$6,"Due in 90 Days",IF(X145&lt;=EDATE('Settings'!$B$3,6),"Due in 6 Months","Monitor")))))))</f>
        <v/>
      </c>
      <c r="AC145" s="61">
        <f>IF($A145="","",IFERROR(EOMONTH(X145,0),""))</f>
        <v/>
      </c>
      <c r="AD145" s="32">
        <f>IF(A145="","",IF(OR(B145="",C145="",D145="",G145="",H145="",I145="",J145="",K145="",L145="",Y145="",Z145=""),"Missing Required Input",IF(COUNTIF('Settings'!$A$15:$A$18,D145)=0,"Unknown Position Type",IF(J145&lt;H145,"Current Odometer Below Install",IF(I145&lt;G145,"Reading Date Before Install",IF(I145&gt;'Settings'!$B$3,"Reading Date After As-of Date",IF(L145&gt;K145,"Current Tread Above Original",IF(OR(H145&lt;0,J145&lt;0,K145&lt;=0,L145&lt;0,Y145&lt;0,Z145&lt;0,V145&lt;=0),"Check Numeric Input",IF(O145&lt;=0,"Check Wear Rate","OK")))))))))</f>
        <v/>
      </c>
      <c r="AE145" s="37" t="n"/>
      <c r="AF145" s="62">
        <f>IFERROR(IF(AND(AD145="OK",ISNUMBER(X145)),X145+ROW()/100000,""),"")</f>
        <v/>
      </c>
    </row>
    <row r="146">
      <c r="A146" s="25" t="n"/>
      <c r="B146" s="25" t="n"/>
      <c r="C146" s="25" t="n"/>
      <c r="D146" s="25" t="n"/>
      <c r="E146" s="25" t="n"/>
      <c r="F146" s="25" t="n"/>
      <c r="G146" s="55" t="n"/>
      <c r="H146" s="27" t="n"/>
      <c r="I146" s="55" t="n"/>
      <c r="J146" s="27" t="n"/>
      <c r="K146" s="56" t="n"/>
      <c r="L146" s="56" t="n"/>
      <c r="M146" s="29">
        <f>IF($A146="","",IFERROR(IF(OR(H146="",J146=""),"",MAX(0,J146-H146)),""))</f>
        <v/>
      </c>
      <c r="N146" s="57">
        <f>IF($A146="","",IFERROR(IF(OR(K146="",L146=""),"",MAX(0,K146-L146)),""))</f>
        <v/>
      </c>
      <c r="O146" s="31">
        <f>IF($A146="","",IFERROR(IF(AND(M146&gt;0,N146&gt;0),N146/(M146/1000),VLOOKUP(D146,'Settings'!$A$15:$C$18,3,FALSE)),""))</f>
        <v/>
      </c>
      <c r="P146" s="32">
        <f>IF(OR(A146="",D146=""),"",IF(AND(M146&gt;0,N146&gt;0),"Observed Wear","Default from Settings"))</f>
        <v/>
      </c>
      <c r="Q146" s="57">
        <f>IF($A146="","",IFERROR(VLOOKUP(D146,'Settings'!$A$15:$C$18,2,FALSE),""))</f>
        <v/>
      </c>
      <c r="R146" s="57">
        <f>IF($A146="","",IFERROR(MAX(0,L146-Q146),""))</f>
        <v/>
      </c>
      <c r="S146" s="29">
        <f>IF($A146="","",IFERROR(IF(L146&lt;=Q146,0,R146/O146*1000),""))</f>
        <v/>
      </c>
      <c r="T146" s="29">
        <f>IF($A146="","",IFERROR(J146+S146,""))</f>
        <v/>
      </c>
      <c r="U146" s="27" t="n"/>
      <c r="V146" s="29">
        <f>IF(A146="","",IF(U146="",'Settings'!$B$4,U146))</f>
        <v/>
      </c>
      <c r="W146" s="57">
        <f>IF($A146="","",IFERROR(S146/V146,""))</f>
        <v/>
      </c>
      <c r="X146" s="58">
        <f>IF($A146="","",IFERROR(IF(S146=0,I146,I146+ROUNDUP(W146*365/12,0)),""))</f>
        <v/>
      </c>
      <c r="Y146" s="59" t="n"/>
      <c r="Z146" s="59" t="n"/>
      <c r="AA146" s="60">
        <f>IF($A146="","",IFERROR(Y146+Z146,""))</f>
        <v/>
      </c>
      <c r="AB146" s="32">
        <f>IF(A146="","",IF(AD146&lt;&gt;"OK","Review Data",IF(L146&lt;=Q146,"Due Now",IF(X146&lt;='Settings'!$B$3,"Due Now",IF(X146&lt;='Settings'!$B$3+'Settings'!$B$5,"Due in 30 Days",IF(X146&lt;='Settings'!$B$3+'Settings'!$B$6,"Due in 90 Days",IF(X146&lt;=EDATE('Settings'!$B$3,6),"Due in 6 Months","Monitor")))))))</f>
        <v/>
      </c>
      <c r="AC146" s="61">
        <f>IF($A146="","",IFERROR(EOMONTH(X146,0),""))</f>
        <v/>
      </c>
      <c r="AD146" s="32">
        <f>IF(A146="","",IF(OR(B146="",C146="",D146="",G146="",H146="",I146="",J146="",K146="",L146="",Y146="",Z146=""),"Missing Required Input",IF(COUNTIF('Settings'!$A$15:$A$18,D146)=0,"Unknown Position Type",IF(J146&lt;H146,"Current Odometer Below Install",IF(I146&lt;G146,"Reading Date Before Install",IF(I146&gt;'Settings'!$B$3,"Reading Date After As-of Date",IF(L146&gt;K146,"Current Tread Above Original",IF(OR(H146&lt;0,J146&lt;0,K146&lt;=0,L146&lt;0,Y146&lt;0,Z146&lt;0,V146&lt;=0),"Check Numeric Input",IF(O146&lt;=0,"Check Wear Rate","OK")))))))))</f>
        <v/>
      </c>
      <c r="AE146" s="37" t="n"/>
      <c r="AF146" s="62">
        <f>IFERROR(IF(AND(AD146="OK",ISNUMBER(X146)),X146+ROW()/100000,""),"")</f>
        <v/>
      </c>
    </row>
    <row r="147">
      <c r="A147" s="25" t="n"/>
      <c r="B147" s="25" t="n"/>
      <c r="C147" s="25" t="n"/>
      <c r="D147" s="25" t="n"/>
      <c r="E147" s="25" t="n"/>
      <c r="F147" s="25" t="n"/>
      <c r="G147" s="55" t="n"/>
      <c r="H147" s="27" t="n"/>
      <c r="I147" s="55" t="n"/>
      <c r="J147" s="27" t="n"/>
      <c r="K147" s="56" t="n"/>
      <c r="L147" s="56" t="n"/>
      <c r="M147" s="29">
        <f>IF($A147="","",IFERROR(IF(OR(H147="",J147=""),"",MAX(0,J147-H147)),""))</f>
        <v/>
      </c>
      <c r="N147" s="57">
        <f>IF($A147="","",IFERROR(IF(OR(K147="",L147=""),"",MAX(0,K147-L147)),""))</f>
        <v/>
      </c>
      <c r="O147" s="31">
        <f>IF($A147="","",IFERROR(IF(AND(M147&gt;0,N147&gt;0),N147/(M147/1000),VLOOKUP(D147,'Settings'!$A$15:$C$18,3,FALSE)),""))</f>
        <v/>
      </c>
      <c r="P147" s="32">
        <f>IF(OR(A147="",D147=""),"",IF(AND(M147&gt;0,N147&gt;0),"Observed Wear","Default from Settings"))</f>
        <v/>
      </c>
      <c r="Q147" s="57">
        <f>IF($A147="","",IFERROR(VLOOKUP(D147,'Settings'!$A$15:$C$18,2,FALSE),""))</f>
        <v/>
      </c>
      <c r="R147" s="57">
        <f>IF($A147="","",IFERROR(MAX(0,L147-Q147),""))</f>
        <v/>
      </c>
      <c r="S147" s="29">
        <f>IF($A147="","",IFERROR(IF(L147&lt;=Q147,0,R147/O147*1000),""))</f>
        <v/>
      </c>
      <c r="T147" s="29">
        <f>IF($A147="","",IFERROR(J147+S147,""))</f>
        <v/>
      </c>
      <c r="U147" s="27" t="n"/>
      <c r="V147" s="29">
        <f>IF(A147="","",IF(U147="",'Settings'!$B$4,U147))</f>
        <v/>
      </c>
      <c r="W147" s="57">
        <f>IF($A147="","",IFERROR(S147/V147,""))</f>
        <v/>
      </c>
      <c r="X147" s="58">
        <f>IF($A147="","",IFERROR(IF(S147=0,I147,I147+ROUNDUP(W147*365/12,0)),""))</f>
        <v/>
      </c>
      <c r="Y147" s="59" t="n"/>
      <c r="Z147" s="59" t="n"/>
      <c r="AA147" s="60">
        <f>IF($A147="","",IFERROR(Y147+Z147,""))</f>
        <v/>
      </c>
      <c r="AB147" s="32">
        <f>IF(A147="","",IF(AD147&lt;&gt;"OK","Review Data",IF(L147&lt;=Q147,"Due Now",IF(X147&lt;='Settings'!$B$3,"Due Now",IF(X147&lt;='Settings'!$B$3+'Settings'!$B$5,"Due in 30 Days",IF(X147&lt;='Settings'!$B$3+'Settings'!$B$6,"Due in 90 Days",IF(X147&lt;=EDATE('Settings'!$B$3,6),"Due in 6 Months","Monitor")))))))</f>
        <v/>
      </c>
      <c r="AC147" s="61">
        <f>IF($A147="","",IFERROR(EOMONTH(X147,0),""))</f>
        <v/>
      </c>
      <c r="AD147" s="32">
        <f>IF(A147="","",IF(OR(B147="",C147="",D147="",G147="",H147="",I147="",J147="",K147="",L147="",Y147="",Z147=""),"Missing Required Input",IF(COUNTIF('Settings'!$A$15:$A$18,D147)=0,"Unknown Position Type",IF(J147&lt;H147,"Current Odometer Below Install",IF(I147&lt;G147,"Reading Date Before Install",IF(I147&gt;'Settings'!$B$3,"Reading Date After As-of Date",IF(L147&gt;K147,"Current Tread Above Original",IF(OR(H147&lt;0,J147&lt;0,K147&lt;=0,L147&lt;0,Y147&lt;0,Z147&lt;0,V147&lt;=0),"Check Numeric Input",IF(O147&lt;=0,"Check Wear Rate","OK")))))))))</f>
        <v/>
      </c>
      <c r="AE147" s="37" t="n"/>
      <c r="AF147" s="62">
        <f>IFERROR(IF(AND(AD147="OK",ISNUMBER(X147)),X147+ROW()/100000,""),"")</f>
        <v/>
      </c>
    </row>
    <row r="148">
      <c r="A148" s="25" t="n"/>
      <c r="B148" s="25" t="n"/>
      <c r="C148" s="25" t="n"/>
      <c r="D148" s="25" t="n"/>
      <c r="E148" s="25" t="n"/>
      <c r="F148" s="25" t="n"/>
      <c r="G148" s="55" t="n"/>
      <c r="H148" s="27" t="n"/>
      <c r="I148" s="55" t="n"/>
      <c r="J148" s="27" t="n"/>
      <c r="K148" s="56" t="n"/>
      <c r="L148" s="56" t="n"/>
      <c r="M148" s="29">
        <f>IF($A148="","",IFERROR(IF(OR(H148="",J148=""),"",MAX(0,J148-H148)),""))</f>
        <v/>
      </c>
      <c r="N148" s="57">
        <f>IF($A148="","",IFERROR(IF(OR(K148="",L148=""),"",MAX(0,K148-L148)),""))</f>
        <v/>
      </c>
      <c r="O148" s="31">
        <f>IF($A148="","",IFERROR(IF(AND(M148&gt;0,N148&gt;0),N148/(M148/1000),VLOOKUP(D148,'Settings'!$A$15:$C$18,3,FALSE)),""))</f>
        <v/>
      </c>
      <c r="P148" s="32">
        <f>IF(OR(A148="",D148=""),"",IF(AND(M148&gt;0,N148&gt;0),"Observed Wear","Default from Settings"))</f>
        <v/>
      </c>
      <c r="Q148" s="57">
        <f>IF($A148="","",IFERROR(VLOOKUP(D148,'Settings'!$A$15:$C$18,2,FALSE),""))</f>
        <v/>
      </c>
      <c r="R148" s="57">
        <f>IF($A148="","",IFERROR(MAX(0,L148-Q148),""))</f>
        <v/>
      </c>
      <c r="S148" s="29">
        <f>IF($A148="","",IFERROR(IF(L148&lt;=Q148,0,R148/O148*1000),""))</f>
        <v/>
      </c>
      <c r="T148" s="29">
        <f>IF($A148="","",IFERROR(J148+S148,""))</f>
        <v/>
      </c>
      <c r="U148" s="27" t="n"/>
      <c r="V148" s="29">
        <f>IF(A148="","",IF(U148="",'Settings'!$B$4,U148))</f>
        <v/>
      </c>
      <c r="W148" s="57">
        <f>IF($A148="","",IFERROR(S148/V148,""))</f>
        <v/>
      </c>
      <c r="X148" s="58">
        <f>IF($A148="","",IFERROR(IF(S148=0,I148,I148+ROUNDUP(W148*365/12,0)),""))</f>
        <v/>
      </c>
      <c r="Y148" s="59" t="n"/>
      <c r="Z148" s="59" t="n"/>
      <c r="AA148" s="60">
        <f>IF($A148="","",IFERROR(Y148+Z148,""))</f>
        <v/>
      </c>
      <c r="AB148" s="32">
        <f>IF(A148="","",IF(AD148&lt;&gt;"OK","Review Data",IF(L148&lt;=Q148,"Due Now",IF(X148&lt;='Settings'!$B$3,"Due Now",IF(X148&lt;='Settings'!$B$3+'Settings'!$B$5,"Due in 30 Days",IF(X148&lt;='Settings'!$B$3+'Settings'!$B$6,"Due in 90 Days",IF(X148&lt;=EDATE('Settings'!$B$3,6),"Due in 6 Months","Monitor")))))))</f>
        <v/>
      </c>
      <c r="AC148" s="61">
        <f>IF($A148="","",IFERROR(EOMONTH(X148,0),""))</f>
        <v/>
      </c>
      <c r="AD148" s="32">
        <f>IF(A148="","",IF(OR(B148="",C148="",D148="",G148="",H148="",I148="",J148="",K148="",L148="",Y148="",Z148=""),"Missing Required Input",IF(COUNTIF('Settings'!$A$15:$A$18,D148)=0,"Unknown Position Type",IF(J148&lt;H148,"Current Odometer Below Install",IF(I148&lt;G148,"Reading Date Before Install",IF(I148&gt;'Settings'!$B$3,"Reading Date After As-of Date",IF(L148&gt;K148,"Current Tread Above Original",IF(OR(H148&lt;0,J148&lt;0,K148&lt;=0,L148&lt;0,Y148&lt;0,Z148&lt;0,V148&lt;=0),"Check Numeric Input",IF(O148&lt;=0,"Check Wear Rate","OK")))))))))</f>
        <v/>
      </c>
      <c r="AE148" s="37" t="n"/>
      <c r="AF148" s="62">
        <f>IFERROR(IF(AND(AD148="OK",ISNUMBER(X148)),X148+ROW()/100000,""),"")</f>
        <v/>
      </c>
    </row>
    <row r="149">
      <c r="A149" s="25" t="n"/>
      <c r="B149" s="25" t="n"/>
      <c r="C149" s="25" t="n"/>
      <c r="D149" s="25" t="n"/>
      <c r="E149" s="25" t="n"/>
      <c r="F149" s="25" t="n"/>
      <c r="G149" s="55" t="n"/>
      <c r="H149" s="27" t="n"/>
      <c r="I149" s="55" t="n"/>
      <c r="J149" s="27" t="n"/>
      <c r="K149" s="56" t="n"/>
      <c r="L149" s="56" t="n"/>
      <c r="M149" s="29">
        <f>IF($A149="","",IFERROR(IF(OR(H149="",J149=""),"",MAX(0,J149-H149)),""))</f>
        <v/>
      </c>
      <c r="N149" s="57">
        <f>IF($A149="","",IFERROR(IF(OR(K149="",L149=""),"",MAX(0,K149-L149)),""))</f>
        <v/>
      </c>
      <c r="O149" s="31">
        <f>IF($A149="","",IFERROR(IF(AND(M149&gt;0,N149&gt;0),N149/(M149/1000),VLOOKUP(D149,'Settings'!$A$15:$C$18,3,FALSE)),""))</f>
        <v/>
      </c>
      <c r="P149" s="32">
        <f>IF(OR(A149="",D149=""),"",IF(AND(M149&gt;0,N149&gt;0),"Observed Wear","Default from Settings"))</f>
        <v/>
      </c>
      <c r="Q149" s="57">
        <f>IF($A149="","",IFERROR(VLOOKUP(D149,'Settings'!$A$15:$C$18,2,FALSE),""))</f>
        <v/>
      </c>
      <c r="R149" s="57">
        <f>IF($A149="","",IFERROR(MAX(0,L149-Q149),""))</f>
        <v/>
      </c>
      <c r="S149" s="29">
        <f>IF($A149="","",IFERROR(IF(L149&lt;=Q149,0,R149/O149*1000),""))</f>
        <v/>
      </c>
      <c r="T149" s="29">
        <f>IF($A149="","",IFERROR(J149+S149,""))</f>
        <v/>
      </c>
      <c r="U149" s="27" t="n"/>
      <c r="V149" s="29">
        <f>IF(A149="","",IF(U149="",'Settings'!$B$4,U149))</f>
        <v/>
      </c>
      <c r="W149" s="57">
        <f>IF($A149="","",IFERROR(S149/V149,""))</f>
        <v/>
      </c>
      <c r="X149" s="58">
        <f>IF($A149="","",IFERROR(IF(S149=0,I149,I149+ROUNDUP(W149*365/12,0)),""))</f>
        <v/>
      </c>
      <c r="Y149" s="59" t="n"/>
      <c r="Z149" s="59" t="n"/>
      <c r="AA149" s="60">
        <f>IF($A149="","",IFERROR(Y149+Z149,""))</f>
        <v/>
      </c>
      <c r="AB149" s="32">
        <f>IF(A149="","",IF(AD149&lt;&gt;"OK","Review Data",IF(L149&lt;=Q149,"Due Now",IF(X149&lt;='Settings'!$B$3,"Due Now",IF(X149&lt;='Settings'!$B$3+'Settings'!$B$5,"Due in 30 Days",IF(X149&lt;='Settings'!$B$3+'Settings'!$B$6,"Due in 90 Days",IF(X149&lt;=EDATE('Settings'!$B$3,6),"Due in 6 Months","Monitor")))))))</f>
        <v/>
      </c>
      <c r="AC149" s="61">
        <f>IF($A149="","",IFERROR(EOMONTH(X149,0),""))</f>
        <v/>
      </c>
      <c r="AD149" s="32">
        <f>IF(A149="","",IF(OR(B149="",C149="",D149="",G149="",H149="",I149="",J149="",K149="",L149="",Y149="",Z149=""),"Missing Required Input",IF(COUNTIF('Settings'!$A$15:$A$18,D149)=0,"Unknown Position Type",IF(J149&lt;H149,"Current Odometer Below Install",IF(I149&lt;G149,"Reading Date Before Install",IF(I149&gt;'Settings'!$B$3,"Reading Date After As-of Date",IF(L149&gt;K149,"Current Tread Above Original",IF(OR(H149&lt;0,J149&lt;0,K149&lt;=0,L149&lt;0,Y149&lt;0,Z149&lt;0,V149&lt;=0),"Check Numeric Input",IF(O149&lt;=0,"Check Wear Rate","OK")))))))))</f>
        <v/>
      </c>
      <c r="AE149" s="37" t="n"/>
      <c r="AF149" s="62">
        <f>IFERROR(IF(AND(AD149="OK",ISNUMBER(X149)),X149+ROW()/100000,""),"")</f>
        <v/>
      </c>
    </row>
    <row r="150">
      <c r="A150" s="25" t="n"/>
      <c r="B150" s="25" t="n"/>
      <c r="C150" s="25" t="n"/>
      <c r="D150" s="25" t="n"/>
      <c r="E150" s="25" t="n"/>
      <c r="F150" s="25" t="n"/>
      <c r="G150" s="55" t="n"/>
      <c r="H150" s="27" t="n"/>
      <c r="I150" s="55" t="n"/>
      <c r="J150" s="27" t="n"/>
      <c r="K150" s="56" t="n"/>
      <c r="L150" s="56" t="n"/>
      <c r="M150" s="29">
        <f>IF($A150="","",IFERROR(IF(OR(H150="",J150=""),"",MAX(0,J150-H150)),""))</f>
        <v/>
      </c>
      <c r="N150" s="57">
        <f>IF($A150="","",IFERROR(IF(OR(K150="",L150=""),"",MAX(0,K150-L150)),""))</f>
        <v/>
      </c>
      <c r="O150" s="31">
        <f>IF($A150="","",IFERROR(IF(AND(M150&gt;0,N150&gt;0),N150/(M150/1000),VLOOKUP(D150,'Settings'!$A$15:$C$18,3,FALSE)),""))</f>
        <v/>
      </c>
      <c r="P150" s="32">
        <f>IF(OR(A150="",D150=""),"",IF(AND(M150&gt;0,N150&gt;0),"Observed Wear","Default from Settings"))</f>
        <v/>
      </c>
      <c r="Q150" s="57">
        <f>IF($A150="","",IFERROR(VLOOKUP(D150,'Settings'!$A$15:$C$18,2,FALSE),""))</f>
        <v/>
      </c>
      <c r="R150" s="57">
        <f>IF($A150="","",IFERROR(MAX(0,L150-Q150),""))</f>
        <v/>
      </c>
      <c r="S150" s="29">
        <f>IF($A150="","",IFERROR(IF(L150&lt;=Q150,0,R150/O150*1000),""))</f>
        <v/>
      </c>
      <c r="T150" s="29">
        <f>IF($A150="","",IFERROR(J150+S150,""))</f>
        <v/>
      </c>
      <c r="U150" s="27" t="n"/>
      <c r="V150" s="29">
        <f>IF(A150="","",IF(U150="",'Settings'!$B$4,U150))</f>
        <v/>
      </c>
      <c r="W150" s="57">
        <f>IF($A150="","",IFERROR(S150/V150,""))</f>
        <v/>
      </c>
      <c r="X150" s="58">
        <f>IF($A150="","",IFERROR(IF(S150=0,I150,I150+ROUNDUP(W150*365/12,0)),""))</f>
        <v/>
      </c>
      <c r="Y150" s="59" t="n"/>
      <c r="Z150" s="59" t="n"/>
      <c r="AA150" s="60">
        <f>IF($A150="","",IFERROR(Y150+Z150,""))</f>
        <v/>
      </c>
      <c r="AB150" s="32">
        <f>IF(A150="","",IF(AD150&lt;&gt;"OK","Review Data",IF(L150&lt;=Q150,"Due Now",IF(X150&lt;='Settings'!$B$3,"Due Now",IF(X150&lt;='Settings'!$B$3+'Settings'!$B$5,"Due in 30 Days",IF(X150&lt;='Settings'!$B$3+'Settings'!$B$6,"Due in 90 Days",IF(X150&lt;=EDATE('Settings'!$B$3,6),"Due in 6 Months","Monitor")))))))</f>
        <v/>
      </c>
      <c r="AC150" s="61">
        <f>IF($A150="","",IFERROR(EOMONTH(X150,0),""))</f>
        <v/>
      </c>
      <c r="AD150" s="32">
        <f>IF(A150="","",IF(OR(B150="",C150="",D150="",G150="",H150="",I150="",J150="",K150="",L150="",Y150="",Z150=""),"Missing Required Input",IF(COUNTIF('Settings'!$A$15:$A$18,D150)=0,"Unknown Position Type",IF(J150&lt;H150,"Current Odometer Below Install",IF(I150&lt;G150,"Reading Date Before Install",IF(I150&gt;'Settings'!$B$3,"Reading Date After As-of Date",IF(L150&gt;K150,"Current Tread Above Original",IF(OR(H150&lt;0,J150&lt;0,K150&lt;=0,L150&lt;0,Y150&lt;0,Z150&lt;0,V150&lt;=0),"Check Numeric Input",IF(O150&lt;=0,"Check Wear Rate","OK")))))))))</f>
        <v/>
      </c>
      <c r="AE150" s="37" t="n"/>
      <c r="AF150" s="62">
        <f>IFERROR(IF(AND(AD150="OK",ISNUMBER(X150)),X150+ROW()/100000,""),"")</f>
        <v/>
      </c>
    </row>
    <row r="151">
      <c r="A151" s="25" t="n"/>
      <c r="B151" s="25" t="n"/>
      <c r="C151" s="25" t="n"/>
      <c r="D151" s="25" t="n"/>
      <c r="E151" s="25" t="n"/>
      <c r="F151" s="25" t="n"/>
      <c r="G151" s="55" t="n"/>
      <c r="H151" s="27" t="n"/>
      <c r="I151" s="55" t="n"/>
      <c r="J151" s="27" t="n"/>
      <c r="K151" s="56" t="n"/>
      <c r="L151" s="56" t="n"/>
      <c r="M151" s="29">
        <f>IF($A151="","",IFERROR(IF(OR(H151="",J151=""),"",MAX(0,J151-H151)),""))</f>
        <v/>
      </c>
      <c r="N151" s="57">
        <f>IF($A151="","",IFERROR(IF(OR(K151="",L151=""),"",MAX(0,K151-L151)),""))</f>
        <v/>
      </c>
      <c r="O151" s="31">
        <f>IF($A151="","",IFERROR(IF(AND(M151&gt;0,N151&gt;0),N151/(M151/1000),VLOOKUP(D151,'Settings'!$A$15:$C$18,3,FALSE)),""))</f>
        <v/>
      </c>
      <c r="P151" s="32">
        <f>IF(OR(A151="",D151=""),"",IF(AND(M151&gt;0,N151&gt;0),"Observed Wear","Default from Settings"))</f>
        <v/>
      </c>
      <c r="Q151" s="57">
        <f>IF($A151="","",IFERROR(VLOOKUP(D151,'Settings'!$A$15:$C$18,2,FALSE),""))</f>
        <v/>
      </c>
      <c r="R151" s="57">
        <f>IF($A151="","",IFERROR(MAX(0,L151-Q151),""))</f>
        <v/>
      </c>
      <c r="S151" s="29">
        <f>IF($A151="","",IFERROR(IF(L151&lt;=Q151,0,R151/O151*1000),""))</f>
        <v/>
      </c>
      <c r="T151" s="29">
        <f>IF($A151="","",IFERROR(J151+S151,""))</f>
        <v/>
      </c>
      <c r="U151" s="27" t="n"/>
      <c r="V151" s="29">
        <f>IF(A151="","",IF(U151="",'Settings'!$B$4,U151))</f>
        <v/>
      </c>
      <c r="W151" s="57">
        <f>IF($A151="","",IFERROR(S151/V151,""))</f>
        <v/>
      </c>
      <c r="X151" s="58">
        <f>IF($A151="","",IFERROR(IF(S151=0,I151,I151+ROUNDUP(W151*365/12,0)),""))</f>
        <v/>
      </c>
      <c r="Y151" s="59" t="n"/>
      <c r="Z151" s="59" t="n"/>
      <c r="AA151" s="60">
        <f>IF($A151="","",IFERROR(Y151+Z151,""))</f>
        <v/>
      </c>
      <c r="AB151" s="32">
        <f>IF(A151="","",IF(AD151&lt;&gt;"OK","Review Data",IF(L151&lt;=Q151,"Due Now",IF(X151&lt;='Settings'!$B$3,"Due Now",IF(X151&lt;='Settings'!$B$3+'Settings'!$B$5,"Due in 30 Days",IF(X151&lt;='Settings'!$B$3+'Settings'!$B$6,"Due in 90 Days",IF(X151&lt;=EDATE('Settings'!$B$3,6),"Due in 6 Months","Monitor")))))))</f>
        <v/>
      </c>
      <c r="AC151" s="61">
        <f>IF($A151="","",IFERROR(EOMONTH(X151,0),""))</f>
        <v/>
      </c>
      <c r="AD151" s="32">
        <f>IF(A151="","",IF(OR(B151="",C151="",D151="",G151="",H151="",I151="",J151="",K151="",L151="",Y151="",Z151=""),"Missing Required Input",IF(COUNTIF('Settings'!$A$15:$A$18,D151)=0,"Unknown Position Type",IF(J151&lt;H151,"Current Odometer Below Install",IF(I151&lt;G151,"Reading Date Before Install",IF(I151&gt;'Settings'!$B$3,"Reading Date After As-of Date",IF(L151&gt;K151,"Current Tread Above Original",IF(OR(H151&lt;0,J151&lt;0,K151&lt;=0,L151&lt;0,Y151&lt;0,Z151&lt;0,V151&lt;=0),"Check Numeric Input",IF(O151&lt;=0,"Check Wear Rate","OK")))))))))</f>
        <v/>
      </c>
      <c r="AE151" s="37" t="n"/>
      <c r="AF151" s="62">
        <f>IFERROR(IF(AND(AD151="OK",ISNUMBER(X151)),X151+ROW()/100000,""),"")</f>
        <v/>
      </c>
    </row>
    <row r="152">
      <c r="A152" s="25" t="n"/>
      <c r="B152" s="25" t="n"/>
      <c r="C152" s="25" t="n"/>
      <c r="D152" s="25" t="n"/>
      <c r="E152" s="25" t="n"/>
      <c r="F152" s="25" t="n"/>
      <c r="G152" s="55" t="n"/>
      <c r="H152" s="27" t="n"/>
      <c r="I152" s="55" t="n"/>
      <c r="J152" s="27" t="n"/>
      <c r="K152" s="56" t="n"/>
      <c r="L152" s="56" t="n"/>
      <c r="M152" s="29">
        <f>IF($A152="","",IFERROR(IF(OR(H152="",J152=""),"",MAX(0,J152-H152)),""))</f>
        <v/>
      </c>
      <c r="N152" s="57">
        <f>IF($A152="","",IFERROR(IF(OR(K152="",L152=""),"",MAX(0,K152-L152)),""))</f>
        <v/>
      </c>
      <c r="O152" s="31">
        <f>IF($A152="","",IFERROR(IF(AND(M152&gt;0,N152&gt;0),N152/(M152/1000),VLOOKUP(D152,'Settings'!$A$15:$C$18,3,FALSE)),""))</f>
        <v/>
      </c>
      <c r="P152" s="32">
        <f>IF(OR(A152="",D152=""),"",IF(AND(M152&gt;0,N152&gt;0),"Observed Wear","Default from Settings"))</f>
        <v/>
      </c>
      <c r="Q152" s="57">
        <f>IF($A152="","",IFERROR(VLOOKUP(D152,'Settings'!$A$15:$C$18,2,FALSE),""))</f>
        <v/>
      </c>
      <c r="R152" s="57">
        <f>IF($A152="","",IFERROR(MAX(0,L152-Q152),""))</f>
        <v/>
      </c>
      <c r="S152" s="29">
        <f>IF($A152="","",IFERROR(IF(L152&lt;=Q152,0,R152/O152*1000),""))</f>
        <v/>
      </c>
      <c r="T152" s="29">
        <f>IF($A152="","",IFERROR(J152+S152,""))</f>
        <v/>
      </c>
      <c r="U152" s="27" t="n"/>
      <c r="V152" s="29">
        <f>IF(A152="","",IF(U152="",'Settings'!$B$4,U152))</f>
        <v/>
      </c>
      <c r="W152" s="57">
        <f>IF($A152="","",IFERROR(S152/V152,""))</f>
        <v/>
      </c>
      <c r="X152" s="58">
        <f>IF($A152="","",IFERROR(IF(S152=0,I152,I152+ROUNDUP(W152*365/12,0)),""))</f>
        <v/>
      </c>
      <c r="Y152" s="59" t="n"/>
      <c r="Z152" s="59" t="n"/>
      <c r="AA152" s="60">
        <f>IF($A152="","",IFERROR(Y152+Z152,""))</f>
        <v/>
      </c>
      <c r="AB152" s="32">
        <f>IF(A152="","",IF(AD152&lt;&gt;"OK","Review Data",IF(L152&lt;=Q152,"Due Now",IF(X152&lt;='Settings'!$B$3,"Due Now",IF(X152&lt;='Settings'!$B$3+'Settings'!$B$5,"Due in 30 Days",IF(X152&lt;='Settings'!$B$3+'Settings'!$B$6,"Due in 90 Days",IF(X152&lt;=EDATE('Settings'!$B$3,6),"Due in 6 Months","Monitor")))))))</f>
        <v/>
      </c>
      <c r="AC152" s="61">
        <f>IF($A152="","",IFERROR(EOMONTH(X152,0),""))</f>
        <v/>
      </c>
      <c r="AD152" s="32">
        <f>IF(A152="","",IF(OR(B152="",C152="",D152="",G152="",H152="",I152="",J152="",K152="",L152="",Y152="",Z152=""),"Missing Required Input",IF(COUNTIF('Settings'!$A$15:$A$18,D152)=0,"Unknown Position Type",IF(J152&lt;H152,"Current Odometer Below Install",IF(I152&lt;G152,"Reading Date Before Install",IF(I152&gt;'Settings'!$B$3,"Reading Date After As-of Date",IF(L152&gt;K152,"Current Tread Above Original",IF(OR(H152&lt;0,J152&lt;0,K152&lt;=0,L152&lt;0,Y152&lt;0,Z152&lt;0,V152&lt;=0),"Check Numeric Input",IF(O152&lt;=0,"Check Wear Rate","OK")))))))))</f>
        <v/>
      </c>
      <c r="AE152" s="37" t="n"/>
      <c r="AF152" s="62">
        <f>IFERROR(IF(AND(AD152="OK",ISNUMBER(X152)),X152+ROW()/100000,""),"")</f>
        <v/>
      </c>
    </row>
    <row r="153">
      <c r="A153" s="25" t="n"/>
      <c r="B153" s="25" t="n"/>
      <c r="C153" s="25" t="n"/>
      <c r="D153" s="25" t="n"/>
      <c r="E153" s="25" t="n"/>
      <c r="F153" s="25" t="n"/>
      <c r="G153" s="55" t="n"/>
      <c r="H153" s="27" t="n"/>
      <c r="I153" s="55" t="n"/>
      <c r="J153" s="27" t="n"/>
      <c r="K153" s="56" t="n"/>
      <c r="L153" s="56" t="n"/>
      <c r="M153" s="29">
        <f>IF($A153="","",IFERROR(IF(OR(H153="",J153=""),"",MAX(0,J153-H153)),""))</f>
        <v/>
      </c>
      <c r="N153" s="57">
        <f>IF($A153="","",IFERROR(IF(OR(K153="",L153=""),"",MAX(0,K153-L153)),""))</f>
        <v/>
      </c>
      <c r="O153" s="31">
        <f>IF($A153="","",IFERROR(IF(AND(M153&gt;0,N153&gt;0),N153/(M153/1000),VLOOKUP(D153,'Settings'!$A$15:$C$18,3,FALSE)),""))</f>
        <v/>
      </c>
      <c r="P153" s="32">
        <f>IF(OR(A153="",D153=""),"",IF(AND(M153&gt;0,N153&gt;0),"Observed Wear","Default from Settings"))</f>
        <v/>
      </c>
      <c r="Q153" s="57">
        <f>IF($A153="","",IFERROR(VLOOKUP(D153,'Settings'!$A$15:$C$18,2,FALSE),""))</f>
        <v/>
      </c>
      <c r="R153" s="57">
        <f>IF($A153="","",IFERROR(MAX(0,L153-Q153),""))</f>
        <v/>
      </c>
      <c r="S153" s="29">
        <f>IF($A153="","",IFERROR(IF(L153&lt;=Q153,0,R153/O153*1000),""))</f>
        <v/>
      </c>
      <c r="T153" s="29">
        <f>IF($A153="","",IFERROR(J153+S153,""))</f>
        <v/>
      </c>
      <c r="U153" s="27" t="n"/>
      <c r="V153" s="29">
        <f>IF(A153="","",IF(U153="",'Settings'!$B$4,U153))</f>
        <v/>
      </c>
      <c r="W153" s="57">
        <f>IF($A153="","",IFERROR(S153/V153,""))</f>
        <v/>
      </c>
      <c r="X153" s="58">
        <f>IF($A153="","",IFERROR(IF(S153=0,I153,I153+ROUNDUP(W153*365/12,0)),""))</f>
        <v/>
      </c>
      <c r="Y153" s="59" t="n"/>
      <c r="Z153" s="59" t="n"/>
      <c r="AA153" s="60">
        <f>IF($A153="","",IFERROR(Y153+Z153,""))</f>
        <v/>
      </c>
      <c r="AB153" s="32">
        <f>IF(A153="","",IF(AD153&lt;&gt;"OK","Review Data",IF(L153&lt;=Q153,"Due Now",IF(X153&lt;='Settings'!$B$3,"Due Now",IF(X153&lt;='Settings'!$B$3+'Settings'!$B$5,"Due in 30 Days",IF(X153&lt;='Settings'!$B$3+'Settings'!$B$6,"Due in 90 Days",IF(X153&lt;=EDATE('Settings'!$B$3,6),"Due in 6 Months","Monitor")))))))</f>
        <v/>
      </c>
      <c r="AC153" s="61">
        <f>IF($A153="","",IFERROR(EOMONTH(X153,0),""))</f>
        <v/>
      </c>
      <c r="AD153" s="32">
        <f>IF(A153="","",IF(OR(B153="",C153="",D153="",G153="",H153="",I153="",J153="",K153="",L153="",Y153="",Z153=""),"Missing Required Input",IF(COUNTIF('Settings'!$A$15:$A$18,D153)=0,"Unknown Position Type",IF(J153&lt;H153,"Current Odometer Below Install",IF(I153&lt;G153,"Reading Date Before Install",IF(I153&gt;'Settings'!$B$3,"Reading Date After As-of Date",IF(L153&gt;K153,"Current Tread Above Original",IF(OR(H153&lt;0,J153&lt;0,K153&lt;=0,L153&lt;0,Y153&lt;0,Z153&lt;0,V153&lt;=0),"Check Numeric Input",IF(O153&lt;=0,"Check Wear Rate","OK")))))))))</f>
        <v/>
      </c>
      <c r="AE153" s="37" t="n"/>
      <c r="AF153" s="62">
        <f>IFERROR(IF(AND(AD153="OK",ISNUMBER(X153)),X153+ROW()/100000,""),"")</f>
        <v/>
      </c>
    </row>
    <row r="154">
      <c r="A154" s="25" t="n"/>
      <c r="B154" s="25" t="n"/>
      <c r="C154" s="25" t="n"/>
      <c r="D154" s="25" t="n"/>
      <c r="E154" s="25" t="n"/>
      <c r="F154" s="25" t="n"/>
      <c r="G154" s="55" t="n"/>
      <c r="H154" s="27" t="n"/>
      <c r="I154" s="55" t="n"/>
      <c r="J154" s="27" t="n"/>
      <c r="K154" s="56" t="n"/>
      <c r="L154" s="56" t="n"/>
      <c r="M154" s="29">
        <f>IF($A154="","",IFERROR(IF(OR(H154="",J154=""),"",MAX(0,J154-H154)),""))</f>
        <v/>
      </c>
      <c r="N154" s="57">
        <f>IF($A154="","",IFERROR(IF(OR(K154="",L154=""),"",MAX(0,K154-L154)),""))</f>
        <v/>
      </c>
      <c r="O154" s="31">
        <f>IF($A154="","",IFERROR(IF(AND(M154&gt;0,N154&gt;0),N154/(M154/1000),VLOOKUP(D154,'Settings'!$A$15:$C$18,3,FALSE)),""))</f>
        <v/>
      </c>
      <c r="P154" s="32">
        <f>IF(OR(A154="",D154=""),"",IF(AND(M154&gt;0,N154&gt;0),"Observed Wear","Default from Settings"))</f>
        <v/>
      </c>
      <c r="Q154" s="57">
        <f>IF($A154="","",IFERROR(VLOOKUP(D154,'Settings'!$A$15:$C$18,2,FALSE),""))</f>
        <v/>
      </c>
      <c r="R154" s="57">
        <f>IF($A154="","",IFERROR(MAX(0,L154-Q154),""))</f>
        <v/>
      </c>
      <c r="S154" s="29">
        <f>IF($A154="","",IFERROR(IF(L154&lt;=Q154,0,R154/O154*1000),""))</f>
        <v/>
      </c>
      <c r="T154" s="29">
        <f>IF($A154="","",IFERROR(J154+S154,""))</f>
        <v/>
      </c>
      <c r="U154" s="27" t="n"/>
      <c r="V154" s="29">
        <f>IF(A154="","",IF(U154="",'Settings'!$B$4,U154))</f>
        <v/>
      </c>
      <c r="W154" s="57">
        <f>IF($A154="","",IFERROR(S154/V154,""))</f>
        <v/>
      </c>
      <c r="X154" s="58">
        <f>IF($A154="","",IFERROR(IF(S154=0,I154,I154+ROUNDUP(W154*365/12,0)),""))</f>
        <v/>
      </c>
      <c r="Y154" s="59" t="n"/>
      <c r="Z154" s="59" t="n"/>
      <c r="AA154" s="60">
        <f>IF($A154="","",IFERROR(Y154+Z154,""))</f>
        <v/>
      </c>
      <c r="AB154" s="32">
        <f>IF(A154="","",IF(AD154&lt;&gt;"OK","Review Data",IF(L154&lt;=Q154,"Due Now",IF(X154&lt;='Settings'!$B$3,"Due Now",IF(X154&lt;='Settings'!$B$3+'Settings'!$B$5,"Due in 30 Days",IF(X154&lt;='Settings'!$B$3+'Settings'!$B$6,"Due in 90 Days",IF(X154&lt;=EDATE('Settings'!$B$3,6),"Due in 6 Months","Monitor")))))))</f>
        <v/>
      </c>
      <c r="AC154" s="61">
        <f>IF($A154="","",IFERROR(EOMONTH(X154,0),""))</f>
        <v/>
      </c>
      <c r="AD154" s="32">
        <f>IF(A154="","",IF(OR(B154="",C154="",D154="",G154="",H154="",I154="",J154="",K154="",L154="",Y154="",Z154=""),"Missing Required Input",IF(COUNTIF('Settings'!$A$15:$A$18,D154)=0,"Unknown Position Type",IF(J154&lt;H154,"Current Odometer Below Install",IF(I154&lt;G154,"Reading Date Before Install",IF(I154&gt;'Settings'!$B$3,"Reading Date After As-of Date",IF(L154&gt;K154,"Current Tread Above Original",IF(OR(H154&lt;0,J154&lt;0,K154&lt;=0,L154&lt;0,Y154&lt;0,Z154&lt;0,V154&lt;=0),"Check Numeric Input",IF(O154&lt;=0,"Check Wear Rate","OK")))))))))</f>
        <v/>
      </c>
      <c r="AE154" s="37" t="n"/>
      <c r="AF154" s="62">
        <f>IFERROR(IF(AND(AD154="OK",ISNUMBER(X154)),X154+ROW()/100000,""),"")</f>
        <v/>
      </c>
    </row>
    <row r="155">
      <c r="A155" s="25" t="n"/>
      <c r="B155" s="25" t="n"/>
      <c r="C155" s="25" t="n"/>
      <c r="D155" s="25" t="n"/>
      <c r="E155" s="25" t="n"/>
      <c r="F155" s="25" t="n"/>
      <c r="G155" s="55" t="n"/>
      <c r="H155" s="27" t="n"/>
      <c r="I155" s="55" t="n"/>
      <c r="J155" s="27" t="n"/>
      <c r="K155" s="56" t="n"/>
      <c r="L155" s="56" t="n"/>
      <c r="M155" s="29">
        <f>IF($A155="","",IFERROR(IF(OR(H155="",J155=""),"",MAX(0,J155-H155)),""))</f>
        <v/>
      </c>
      <c r="N155" s="57">
        <f>IF($A155="","",IFERROR(IF(OR(K155="",L155=""),"",MAX(0,K155-L155)),""))</f>
        <v/>
      </c>
      <c r="O155" s="31">
        <f>IF($A155="","",IFERROR(IF(AND(M155&gt;0,N155&gt;0),N155/(M155/1000),VLOOKUP(D155,'Settings'!$A$15:$C$18,3,FALSE)),""))</f>
        <v/>
      </c>
      <c r="P155" s="32">
        <f>IF(OR(A155="",D155=""),"",IF(AND(M155&gt;0,N155&gt;0),"Observed Wear","Default from Settings"))</f>
        <v/>
      </c>
      <c r="Q155" s="57">
        <f>IF($A155="","",IFERROR(VLOOKUP(D155,'Settings'!$A$15:$C$18,2,FALSE),""))</f>
        <v/>
      </c>
      <c r="R155" s="57">
        <f>IF($A155="","",IFERROR(MAX(0,L155-Q155),""))</f>
        <v/>
      </c>
      <c r="S155" s="29">
        <f>IF($A155="","",IFERROR(IF(L155&lt;=Q155,0,R155/O155*1000),""))</f>
        <v/>
      </c>
      <c r="T155" s="29">
        <f>IF($A155="","",IFERROR(J155+S155,""))</f>
        <v/>
      </c>
      <c r="U155" s="27" t="n"/>
      <c r="V155" s="29">
        <f>IF(A155="","",IF(U155="",'Settings'!$B$4,U155))</f>
        <v/>
      </c>
      <c r="W155" s="57">
        <f>IF($A155="","",IFERROR(S155/V155,""))</f>
        <v/>
      </c>
      <c r="X155" s="58">
        <f>IF($A155="","",IFERROR(IF(S155=0,I155,I155+ROUNDUP(W155*365/12,0)),""))</f>
        <v/>
      </c>
      <c r="Y155" s="59" t="n"/>
      <c r="Z155" s="59" t="n"/>
      <c r="AA155" s="60">
        <f>IF($A155="","",IFERROR(Y155+Z155,""))</f>
        <v/>
      </c>
      <c r="AB155" s="32">
        <f>IF(A155="","",IF(AD155&lt;&gt;"OK","Review Data",IF(L155&lt;=Q155,"Due Now",IF(X155&lt;='Settings'!$B$3,"Due Now",IF(X155&lt;='Settings'!$B$3+'Settings'!$B$5,"Due in 30 Days",IF(X155&lt;='Settings'!$B$3+'Settings'!$B$6,"Due in 90 Days",IF(X155&lt;=EDATE('Settings'!$B$3,6),"Due in 6 Months","Monitor")))))))</f>
        <v/>
      </c>
      <c r="AC155" s="61">
        <f>IF($A155="","",IFERROR(EOMONTH(X155,0),""))</f>
        <v/>
      </c>
      <c r="AD155" s="32">
        <f>IF(A155="","",IF(OR(B155="",C155="",D155="",G155="",H155="",I155="",J155="",K155="",L155="",Y155="",Z155=""),"Missing Required Input",IF(COUNTIF('Settings'!$A$15:$A$18,D155)=0,"Unknown Position Type",IF(J155&lt;H155,"Current Odometer Below Install",IF(I155&lt;G155,"Reading Date Before Install",IF(I155&gt;'Settings'!$B$3,"Reading Date After As-of Date",IF(L155&gt;K155,"Current Tread Above Original",IF(OR(H155&lt;0,J155&lt;0,K155&lt;=0,L155&lt;0,Y155&lt;0,Z155&lt;0,V155&lt;=0),"Check Numeric Input",IF(O155&lt;=0,"Check Wear Rate","OK")))))))))</f>
        <v/>
      </c>
      <c r="AE155" s="37" t="n"/>
      <c r="AF155" s="62">
        <f>IFERROR(IF(AND(AD155="OK",ISNUMBER(X155)),X155+ROW()/100000,""),"")</f>
        <v/>
      </c>
    </row>
    <row r="156">
      <c r="A156" s="25" t="n"/>
      <c r="B156" s="25" t="n"/>
      <c r="C156" s="25" t="n"/>
      <c r="D156" s="25" t="n"/>
      <c r="E156" s="25" t="n"/>
      <c r="F156" s="25" t="n"/>
      <c r="G156" s="55" t="n"/>
      <c r="H156" s="27" t="n"/>
      <c r="I156" s="55" t="n"/>
      <c r="J156" s="27" t="n"/>
      <c r="K156" s="56" t="n"/>
      <c r="L156" s="56" t="n"/>
      <c r="M156" s="29">
        <f>IF($A156="","",IFERROR(IF(OR(H156="",J156=""),"",MAX(0,J156-H156)),""))</f>
        <v/>
      </c>
      <c r="N156" s="57">
        <f>IF($A156="","",IFERROR(IF(OR(K156="",L156=""),"",MAX(0,K156-L156)),""))</f>
        <v/>
      </c>
      <c r="O156" s="31">
        <f>IF($A156="","",IFERROR(IF(AND(M156&gt;0,N156&gt;0),N156/(M156/1000),VLOOKUP(D156,'Settings'!$A$15:$C$18,3,FALSE)),""))</f>
        <v/>
      </c>
      <c r="P156" s="32">
        <f>IF(OR(A156="",D156=""),"",IF(AND(M156&gt;0,N156&gt;0),"Observed Wear","Default from Settings"))</f>
        <v/>
      </c>
      <c r="Q156" s="57">
        <f>IF($A156="","",IFERROR(VLOOKUP(D156,'Settings'!$A$15:$C$18,2,FALSE),""))</f>
        <v/>
      </c>
      <c r="R156" s="57">
        <f>IF($A156="","",IFERROR(MAX(0,L156-Q156),""))</f>
        <v/>
      </c>
      <c r="S156" s="29">
        <f>IF($A156="","",IFERROR(IF(L156&lt;=Q156,0,R156/O156*1000),""))</f>
        <v/>
      </c>
      <c r="T156" s="29">
        <f>IF($A156="","",IFERROR(J156+S156,""))</f>
        <v/>
      </c>
      <c r="U156" s="27" t="n"/>
      <c r="V156" s="29">
        <f>IF(A156="","",IF(U156="",'Settings'!$B$4,U156))</f>
        <v/>
      </c>
      <c r="W156" s="57">
        <f>IF($A156="","",IFERROR(S156/V156,""))</f>
        <v/>
      </c>
      <c r="X156" s="58">
        <f>IF($A156="","",IFERROR(IF(S156=0,I156,I156+ROUNDUP(W156*365/12,0)),""))</f>
        <v/>
      </c>
      <c r="Y156" s="59" t="n"/>
      <c r="Z156" s="59" t="n"/>
      <c r="AA156" s="60">
        <f>IF($A156="","",IFERROR(Y156+Z156,""))</f>
        <v/>
      </c>
      <c r="AB156" s="32">
        <f>IF(A156="","",IF(AD156&lt;&gt;"OK","Review Data",IF(L156&lt;=Q156,"Due Now",IF(X156&lt;='Settings'!$B$3,"Due Now",IF(X156&lt;='Settings'!$B$3+'Settings'!$B$5,"Due in 30 Days",IF(X156&lt;='Settings'!$B$3+'Settings'!$B$6,"Due in 90 Days",IF(X156&lt;=EDATE('Settings'!$B$3,6),"Due in 6 Months","Monitor")))))))</f>
        <v/>
      </c>
      <c r="AC156" s="61">
        <f>IF($A156="","",IFERROR(EOMONTH(X156,0),""))</f>
        <v/>
      </c>
      <c r="AD156" s="32">
        <f>IF(A156="","",IF(OR(B156="",C156="",D156="",G156="",H156="",I156="",J156="",K156="",L156="",Y156="",Z156=""),"Missing Required Input",IF(COUNTIF('Settings'!$A$15:$A$18,D156)=0,"Unknown Position Type",IF(J156&lt;H156,"Current Odometer Below Install",IF(I156&lt;G156,"Reading Date Before Install",IF(I156&gt;'Settings'!$B$3,"Reading Date After As-of Date",IF(L156&gt;K156,"Current Tread Above Original",IF(OR(H156&lt;0,J156&lt;0,K156&lt;=0,L156&lt;0,Y156&lt;0,Z156&lt;0,V156&lt;=0),"Check Numeric Input",IF(O156&lt;=0,"Check Wear Rate","OK")))))))))</f>
        <v/>
      </c>
      <c r="AE156" s="37" t="n"/>
      <c r="AF156" s="62">
        <f>IFERROR(IF(AND(AD156="OK",ISNUMBER(X156)),X156+ROW()/100000,""),"")</f>
        <v/>
      </c>
    </row>
    <row r="157">
      <c r="A157" s="25" t="n"/>
      <c r="B157" s="25" t="n"/>
      <c r="C157" s="25" t="n"/>
      <c r="D157" s="25" t="n"/>
      <c r="E157" s="25" t="n"/>
      <c r="F157" s="25" t="n"/>
      <c r="G157" s="55" t="n"/>
      <c r="H157" s="27" t="n"/>
      <c r="I157" s="55" t="n"/>
      <c r="J157" s="27" t="n"/>
      <c r="K157" s="56" t="n"/>
      <c r="L157" s="56" t="n"/>
      <c r="M157" s="29">
        <f>IF($A157="","",IFERROR(IF(OR(H157="",J157=""),"",MAX(0,J157-H157)),""))</f>
        <v/>
      </c>
      <c r="N157" s="57">
        <f>IF($A157="","",IFERROR(IF(OR(K157="",L157=""),"",MAX(0,K157-L157)),""))</f>
        <v/>
      </c>
      <c r="O157" s="31">
        <f>IF($A157="","",IFERROR(IF(AND(M157&gt;0,N157&gt;0),N157/(M157/1000),VLOOKUP(D157,'Settings'!$A$15:$C$18,3,FALSE)),""))</f>
        <v/>
      </c>
      <c r="P157" s="32">
        <f>IF(OR(A157="",D157=""),"",IF(AND(M157&gt;0,N157&gt;0),"Observed Wear","Default from Settings"))</f>
        <v/>
      </c>
      <c r="Q157" s="57">
        <f>IF($A157="","",IFERROR(VLOOKUP(D157,'Settings'!$A$15:$C$18,2,FALSE),""))</f>
        <v/>
      </c>
      <c r="R157" s="57">
        <f>IF($A157="","",IFERROR(MAX(0,L157-Q157),""))</f>
        <v/>
      </c>
      <c r="S157" s="29">
        <f>IF($A157="","",IFERROR(IF(L157&lt;=Q157,0,R157/O157*1000),""))</f>
        <v/>
      </c>
      <c r="T157" s="29">
        <f>IF($A157="","",IFERROR(J157+S157,""))</f>
        <v/>
      </c>
      <c r="U157" s="27" t="n"/>
      <c r="V157" s="29">
        <f>IF(A157="","",IF(U157="",'Settings'!$B$4,U157))</f>
        <v/>
      </c>
      <c r="W157" s="57">
        <f>IF($A157="","",IFERROR(S157/V157,""))</f>
        <v/>
      </c>
      <c r="X157" s="58">
        <f>IF($A157="","",IFERROR(IF(S157=0,I157,I157+ROUNDUP(W157*365/12,0)),""))</f>
        <v/>
      </c>
      <c r="Y157" s="59" t="n"/>
      <c r="Z157" s="59" t="n"/>
      <c r="AA157" s="60">
        <f>IF($A157="","",IFERROR(Y157+Z157,""))</f>
        <v/>
      </c>
      <c r="AB157" s="32">
        <f>IF(A157="","",IF(AD157&lt;&gt;"OK","Review Data",IF(L157&lt;=Q157,"Due Now",IF(X157&lt;='Settings'!$B$3,"Due Now",IF(X157&lt;='Settings'!$B$3+'Settings'!$B$5,"Due in 30 Days",IF(X157&lt;='Settings'!$B$3+'Settings'!$B$6,"Due in 90 Days",IF(X157&lt;=EDATE('Settings'!$B$3,6),"Due in 6 Months","Monitor")))))))</f>
        <v/>
      </c>
      <c r="AC157" s="61">
        <f>IF($A157="","",IFERROR(EOMONTH(X157,0),""))</f>
        <v/>
      </c>
      <c r="AD157" s="32">
        <f>IF(A157="","",IF(OR(B157="",C157="",D157="",G157="",H157="",I157="",J157="",K157="",L157="",Y157="",Z157=""),"Missing Required Input",IF(COUNTIF('Settings'!$A$15:$A$18,D157)=0,"Unknown Position Type",IF(J157&lt;H157,"Current Odometer Below Install",IF(I157&lt;G157,"Reading Date Before Install",IF(I157&gt;'Settings'!$B$3,"Reading Date After As-of Date",IF(L157&gt;K157,"Current Tread Above Original",IF(OR(H157&lt;0,J157&lt;0,K157&lt;=0,L157&lt;0,Y157&lt;0,Z157&lt;0,V157&lt;=0),"Check Numeric Input",IF(O157&lt;=0,"Check Wear Rate","OK")))))))))</f>
        <v/>
      </c>
      <c r="AE157" s="37" t="n"/>
      <c r="AF157" s="62">
        <f>IFERROR(IF(AND(AD157="OK",ISNUMBER(X157)),X157+ROW()/100000,""),"")</f>
        <v/>
      </c>
    </row>
    <row r="158">
      <c r="A158" s="25" t="n"/>
      <c r="B158" s="25" t="n"/>
      <c r="C158" s="25" t="n"/>
      <c r="D158" s="25" t="n"/>
      <c r="E158" s="25" t="n"/>
      <c r="F158" s="25" t="n"/>
      <c r="G158" s="55" t="n"/>
      <c r="H158" s="27" t="n"/>
      <c r="I158" s="55" t="n"/>
      <c r="J158" s="27" t="n"/>
      <c r="K158" s="56" t="n"/>
      <c r="L158" s="56" t="n"/>
      <c r="M158" s="29">
        <f>IF($A158="","",IFERROR(IF(OR(H158="",J158=""),"",MAX(0,J158-H158)),""))</f>
        <v/>
      </c>
      <c r="N158" s="57">
        <f>IF($A158="","",IFERROR(IF(OR(K158="",L158=""),"",MAX(0,K158-L158)),""))</f>
        <v/>
      </c>
      <c r="O158" s="31">
        <f>IF($A158="","",IFERROR(IF(AND(M158&gt;0,N158&gt;0),N158/(M158/1000),VLOOKUP(D158,'Settings'!$A$15:$C$18,3,FALSE)),""))</f>
        <v/>
      </c>
      <c r="P158" s="32">
        <f>IF(OR(A158="",D158=""),"",IF(AND(M158&gt;0,N158&gt;0),"Observed Wear","Default from Settings"))</f>
        <v/>
      </c>
      <c r="Q158" s="57">
        <f>IF($A158="","",IFERROR(VLOOKUP(D158,'Settings'!$A$15:$C$18,2,FALSE),""))</f>
        <v/>
      </c>
      <c r="R158" s="57">
        <f>IF($A158="","",IFERROR(MAX(0,L158-Q158),""))</f>
        <v/>
      </c>
      <c r="S158" s="29">
        <f>IF($A158="","",IFERROR(IF(L158&lt;=Q158,0,R158/O158*1000),""))</f>
        <v/>
      </c>
      <c r="T158" s="29">
        <f>IF($A158="","",IFERROR(J158+S158,""))</f>
        <v/>
      </c>
      <c r="U158" s="27" t="n"/>
      <c r="V158" s="29">
        <f>IF(A158="","",IF(U158="",'Settings'!$B$4,U158))</f>
        <v/>
      </c>
      <c r="W158" s="57">
        <f>IF($A158="","",IFERROR(S158/V158,""))</f>
        <v/>
      </c>
      <c r="X158" s="58">
        <f>IF($A158="","",IFERROR(IF(S158=0,I158,I158+ROUNDUP(W158*365/12,0)),""))</f>
        <v/>
      </c>
      <c r="Y158" s="59" t="n"/>
      <c r="Z158" s="59" t="n"/>
      <c r="AA158" s="60">
        <f>IF($A158="","",IFERROR(Y158+Z158,""))</f>
        <v/>
      </c>
      <c r="AB158" s="32">
        <f>IF(A158="","",IF(AD158&lt;&gt;"OK","Review Data",IF(L158&lt;=Q158,"Due Now",IF(X158&lt;='Settings'!$B$3,"Due Now",IF(X158&lt;='Settings'!$B$3+'Settings'!$B$5,"Due in 30 Days",IF(X158&lt;='Settings'!$B$3+'Settings'!$B$6,"Due in 90 Days",IF(X158&lt;=EDATE('Settings'!$B$3,6),"Due in 6 Months","Monitor")))))))</f>
        <v/>
      </c>
      <c r="AC158" s="61">
        <f>IF($A158="","",IFERROR(EOMONTH(X158,0),""))</f>
        <v/>
      </c>
      <c r="AD158" s="32">
        <f>IF(A158="","",IF(OR(B158="",C158="",D158="",G158="",H158="",I158="",J158="",K158="",L158="",Y158="",Z158=""),"Missing Required Input",IF(COUNTIF('Settings'!$A$15:$A$18,D158)=0,"Unknown Position Type",IF(J158&lt;H158,"Current Odometer Below Install",IF(I158&lt;G158,"Reading Date Before Install",IF(I158&gt;'Settings'!$B$3,"Reading Date After As-of Date",IF(L158&gt;K158,"Current Tread Above Original",IF(OR(H158&lt;0,J158&lt;0,K158&lt;=0,L158&lt;0,Y158&lt;0,Z158&lt;0,V158&lt;=0),"Check Numeric Input",IF(O158&lt;=0,"Check Wear Rate","OK")))))))))</f>
        <v/>
      </c>
      <c r="AE158" s="37" t="n"/>
      <c r="AF158" s="62">
        <f>IFERROR(IF(AND(AD158="OK",ISNUMBER(X158)),X158+ROW()/100000,""),"")</f>
        <v/>
      </c>
    </row>
    <row r="159">
      <c r="A159" s="25" t="n"/>
      <c r="B159" s="25" t="n"/>
      <c r="C159" s="25" t="n"/>
      <c r="D159" s="25" t="n"/>
      <c r="E159" s="25" t="n"/>
      <c r="F159" s="25" t="n"/>
      <c r="G159" s="55" t="n"/>
      <c r="H159" s="27" t="n"/>
      <c r="I159" s="55" t="n"/>
      <c r="J159" s="27" t="n"/>
      <c r="K159" s="56" t="n"/>
      <c r="L159" s="56" t="n"/>
      <c r="M159" s="29">
        <f>IF($A159="","",IFERROR(IF(OR(H159="",J159=""),"",MAX(0,J159-H159)),""))</f>
        <v/>
      </c>
      <c r="N159" s="57">
        <f>IF($A159="","",IFERROR(IF(OR(K159="",L159=""),"",MAX(0,K159-L159)),""))</f>
        <v/>
      </c>
      <c r="O159" s="31">
        <f>IF($A159="","",IFERROR(IF(AND(M159&gt;0,N159&gt;0),N159/(M159/1000),VLOOKUP(D159,'Settings'!$A$15:$C$18,3,FALSE)),""))</f>
        <v/>
      </c>
      <c r="P159" s="32">
        <f>IF(OR(A159="",D159=""),"",IF(AND(M159&gt;0,N159&gt;0),"Observed Wear","Default from Settings"))</f>
        <v/>
      </c>
      <c r="Q159" s="57">
        <f>IF($A159="","",IFERROR(VLOOKUP(D159,'Settings'!$A$15:$C$18,2,FALSE),""))</f>
        <v/>
      </c>
      <c r="R159" s="57">
        <f>IF($A159="","",IFERROR(MAX(0,L159-Q159),""))</f>
        <v/>
      </c>
      <c r="S159" s="29">
        <f>IF($A159="","",IFERROR(IF(L159&lt;=Q159,0,R159/O159*1000),""))</f>
        <v/>
      </c>
      <c r="T159" s="29">
        <f>IF($A159="","",IFERROR(J159+S159,""))</f>
        <v/>
      </c>
      <c r="U159" s="27" t="n"/>
      <c r="V159" s="29">
        <f>IF(A159="","",IF(U159="",'Settings'!$B$4,U159))</f>
        <v/>
      </c>
      <c r="W159" s="57">
        <f>IF($A159="","",IFERROR(S159/V159,""))</f>
        <v/>
      </c>
      <c r="X159" s="58">
        <f>IF($A159="","",IFERROR(IF(S159=0,I159,I159+ROUNDUP(W159*365/12,0)),""))</f>
        <v/>
      </c>
      <c r="Y159" s="59" t="n"/>
      <c r="Z159" s="59" t="n"/>
      <c r="AA159" s="60">
        <f>IF($A159="","",IFERROR(Y159+Z159,""))</f>
        <v/>
      </c>
      <c r="AB159" s="32">
        <f>IF(A159="","",IF(AD159&lt;&gt;"OK","Review Data",IF(L159&lt;=Q159,"Due Now",IF(X159&lt;='Settings'!$B$3,"Due Now",IF(X159&lt;='Settings'!$B$3+'Settings'!$B$5,"Due in 30 Days",IF(X159&lt;='Settings'!$B$3+'Settings'!$B$6,"Due in 90 Days",IF(X159&lt;=EDATE('Settings'!$B$3,6),"Due in 6 Months","Monitor")))))))</f>
        <v/>
      </c>
      <c r="AC159" s="61">
        <f>IF($A159="","",IFERROR(EOMONTH(X159,0),""))</f>
        <v/>
      </c>
      <c r="AD159" s="32">
        <f>IF(A159="","",IF(OR(B159="",C159="",D159="",G159="",H159="",I159="",J159="",K159="",L159="",Y159="",Z159=""),"Missing Required Input",IF(COUNTIF('Settings'!$A$15:$A$18,D159)=0,"Unknown Position Type",IF(J159&lt;H159,"Current Odometer Below Install",IF(I159&lt;G159,"Reading Date Before Install",IF(I159&gt;'Settings'!$B$3,"Reading Date After As-of Date",IF(L159&gt;K159,"Current Tread Above Original",IF(OR(H159&lt;0,J159&lt;0,K159&lt;=0,L159&lt;0,Y159&lt;0,Z159&lt;0,V159&lt;=0),"Check Numeric Input",IF(O159&lt;=0,"Check Wear Rate","OK")))))))))</f>
        <v/>
      </c>
      <c r="AE159" s="37" t="n"/>
      <c r="AF159" s="62">
        <f>IFERROR(IF(AND(AD159="OK",ISNUMBER(X159)),X159+ROW()/100000,""),"")</f>
        <v/>
      </c>
    </row>
    <row r="160">
      <c r="A160" s="25" t="n"/>
      <c r="B160" s="25" t="n"/>
      <c r="C160" s="25" t="n"/>
      <c r="D160" s="25" t="n"/>
      <c r="E160" s="25" t="n"/>
      <c r="F160" s="25" t="n"/>
      <c r="G160" s="55" t="n"/>
      <c r="H160" s="27" t="n"/>
      <c r="I160" s="55" t="n"/>
      <c r="J160" s="27" t="n"/>
      <c r="K160" s="56" t="n"/>
      <c r="L160" s="56" t="n"/>
      <c r="M160" s="29">
        <f>IF($A160="","",IFERROR(IF(OR(H160="",J160=""),"",MAX(0,J160-H160)),""))</f>
        <v/>
      </c>
      <c r="N160" s="57">
        <f>IF($A160="","",IFERROR(IF(OR(K160="",L160=""),"",MAX(0,K160-L160)),""))</f>
        <v/>
      </c>
      <c r="O160" s="31">
        <f>IF($A160="","",IFERROR(IF(AND(M160&gt;0,N160&gt;0),N160/(M160/1000),VLOOKUP(D160,'Settings'!$A$15:$C$18,3,FALSE)),""))</f>
        <v/>
      </c>
      <c r="P160" s="32">
        <f>IF(OR(A160="",D160=""),"",IF(AND(M160&gt;0,N160&gt;0),"Observed Wear","Default from Settings"))</f>
        <v/>
      </c>
      <c r="Q160" s="57">
        <f>IF($A160="","",IFERROR(VLOOKUP(D160,'Settings'!$A$15:$C$18,2,FALSE),""))</f>
        <v/>
      </c>
      <c r="R160" s="57">
        <f>IF($A160="","",IFERROR(MAX(0,L160-Q160),""))</f>
        <v/>
      </c>
      <c r="S160" s="29">
        <f>IF($A160="","",IFERROR(IF(L160&lt;=Q160,0,R160/O160*1000),""))</f>
        <v/>
      </c>
      <c r="T160" s="29">
        <f>IF($A160="","",IFERROR(J160+S160,""))</f>
        <v/>
      </c>
      <c r="U160" s="27" t="n"/>
      <c r="V160" s="29">
        <f>IF(A160="","",IF(U160="",'Settings'!$B$4,U160))</f>
        <v/>
      </c>
      <c r="W160" s="57">
        <f>IF($A160="","",IFERROR(S160/V160,""))</f>
        <v/>
      </c>
      <c r="X160" s="58">
        <f>IF($A160="","",IFERROR(IF(S160=0,I160,I160+ROUNDUP(W160*365/12,0)),""))</f>
        <v/>
      </c>
      <c r="Y160" s="59" t="n"/>
      <c r="Z160" s="59" t="n"/>
      <c r="AA160" s="60">
        <f>IF($A160="","",IFERROR(Y160+Z160,""))</f>
        <v/>
      </c>
      <c r="AB160" s="32">
        <f>IF(A160="","",IF(AD160&lt;&gt;"OK","Review Data",IF(L160&lt;=Q160,"Due Now",IF(X160&lt;='Settings'!$B$3,"Due Now",IF(X160&lt;='Settings'!$B$3+'Settings'!$B$5,"Due in 30 Days",IF(X160&lt;='Settings'!$B$3+'Settings'!$B$6,"Due in 90 Days",IF(X160&lt;=EDATE('Settings'!$B$3,6),"Due in 6 Months","Monitor")))))))</f>
        <v/>
      </c>
      <c r="AC160" s="61">
        <f>IF($A160="","",IFERROR(EOMONTH(X160,0),""))</f>
        <v/>
      </c>
      <c r="AD160" s="32">
        <f>IF(A160="","",IF(OR(B160="",C160="",D160="",G160="",H160="",I160="",J160="",K160="",L160="",Y160="",Z160=""),"Missing Required Input",IF(COUNTIF('Settings'!$A$15:$A$18,D160)=0,"Unknown Position Type",IF(J160&lt;H160,"Current Odometer Below Install",IF(I160&lt;G160,"Reading Date Before Install",IF(I160&gt;'Settings'!$B$3,"Reading Date After As-of Date",IF(L160&gt;K160,"Current Tread Above Original",IF(OR(H160&lt;0,J160&lt;0,K160&lt;=0,L160&lt;0,Y160&lt;0,Z160&lt;0,V160&lt;=0),"Check Numeric Input",IF(O160&lt;=0,"Check Wear Rate","OK")))))))))</f>
        <v/>
      </c>
      <c r="AE160" s="37" t="n"/>
      <c r="AF160" s="62">
        <f>IFERROR(IF(AND(AD160="OK",ISNUMBER(X160)),X160+ROW()/100000,""),"")</f>
        <v/>
      </c>
    </row>
    <row r="161">
      <c r="A161" s="25" t="n"/>
      <c r="B161" s="25" t="n"/>
      <c r="C161" s="25" t="n"/>
      <c r="D161" s="25" t="n"/>
      <c r="E161" s="25" t="n"/>
      <c r="F161" s="25" t="n"/>
      <c r="G161" s="55" t="n"/>
      <c r="H161" s="27" t="n"/>
      <c r="I161" s="55" t="n"/>
      <c r="J161" s="27" t="n"/>
      <c r="K161" s="56" t="n"/>
      <c r="L161" s="56" t="n"/>
      <c r="M161" s="29">
        <f>IF($A161="","",IFERROR(IF(OR(H161="",J161=""),"",MAX(0,J161-H161)),""))</f>
        <v/>
      </c>
      <c r="N161" s="57">
        <f>IF($A161="","",IFERROR(IF(OR(K161="",L161=""),"",MAX(0,K161-L161)),""))</f>
        <v/>
      </c>
      <c r="O161" s="31">
        <f>IF($A161="","",IFERROR(IF(AND(M161&gt;0,N161&gt;0),N161/(M161/1000),VLOOKUP(D161,'Settings'!$A$15:$C$18,3,FALSE)),""))</f>
        <v/>
      </c>
      <c r="P161" s="32">
        <f>IF(OR(A161="",D161=""),"",IF(AND(M161&gt;0,N161&gt;0),"Observed Wear","Default from Settings"))</f>
        <v/>
      </c>
      <c r="Q161" s="57">
        <f>IF($A161="","",IFERROR(VLOOKUP(D161,'Settings'!$A$15:$C$18,2,FALSE),""))</f>
        <v/>
      </c>
      <c r="R161" s="57">
        <f>IF($A161="","",IFERROR(MAX(0,L161-Q161),""))</f>
        <v/>
      </c>
      <c r="S161" s="29">
        <f>IF($A161="","",IFERROR(IF(L161&lt;=Q161,0,R161/O161*1000),""))</f>
        <v/>
      </c>
      <c r="T161" s="29">
        <f>IF($A161="","",IFERROR(J161+S161,""))</f>
        <v/>
      </c>
      <c r="U161" s="27" t="n"/>
      <c r="V161" s="29">
        <f>IF(A161="","",IF(U161="",'Settings'!$B$4,U161))</f>
        <v/>
      </c>
      <c r="W161" s="57">
        <f>IF($A161="","",IFERROR(S161/V161,""))</f>
        <v/>
      </c>
      <c r="X161" s="58">
        <f>IF($A161="","",IFERROR(IF(S161=0,I161,I161+ROUNDUP(W161*365/12,0)),""))</f>
        <v/>
      </c>
      <c r="Y161" s="59" t="n"/>
      <c r="Z161" s="59" t="n"/>
      <c r="AA161" s="60">
        <f>IF($A161="","",IFERROR(Y161+Z161,""))</f>
        <v/>
      </c>
      <c r="AB161" s="32">
        <f>IF(A161="","",IF(AD161&lt;&gt;"OK","Review Data",IF(L161&lt;=Q161,"Due Now",IF(X161&lt;='Settings'!$B$3,"Due Now",IF(X161&lt;='Settings'!$B$3+'Settings'!$B$5,"Due in 30 Days",IF(X161&lt;='Settings'!$B$3+'Settings'!$B$6,"Due in 90 Days",IF(X161&lt;=EDATE('Settings'!$B$3,6),"Due in 6 Months","Monitor")))))))</f>
        <v/>
      </c>
      <c r="AC161" s="61">
        <f>IF($A161="","",IFERROR(EOMONTH(X161,0),""))</f>
        <v/>
      </c>
      <c r="AD161" s="32">
        <f>IF(A161="","",IF(OR(B161="",C161="",D161="",G161="",H161="",I161="",J161="",K161="",L161="",Y161="",Z161=""),"Missing Required Input",IF(COUNTIF('Settings'!$A$15:$A$18,D161)=0,"Unknown Position Type",IF(J161&lt;H161,"Current Odometer Below Install",IF(I161&lt;G161,"Reading Date Before Install",IF(I161&gt;'Settings'!$B$3,"Reading Date After As-of Date",IF(L161&gt;K161,"Current Tread Above Original",IF(OR(H161&lt;0,J161&lt;0,K161&lt;=0,L161&lt;0,Y161&lt;0,Z161&lt;0,V161&lt;=0),"Check Numeric Input",IF(O161&lt;=0,"Check Wear Rate","OK")))))))))</f>
        <v/>
      </c>
      <c r="AE161" s="37" t="n"/>
      <c r="AF161" s="62">
        <f>IFERROR(IF(AND(AD161="OK",ISNUMBER(X161)),X161+ROW()/100000,""),"")</f>
        <v/>
      </c>
    </row>
    <row r="162">
      <c r="A162" s="25" t="n"/>
      <c r="B162" s="25" t="n"/>
      <c r="C162" s="25" t="n"/>
      <c r="D162" s="25" t="n"/>
      <c r="E162" s="25" t="n"/>
      <c r="F162" s="25" t="n"/>
      <c r="G162" s="55" t="n"/>
      <c r="H162" s="27" t="n"/>
      <c r="I162" s="55" t="n"/>
      <c r="J162" s="27" t="n"/>
      <c r="K162" s="56" t="n"/>
      <c r="L162" s="56" t="n"/>
      <c r="M162" s="29">
        <f>IF($A162="","",IFERROR(IF(OR(H162="",J162=""),"",MAX(0,J162-H162)),""))</f>
        <v/>
      </c>
      <c r="N162" s="57">
        <f>IF($A162="","",IFERROR(IF(OR(K162="",L162=""),"",MAX(0,K162-L162)),""))</f>
        <v/>
      </c>
      <c r="O162" s="31">
        <f>IF($A162="","",IFERROR(IF(AND(M162&gt;0,N162&gt;0),N162/(M162/1000),VLOOKUP(D162,'Settings'!$A$15:$C$18,3,FALSE)),""))</f>
        <v/>
      </c>
      <c r="P162" s="32">
        <f>IF(OR(A162="",D162=""),"",IF(AND(M162&gt;0,N162&gt;0),"Observed Wear","Default from Settings"))</f>
        <v/>
      </c>
      <c r="Q162" s="57">
        <f>IF($A162="","",IFERROR(VLOOKUP(D162,'Settings'!$A$15:$C$18,2,FALSE),""))</f>
        <v/>
      </c>
      <c r="R162" s="57">
        <f>IF($A162="","",IFERROR(MAX(0,L162-Q162),""))</f>
        <v/>
      </c>
      <c r="S162" s="29">
        <f>IF($A162="","",IFERROR(IF(L162&lt;=Q162,0,R162/O162*1000),""))</f>
        <v/>
      </c>
      <c r="T162" s="29">
        <f>IF($A162="","",IFERROR(J162+S162,""))</f>
        <v/>
      </c>
      <c r="U162" s="27" t="n"/>
      <c r="V162" s="29">
        <f>IF(A162="","",IF(U162="",'Settings'!$B$4,U162))</f>
        <v/>
      </c>
      <c r="W162" s="57">
        <f>IF($A162="","",IFERROR(S162/V162,""))</f>
        <v/>
      </c>
      <c r="X162" s="58">
        <f>IF($A162="","",IFERROR(IF(S162=0,I162,I162+ROUNDUP(W162*365/12,0)),""))</f>
        <v/>
      </c>
      <c r="Y162" s="59" t="n"/>
      <c r="Z162" s="59" t="n"/>
      <c r="AA162" s="60">
        <f>IF($A162="","",IFERROR(Y162+Z162,""))</f>
        <v/>
      </c>
      <c r="AB162" s="32">
        <f>IF(A162="","",IF(AD162&lt;&gt;"OK","Review Data",IF(L162&lt;=Q162,"Due Now",IF(X162&lt;='Settings'!$B$3,"Due Now",IF(X162&lt;='Settings'!$B$3+'Settings'!$B$5,"Due in 30 Days",IF(X162&lt;='Settings'!$B$3+'Settings'!$B$6,"Due in 90 Days",IF(X162&lt;=EDATE('Settings'!$B$3,6),"Due in 6 Months","Monitor")))))))</f>
        <v/>
      </c>
      <c r="AC162" s="61">
        <f>IF($A162="","",IFERROR(EOMONTH(X162,0),""))</f>
        <v/>
      </c>
      <c r="AD162" s="32">
        <f>IF(A162="","",IF(OR(B162="",C162="",D162="",G162="",H162="",I162="",J162="",K162="",L162="",Y162="",Z162=""),"Missing Required Input",IF(COUNTIF('Settings'!$A$15:$A$18,D162)=0,"Unknown Position Type",IF(J162&lt;H162,"Current Odometer Below Install",IF(I162&lt;G162,"Reading Date Before Install",IF(I162&gt;'Settings'!$B$3,"Reading Date After As-of Date",IF(L162&gt;K162,"Current Tread Above Original",IF(OR(H162&lt;0,J162&lt;0,K162&lt;=0,L162&lt;0,Y162&lt;0,Z162&lt;0,V162&lt;=0),"Check Numeric Input",IF(O162&lt;=0,"Check Wear Rate","OK")))))))))</f>
        <v/>
      </c>
      <c r="AE162" s="37" t="n"/>
      <c r="AF162" s="62">
        <f>IFERROR(IF(AND(AD162="OK",ISNUMBER(X162)),X162+ROW()/100000,""),"")</f>
        <v/>
      </c>
    </row>
    <row r="163">
      <c r="A163" s="25" t="n"/>
      <c r="B163" s="25" t="n"/>
      <c r="C163" s="25" t="n"/>
      <c r="D163" s="25" t="n"/>
      <c r="E163" s="25" t="n"/>
      <c r="F163" s="25" t="n"/>
      <c r="G163" s="55" t="n"/>
      <c r="H163" s="27" t="n"/>
      <c r="I163" s="55" t="n"/>
      <c r="J163" s="27" t="n"/>
      <c r="K163" s="56" t="n"/>
      <c r="L163" s="56" t="n"/>
      <c r="M163" s="29">
        <f>IF($A163="","",IFERROR(IF(OR(H163="",J163=""),"",MAX(0,J163-H163)),""))</f>
        <v/>
      </c>
      <c r="N163" s="57">
        <f>IF($A163="","",IFERROR(IF(OR(K163="",L163=""),"",MAX(0,K163-L163)),""))</f>
        <v/>
      </c>
      <c r="O163" s="31">
        <f>IF($A163="","",IFERROR(IF(AND(M163&gt;0,N163&gt;0),N163/(M163/1000),VLOOKUP(D163,'Settings'!$A$15:$C$18,3,FALSE)),""))</f>
        <v/>
      </c>
      <c r="P163" s="32">
        <f>IF(OR(A163="",D163=""),"",IF(AND(M163&gt;0,N163&gt;0),"Observed Wear","Default from Settings"))</f>
        <v/>
      </c>
      <c r="Q163" s="57">
        <f>IF($A163="","",IFERROR(VLOOKUP(D163,'Settings'!$A$15:$C$18,2,FALSE),""))</f>
        <v/>
      </c>
      <c r="R163" s="57">
        <f>IF($A163="","",IFERROR(MAX(0,L163-Q163),""))</f>
        <v/>
      </c>
      <c r="S163" s="29">
        <f>IF($A163="","",IFERROR(IF(L163&lt;=Q163,0,R163/O163*1000),""))</f>
        <v/>
      </c>
      <c r="T163" s="29">
        <f>IF($A163="","",IFERROR(J163+S163,""))</f>
        <v/>
      </c>
      <c r="U163" s="27" t="n"/>
      <c r="V163" s="29">
        <f>IF(A163="","",IF(U163="",'Settings'!$B$4,U163))</f>
        <v/>
      </c>
      <c r="W163" s="57">
        <f>IF($A163="","",IFERROR(S163/V163,""))</f>
        <v/>
      </c>
      <c r="X163" s="58">
        <f>IF($A163="","",IFERROR(IF(S163=0,I163,I163+ROUNDUP(W163*365/12,0)),""))</f>
        <v/>
      </c>
      <c r="Y163" s="59" t="n"/>
      <c r="Z163" s="59" t="n"/>
      <c r="AA163" s="60">
        <f>IF($A163="","",IFERROR(Y163+Z163,""))</f>
        <v/>
      </c>
      <c r="AB163" s="32">
        <f>IF(A163="","",IF(AD163&lt;&gt;"OK","Review Data",IF(L163&lt;=Q163,"Due Now",IF(X163&lt;='Settings'!$B$3,"Due Now",IF(X163&lt;='Settings'!$B$3+'Settings'!$B$5,"Due in 30 Days",IF(X163&lt;='Settings'!$B$3+'Settings'!$B$6,"Due in 90 Days",IF(X163&lt;=EDATE('Settings'!$B$3,6),"Due in 6 Months","Monitor")))))))</f>
        <v/>
      </c>
      <c r="AC163" s="61">
        <f>IF($A163="","",IFERROR(EOMONTH(X163,0),""))</f>
        <v/>
      </c>
      <c r="AD163" s="32">
        <f>IF(A163="","",IF(OR(B163="",C163="",D163="",G163="",H163="",I163="",J163="",K163="",L163="",Y163="",Z163=""),"Missing Required Input",IF(COUNTIF('Settings'!$A$15:$A$18,D163)=0,"Unknown Position Type",IF(J163&lt;H163,"Current Odometer Below Install",IF(I163&lt;G163,"Reading Date Before Install",IF(I163&gt;'Settings'!$B$3,"Reading Date After As-of Date",IF(L163&gt;K163,"Current Tread Above Original",IF(OR(H163&lt;0,J163&lt;0,K163&lt;=0,L163&lt;0,Y163&lt;0,Z163&lt;0,V163&lt;=0),"Check Numeric Input",IF(O163&lt;=0,"Check Wear Rate","OK")))))))))</f>
        <v/>
      </c>
      <c r="AE163" s="37" t="n"/>
      <c r="AF163" s="62">
        <f>IFERROR(IF(AND(AD163="OK",ISNUMBER(X163)),X163+ROW()/100000,""),"")</f>
        <v/>
      </c>
    </row>
    <row r="164">
      <c r="A164" s="25" t="n"/>
      <c r="B164" s="25" t="n"/>
      <c r="C164" s="25" t="n"/>
      <c r="D164" s="25" t="n"/>
      <c r="E164" s="25" t="n"/>
      <c r="F164" s="25" t="n"/>
      <c r="G164" s="55" t="n"/>
      <c r="H164" s="27" t="n"/>
      <c r="I164" s="55" t="n"/>
      <c r="J164" s="27" t="n"/>
      <c r="K164" s="56" t="n"/>
      <c r="L164" s="56" t="n"/>
      <c r="M164" s="29">
        <f>IF($A164="","",IFERROR(IF(OR(H164="",J164=""),"",MAX(0,J164-H164)),""))</f>
        <v/>
      </c>
      <c r="N164" s="57">
        <f>IF($A164="","",IFERROR(IF(OR(K164="",L164=""),"",MAX(0,K164-L164)),""))</f>
        <v/>
      </c>
      <c r="O164" s="31">
        <f>IF($A164="","",IFERROR(IF(AND(M164&gt;0,N164&gt;0),N164/(M164/1000),VLOOKUP(D164,'Settings'!$A$15:$C$18,3,FALSE)),""))</f>
        <v/>
      </c>
      <c r="P164" s="32">
        <f>IF(OR(A164="",D164=""),"",IF(AND(M164&gt;0,N164&gt;0),"Observed Wear","Default from Settings"))</f>
        <v/>
      </c>
      <c r="Q164" s="57">
        <f>IF($A164="","",IFERROR(VLOOKUP(D164,'Settings'!$A$15:$C$18,2,FALSE),""))</f>
        <v/>
      </c>
      <c r="R164" s="57">
        <f>IF($A164="","",IFERROR(MAX(0,L164-Q164),""))</f>
        <v/>
      </c>
      <c r="S164" s="29">
        <f>IF($A164="","",IFERROR(IF(L164&lt;=Q164,0,R164/O164*1000),""))</f>
        <v/>
      </c>
      <c r="T164" s="29">
        <f>IF($A164="","",IFERROR(J164+S164,""))</f>
        <v/>
      </c>
      <c r="U164" s="27" t="n"/>
      <c r="V164" s="29">
        <f>IF(A164="","",IF(U164="",'Settings'!$B$4,U164))</f>
        <v/>
      </c>
      <c r="W164" s="57">
        <f>IF($A164="","",IFERROR(S164/V164,""))</f>
        <v/>
      </c>
      <c r="X164" s="58">
        <f>IF($A164="","",IFERROR(IF(S164=0,I164,I164+ROUNDUP(W164*365/12,0)),""))</f>
        <v/>
      </c>
      <c r="Y164" s="59" t="n"/>
      <c r="Z164" s="59" t="n"/>
      <c r="AA164" s="60">
        <f>IF($A164="","",IFERROR(Y164+Z164,""))</f>
        <v/>
      </c>
      <c r="AB164" s="32">
        <f>IF(A164="","",IF(AD164&lt;&gt;"OK","Review Data",IF(L164&lt;=Q164,"Due Now",IF(X164&lt;='Settings'!$B$3,"Due Now",IF(X164&lt;='Settings'!$B$3+'Settings'!$B$5,"Due in 30 Days",IF(X164&lt;='Settings'!$B$3+'Settings'!$B$6,"Due in 90 Days",IF(X164&lt;=EDATE('Settings'!$B$3,6),"Due in 6 Months","Monitor")))))))</f>
        <v/>
      </c>
      <c r="AC164" s="61">
        <f>IF($A164="","",IFERROR(EOMONTH(X164,0),""))</f>
        <v/>
      </c>
      <c r="AD164" s="32">
        <f>IF(A164="","",IF(OR(B164="",C164="",D164="",G164="",H164="",I164="",J164="",K164="",L164="",Y164="",Z164=""),"Missing Required Input",IF(COUNTIF('Settings'!$A$15:$A$18,D164)=0,"Unknown Position Type",IF(J164&lt;H164,"Current Odometer Below Install",IF(I164&lt;G164,"Reading Date Before Install",IF(I164&gt;'Settings'!$B$3,"Reading Date After As-of Date",IF(L164&gt;K164,"Current Tread Above Original",IF(OR(H164&lt;0,J164&lt;0,K164&lt;=0,L164&lt;0,Y164&lt;0,Z164&lt;0,V164&lt;=0),"Check Numeric Input",IF(O164&lt;=0,"Check Wear Rate","OK")))))))))</f>
        <v/>
      </c>
      <c r="AE164" s="37" t="n"/>
      <c r="AF164" s="62">
        <f>IFERROR(IF(AND(AD164="OK",ISNUMBER(X164)),X164+ROW()/100000,""),"")</f>
        <v/>
      </c>
    </row>
    <row r="165">
      <c r="A165" s="25" t="n"/>
      <c r="B165" s="25" t="n"/>
      <c r="C165" s="25" t="n"/>
      <c r="D165" s="25" t="n"/>
      <c r="E165" s="25" t="n"/>
      <c r="F165" s="25" t="n"/>
      <c r="G165" s="55" t="n"/>
      <c r="H165" s="27" t="n"/>
      <c r="I165" s="55" t="n"/>
      <c r="J165" s="27" t="n"/>
      <c r="K165" s="56" t="n"/>
      <c r="L165" s="56" t="n"/>
      <c r="M165" s="29">
        <f>IF($A165="","",IFERROR(IF(OR(H165="",J165=""),"",MAX(0,J165-H165)),""))</f>
        <v/>
      </c>
      <c r="N165" s="57">
        <f>IF($A165="","",IFERROR(IF(OR(K165="",L165=""),"",MAX(0,K165-L165)),""))</f>
        <v/>
      </c>
      <c r="O165" s="31">
        <f>IF($A165="","",IFERROR(IF(AND(M165&gt;0,N165&gt;0),N165/(M165/1000),VLOOKUP(D165,'Settings'!$A$15:$C$18,3,FALSE)),""))</f>
        <v/>
      </c>
      <c r="P165" s="32">
        <f>IF(OR(A165="",D165=""),"",IF(AND(M165&gt;0,N165&gt;0),"Observed Wear","Default from Settings"))</f>
        <v/>
      </c>
      <c r="Q165" s="57">
        <f>IF($A165="","",IFERROR(VLOOKUP(D165,'Settings'!$A$15:$C$18,2,FALSE),""))</f>
        <v/>
      </c>
      <c r="R165" s="57">
        <f>IF($A165="","",IFERROR(MAX(0,L165-Q165),""))</f>
        <v/>
      </c>
      <c r="S165" s="29">
        <f>IF($A165="","",IFERROR(IF(L165&lt;=Q165,0,R165/O165*1000),""))</f>
        <v/>
      </c>
      <c r="T165" s="29">
        <f>IF($A165="","",IFERROR(J165+S165,""))</f>
        <v/>
      </c>
      <c r="U165" s="27" t="n"/>
      <c r="V165" s="29">
        <f>IF(A165="","",IF(U165="",'Settings'!$B$4,U165))</f>
        <v/>
      </c>
      <c r="W165" s="57">
        <f>IF($A165="","",IFERROR(S165/V165,""))</f>
        <v/>
      </c>
      <c r="X165" s="58">
        <f>IF($A165="","",IFERROR(IF(S165=0,I165,I165+ROUNDUP(W165*365/12,0)),""))</f>
        <v/>
      </c>
      <c r="Y165" s="59" t="n"/>
      <c r="Z165" s="59" t="n"/>
      <c r="AA165" s="60">
        <f>IF($A165="","",IFERROR(Y165+Z165,""))</f>
        <v/>
      </c>
      <c r="AB165" s="32">
        <f>IF(A165="","",IF(AD165&lt;&gt;"OK","Review Data",IF(L165&lt;=Q165,"Due Now",IF(X165&lt;='Settings'!$B$3,"Due Now",IF(X165&lt;='Settings'!$B$3+'Settings'!$B$5,"Due in 30 Days",IF(X165&lt;='Settings'!$B$3+'Settings'!$B$6,"Due in 90 Days",IF(X165&lt;=EDATE('Settings'!$B$3,6),"Due in 6 Months","Monitor")))))))</f>
        <v/>
      </c>
      <c r="AC165" s="61">
        <f>IF($A165="","",IFERROR(EOMONTH(X165,0),""))</f>
        <v/>
      </c>
      <c r="AD165" s="32">
        <f>IF(A165="","",IF(OR(B165="",C165="",D165="",G165="",H165="",I165="",J165="",K165="",L165="",Y165="",Z165=""),"Missing Required Input",IF(COUNTIF('Settings'!$A$15:$A$18,D165)=0,"Unknown Position Type",IF(J165&lt;H165,"Current Odometer Below Install",IF(I165&lt;G165,"Reading Date Before Install",IF(I165&gt;'Settings'!$B$3,"Reading Date After As-of Date",IF(L165&gt;K165,"Current Tread Above Original",IF(OR(H165&lt;0,J165&lt;0,K165&lt;=0,L165&lt;0,Y165&lt;0,Z165&lt;0,V165&lt;=0),"Check Numeric Input",IF(O165&lt;=0,"Check Wear Rate","OK")))))))))</f>
        <v/>
      </c>
      <c r="AE165" s="37" t="n"/>
      <c r="AF165" s="62">
        <f>IFERROR(IF(AND(AD165="OK",ISNUMBER(X165)),X165+ROW()/100000,""),"")</f>
        <v/>
      </c>
    </row>
    <row r="166">
      <c r="A166" s="25" t="n"/>
      <c r="B166" s="25" t="n"/>
      <c r="C166" s="25" t="n"/>
      <c r="D166" s="25" t="n"/>
      <c r="E166" s="25" t="n"/>
      <c r="F166" s="25" t="n"/>
      <c r="G166" s="55" t="n"/>
      <c r="H166" s="27" t="n"/>
      <c r="I166" s="55" t="n"/>
      <c r="J166" s="27" t="n"/>
      <c r="K166" s="56" t="n"/>
      <c r="L166" s="56" t="n"/>
      <c r="M166" s="29">
        <f>IF($A166="","",IFERROR(IF(OR(H166="",J166=""),"",MAX(0,J166-H166)),""))</f>
        <v/>
      </c>
      <c r="N166" s="57">
        <f>IF($A166="","",IFERROR(IF(OR(K166="",L166=""),"",MAX(0,K166-L166)),""))</f>
        <v/>
      </c>
      <c r="O166" s="31">
        <f>IF($A166="","",IFERROR(IF(AND(M166&gt;0,N166&gt;0),N166/(M166/1000),VLOOKUP(D166,'Settings'!$A$15:$C$18,3,FALSE)),""))</f>
        <v/>
      </c>
      <c r="P166" s="32">
        <f>IF(OR(A166="",D166=""),"",IF(AND(M166&gt;0,N166&gt;0),"Observed Wear","Default from Settings"))</f>
        <v/>
      </c>
      <c r="Q166" s="57">
        <f>IF($A166="","",IFERROR(VLOOKUP(D166,'Settings'!$A$15:$C$18,2,FALSE),""))</f>
        <v/>
      </c>
      <c r="R166" s="57">
        <f>IF($A166="","",IFERROR(MAX(0,L166-Q166),""))</f>
        <v/>
      </c>
      <c r="S166" s="29">
        <f>IF($A166="","",IFERROR(IF(L166&lt;=Q166,0,R166/O166*1000),""))</f>
        <v/>
      </c>
      <c r="T166" s="29">
        <f>IF($A166="","",IFERROR(J166+S166,""))</f>
        <v/>
      </c>
      <c r="U166" s="27" t="n"/>
      <c r="V166" s="29">
        <f>IF(A166="","",IF(U166="",'Settings'!$B$4,U166))</f>
        <v/>
      </c>
      <c r="W166" s="57">
        <f>IF($A166="","",IFERROR(S166/V166,""))</f>
        <v/>
      </c>
      <c r="X166" s="58">
        <f>IF($A166="","",IFERROR(IF(S166=0,I166,I166+ROUNDUP(W166*365/12,0)),""))</f>
        <v/>
      </c>
      <c r="Y166" s="59" t="n"/>
      <c r="Z166" s="59" t="n"/>
      <c r="AA166" s="60">
        <f>IF($A166="","",IFERROR(Y166+Z166,""))</f>
        <v/>
      </c>
      <c r="AB166" s="32">
        <f>IF(A166="","",IF(AD166&lt;&gt;"OK","Review Data",IF(L166&lt;=Q166,"Due Now",IF(X166&lt;='Settings'!$B$3,"Due Now",IF(X166&lt;='Settings'!$B$3+'Settings'!$B$5,"Due in 30 Days",IF(X166&lt;='Settings'!$B$3+'Settings'!$B$6,"Due in 90 Days",IF(X166&lt;=EDATE('Settings'!$B$3,6),"Due in 6 Months","Monitor")))))))</f>
        <v/>
      </c>
      <c r="AC166" s="61">
        <f>IF($A166="","",IFERROR(EOMONTH(X166,0),""))</f>
        <v/>
      </c>
      <c r="AD166" s="32">
        <f>IF(A166="","",IF(OR(B166="",C166="",D166="",G166="",H166="",I166="",J166="",K166="",L166="",Y166="",Z166=""),"Missing Required Input",IF(COUNTIF('Settings'!$A$15:$A$18,D166)=0,"Unknown Position Type",IF(J166&lt;H166,"Current Odometer Below Install",IF(I166&lt;G166,"Reading Date Before Install",IF(I166&gt;'Settings'!$B$3,"Reading Date After As-of Date",IF(L166&gt;K166,"Current Tread Above Original",IF(OR(H166&lt;0,J166&lt;0,K166&lt;=0,L166&lt;0,Y166&lt;0,Z166&lt;0,V166&lt;=0),"Check Numeric Input",IF(O166&lt;=0,"Check Wear Rate","OK")))))))))</f>
        <v/>
      </c>
      <c r="AE166" s="37" t="n"/>
      <c r="AF166" s="62">
        <f>IFERROR(IF(AND(AD166="OK",ISNUMBER(X166)),X166+ROW()/100000,""),"")</f>
        <v/>
      </c>
    </row>
    <row r="167">
      <c r="A167" s="25" t="n"/>
      <c r="B167" s="25" t="n"/>
      <c r="C167" s="25" t="n"/>
      <c r="D167" s="25" t="n"/>
      <c r="E167" s="25" t="n"/>
      <c r="F167" s="25" t="n"/>
      <c r="G167" s="55" t="n"/>
      <c r="H167" s="27" t="n"/>
      <c r="I167" s="55" t="n"/>
      <c r="J167" s="27" t="n"/>
      <c r="K167" s="56" t="n"/>
      <c r="L167" s="56" t="n"/>
      <c r="M167" s="29">
        <f>IF($A167="","",IFERROR(IF(OR(H167="",J167=""),"",MAX(0,J167-H167)),""))</f>
        <v/>
      </c>
      <c r="N167" s="57">
        <f>IF($A167="","",IFERROR(IF(OR(K167="",L167=""),"",MAX(0,K167-L167)),""))</f>
        <v/>
      </c>
      <c r="O167" s="31">
        <f>IF($A167="","",IFERROR(IF(AND(M167&gt;0,N167&gt;0),N167/(M167/1000),VLOOKUP(D167,'Settings'!$A$15:$C$18,3,FALSE)),""))</f>
        <v/>
      </c>
      <c r="P167" s="32">
        <f>IF(OR(A167="",D167=""),"",IF(AND(M167&gt;0,N167&gt;0),"Observed Wear","Default from Settings"))</f>
        <v/>
      </c>
      <c r="Q167" s="57">
        <f>IF($A167="","",IFERROR(VLOOKUP(D167,'Settings'!$A$15:$C$18,2,FALSE),""))</f>
        <v/>
      </c>
      <c r="R167" s="57">
        <f>IF($A167="","",IFERROR(MAX(0,L167-Q167),""))</f>
        <v/>
      </c>
      <c r="S167" s="29">
        <f>IF($A167="","",IFERROR(IF(L167&lt;=Q167,0,R167/O167*1000),""))</f>
        <v/>
      </c>
      <c r="T167" s="29">
        <f>IF($A167="","",IFERROR(J167+S167,""))</f>
        <v/>
      </c>
      <c r="U167" s="27" t="n"/>
      <c r="V167" s="29">
        <f>IF(A167="","",IF(U167="",'Settings'!$B$4,U167))</f>
        <v/>
      </c>
      <c r="W167" s="57">
        <f>IF($A167="","",IFERROR(S167/V167,""))</f>
        <v/>
      </c>
      <c r="X167" s="58">
        <f>IF($A167="","",IFERROR(IF(S167=0,I167,I167+ROUNDUP(W167*365/12,0)),""))</f>
        <v/>
      </c>
      <c r="Y167" s="59" t="n"/>
      <c r="Z167" s="59" t="n"/>
      <c r="AA167" s="60">
        <f>IF($A167="","",IFERROR(Y167+Z167,""))</f>
        <v/>
      </c>
      <c r="AB167" s="32">
        <f>IF(A167="","",IF(AD167&lt;&gt;"OK","Review Data",IF(L167&lt;=Q167,"Due Now",IF(X167&lt;='Settings'!$B$3,"Due Now",IF(X167&lt;='Settings'!$B$3+'Settings'!$B$5,"Due in 30 Days",IF(X167&lt;='Settings'!$B$3+'Settings'!$B$6,"Due in 90 Days",IF(X167&lt;=EDATE('Settings'!$B$3,6),"Due in 6 Months","Monitor")))))))</f>
        <v/>
      </c>
      <c r="AC167" s="61">
        <f>IF($A167="","",IFERROR(EOMONTH(X167,0),""))</f>
        <v/>
      </c>
      <c r="AD167" s="32">
        <f>IF(A167="","",IF(OR(B167="",C167="",D167="",G167="",H167="",I167="",J167="",K167="",L167="",Y167="",Z167=""),"Missing Required Input",IF(COUNTIF('Settings'!$A$15:$A$18,D167)=0,"Unknown Position Type",IF(J167&lt;H167,"Current Odometer Below Install",IF(I167&lt;G167,"Reading Date Before Install",IF(I167&gt;'Settings'!$B$3,"Reading Date After As-of Date",IF(L167&gt;K167,"Current Tread Above Original",IF(OR(H167&lt;0,J167&lt;0,K167&lt;=0,L167&lt;0,Y167&lt;0,Z167&lt;0,V167&lt;=0),"Check Numeric Input",IF(O167&lt;=0,"Check Wear Rate","OK")))))))))</f>
        <v/>
      </c>
      <c r="AE167" s="37" t="n"/>
      <c r="AF167" s="62">
        <f>IFERROR(IF(AND(AD167="OK",ISNUMBER(X167)),X167+ROW()/100000,""),"")</f>
        <v/>
      </c>
    </row>
    <row r="168">
      <c r="A168" s="25" t="n"/>
      <c r="B168" s="25" t="n"/>
      <c r="C168" s="25" t="n"/>
      <c r="D168" s="25" t="n"/>
      <c r="E168" s="25" t="n"/>
      <c r="F168" s="25" t="n"/>
      <c r="G168" s="55" t="n"/>
      <c r="H168" s="27" t="n"/>
      <c r="I168" s="55" t="n"/>
      <c r="J168" s="27" t="n"/>
      <c r="K168" s="56" t="n"/>
      <c r="L168" s="56" t="n"/>
      <c r="M168" s="29">
        <f>IF($A168="","",IFERROR(IF(OR(H168="",J168=""),"",MAX(0,J168-H168)),""))</f>
        <v/>
      </c>
      <c r="N168" s="57">
        <f>IF($A168="","",IFERROR(IF(OR(K168="",L168=""),"",MAX(0,K168-L168)),""))</f>
        <v/>
      </c>
      <c r="O168" s="31">
        <f>IF($A168="","",IFERROR(IF(AND(M168&gt;0,N168&gt;0),N168/(M168/1000),VLOOKUP(D168,'Settings'!$A$15:$C$18,3,FALSE)),""))</f>
        <v/>
      </c>
      <c r="P168" s="32">
        <f>IF(OR(A168="",D168=""),"",IF(AND(M168&gt;0,N168&gt;0),"Observed Wear","Default from Settings"))</f>
        <v/>
      </c>
      <c r="Q168" s="57">
        <f>IF($A168="","",IFERROR(VLOOKUP(D168,'Settings'!$A$15:$C$18,2,FALSE),""))</f>
        <v/>
      </c>
      <c r="R168" s="57">
        <f>IF($A168="","",IFERROR(MAX(0,L168-Q168),""))</f>
        <v/>
      </c>
      <c r="S168" s="29">
        <f>IF($A168="","",IFERROR(IF(L168&lt;=Q168,0,R168/O168*1000),""))</f>
        <v/>
      </c>
      <c r="T168" s="29">
        <f>IF($A168="","",IFERROR(J168+S168,""))</f>
        <v/>
      </c>
      <c r="U168" s="27" t="n"/>
      <c r="V168" s="29">
        <f>IF(A168="","",IF(U168="",'Settings'!$B$4,U168))</f>
        <v/>
      </c>
      <c r="W168" s="57">
        <f>IF($A168="","",IFERROR(S168/V168,""))</f>
        <v/>
      </c>
      <c r="X168" s="58">
        <f>IF($A168="","",IFERROR(IF(S168=0,I168,I168+ROUNDUP(W168*365/12,0)),""))</f>
        <v/>
      </c>
      <c r="Y168" s="59" t="n"/>
      <c r="Z168" s="59" t="n"/>
      <c r="AA168" s="60">
        <f>IF($A168="","",IFERROR(Y168+Z168,""))</f>
        <v/>
      </c>
      <c r="AB168" s="32">
        <f>IF(A168="","",IF(AD168&lt;&gt;"OK","Review Data",IF(L168&lt;=Q168,"Due Now",IF(X168&lt;='Settings'!$B$3,"Due Now",IF(X168&lt;='Settings'!$B$3+'Settings'!$B$5,"Due in 30 Days",IF(X168&lt;='Settings'!$B$3+'Settings'!$B$6,"Due in 90 Days",IF(X168&lt;=EDATE('Settings'!$B$3,6),"Due in 6 Months","Monitor")))))))</f>
        <v/>
      </c>
      <c r="AC168" s="61">
        <f>IF($A168="","",IFERROR(EOMONTH(X168,0),""))</f>
        <v/>
      </c>
      <c r="AD168" s="32">
        <f>IF(A168="","",IF(OR(B168="",C168="",D168="",G168="",H168="",I168="",J168="",K168="",L168="",Y168="",Z168=""),"Missing Required Input",IF(COUNTIF('Settings'!$A$15:$A$18,D168)=0,"Unknown Position Type",IF(J168&lt;H168,"Current Odometer Below Install",IF(I168&lt;G168,"Reading Date Before Install",IF(I168&gt;'Settings'!$B$3,"Reading Date After As-of Date",IF(L168&gt;K168,"Current Tread Above Original",IF(OR(H168&lt;0,J168&lt;0,K168&lt;=0,L168&lt;0,Y168&lt;0,Z168&lt;0,V168&lt;=0),"Check Numeric Input",IF(O168&lt;=0,"Check Wear Rate","OK")))))))))</f>
        <v/>
      </c>
      <c r="AE168" s="37" t="n"/>
      <c r="AF168" s="62">
        <f>IFERROR(IF(AND(AD168="OK",ISNUMBER(X168)),X168+ROW()/100000,""),"")</f>
        <v/>
      </c>
    </row>
    <row r="169">
      <c r="A169" s="25" t="n"/>
      <c r="B169" s="25" t="n"/>
      <c r="C169" s="25" t="n"/>
      <c r="D169" s="25" t="n"/>
      <c r="E169" s="25" t="n"/>
      <c r="F169" s="25" t="n"/>
      <c r="G169" s="55" t="n"/>
      <c r="H169" s="27" t="n"/>
      <c r="I169" s="55" t="n"/>
      <c r="J169" s="27" t="n"/>
      <c r="K169" s="56" t="n"/>
      <c r="L169" s="56" t="n"/>
      <c r="M169" s="29">
        <f>IF($A169="","",IFERROR(IF(OR(H169="",J169=""),"",MAX(0,J169-H169)),""))</f>
        <v/>
      </c>
      <c r="N169" s="57">
        <f>IF($A169="","",IFERROR(IF(OR(K169="",L169=""),"",MAX(0,K169-L169)),""))</f>
        <v/>
      </c>
      <c r="O169" s="31">
        <f>IF($A169="","",IFERROR(IF(AND(M169&gt;0,N169&gt;0),N169/(M169/1000),VLOOKUP(D169,'Settings'!$A$15:$C$18,3,FALSE)),""))</f>
        <v/>
      </c>
      <c r="P169" s="32">
        <f>IF(OR(A169="",D169=""),"",IF(AND(M169&gt;0,N169&gt;0),"Observed Wear","Default from Settings"))</f>
        <v/>
      </c>
      <c r="Q169" s="57">
        <f>IF($A169="","",IFERROR(VLOOKUP(D169,'Settings'!$A$15:$C$18,2,FALSE),""))</f>
        <v/>
      </c>
      <c r="R169" s="57">
        <f>IF($A169="","",IFERROR(MAX(0,L169-Q169),""))</f>
        <v/>
      </c>
      <c r="S169" s="29">
        <f>IF($A169="","",IFERROR(IF(L169&lt;=Q169,0,R169/O169*1000),""))</f>
        <v/>
      </c>
      <c r="T169" s="29">
        <f>IF($A169="","",IFERROR(J169+S169,""))</f>
        <v/>
      </c>
      <c r="U169" s="27" t="n"/>
      <c r="V169" s="29">
        <f>IF(A169="","",IF(U169="",'Settings'!$B$4,U169))</f>
        <v/>
      </c>
      <c r="W169" s="57">
        <f>IF($A169="","",IFERROR(S169/V169,""))</f>
        <v/>
      </c>
      <c r="X169" s="58">
        <f>IF($A169="","",IFERROR(IF(S169=0,I169,I169+ROUNDUP(W169*365/12,0)),""))</f>
        <v/>
      </c>
      <c r="Y169" s="59" t="n"/>
      <c r="Z169" s="59" t="n"/>
      <c r="AA169" s="60">
        <f>IF($A169="","",IFERROR(Y169+Z169,""))</f>
        <v/>
      </c>
      <c r="AB169" s="32">
        <f>IF(A169="","",IF(AD169&lt;&gt;"OK","Review Data",IF(L169&lt;=Q169,"Due Now",IF(X169&lt;='Settings'!$B$3,"Due Now",IF(X169&lt;='Settings'!$B$3+'Settings'!$B$5,"Due in 30 Days",IF(X169&lt;='Settings'!$B$3+'Settings'!$B$6,"Due in 90 Days",IF(X169&lt;=EDATE('Settings'!$B$3,6),"Due in 6 Months","Monitor")))))))</f>
        <v/>
      </c>
      <c r="AC169" s="61">
        <f>IF($A169="","",IFERROR(EOMONTH(X169,0),""))</f>
        <v/>
      </c>
      <c r="AD169" s="32">
        <f>IF(A169="","",IF(OR(B169="",C169="",D169="",G169="",H169="",I169="",J169="",K169="",L169="",Y169="",Z169=""),"Missing Required Input",IF(COUNTIF('Settings'!$A$15:$A$18,D169)=0,"Unknown Position Type",IF(J169&lt;H169,"Current Odometer Below Install",IF(I169&lt;G169,"Reading Date Before Install",IF(I169&gt;'Settings'!$B$3,"Reading Date After As-of Date",IF(L169&gt;K169,"Current Tread Above Original",IF(OR(H169&lt;0,J169&lt;0,K169&lt;=0,L169&lt;0,Y169&lt;0,Z169&lt;0,V169&lt;=0),"Check Numeric Input",IF(O169&lt;=0,"Check Wear Rate","OK")))))))))</f>
        <v/>
      </c>
      <c r="AE169" s="37" t="n"/>
      <c r="AF169" s="62">
        <f>IFERROR(IF(AND(AD169="OK",ISNUMBER(X169)),X169+ROW()/100000,""),"")</f>
        <v/>
      </c>
    </row>
    <row r="170">
      <c r="A170" s="25" t="n"/>
      <c r="B170" s="25" t="n"/>
      <c r="C170" s="25" t="n"/>
      <c r="D170" s="25" t="n"/>
      <c r="E170" s="25" t="n"/>
      <c r="F170" s="25" t="n"/>
      <c r="G170" s="55" t="n"/>
      <c r="H170" s="27" t="n"/>
      <c r="I170" s="55" t="n"/>
      <c r="J170" s="27" t="n"/>
      <c r="K170" s="56" t="n"/>
      <c r="L170" s="56" t="n"/>
      <c r="M170" s="29">
        <f>IF($A170="","",IFERROR(IF(OR(H170="",J170=""),"",MAX(0,J170-H170)),""))</f>
        <v/>
      </c>
      <c r="N170" s="57">
        <f>IF($A170="","",IFERROR(IF(OR(K170="",L170=""),"",MAX(0,K170-L170)),""))</f>
        <v/>
      </c>
      <c r="O170" s="31">
        <f>IF($A170="","",IFERROR(IF(AND(M170&gt;0,N170&gt;0),N170/(M170/1000),VLOOKUP(D170,'Settings'!$A$15:$C$18,3,FALSE)),""))</f>
        <v/>
      </c>
      <c r="P170" s="32">
        <f>IF(OR(A170="",D170=""),"",IF(AND(M170&gt;0,N170&gt;0),"Observed Wear","Default from Settings"))</f>
        <v/>
      </c>
      <c r="Q170" s="57">
        <f>IF($A170="","",IFERROR(VLOOKUP(D170,'Settings'!$A$15:$C$18,2,FALSE),""))</f>
        <v/>
      </c>
      <c r="R170" s="57">
        <f>IF($A170="","",IFERROR(MAX(0,L170-Q170),""))</f>
        <v/>
      </c>
      <c r="S170" s="29">
        <f>IF($A170="","",IFERROR(IF(L170&lt;=Q170,0,R170/O170*1000),""))</f>
        <v/>
      </c>
      <c r="T170" s="29">
        <f>IF($A170="","",IFERROR(J170+S170,""))</f>
        <v/>
      </c>
      <c r="U170" s="27" t="n"/>
      <c r="V170" s="29">
        <f>IF(A170="","",IF(U170="",'Settings'!$B$4,U170))</f>
        <v/>
      </c>
      <c r="W170" s="57">
        <f>IF($A170="","",IFERROR(S170/V170,""))</f>
        <v/>
      </c>
      <c r="X170" s="58">
        <f>IF($A170="","",IFERROR(IF(S170=0,I170,I170+ROUNDUP(W170*365/12,0)),""))</f>
        <v/>
      </c>
      <c r="Y170" s="59" t="n"/>
      <c r="Z170" s="59" t="n"/>
      <c r="AA170" s="60">
        <f>IF($A170="","",IFERROR(Y170+Z170,""))</f>
        <v/>
      </c>
      <c r="AB170" s="32">
        <f>IF(A170="","",IF(AD170&lt;&gt;"OK","Review Data",IF(L170&lt;=Q170,"Due Now",IF(X170&lt;='Settings'!$B$3,"Due Now",IF(X170&lt;='Settings'!$B$3+'Settings'!$B$5,"Due in 30 Days",IF(X170&lt;='Settings'!$B$3+'Settings'!$B$6,"Due in 90 Days",IF(X170&lt;=EDATE('Settings'!$B$3,6),"Due in 6 Months","Monitor")))))))</f>
        <v/>
      </c>
      <c r="AC170" s="61">
        <f>IF($A170="","",IFERROR(EOMONTH(X170,0),""))</f>
        <v/>
      </c>
      <c r="AD170" s="32">
        <f>IF(A170="","",IF(OR(B170="",C170="",D170="",G170="",H170="",I170="",J170="",K170="",L170="",Y170="",Z170=""),"Missing Required Input",IF(COUNTIF('Settings'!$A$15:$A$18,D170)=0,"Unknown Position Type",IF(J170&lt;H170,"Current Odometer Below Install",IF(I170&lt;G170,"Reading Date Before Install",IF(I170&gt;'Settings'!$B$3,"Reading Date After As-of Date",IF(L170&gt;K170,"Current Tread Above Original",IF(OR(H170&lt;0,J170&lt;0,K170&lt;=0,L170&lt;0,Y170&lt;0,Z170&lt;0,V170&lt;=0),"Check Numeric Input",IF(O170&lt;=0,"Check Wear Rate","OK")))))))))</f>
        <v/>
      </c>
      <c r="AE170" s="37" t="n"/>
      <c r="AF170" s="62">
        <f>IFERROR(IF(AND(AD170="OK",ISNUMBER(X170)),X170+ROW()/100000,""),"")</f>
        <v/>
      </c>
    </row>
    <row r="171">
      <c r="A171" s="25" t="n"/>
      <c r="B171" s="25" t="n"/>
      <c r="C171" s="25" t="n"/>
      <c r="D171" s="25" t="n"/>
      <c r="E171" s="25" t="n"/>
      <c r="F171" s="25" t="n"/>
      <c r="G171" s="55" t="n"/>
      <c r="H171" s="27" t="n"/>
      <c r="I171" s="55" t="n"/>
      <c r="J171" s="27" t="n"/>
      <c r="K171" s="56" t="n"/>
      <c r="L171" s="56" t="n"/>
      <c r="M171" s="29">
        <f>IF($A171="","",IFERROR(IF(OR(H171="",J171=""),"",MAX(0,J171-H171)),""))</f>
        <v/>
      </c>
      <c r="N171" s="57">
        <f>IF($A171="","",IFERROR(IF(OR(K171="",L171=""),"",MAX(0,K171-L171)),""))</f>
        <v/>
      </c>
      <c r="O171" s="31">
        <f>IF($A171="","",IFERROR(IF(AND(M171&gt;0,N171&gt;0),N171/(M171/1000),VLOOKUP(D171,'Settings'!$A$15:$C$18,3,FALSE)),""))</f>
        <v/>
      </c>
      <c r="P171" s="32">
        <f>IF(OR(A171="",D171=""),"",IF(AND(M171&gt;0,N171&gt;0),"Observed Wear","Default from Settings"))</f>
        <v/>
      </c>
      <c r="Q171" s="57">
        <f>IF($A171="","",IFERROR(VLOOKUP(D171,'Settings'!$A$15:$C$18,2,FALSE),""))</f>
        <v/>
      </c>
      <c r="R171" s="57">
        <f>IF($A171="","",IFERROR(MAX(0,L171-Q171),""))</f>
        <v/>
      </c>
      <c r="S171" s="29">
        <f>IF($A171="","",IFERROR(IF(L171&lt;=Q171,0,R171/O171*1000),""))</f>
        <v/>
      </c>
      <c r="T171" s="29">
        <f>IF($A171="","",IFERROR(J171+S171,""))</f>
        <v/>
      </c>
      <c r="U171" s="27" t="n"/>
      <c r="V171" s="29">
        <f>IF(A171="","",IF(U171="",'Settings'!$B$4,U171))</f>
        <v/>
      </c>
      <c r="W171" s="57">
        <f>IF($A171="","",IFERROR(S171/V171,""))</f>
        <v/>
      </c>
      <c r="X171" s="58">
        <f>IF($A171="","",IFERROR(IF(S171=0,I171,I171+ROUNDUP(W171*365/12,0)),""))</f>
        <v/>
      </c>
      <c r="Y171" s="59" t="n"/>
      <c r="Z171" s="59" t="n"/>
      <c r="AA171" s="60">
        <f>IF($A171="","",IFERROR(Y171+Z171,""))</f>
        <v/>
      </c>
      <c r="AB171" s="32">
        <f>IF(A171="","",IF(AD171&lt;&gt;"OK","Review Data",IF(L171&lt;=Q171,"Due Now",IF(X171&lt;='Settings'!$B$3,"Due Now",IF(X171&lt;='Settings'!$B$3+'Settings'!$B$5,"Due in 30 Days",IF(X171&lt;='Settings'!$B$3+'Settings'!$B$6,"Due in 90 Days",IF(X171&lt;=EDATE('Settings'!$B$3,6),"Due in 6 Months","Monitor")))))))</f>
        <v/>
      </c>
      <c r="AC171" s="61">
        <f>IF($A171="","",IFERROR(EOMONTH(X171,0),""))</f>
        <v/>
      </c>
      <c r="AD171" s="32">
        <f>IF(A171="","",IF(OR(B171="",C171="",D171="",G171="",H171="",I171="",J171="",K171="",L171="",Y171="",Z171=""),"Missing Required Input",IF(COUNTIF('Settings'!$A$15:$A$18,D171)=0,"Unknown Position Type",IF(J171&lt;H171,"Current Odometer Below Install",IF(I171&lt;G171,"Reading Date Before Install",IF(I171&gt;'Settings'!$B$3,"Reading Date After As-of Date",IF(L171&gt;K171,"Current Tread Above Original",IF(OR(H171&lt;0,J171&lt;0,K171&lt;=0,L171&lt;0,Y171&lt;0,Z171&lt;0,V171&lt;=0),"Check Numeric Input",IF(O171&lt;=0,"Check Wear Rate","OK")))))))))</f>
        <v/>
      </c>
      <c r="AE171" s="37" t="n"/>
      <c r="AF171" s="62">
        <f>IFERROR(IF(AND(AD171="OK",ISNUMBER(X171)),X171+ROW()/100000,""),"")</f>
        <v/>
      </c>
    </row>
    <row r="172">
      <c r="A172" s="25" t="n"/>
      <c r="B172" s="25" t="n"/>
      <c r="C172" s="25" t="n"/>
      <c r="D172" s="25" t="n"/>
      <c r="E172" s="25" t="n"/>
      <c r="F172" s="25" t="n"/>
      <c r="G172" s="55" t="n"/>
      <c r="H172" s="27" t="n"/>
      <c r="I172" s="55" t="n"/>
      <c r="J172" s="27" t="n"/>
      <c r="K172" s="56" t="n"/>
      <c r="L172" s="56" t="n"/>
      <c r="M172" s="29">
        <f>IF($A172="","",IFERROR(IF(OR(H172="",J172=""),"",MAX(0,J172-H172)),""))</f>
        <v/>
      </c>
      <c r="N172" s="57">
        <f>IF($A172="","",IFERROR(IF(OR(K172="",L172=""),"",MAX(0,K172-L172)),""))</f>
        <v/>
      </c>
      <c r="O172" s="31">
        <f>IF($A172="","",IFERROR(IF(AND(M172&gt;0,N172&gt;0),N172/(M172/1000),VLOOKUP(D172,'Settings'!$A$15:$C$18,3,FALSE)),""))</f>
        <v/>
      </c>
      <c r="P172" s="32">
        <f>IF(OR(A172="",D172=""),"",IF(AND(M172&gt;0,N172&gt;0),"Observed Wear","Default from Settings"))</f>
        <v/>
      </c>
      <c r="Q172" s="57">
        <f>IF($A172="","",IFERROR(VLOOKUP(D172,'Settings'!$A$15:$C$18,2,FALSE),""))</f>
        <v/>
      </c>
      <c r="R172" s="57">
        <f>IF($A172="","",IFERROR(MAX(0,L172-Q172),""))</f>
        <v/>
      </c>
      <c r="S172" s="29">
        <f>IF($A172="","",IFERROR(IF(L172&lt;=Q172,0,R172/O172*1000),""))</f>
        <v/>
      </c>
      <c r="T172" s="29">
        <f>IF($A172="","",IFERROR(J172+S172,""))</f>
        <v/>
      </c>
      <c r="U172" s="27" t="n"/>
      <c r="V172" s="29">
        <f>IF(A172="","",IF(U172="",'Settings'!$B$4,U172))</f>
        <v/>
      </c>
      <c r="W172" s="57">
        <f>IF($A172="","",IFERROR(S172/V172,""))</f>
        <v/>
      </c>
      <c r="X172" s="58">
        <f>IF($A172="","",IFERROR(IF(S172=0,I172,I172+ROUNDUP(W172*365/12,0)),""))</f>
        <v/>
      </c>
      <c r="Y172" s="59" t="n"/>
      <c r="Z172" s="59" t="n"/>
      <c r="AA172" s="60">
        <f>IF($A172="","",IFERROR(Y172+Z172,""))</f>
        <v/>
      </c>
      <c r="AB172" s="32">
        <f>IF(A172="","",IF(AD172&lt;&gt;"OK","Review Data",IF(L172&lt;=Q172,"Due Now",IF(X172&lt;='Settings'!$B$3,"Due Now",IF(X172&lt;='Settings'!$B$3+'Settings'!$B$5,"Due in 30 Days",IF(X172&lt;='Settings'!$B$3+'Settings'!$B$6,"Due in 90 Days",IF(X172&lt;=EDATE('Settings'!$B$3,6),"Due in 6 Months","Monitor")))))))</f>
        <v/>
      </c>
      <c r="AC172" s="61">
        <f>IF($A172="","",IFERROR(EOMONTH(X172,0),""))</f>
        <v/>
      </c>
      <c r="AD172" s="32">
        <f>IF(A172="","",IF(OR(B172="",C172="",D172="",G172="",H172="",I172="",J172="",K172="",L172="",Y172="",Z172=""),"Missing Required Input",IF(COUNTIF('Settings'!$A$15:$A$18,D172)=0,"Unknown Position Type",IF(J172&lt;H172,"Current Odometer Below Install",IF(I172&lt;G172,"Reading Date Before Install",IF(I172&gt;'Settings'!$B$3,"Reading Date After As-of Date",IF(L172&gt;K172,"Current Tread Above Original",IF(OR(H172&lt;0,J172&lt;0,K172&lt;=0,L172&lt;0,Y172&lt;0,Z172&lt;0,V172&lt;=0),"Check Numeric Input",IF(O172&lt;=0,"Check Wear Rate","OK")))))))))</f>
        <v/>
      </c>
      <c r="AE172" s="37" t="n"/>
      <c r="AF172" s="62">
        <f>IFERROR(IF(AND(AD172="OK",ISNUMBER(X172)),X172+ROW()/100000,""),"")</f>
        <v/>
      </c>
    </row>
    <row r="173">
      <c r="A173" s="25" t="n"/>
      <c r="B173" s="25" t="n"/>
      <c r="C173" s="25" t="n"/>
      <c r="D173" s="25" t="n"/>
      <c r="E173" s="25" t="n"/>
      <c r="F173" s="25" t="n"/>
      <c r="G173" s="55" t="n"/>
      <c r="H173" s="27" t="n"/>
      <c r="I173" s="55" t="n"/>
      <c r="J173" s="27" t="n"/>
      <c r="K173" s="56" t="n"/>
      <c r="L173" s="56" t="n"/>
      <c r="M173" s="29">
        <f>IF($A173="","",IFERROR(IF(OR(H173="",J173=""),"",MAX(0,J173-H173)),""))</f>
        <v/>
      </c>
      <c r="N173" s="57">
        <f>IF($A173="","",IFERROR(IF(OR(K173="",L173=""),"",MAX(0,K173-L173)),""))</f>
        <v/>
      </c>
      <c r="O173" s="31">
        <f>IF($A173="","",IFERROR(IF(AND(M173&gt;0,N173&gt;0),N173/(M173/1000),VLOOKUP(D173,'Settings'!$A$15:$C$18,3,FALSE)),""))</f>
        <v/>
      </c>
      <c r="P173" s="32">
        <f>IF(OR(A173="",D173=""),"",IF(AND(M173&gt;0,N173&gt;0),"Observed Wear","Default from Settings"))</f>
        <v/>
      </c>
      <c r="Q173" s="57">
        <f>IF($A173="","",IFERROR(VLOOKUP(D173,'Settings'!$A$15:$C$18,2,FALSE),""))</f>
        <v/>
      </c>
      <c r="R173" s="57">
        <f>IF($A173="","",IFERROR(MAX(0,L173-Q173),""))</f>
        <v/>
      </c>
      <c r="S173" s="29">
        <f>IF($A173="","",IFERROR(IF(L173&lt;=Q173,0,R173/O173*1000),""))</f>
        <v/>
      </c>
      <c r="T173" s="29">
        <f>IF($A173="","",IFERROR(J173+S173,""))</f>
        <v/>
      </c>
      <c r="U173" s="27" t="n"/>
      <c r="V173" s="29">
        <f>IF(A173="","",IF(U173="",'Settings'!$B$4,U173))</f>
        <v/>
      </c>
      <c r="W173" s="57">
        <f>IF($A173="","",IFERROR(S173/V173,""))</f>
        <v/>
      </c>
      <c r="X173" s="58">
        <f>IF($A173="","",IFERROR(IF(S173=0,I173,I173+ROUNDUP(W173*365/12,0)),""))</f>
        <v/>
      </c>
      <c r="Y173" s="59" t="n"/>
      <c r="Z173" s="59" t="n"/>
      <c r="AA173" s="60">
        <f>IF($A173="","",IFERROR(Y173+Z173,""))</f>
        <v/>
      </c>
      <c r="AB173" s="32">
        <f>IF(A173="","",IF(AD173&lt;&gt;"OK","Review Data",IF(L173&lt;=Q173,"Due Now",IF(X173&lt;='Settings'!$B$3,"Due Now",IF(X173&lt;='Settings'!$B$3+'Settings'!$B$5,"Due in 30 Days",IF(X173&lt;='Settings'!$B$3+'Settings'!$B$6,"Due in 90 Days",IF(X173&lt;=EDATE('Settings'!$B$3,6),"Due in 6 Months","Monitor")))))))</f>
        <v/>
      </c>
      <c r="AC173" s="61">
        <f>IF($A173="","",IFERROR(EOMONTH(X173,0),""))</f>
        <v/>
      </c>
      <c r="AD173" s="32">
        <f>IF(A173="","",IF(OR(B173="",C173="",D173="",G173="",H173="",I173="",J173="",K173="",L173="",Y173="",Z173=""),"Missing Required Input",IF(COUNTIF('Settings'!$A$15:$A$18,D173)=0,"Unknown Position Type",IF(J173&lt;H173,"Current Odometer Below Install",IF(I173&lt;G173,"Reading Date Before Install",IF(I173&gt;'Settings'!$B$3,"Reading Date After As-of Date",IF(L173&gt;K173,"Current Tread Above Original",IF(OR(H173&lt;0,J173&lt;0,K173&lt;=0,L173&lt;0,Y173&lt;0,Z173&lt;0,V173&lt;=0),"Check Numeric Input",IF(O173&lt;=0,"Check Wear Rate","OK")))))))))</f>
        <v/>
      </c>
      <c r="AE173" s="37" t="n"/>
      <c r="AF173" s="62">
        <f>IFERROR(IF(AND(AD173="OK",ISNUMBER(X173)),X173+ROW()/100000,""),"")</f>
        <v/>
      </c>
    </row>
    <row r="174">
      <c r="A174" s="25" t="n"/>
      <c r="B174" s="25" t="n"/>
      <c r="C174" s="25" t="n"/>
      <c r="D174" s="25" t="n"/>
      <c r="E174" s="25" t="n"/>
      <c r="F174" s="25" t="n"/>
      <c r="G174" s="55" t="n"/>
      <c r="H174" s="27" t="n"/>
      <c r="I174" s="55" t="n"/>
      <c r="J174" s="27" t="n"/>
      <c r="K174" s="56" t="n"/>
      <c r="L174" s="56" t="n"/>
      <c r="M174" s="29">
        <f>IF($A174="","",IFERROR(IF(OR(H174="",J174=""),"",MAX(0,J174-H174)),""))</f>
        <v/>
      </c>
      <c r="N174" s="57">
        <f>IF($A174="","",IFERROR(IF(OR(K174="",L174=""),"",MAX(0,K174-L174)),""))</f>
        <v/>
      </c>
      <c r="O174" s="31">
        <f>IF($A174="","",IFERROR(IF(AND(M174&gt;0,N174&gt;0),N174/(M174/1000),VLOOKUP(D174,'Settings'!$A$15:$C$18,3,FALSE)),""))</f>
        <v/>
      </c>
      <c r="P174" s="32">
        <f>IF(OR(A174="",D174=""),"",IF(AND(M174&gt;0,N174&gt;0),"Observed Wear","Default from Settings"))</f>
        <v/>
      </c>
      <c r="Q174" s="57">
        <f>IF($A174="","",IFERROR(VLOOKUP(D174,'Settings'!$A$15:$C$18,2,FALSE),""))</f>
        <v/>
      </c>
      <c r="R174" s="57">
        <f>IF($A174="","",IFERROR(MAX(0,L174-Q174),""))</f>
        <v/>
      </c>
      <c r="S174" s="29">
        <f>IF($A174="","",IFERROR(IF(L174&lt;=Q174,0,R174/O174*1000),""))</f>
        <v/>
      </c>
      <c r="T174" s="29">
        <f>IF($A174="","",IFERROR(J174+S174,""))</f>
        <v/>
      </c>
      <c r="U174" s="27" t="n"/>
      <c r="V174" s="29">
        <f>IF(A174="","",IF(U174="",'Settings'!$B$4,U174))</f>
        <v/>
      </c>
      <c r="W174" s="57">
        <f>IF($A174="","",IFERROR(S174/V174,""))</f>
        <v/>
      </c>
      <c r="X174" s="58">
        <f>IF($A174="","",IFERROR(IF(S174=0,I174,I174+ROUNDUP(W174*365/12,0)),""))</f>
        <v/>
      </c>
      <c r="Y174" s="59" t="n"/>
      <c r="Z174" s="59" t="n"/>
      <c r="AA174" s="60">
        <f>IF($A174="","",IFERROR(Y174+Z174,""))</f>
        <v/>
      </c>
      <c r="AB174" s="32">
        <f>IF(A174="","",IF(AD174&lt;&gt;"OK","Review Data",IF(L174&lt;=Q174,"Due Now",IF(X174&lt;='Settings'!$B$3,"Due Now",IF(X174&lt;='Settings'!$B$3+'Settings'!$B$5,"Due in 30 Days",IF(X174&lt;='Settings'!$B$3+'Settings'!$B$6,"Due in 90 Days",IF(X174&lt;=EDATE('Settings'!$B$3,6),"Due in 6 Months","Monitor")))))))</f>
        <v/>
      </c>
      <c r="AC174" s="61">
        <f>IF($A174="","",IFERROR(EOMONTH(X174,0),""))</f>
        <v/>
      </c>
      <c r="AD174" s="32">
        <f>IF(A174="","",IF(OR(B174="",C174="",D174="",G174="",H174="",I174="",J174="",K174="",L174="",Y174="",Z174=""),"Missing Required Input",IF(COUNTIF('Settings'!$A$15:$A$18,D174)=0,"Unknown Position Type",IF(J174&lt;H174,"Current Odometer Below Install",IF(I174&lt;G174,"Reading Date Before Install",IF(I174&gt;'Settings'!$B$3,"Reading Date After As-of Date",IF(L174&gt;K174,"Current Tread Above Original",IF(OR(H174&lt;0,J174&lt;0,K174&lt;=0,L174&lt;0,Y174&lt;0,Z174&lt;0,V174&lt;=0),"Check Numeric Input",IF(O174&lt;=0,"Check Wear Rate","OK")))))))))</f>
        <v/>
      </c>
      <c r="AE174" s="37" t="n"/>
      <c r="AF174" s="62">
        <f>IFERROR(IF(AND(AD174="OK",ISNUMBER(X174)),X174+ROW()/100000,""),"")</f>
        <v/>
      </c>
    </row>
    <row r="175">
      <c r="A175" s="25" t="n"/>
      <c r="B175" s="25" t="n"/>
      <c r="C175" s="25" t="n"/>
      <c r="D175" s="25" t="n"/>
      <c r="E175" s="25" t="n"/>
      <c r="F175" s="25" t="n"/>
      <c r="G175" s="55" t="n"/>
      <c r="H175" s="27" t="n"/>
      <c r="I175" s="55" t="n"/>
      <c r="J175" s="27" t="n"/>
      <c r="K175" s="56" t="n"/>
      <c r="L175" s="56" t="n"/>
      <c r="M175" s="29">
        <f>IF($A175="","",IFERROR(IF(OR(H175="",J175=""),"",MAX(0,J175-H175)),""))</f>
        <v/>
      </c>
      <c r="N175" s="57">
        <f>IF($A175="","",IFERROR(IF(OR(K175="",L175=""),"",MAX(0,K175-L175)),""))</f>
        <v/>
      </c>
      <c r="O175" s="31">
        <f>IF($A175="","",IFERROR(IF(AND(M175&gt;0,N175&gt;0),N175/(M175/1000),VLOOKUP(D175,'Settings'!$A$15:$C$18,3,FALSE)),""))</f>
        <v/>
      </c>
      <c r="P175" s="32">
        <f>IF(OR(A175="",D175=""),"",IF(AND(M175&gt;0,N175&gt;0),"Observed Wear","Default from Settings"))</f>
        <v/>
      </c>
      <c r="Q175" s="57">
        <f>IF($A175="","",IFERROR(VLOOKUP(D175,'Settings'!$A$15:$C$18,2,FALSE),""))</f>
        <v/>
      </c>
      <c r="R175" s="57">
        <f>IF($A175="","",IFERROR(MAX(0,L175-Q175),""))</f>
        <v/>
      </c>
      <c r="S175" s="29">
        <f>IF($A175="","",IFERROR(IF(L175&lt;=Q175,0,R175/O175*1000),""))</f>
        <v/>
      </c>
      <c r="T175" s="29">
        <f>IF($A175="","",IFERROR(J175+S175,""))</f>
        <v/>
      </c>
      <c r="U175" s="27" t="n"/>
      <c r="V175" s="29">
        <f>IF(A175="","",IF(U175="",'Settings'!$B$4,U175))</f>
        <v/>
      </c>
      <c r="W175" s="57">
        <f>IF($A175="","",IFERROR(S175/V175,""))</f>
        <v/>
      </c>
      <c r="X175" s="58">
        <f>IF($A175="","",IFERROR(IF(S175=0,I175,I175+ROUNDUP(W175*365/12,0)),""))</f>
        <v/>
      </c>
      <c r="Y175" s="59" t="n"/>
      <c r="Z175" s="59" t="n"/>
      <c r="AA175" s="60">
        <f>IF($A175="","",IFERROR(Y175+Z175,""))</f>
        <v/>
      </c>
      <c r="AB175" s="32">
        <f>IF(A175="","",IF(AD175&lt;&gt;"OK","Review Data",IF(L175&lt;=Q175,"Due Now",IF(X175&lt;='Settings'!$B$3,"Due Now",IF(X175&lt;='Settings'!$B$3+'Settings'!$B$5,"Due in 30 Days",IF(X175&lt;='Settings'!$B$3+'Settings'!$B$6,"Due in 90 Days",IF(X175&lt;=EDATE('Settings'!$B$3,6),"Due in 6 Months","Monitor")))))))</f>
        <v/>
      </c>
      <c r="AC175" s="61">
        <f>IF($A175="","",IFERROR(EOMONTH(X175,0),""))</f>
        <v/>
      </c>
      <c r="AD175" s="32">
        <f>IF(A175="","",IF(OR(B175="",C175="",D175="",G175="",H175="",I175="",J175="",K175="",L175="",Y175="",Z175=""),"Missing Required Input",IF(COUNTIF('Settings'!$A$15:$A$18,D175)=0,"Unknown Position Type",IF(J175&lt;H175,"Current Odometer Below Install",IF(I175&lt;G175,"Reading Date Before Install",IF(I175&gt;'Settings'!$B$3,"Reading Date After As-of Date",IF(L175&gt;K175,"Current Tread Above Original",IF(OR(H175&lt;0,J175&lt;0,K175&lt;=0,L175&lt;0,Y175&lt;0,Z175&lt;0,V175&lt;=0),"Check Numeric Input",IF(O175&lt;=0,"Check Wear Rate","OK")))))))))</f>
        <v/>
      </c>
      <c r="AE175" s="37" t="n"/>
      <c r="AF175" s="62">
        <f>IFERROR(IF(AND(AD175="OK",ISNUMBER(X175)),X175+ROW()/100000,""),"")</f>
        <v/>
      </c>
    </row>
    <row r="176">
      <c r="A176" s="25" t="n"/>
      <c r="B176" s="25" t="n"/>
      <c r="C176" s="25" t="n"/>
      <c r="D176" s="25" t="n"/>
      <c r="E176" s="25" t="n"/>
      <c r="F176" s="25" t="n"/>
      <c r="G176" s="55" t="n"/>
      <c r="H176" s="27" t="n"/>
      <c r="I176" s="55" t="n"/>
      <c r="J176" s="27" t="n"/>
      <c r="K176" s="56" t="n"/>
      <c r="L176" s="56" t="n"/>
      <c r="M176" s="29">
        <f>IF($A176="","",IFERROR(IF(OR(H176="",J176=""),"",MAX(0,J176-H176)),""))</f>
        <v/>
      </c>
      <c r="N176" s="57">
        <f>IF($A176="","",IFERROR(IF(OR(K176="",L176=""),"",MAX(0,K176-L176)),""))</f>
        <v/>
      </c>
      <c r="O176" s="31">
        <f>IF($A176="","",IFERROR(IF(AND(M176&gt;0,N176&gt;0),N176/(M176/1000),VLOOKUP(D176,'Settings'!$A$15:$C$18,3,FALSE)),""))</f>
        <v/>
      </c>
      <c r="P176" s="32">
        <f>IF(OR(A176="",D176=""),"",IF(AND(M176&gt;0,N176&gt;0),"Observed Wear","Default from Settings"))</f>
        <v/>
      </c>
      <c r="Q176" s="57">
        <f>IF($A176="","",IFERROR(VLOOKUP(D176,'Settings'!$A$15:$C$18,2,FALSE),""))</f>
        <v/>
      </c>
      <c r="R176" s="57">
        <f>IF($A176="","",IFERROR(MAX(0,L176-Q176),""))</f>
        <v/>
      </c>
      <c r="S176" s="29">
        <f>IF($A176="","",IFERROR(IF(L176&lt;=Q176,0,R176/O176*1000),""))</f>
        <v/>
      </c>
      <c r="T176" s="29">
        <f>IF($A176="","",IFERROR(J176+S176,""))</f>
        <v/>
      </c>
      <c r="U176" s="27" t="n"/>
      <c r="V176" s="29">
        <f>IF(A176="","",IF(U176="",'Settings'!$B$4,U176))</f>
        <v/>
      </c>
      <c r="W176" s="57">
        <f>IF($A176="","",IFERROR(S176/V176,""))</f>
        <v/>
      </c>
      <c r="X176" s="58">
        <f>IF($A176="","",IFERROR(IF(S176=0,I176,I176+ROUNDUP(W176*365/12,0)),""))</f>
        <v/>
      </c>
      <c r="Y176" s="59" t="n"/>
      <c r="Z176" s="59" t="n"/>
      <c r="AA176" s="60">
        <f>IF($A176="","",IFERROR(Y176+Z176,""))</f>
        <v/>
      </c>
      <c r="AB176" s="32">
        <f>IF(A176="","",IF(AD176&lt;&gt;"OK","Review Data",IF(L176&lt;=Q176,"Due Now",IF(X176&lt;='Settings'!$B$3,"Due Now",IF(X176&lt;='Settings'!$B$3+'Settings'!$B$5,"Due in 30 Days",IF(X176&lt;='Settings'!$B$3+'Settings'!$B$6,"Due in 90 Days",IF(X176&lt;=EDATE('Settings'!$B$3,6),"Due in 6 Months","Monitor")))))))</f>
        <v/>
      </c>
      <c r="AC176" s="61">
        <f>IF($A176="","",IFERROR(EOMONTH(X176,0),""))</f>
        <v/>
      </c>
      <c r="AD176" s="32">
        <f>IF(A176="","",IF(OR(B176="",C176="",D176="",G176="",H176="",I176="",J176="",K176="",L176="",Y176="",Z176=""),"Missing Required Input",IF(COUNTIF('Settings'!$A$15:$A$18,D176)=0,"Unknown Position Type",IF(J176&lt;H176,"Current Odometer Below Install",IF(I176&lt;G176,"Reading Date Before Install",IF(I176&gt;'Settings'!$B$3,"Reading Date After As-of Date",IF(L176&gt;K176,"Current Tread Above Original",IF(OR(H176&lt;0,J176&lt;0,K176&lt;=0,L176&lt;0,Y176&lt;0,Z176&lt;0,V176&lt;=0),"Check Numeric Input",IF(O176&lt;=0,"Check Wear Rate","OK")))))))))</f>
        <v/>
      </c>
      <c r="AE176" s="37" t="n"/>
      <c r="AF176" s="62">
        <f>IFERROR(IF(AND(AD176="OK",ISNUMBER(X176)),X176+ROW()/100000,""),"")</f>
        <v/>
      </c>
    </row>
    <row r="177">
      <c r="A177" s="25" t="n"/>
      <c r="B177" s="25" t="n"/>
      <c r="C177" s="25" t="n"/>
      <c r="D177" s="25" t="n"/>
      <c r="E177" s="25" t="n"/>
      <c r="F177" s="25" t="n"/>
      <c r="G177" s="55" t="n"/>
      <c r="H177" s="27" t="n"/>
      <c r="I177" s="55" t="n"/>
      <c r="J177" s="27" t="n"/>
      <c r="K177" s="56" t="n"/>
      <c r="L177" s="56" t="n"/>
      <c r="M177" s="29">
        <f>IF($A177="","",IFERROR(IF(OR(H177="",J177=""),"",MAX(0,J177-H177)),""))</f>
        <v/>
      </c>
      <c r="N177" s="57">
        <f>IF($A177="","",IFERROR(IF(OR(K177="",L177=""),"",MAX(0,K177-L177)),""))</f>
        <v/>
      </c>
      <c r="O177" s="31">
        <f>IF($A177="","",IFERROR(IF(AND(M177&gt;0,N177&gt;0),N177/(M177/1000),VLOOKUP(D177,'Settings'!$A$15:$C$18,3,FALSE)),""))</f>
        <v/>
      </c>
      <c r="P177" s="32">
        <f>IF(OR(A177="",D177=""),"",IF(AND(M177&gt;0,N177&gt;0),"Observed Wear","Default from Settings"))</f>
        <v/>
      </c>
      <c r="Q177" s="57">
        <f>IF($A177="","",IFERROR(VLOOKUP(D177,'Settings'!$A$15:$C$18,2,FALSE),""))</f>
        <v/>
      </c>
      <c r="R177" s="57">
        <f>IF($A177="","",IFERROR(MAX(0,L177-Q177),""))</f>
        <v/>
      </c>
      <c r="S177" s="29">
        <f>IF($A177="","",IFERROR(IF(L177&lt;=Q177,0,R177/O177*1000),""))</f>
        <v/>
      </c>
      <c r="T177" s="29">
        <f>IF($A177="","",IFERROR(J177+S177,""))</f>
        <v/>
      </c>
      <c r="U177" s="27" t="n"/>
      <c r="V177" s="29">
        <f>IF(A177="","",IF(U177="",'Settings'!$B$4,U177))</f>
        <v/>
      </c>
      <c r="W177" s="57">
        <f>IF($A177="","",IFERROR(S177/V177,""))</f>
        <v/>
      </c>
      <c r="X177" s="58">
        <f>IF($A177="","",IFERROR(IF(S177=0,I177,I177+ROUNDUP(W177*365/12,0)),""))</f>
        <v/>
      </c>
      <c r="Y177" s="59" t="n"/>
      <c r="Z177" s="59" t="n"/>
      <c r="AA177" s="60">
        <f>IF($A177="","",IFERROR(Y177+Z177,""))</f>
        <v/>
      </c>
      <c r="AB177" s="32">
        <f>IF(A177="","",IF(AD177&lt;&gt;"OK","Review Data",IF(L177&lt;=Q177,"Due Now",IF(X177&lt;='Settings'!$B$3,"Due Now",IF(X177&lt;='Settings'!$B$3+'Settings'!$B$5,"Due in 30 Days",IF(X177&lt;='Settings'!$B$3+'Settings'!$B$6,"Due in 90 Days",IF(X177&lt;=EDATE('Settings'!$B$3,6),"Due in 6 Months","Monitor")))))))</f>
        <v/>
      </c>
      <c r="AC177" s="61">
        <f>IF($A177="","",IFERROR(EOMONTH(X177,0),""))</f>
        <v/>
      </c>
      <c r="AD177" s="32">
        <f>IF(A177="","",IF(OR(B177="",C177="",D177="",G177="",H177="",I177="",J177="",K177="",L177="",Y177="",Z177=""),"Missing Required Input",IF(COUNTIF('Settings'!$A$15:$A$18,D177)=0,"Unknown Position Type",IF(J177&lt;H177,"Current Odometer Below Install",IF(I177&lt;G177,"Reading Date Before Install",IF(I177&gt;'Settings'!$B$3,"Reading Date After As-of Date",IF(L177&gt;K177,"Current Tread Above Original",IF(OR(H177&lt;0,J177&lt;0,K177&lt;=0,L177&lt;0,Y177&lt;0,Z177&lt;0,V177&lt;=0),"Check Numeric Input",IF(O177&lt;=0,"Check Wear Rate","OK")))))))))</f>
        <v/>
      </c>
      <c r="AE177" s="37" t="n"/>
      <c r="AF177" s="62">
        <f>IFERROR(IF(AND(AD177="OK",ISNUMBER(X177)),X177+ROW()/100000,""),"")</f>
        <v/>
      </c>
    </row>
    <row r="178">
      <c r="A178" s="25" t="n"/>
      <c r="B178" s="25" t="n"/>
      <c r="C178" s="25" t="n"/>
      <c r="D178" s="25" t="n"/>
      <c r="E178" s="25" t="n"/>
      <c r="F178" s="25" t="n"/>
      <c r="G178" s="55" t="n"/>
      <c r="H178" s="27" t="n"/>
      <c r="I178" s="55" t="n"/>
      <c r="J178" s="27" t="n"/>
      <c r="K178" s="56" t="n"/>
      <c r="L178" s="56" t="n"/>
      <c r="M178" s="29">
        <f>IF($A178="","",IFERROR(IF(OR(H178="",J178=""),"",MAX(0,J178-H178)),""))</f>
        <v/>
      </c>
      <c r="N178" s="57">
        <f>IF($A178="","",IFERROR(IF(OR(K178="",L178=""),"",MAX(0,K178-L178)),""))</f>
        <v/>
      </c>
      <c r="O178" s="31">
        <f>IF($A178="","",IFERROR(IF(AND(M178&gt;0,N178&gt;0),N178/(M178/1000),VLOOKUP(D178,'Settings'!$A$15:$C$18,3,FALSE)),""))</f>
        <v/>
      </c>
      <c r="P178" s="32">
        <f>IF(OR(A178="",D178=""),"",IF(AND(M178&gt;0,N178&gt;0),"Observed Wear","Default from Settings"))</f>
        <v/>
      </c>
      <c r="Q178" s="57">
        <f>IF($A178="","",IFERROR(VLOOKUP(D178,'Settings'!$A$15:$C$18,2,FALSE),""))</f>
        <v/>
      </c>
      <c r="R178" s="57">
        <f>IF($A178="","",IFERROR(MAX(0,L178-Q178),""))</f>
        <v/>
      </c>
      <c r="S178" s="29">
        <f>IF($A178="","",IFERROR(IF(L178&lt;=Q178,0,R178/O178*1000),""))</f>
        <v/>
      </c>
      <c r="T178" s="29">
        <f>IF($A178="","",IFERROR(J178+S178,""))</f>
        <v/>
      </c>
      <c r="U178" s="27" t="n"/>
      <c r="V178" s="29">
        <f>IF(A178="","",IF(U178="",'Settings'!$B$4,U178))</f>
        <v/>
      </c>
      <c r="W178" s="57">
        <f>IF($A178="","",IFERROR(S178/V178,""))</f>
        <v/>
      </c>
      <c r="X178" s="58">
        <f>IF($A178="","",IFERROR(IF(S178=0,I178,I178+ROUNDUP(W178*365/12,0)),""))</f>
        <v/>
      </c>
      <c r="Y178" s="59" t="n"/>
      <c r="Z178" s="59" t="n"/>
      <c r="AA178" s="60">
        <f>IF($A178="","",IFERROR(Y178+Z178,""))</f>
        <v/>
      </c>
      <c r="AB178" s="32">
        <f>IF(A178="","",IF(AD178&lt;&gt;"OK","Review Data",IF(L178&lt;=Q178,"Due Now",IF(X178&lt;='Settings'!$B$3,"Due Now",IF(X178&lt;='Settings'!$B$3+'Settings'!$B$5,"Due in 30 Days",IF(X178&lt;='Settings'!$B$3+'Settings'!$B$6,"Due in 90 Days",IF(X178&lt;=EDATE('Settings'!$B$3,6),"Due in 6 Months","Monitor")))))))</f>
        <v/>
      </c>
      <c r="AC178" s="61">
        <f>IF($A178="","",IFERROR(EOMONTH(X178,0),""))</f>
        <v/>
      </c>
      <c r="AD178" s="32">
        <f>IF(A178="","",IF(OR(B178="",C178="",D178="",G178="",H178="",I178="",J178="",K178="",L178="",Y178="",Z178=""),"Missing Required Input",IF(COUNTIF('Settings'!$A$15:$A$18,D178)=0,"Unknown Position Type",IF(J178&lt;H178,"Current Odometer Below Install",IF(I178&lt;G178,"Reading Date Before Install",IF(I178&gt;'Settings'!$B$3,"Reading Date After As-of Date",IF(L178&gt;K178,"Current Tread Above Original",IF(OR(H178&lt;0,J178&lt;0,K178&lt;=0,L178&lt;0,Y178&lt;0,Z178&lt;0,V178&lt;=0),"Check Numeric Input",IF(O178&lt;=0,"Check Wear Rate","OK")))))))))</f>
        <v/>
      </c>
      <c r="AE178" s="37" t="n"/>
      <c r="AF178" s="62">
        <f>IFERROR(IF(AND(AD178="OK",ISNUMBER(X178)),X178+ROW()/100000,""),"")</f>
        <v/>
      </c>
    </row>
    <row r="179">
      <c r="A179" s="25" t="n"/>
      <c r="B179" s="25" t="n"/>
      <c r="C179" s="25" t="n"/>
      <c r="D179" s="25" t="n"/>
      <c r="E179" s="25" t="n"/>
      <c r="F179" s="25" t="n"/>
      <c r="G179" s="55" t="n"/>
      <c r="H179" s="27" t="n"/>
      <c r="I179" s="55" t="n"/>
      <c r="J179" s="27" t="n"/>
      <c r="K179" s="56" t="n"/>
      <c r="L179" s="56" t="n"/>
      <c r="M179" s="29">
        <f>IF($A179="","",IFERROR(IF(OR(H179="",J179=""),"",MAX(0,J179-H179)),""))</f>
        <v/>
      </c>
      <c r="N179" s="57">
        <f>IF($A179="","",IFERROR(IF(OR(K179="",L179=""),"",MAX(0,K179-L179)),""))</f>
        <v/>
      </c>
      <c r="O179" s="31">
        <f>IF($A179="","",IFERROR(IF(AND(M179&gt;0,N179&gt;0),N179/(M179/1000),VLOOKUP(D179,'Settings'!$A$15:$C$18,3,FALSE)),""))</f>
        <v/>
      </c>
      <c r="P179" s="32">
        <f>IF(OR(A179="",D179=""),"",IF(AND(M179&gt;0,N179&gt;0),"Observed Wear","Default from Settings"))</f>
        <v/>
      </c>
      <c r="Q179" s="57">
        <f>IF($A179="","",IFERROR(VLOOKUP(D179,'Settings'!$A$15:$C$18,2,FALSE),""))</f>
        <v/>
      </c>
      <c r="R179" s="57">
        <f>IF($A179="","",IFERROR(MAX(0,L179-Q179),""))</f>
        <v/>
      </c>
      <c r="S179" s="29">
        <f>IF($A179="","",IFERROR(IF(L179&lt;=Q179,0,R179/O179*1000),""))</f>
        <v/>
      </c>
      <c r="T179" s="29">
        <f>IF($A179="","",IFERROR(J179+S179,""))</f>
        <v/>
      </c>
      <c r="U179" s="27" t="n"/>
      <c r="V179" s="29">
        <f>IF(A179="","",IF(U179="",'Settings'!$B$4,U179))</f>
        <v/>
      </c>
      <c r="W179" s="57">
        <f>IF($A179="","",IFERROR(S179/V179,""))</f>
        <v/>
      </c>
      <c r="X179" s="58">
        <f>IF($A179="","",IFERROR(IF(S179=0,I179,I179+ROUNDUP(W179*365/12,0)),""))</f>
        <v/>
      </c>
      <c r="Y179" s="59" t="n"/>
      <c r="Z179" s="59" t="n"/>
      <c r="AA179" s="60">
        <f>IF($A179="","",IFERROR(Y179+Z179,""))</f>
        <v/>
      </c>
      <c r="AB179" s="32">
        <f>IF(A179="","",IF(AD179&lt;&gt;"OK","Review Data",IF(L179&lt;=Q179,"Due Now",IF(X179&lt;='Settings'!$B$3,"Due Now",IF(X179&lt;='Settings'!$B$3+'Settings'!$B$5,"Due in 30 Days",IF(X179&lt;='Settings'!$B$3+'Settings'!$B$6,"Due in 90 Days",IF(X179&lt;=EDATE('Settings'!$B$3,6),"Due in 6 Months","Monitor")))))))</f>
        <v/>
      </c>
      <c r="AC179" s="61">
        <f>IF($A179="","",IFERROR(EOMONTH(X179,0),""))</f>
        <v/>
      </c>
      <c r="AD179" s="32">
        <f>IF(A179="","",IF(OR(B179="",C179="",D179="",G179="",H179="",I179="",J179="",K179="",L179="",Y179="",Z179=""),"Missing Required Input",IF(COUNTIF('Settings'!$A$15:$A$18,D179)=0,"Unknown Position Type",IF(J179&lt;H179,"Current Odometer Below Install",IF(I179&lt;G179,"Reading Date Before Install",IF(I179&gt;'Settings'!$B$3,"Reading Date After As-of Date",IF(L179&gt;K179,"Current Tread Above Original",IF(OR(H179&lt;0,J179&lt;0,K179&lt;=0,L179&lt;0,Y179&lt;0,Z179&lt;0,V179&lt;=0),"Check Numeric Input",IF(O179&lt;=0,"Check Wear Rate","OK")))))))))</f>
        <v/>
      </c>
      <c r="AE179" s="37" t="n"/>
      <c r="AF179" s="62">
        <f>IFERROR(IF(AND(AD179="OK",ISNUMBER(X179)),X179+ROW()/100000,""),"")</f>
        <v/>
      </c>
    </row>
    <row r="180">
      <c r="A180" s="25" t="n"/>
      <c r="B180" s="25" t="n"/>
      <c r="C180" s="25" t="n"/>
      <c r="D180" s="25" t="n"/>
      <c r="E180" s="25" t="n"/>
      <c r="F180" s="25" t="n"/>
      <c r="G180" s="55" t="n"/>
      <c r="H180" s="27" t="n"/>
      <c r="I180" s="55" t="n"/>
      <c r="J180" s="27" t="n"/>
      <c r="K180" s="56" t="n"/>
      <c r="L180" s="56" t="n"/>
      <c r="M180" s="29">
        <f>IF($A180="","",IFERROR(IF(OR(H180="",J180=""),"",MAX(0,J180-H180)),""))</f>
        <v/>
      </c>
      <c r="N180" s="57">
        <f>IF($A180="","",IFERROR(IF(OR(K180="",L180=""),"",MAX(0,K180-L180)),""))</f>
        <v/>
      </c>
      <c r="O180" s="31">
        <f>IF($A180="","",IFERROR(IF(AND(M180&gt;0,N180&gt;0),N180/(M180/1000),VLOOKUP(D180,'Settings'!$A$15:$C$18,3,FALSE)),""))</f>
        <v/>
      </c>
      <c r="P180" s="32">
        <f>IF(OR(A180="",D180=""),"",IF(AND(M180&gt;0,N180&gt;0),"Observed Wear","Default from Settings"))</f>
        <v/>
      </c>
      <c r="Q180" s="57">
        <f>IF($A180="","",IFERROR(VLOOKUP(D180,'Settings'!$A$15:$C$18,2,FALSE),""))</f>
        <v/>
      </c>
      <c r="R180" s="57">
        <f>IF($A180="","",IFERROR(MAX(0,L180-Q180),""))</f>
        <v/>
      </c>
      <c r="S180" s="29">
        <f>IF($A180="","",IFERROR(IF(L180&lt;=Q180,0,R180/O180*1000),""))</f>
        <v/>
      </c>
      <c r="T180" s="29">
        <f>IF($A180="","",IFERROR(J180+S180,""))</f>
        <v/>
      </c>
      <c r="U180" s="27" t="n"/>
      <c r="V180" s="29">
        <f>IF(A180="","",IF(U180="",'Settings'!$B$4,U180))</f>
        <v/>
      </c>
      <c r="W180" s="57">
        <f>IF($A180="","",IFERROR(S180/V180,""))</f>
        <v/>
      </c>
      <c r="X180" s="58">
        <f>IF($A180="","",IFERROR(IF(S180=0,I180,I180+ROUNDUP(W180*365/12,0)),""))</f>
        <v/>
      </c>
      <c r="Y180" s="59" t="n"/>
      <c r="Z180" s="59" t="n"/>
      <c r="AA180" s="60">
        <f>IF($A180="","",IFERROR(Y180+Z180,""))</f>
        <v/>
      </c>
      <c r="AB180" s="32">
        <f>IF(A180="","",IF(AD180&lt;&gt;"OK","Review Data",IF(L180&lt;=Q180,"Due Now",IF(X180&lt;='Settings'!$B$3,"Due Now",IF(X180&lt;='Settings'!$B$3+'Settings'!$B$5,"Due in 30 Days",IF(X180&lt;='Settings'!$B$3+'Settings'!$B$6,"Due in 90 Days",IF(X180&lt;=EDATE('Settings'!$B$3,6),"Due in 6 Months","Monitor")))))))</f>
        <v/>
      </c>
      <c r="AC180" s="61">
        <f>IF($A180="","",IFERROR(EOMONTH(X180,0),""))</f>
        <v/>
      </c>
      <c r="AD180" s="32">
        <f>IF(A180="","",IF(OR(B180="",C180="",D180="",G180="",H180="",I180="",J180="",K180="",L180="",Y180="",Z180=""),"Missing Required Input",IF(COUNTIF('Settings'!$A$15:$A$18,D180)=0,"Unknown Position Type",IF(J180&lt;H180,"Current Odometer Below Install",IF(I180&lt;G180,"Reading Date Before Install",IF(I180&gt;'Settings'!$B$3,"Reading Date After As-of Date",IF(L180&gt;K180,"Current Tread Above Original",IF(OR(H180&lt;0,J180&lt;0,K180&lt;=0,L180&lt;0,Y180&lt;0,Z180&lt;0,V180&lt;=0),"Check Numeric Input",IF(O180&lt;=0,"Check Wear Rate","OK")))))))))</f>
        <v/>
      </c>
      <c r="AE180" s="37" t="n"/>
      <c r="AF180" s="62">
        <f>IFERROR(IF(AND(AD180="OK",ISNUMBER(X180)),X180+ROW()/100000,""),"")</f>
        <v/>
      </c>
    </row>
    <row r="181">
      <c r="A181" s="25" t="n"/>
      <c r="B181" s="25" t="n"/>
      <c r="C181" s="25" t="n"/>
      <c r="D181" s="25" t="n"/>
      <c r="E181" s="25" t="n"/>
      <c r="F181" s="25" t="n"/>
      <c r="G181" s="55" t="n"/>
      <c r="H181" s="27" t="n"/>
      <c r="I181" s="55" t="n"/>
      <c r="J181" s="27" t="n"/>
      <c r="K181" s="56" t="n"/>
      <c r="L181" s="56" t="n"/>
      <c r="M181" s="29">
        <f>IF($A181="","",IFERROR(IF(OR(H181="",J181=""),"",MAX(0,J181-H181)),""))</f>
        <v/>
      </c>
      <c r="N181" s="57">
        <f>IF($A181="","",IFERROR(IF(OR(K181="",L181=""),"",MAX(0,K181-L181)),""))</f>
        <v/>
      </c>
      <c r="O181" s="31">
        <f>IF($A181="","",IFERROR(IF(AND(M181&gt;0,N181&gt;0),N181/(M181/1000),VLOOKUP(D181,'Settings'!$A$15:$C$18,3,FALSE)),""))</f>
        <v/>
      </c>
      <c r="P181" s="32">
        <f>IF(OR(A181="",D181=""),"",IF(AND(M181&gt;0,N181&gt;0),"Observed Wear","Default from Settings"))</f>
        <v/>
      </c>
      <c r="Q181" s="57">
        <f>IF($A181="","",IFERROR(VLOOKUP(D181,'Settings'!$A$15:$C$18,2,FALSE),""))</f>
        <v/>
      </c>
      <c r="R181" s="57">
        <f>IF($A181="","",IFERROR(MAX(0,L181-Q181),""))</f>
        <v/>
      </c>
      <c r="S181" s="29">
        <f>IF($A181="","",IFERROR(IF(L181&lt;=Q181,0,R181/O181*1000),""))</f>
        <v/>
      </c>
      <c r="T181" s="29">
        <f>IF($A181="","",IFERROR(J181+S181,""))</f>
        <v/>
      </c>
      <c r="U181" s="27" t="n"/>
      <c r="V181" s="29">
        <f>IF(A181="","",IF(U181="",'Settings'!$B$4,U181))</f>
        <v/>
      </c>
      <c r="W181" s="57">
        <f>IF($A181="","",IFERROR(S181/V181,""))</f>
        <v/>
      </c>
      <c r="X181" s="58">
        <f>IF($A181="","",IFERROR(IF(S181=0,I181,I181+ROUNDUP(W181*365/12,0)),""))</f>
        <v/>
      </c>
      <c r="Y181" s="59" t="n"/>
      <c r="Z181" s="59" t="n"/>
      <c r="AA181" s="60">
        <f>IF($A181="","",IFERROR(Y181+Z181,""))</f>
        <v/>
      </c>
      <c r="AB181" s="32">
        <f>IF(A181="","",IF(AD181&lt;&gt;"OK","Review Data",IF(L181&lt;=Q181,"Due Now",IF(X181&lt;='Settings'!$B$3,"Due Now",IF(X181&lt;='Settings'!$B$3+'Settings'!$B$5,"Due in 30 Days",IF(X181&lt;='Settings'!$B$3+'Settings'!$B$6,"Due in 90 Days",IF(X181&lt;=EDATE('Settings'!$B$3,6),"Due in 6 Months","Monitor")))))))</f>
        <v/>
      </c>
      <c r="AC181" s="61">
        <f>IF($A181="","",IFERROR(EOMONTH(X181,0),""))</f>
        <v/>
      </c>
      <c r="AD181" s="32">
        <f>IF(A181="","",IF(OR(B181="",C181="",D181="",G181="",H181="",I181="",J181="",K181="",L181="",Y181="",Z181=""),"Missing Required Input",IF(COUNTIF('Settings'!$A$15:$A$18,D181)=0,"Unknown Position Type",IF(J181&lt;H181,"Current Odometer Below Install",IF(I181&lt;G181,"Reading Date Before Install",IF(I181&gt;'Settings'!$B$3,"Reading Date After As-of Date",IF(L181&gt;K181,"Current Tread Above Original",IF(OR(H181&lt;0,J181&lt;0,K181&lt;=0,L181&lt;0,Y181&lt;0,Z181&lt;0,V181&lt;=0),"Check Numeric Input",IF(O181&lt;=0,"Check Wear Rate","OK")))))))))</f>
        <v/>
      </c>
      <c r="AE181" s="37" t="n"/>
      <c r="AF181" s="62">
        <f>IFERROR(IF(AND(AD181="OK",ISNUMBER(X181)),X181+ROW()/100000,""),"")</f>
        <v/>
      </c>
    </row>
    <row r="182">
      <c r="A182" s="25" t="n"/>
      <c r="B182" s="25" t="n"/>
      <c r="C182" s="25" t="n"/>
      <c r="D182" s="25" t="n"/>
      <c r="E182" s="25" t="n"/>
      <c r="F182" s="25" t="n"/>
      <c r="G182" s="55" t="n"/>
      <c r="H182" s="27" t="n"/>
      <c r="I182" s="55" t="n"/>
      <c r="J182" s="27" t="n"/>
      <c r="K182" s="56" t="n"/>
      <c r="L182" s="56" t="n"/>
      <c r="M182" s="29">
        <f>IF($A182="","",IFERROR(IF(OR(H182="",J182=""),"",MAX(0,J182-H182)),""))</f>
        <v/>
      </c>
      <c r="N182" s="57">
        <f>IF($A182="","",IFERROR(IF(OR(K182="",L182=""),"",MAX(0,K182-L182)),""))</f>
        <v/>
      </c>
      <c r="O182" s="31">
        <f>IF($A182="","",IFERROR(IF(AND(M182&gt;0,N182&gt;0),N182/(M182/1000),VLOOKUP(D182,'Settings'!$A$15:$C$18,3,FALSE)),""))</f>
        <v/>
      </c>
      <c r="P182" s="32">
        <f>IF(OR(A182="",D182=""),"",IF(AND(M182&gt;0,N182&gt;0),"Observed Wear","Default from Settings"))</f>
        <v/>
      </c>
      <c r="Q182" s="57">
        <f>IF($A182="","",IFERROR(VLOOKUP(D182,'Settings'!$A$15:$C$18,2,FALSE),""))</f>
        <v/>
      </c>
      <c r="R182" s="57">
        <f>IF($A182="","",IFERROR(MAX(0,L182-Q182),""))</f>
        <v/>
      </c>
      <c r="S182" s="29">
        <f>IF($A182="","",IFERROR(IF(L182&lt;=Q182,0,R182/O182*1000),""))</f>
        <v/>
      </c>
      <c r="T182" s="29">
        <f>IF($A182="","",IFERROR(J182+S182,""))</f>
        <v/>
      </c>
      <c r="U182" s="27" t="n"/>
      <c r="V182" s="29">
        <f>IF(A182="","",IF(U182="",'Settings'!$B$4,U182))</f>
        <v/>
      </c>
      <c r="W182" s="57">
        <f>IF($A182="","",IFERROR(S182/V182,""))</f>
        <v/>
      </c>
      <c r="X182" s="58">
        <f>IF($A182="","",IFERROR(IF(S182=0,I182,I182+ROUNDUP(W182*365/12,0)),""))</f>
        <v/>
      </c>
      <c r="Y182" s="59" t="n"/>
      <c r="Z182" s="59" t="n"/>
      <c r="AA182" s="60">
        <f>IF($A182="","",IFERROR(Y182+Z182,""))</f>
        <v/>
      </c>
      <c r="AB182" s="32">
        <f>IF(A182="","",IF(AD182&lt;&gt;"OK","Review Data",IF(L182&lt;=Q182,"Due Now",IF(X182&lt;='Settings'!$B$3,"Due Now",IF(X182&lt;='Settings'!$B$3+'Settings'!$B$5,"Due in 30 Days",IF(X182&lt;='Settings'!$B$3+'Settings'!$B$6,"Due in 90 Days",IF(X182&lt;=EDATE('Settings'!$B$3,6),"Due in 6 Months","Monitor")))))))</f>
        <v/>
      </c>
      <c r="AC182" s="61">
        <f>IF($A182="","",IFERROR(EOMONTH(X182,0),""))</f>
        <v/>
      </c>
      <c r="AD182" s="32">
        <f>IF(A182="","",IF(OR(B182="",C182="",D182="",G182="",H182="",I182="",J182="",K182="",L182="",Y182="",Z182=""),"Missing Required Input",IF(COUNTIF('Settings'!$A$15:$A$18,D182)=0,"Unknown Position Type",IF(J182&lt;H182,"Current Odometer Below Install",IF(I182&lt;G182,"Reading Date Before Install",IF(I182&gt;'Settings'!$B$3,"Reading Date After As-of Date",IF(L182&gt;K182,"Current Tread Above Original",IF(OR(H182&lt;0,J182&lt;0,K182&lt;=0,L182&lt;0,Y182&lt;0,Z182&lt;0,V182&lt;=0),"Check Numeric Input",IF(O182&lt;=0,"Check Wear Rate","OK")))))))))</f>
        <v/>
      </c>
      <c r="AE182" s="37" t="n"/>
      <c r="AF182" s="62">
        <f>IFERROR(IF(AND(AD182="OK",ISNUMBER(X182)),X182+ROW()/100000,""),"")</f>
        <v/>
      </c>
    </row>
    <row r="183">
      <c r="A183" s="25" t="n"/>
      <c r="B183" s="25" t="n"/>
      <c r="C183" s="25" t="n"/>
      <c r="D183" s="25" t="n"/>
      <c r="E183" s="25" t="n"/>
      <c r="F183" s="25" t="n"/>
      <c r="G183" s="55" t="n"/>
      <c r="H183" s="27" t="n"/>
      <c r="I183" s="55" t="n"/>
      <c r="J183" s="27" t="n"/>
      <c r="K183" s="56" t="n"/>
      <c r="L183" s="56" t="n"/>
      <c r="M183" s="29">
        <f>IF($A183="","",IFERROR(IF(OR(H183="",J183=""),"",MAX(0,J183-H183)),""))</f>
        <v/>
      </c>
      <c r="N183" s="57">
        <f>IF($A183="","",IFERROR(IF(OR(K183="",L183=""),"",MAX(0,K183-L183)),""))</f>
        <v/>
      </c>
      <c r="O183" s="31">
        <f>IF($A183="","",IFERROR(IF(AND(M183&gt;0,N183&gt;0),N183/(M183/1000),VLOOKUP(D183,'Settings'!$A$15:$C$18,3,FALSE)),""))</f>
        <v/>
      </c>
      <c r="P183" s="32">
        <f>IF(OR(A183="",D183=""),"",IF(AND(M183&gt;0,N183&gt;0),"Observed Wear","Default from Settings"))</f>
        <v/>
      </c>
      <c r="Q183" s="57">
        <f>IF($A183="","",IFERROR(VLOOKUP(D183,'Settings'!$A$15:$C$18,2,FALSE),""))</f>
        <v/>
      </c>
      <c r="R183" s="57">
        <f>IF($A183="","",IFERROR(MAX(0,L183-Q183),""))</f>
        <v/>
      </c>
      <c r="S183" s="29">
        <f>IF($A183="","",IFERROR(IF(L183&lt;=Q183,0,R183/O183*1000),""))</f>
        <v/>
      </c>
      <c r="T183" s="29">
        <f>IF($A183="","",IFERROR(J183+S183,""))</f>
        <v/>
      </c>
      <c r="U183" s="27" t="n"/>
      <c r="V183" s="29">
        <f>IF(A183="","",IF(U183="",'Settings'!$B$4,U183))</f>
        <v/>
      </c>
      <c r="W183" s="57">
        <f>IF($A183="","",IFERROR(S183/V183,""))</f>
        <v/>
      </c>
      <c r="X183" s="58">
        <f>IF($A183="","",IFERROR(IF(S183=0,I183,I183+ROUNDUP(W183*365/12,0)),""))</f>
        <v/>
      </c>
      <c r="Y183" s="59" t="n"/>
      <c r="Z183" s="59" t="n"/>
      <c r="AA183" s="60">
        <f>IF($A183="","",IFERROR(Y183+Z183,""))</f>
        <v/>
      </c>
      <c r="AB183" s="32">
        <f>IF(A183="","",IF(AD183&lt;&gt;"OK","Review Data",IF(L183&lt;=Q183,"Due Now",IF(X183&lt;='Settings'!$B$3,"Due Now",IF(X183&lt;='Settings'!$B$3+'Settings'!$B$5,"Due in 30 Days",IF(X183&lt;='Settings'!$B$3+'Settings'!$B$6,"Due in 90 Days",IF(X183&lt;=EDATE('Settings'!$B$3,6),"Due in 6 Months","Monitor")))))))</f>
        <v/>
      </c>
      <c r="AC183" s="61">
        <f>IF($A183="","",IFERROR(EOMONTH(X183,0),""))</f>
        <v/>
      </c>
      <c r="AD183" s="32">
        <f>IF(A183="","",IF(OR(B183="",C183="",D183="",G183="",H183="",I183="",J183="",K183="",L183="",Y183="",Z183=""),"Missing Required Input",IF(COUNTIF('Settings'!$A$15:$A$18,D183)=0,"Unknown Position Type",IF(J183&lt;H183,"Current Odometer Below Install",IF(I183&lt;G183,"Reading Date Before Install",IF(I183&gt;'Settings'!$B$3,"Reading Date After As-of Date",IF(L183&gt;K183,"Current Tread Above Original",IF(OR(H183&lt;0,J183&lt;0,K183&lt;=0,L183&lt;0,Y183&lt;0,Z183&lt;0,V183&lt;=0),"Check Numeric Input",IF(O183&lt;=0,"Check Wear Rate","OK")))))))))</f>
        <v/>
      </c>
      <c r="AE183" s="37" t="n"/>
      <c r="AF183" s="62">
        <f>IFERROR(IF(AND(AD183="OK",ISNUMBER(X183)),X183+ROW()/100000,""),"")</f>
        <v/>
      </c>
    </row>
    <row r="184">
      <c r="A184" s="25" t="n"/>
      <c r="B184" s="25" t="n"/>
      <c r="C184" s="25" t="n"/>
      <c r="D184" s="25" t="n"/>
      <c r="E184" s="25" t="n"/>
      <c r="F184" s="25" t="n"/>
      <c r="G184" s="55" t="n"/>
      <c r="H184" s="27" t="n"/>
      <c r="I184" s="55" t="n"/>
      <c r="J184" s="27" t="n"/>
      <c r="K184" s="56" t="n"/>
      <c r="L184" s="56" t="n"/>
      <c r="M184" s="29">
        <f>IF($A184="","",IFERROR(IF(OR(H184="",J184=""),"",MAX(0,J184-H184)),""))</f>
        <v/>
      </c>
      <c r="N184" s="57">
        <f>IF($A184="","",IFERROR(IF(OR(K184="",L184=""),"",MAX(0,K184-L184)),""))</f>
        <v/>
      </c>
      <c r="O184" s="31">
        <f>IF($A184="","",IFERROR(IF(AND(M184&gt;0,N184&gt;0),N184/(M184/1000),VLOOKUP(D184,'Settings'!$A$15:$C$18,3,FALSE)),""))</f>
        <v/>
      </c>
      <c r="P184" s="32">
        <f>IF(OR(A184="",D184=""),"",IF(AND(M184&gt;0,N184&gt;0),"Observed Wear","Default from Settings"))</f>
        <v/>
      </c>
      <c r="Q184" s="57">
        <f>IF($A184="","",IFERROR(VLOOKUP(D184,'Settings'!$A$15:$C$18,2,FALSE),""))</f>
        <v/>
      </c>
      <c r="R184" s="57">
        <f>IF($A184="","",IFERROR(MAX(0,L184-Q184),""))</f>
        <v/>
      </c>
      <c r="S184" s="29">
        <f>IF($A184="","",IFERROR(IF(L184&lt;=Q184,0,R184/O184*1000),""))</f>
        <v/>
      </c>
      <c r="T184" s="29">
        <f>IF($A184="","",IFERROR(J184+S184,""))</f>
        <v/>
      </c>
      <c r="U184" s="27" t="n"/>
      <c r="V184" s="29">
        <f>IF(A184="","",IF(U184="",'Settings'!$B$4,U184))</f>
        <v/>
      </c>
      <c r="W184" s="57">
        <f>IF($A184="","",IFERROR(S184/V184,""))</f>
        <v/>
      </c>
      <c r="X184" s="58">
        <f>IF($A184="","",IFERROR(IF(S184=0,I184,I184+ROUNDUP(W184*365/12,0)),""))</f>
        <v/>
      </c>
      <c r="Y184" s="59" t="n"/>
      <c r="Z184" s="59" t="n"/>
      <c r="AA184" s="60">
        <f>IF($A184="","",IFERROR(Y184+Z184,""))</f>
        <v/>
      </c>
      <c r="AB184" s="32">
        <f>IF(A184="","",IF(AD184&lt;&gt;"OK","Review Data",IF(L184&lt;=Q184,"Due Now",IF(X184&lt;='Settings'!$B$3,"Due Now",IF(X184&lt;='Settings'!$B$3+'Settings'!$B$5,"Due in 30 Days",IF(X184&lt;='Settings'!$B$3+'Settings'!$B$6,"Due in 90 Days",IF(X184&lt;=EDATE('Settings'!$B$3,6),"Due in 6 Months","Monitor")))))))</f>
        <v/>
      </c>
      <c r="AC184" s="61">
        <f>IF($A184="","",IFERROR(EOMONTH(X184,0),""))</f>
        <v/>
      </c>
      <c r="AD184" s="32">
        <f>IF(A184="","",IF(OR(B184="",C184="",D184="",G184="",H184="",I184="",J184="",K184="",L184="",Y184="",Z184=""),"Missing Required Input",IF(COUNTIF('Settings'!$A$15:$A$18,D184)=0,"Unknown Position Type",IF(J184&lt;H184,"Current Odometer Below Install",IF(I184&lt;G184,"Reading Date Before Install",IF(I184&gt;'Settings'!$B$3,"Reading Date After As-of Date",IF(L184&gt;K184,"Current Tread Above Original",IF(OR(H184&lt;0,J184&lt;0,K184&lt;=0,L184&lt;0,Y184&lt;0,Z184&lt;0,V184&lt;=0),"Check Numeric Input",IF(O184&lt;=0,"Check Wear Rate","OK")))))))))</f>
        <v/>
      </c>
      <c r="AE184" s="37" t="n"/>
      <c r="AF184" s="62">
        <f>IFERROR(IF(AND(AD184="OK",ISNUMBER(X184)),X184+ROW()/100000,""),"")</f>
        <v/>
      </c>
    </row>
    <row r="185">
      <c r="A185" s="25" t="n"/>
      <c r="B185" s="25" t="n"/>
      <c r="C185" s="25" t="n"/>
      <c r="D185" s="25" t="n"/>
      <c r="E185" s="25" t="n"/>
      <c r="F185" s="25" t="n"/>
      <c r="G185" s="55" t="n"/>
      <c r="H185" s="27" t="n"/>
      <c r="I185" s="55" t="n"/>
      <c r="J185" s="27" t="n"/>
      <c r="K185" s="56" t="n"/>
      <c r="L185" s="56" t="n"/>
      <c r="M185" s="29">
        <f>IF($A185="","",IFERROR(IF(OR(H185="",J185=""),"",MAX(0,J185-H185)),""))</f>
        <v/>
      </c>
      <c r="N185" s="57">
        <f>IF($A185="","",IFERROR(IF(OR(K185="",L185=""),"",MAX(0,K185-L185)),""))</f>
        <v/>
      </c>
      <c r="O185" s="31">
        <f>IF($A185="","",IFERROR(IF(AND(M185&gt;0,N185&gt;0),N185/(M185/1000),VLOOKUP(D185,'Settings'!$A$15:$C$18,3,FALSE)),""))</f>
        <v/>
      </c>
      <c r="P185" s="32">
        <f>IF(OR(A185="",D185=""),"",IF(AND(M185&gt;0,N185&gt;0),"Observed Wear","Default from Settings"))</f>
        <v/>
      </c>
      <c r="Q185" s="57">
        <f>IF($A185="","",IFERROR(VLOOKUP(D185,'Settings'!$A$15:$C$18,2,FALSE),""))</f>
        <v/>
      </c>
      <c r="R185" s="57">
        <f>IF($A185="","",IFERROR(MAX(0,L185-Q185),""))</f>
        <v/>
      </c>
      <c r="S185" s="29">
        <f>IF($A185="","",IFERROR(IF(L185&lt;=Q185,0,R185/O185*1000),""))</f>
        <v/>
      </c>
      <c r="T185" s="29">
        <f>IF($A185="","",IFERROR(J185+S185,""))</f>
        <v/>
      </c>
      <c r="U185" s="27" t="n"/>
      <c r="V185" s="29">
        <f>IF(A185="","",IF(U185="",'Settings'!$B$4,U185))</f>
        <v/>
      </c>
      <c r="W185" s="57">
        <f>IF($A185="","",IFERROR(S185/V185,""))</f>
        <v/>
      </c>
      <c r="X185" s="58">
        <f>IF($A185="","",IFERROR(IF(S185=0,I185,I185+ROUNDUP(W185*365/12,0)),""))</f>
        <v/>
      </c>
      <c r="Y185" s="59" t="n"/>
      <c r="Z185" s="59" t="n"/>
      <c r="AA185" s="60">
        <f>IF($A185="","",IFERROR(Y185+Z185,""))</f>
        <v/>
      </c>
      <c r="AB185" s="32">
        <f>IF(A185="","",IF(AD185&lt;&gt;"OK","Review Data",IF(L185&lt;=Q185,"Due Now",IF(X185&lt;='Settings'!$B$3,"Due Now",IF(X185&lt;='Settings'!$B$3+'Settings'!$B$5,"Due in 30 Days",IF(X185&lt;='Settings'!$B$3+'Settings'!$B$6,"Due in 90 Days",IF(X185&lt;=EDATE('Settings'!$B$3,6),"Due in 6 Months","Monitor")))))))</f>
        <v/>
      </c>
      <c r="AC185" s="61">
        <f>IF($A185="","",IFERROR(EOMONTH(X185,0),""))</f>
        <v/>
      </c>
      <c r="AD185" s="32">
        <f>IF(A185="","",IF(OR(B185="",C185="",D185="",G185="",H185="",I185="",J185="",K185="",L185="",Y185="",Z185=""),"Missing Required Input",IF(COUNTIF('Settings'!$A$15:$A$18,D185)=0,"Unknown Position Type",IF(J185&lt;H185,"Current Odometer Below Install",IF(I185&lt;G185,"Reading Date Before Install",IF(I185&gt;'Settings'!$B$3,"Reading Date After As-of Date",IF(L185&gt;K185,"Current Tread Above Original",IF(OR(H185&lt;0,J185&lt;0,K185&lt;=0,L185&lt;0,Y185&lt;0,Z185&lt;0,V185&lt;=0),"Check Numeric Input",IF(O185&lt;=0,"Check Wear Rate","OK")))))))))</f>
        <v/>
      </c>
      <c r="AE185" s="37" t="n"/>
      <c r="AF185" s="62">
        <f>IFERROR(IF(AND(AD185="OK",ISNUMBER(X185)),X185+ROW()/100000,""),"")</f>
        <v/>
      </c>
    </row>
    <row r="186">
      <c r="A186" s="25" t="n"/>
      <c r="B186" s="25" t="n"/>
      <c r="C186" s="25" t="n"/>
      <c r="D186" s="25" t="n"/>
      <c r="E186" s="25" t="n"/>
      <c r="F186" s="25" t="n"/>
      <c r="G186" s="55" t="n"/>
      <c r="H186" s="27" t="n"/>
      <c r="I186" s="55" t="n"/>
      <c r="J186" s="27" t="n"/>
      <c r="K186" s="56" t="n"/>
      <c r="L186" s="56" t="n"/>
      <c r="M186" s="29">
        <f>IF($A186="","",IFERROR(IF(OR(H186="",J186=""),"",MAX(0,J186-H186)),""))</f>
        <v/>
      </c>
      <c r="N186" s="57">
        <f>IF($A186="","",IFERROR(IF(OR(K186="",L186=""),"",MAX(0,K186-L186)),""))</f>
        <v/>
      </c>
      <c r="O186" s="31">
        <f>IF($A186="","",IFERROR(IF(AND(M186&gt;0,N186&gt;0),N186/(M186/1000),VLOOKUP(D186,'Settings'!$A$15:$C$18,3,FALSE)),""))</f>
        <v/>
      </c>
      <c r="P186" s="32">
        <f>IF(OR(A186="",D186=""),"",IF(AND(M186&gt;0,N186&gt;0),"Observed Wear","Default from Settings"))</f>
        <v/>
      </c>
      <c r="Q186" s="57">
        <f>IF($A186="","",IFERROR(VLOOKUP(D186,'Settings'!$A$15:$C$18,2,FALSE),""))</f>
        <v/>
      </c>
      <c r="R186" s="57">
        <f>IF($A186="","",IFERROR(MAX(0,L186-Q186),""))</f>
        <v/>
      </c>
      <c r="S186" s="29">
        <f>IF($A186="","",IFERROR(IF(L186&lt;=Q186,0,R186/O186*1000),""))</f>
        <v/>
      </c>
      <c r="T186" s="29">
        <f>IF($A186="","",IFERROR(J186+S186,""))</f>
        <v/>
      </c>
      <c r="U186" s="27" t="n"/>
      <c r="V186" s="29">
        <f>IF(A186="","",IF(U186="",'Settings'!$B$4,U186))</f>
        <v/>
      </c>
      <c r="W186" s="57">
        <f>IF($A186="","",IFERROR(S186/V186,""))</f>
        <v/>
      </c>
      <c r="X186" s="58">
        <f>IF($A186="","",IFERROR(IF(S186=0,I186,I186+ROUNDUP(W186*365/12,0)),""))</f>
        <v/>
      </c>
      <c r="Y186" s="59" t="n"/>
      <c r="Z186" s="59" t="n"/>
      <c r="AA186" s="60">
        <f>IF($A186="","",IFERROR(Y186+Z186,""))</f>
        <v/>
      </c>
      <c r="AB186" s="32">
        <f>IF(A186="","",IF(AD186&lt;&gt;"OK","Review Data",IF(L186&lt;=Q186,"Due Now",IF(X186&lt;='Settings'!$B$3,"Due Now",IF(X186&lt;='Settings'!$B$3+'Settings'!$B$5,"Due in 30 Days",IF(X186&lt;='Settings'!$B$3+'Settings'!$B$6,"Due in 90 Days",IF(X186&lt;=EDATE('Settings'!$B$3,6),"Due in 6 Months","Monitor")))))))</f>
        <v/>
      </c>
      <c r="AC186" s="61">
        <f>IF($A186="","",IFERROR(EOMONTH(X186,0),""))</f>
        <v/>
      </c>
      <c r="AD186" s="32">
        <f>IF(A186="","",IF(OR(B186="",C186="",D186="",G186="",H186="",I186="",J186="",K186="",L186="",Y186="",Z186=""),"Missing Required Input",IF(COUNTIF('Settings'!$A$15:$A$18,D186)=0,"Unknown Position Type",IF(J186&lt;H186,"Current Odometer Below Install",IF(I186&lt;G186,"Reading Date Before Install",IF(I186&gt;'Settings'!$B$3,"Reading Date After As-of Date",IF(L186&gt;K186,"Current Tread Above Original",IF(OR(H186&lt;0,J186&lt;0,K186&lt;=0,L186&lt;0,Y186&lt;0,Z186&lt;0,V186&lt;=0),"Check Numeric Input",IF(O186&lt;=0,"Check Wear Rate","OK")))))))))</f>
        <v/>
      </c>
      <c r="AE186" s="37" t="n"/>
      <c r="AF186" s="62">
        <f>IFERROR(IF(AND(AD186="OK",ISNUMBER(X186)),X186+ROW()/100000,""),"")</f>
        <v/>
      </c>
    </row>
    <row r="187">
      <c r="A187" s="25" t="n"/>
      <c r="B187" s="25" t="n"/>
      <c r="C187" s="25" t="n"/>
      <c r="D187" s="25" t="n"/>
      <c r="E187" s="25" t="n"/>
      <c r="F187" s="25" t="n"/>
      <c r="G187" s="55" t="n"/>
      <c r="H187" s="27" t="n"/>
      <c r="I187" s="55" t="n"/>
      <c r="J187" s="27" t="n"/>
      <c r="K187" s="56" t="n"/>
      <c r="L187" s="56" t="n"/>
      <c r="M187" s="29">
        <f>IF($A187="","",IFERROR(IF(OR(H187="",J187=""),"",MAX(0,J187-H187)),""))</f>
        <v/>
      </c>
      <c r="N187" s="57">
        <f>IF($A187="","",IFERROR(IF(OR(K187="",L187=""),"",MAX(0,K187-L187)),""))</f>
        <v/>
      </c>
      <c r="O187" s="31">
        <f>IF($A187="","",IFERROR(IF(AND(M187&gt;0,N187&gt;0),N187/(M187/1000),VLOOKUP(D187,'Settings'!$A$15:$C$18,3,FALSE)),""))</f>
        <v/>
      </c>
      <c r="P187" s="32">
        <f>IF(OR(A187="",D187=""),"",IF(AND(M187&gt;0,N187&gt;0),"Observed Wear","Default from Settings"))</f>
        <v/>
      </c>
      <c r="Q187" s="57">
        <f>IF($A187="","",IFERROR(VLOOKUP(D187,'Settings'!$A$15:$C$18,2,FALSE),""))</f>
        <v/>
      </c>
      <c r="R187" s="57">
        <f>IF($A187="","",IFERROR(MAX(0,L187-Q187),""))</f>
        <v/>
      </c>
      <c r="S187" s="29">
        <f>IF($A187="","",IFERROR(IF(L187&lt;=Q187,0,R187/O187*1000),""))</f>
        <v/>
      </c>
      <c r="T187" s="29">
        <f>IF($A187="","",IFERROR(J187+S187,""))</f>
        <v/>
      </c>
      <c r="U187" s="27" t="n"/>
      <c r="V187" s="29">
        <f>IF(A187="","",IF(U187="",'Settings'!$B$4,U187))</f>
        <v/>
      </c>
      <c r="W187" s="57">
        <f>IF($A187="","",IFERROR(S187/V187,""))</f>
        <v/>
      </c>
      <c r="X187" s="58">
        <f>IF($A187="","",IFERROR(IF(S187=0,I187,I187+ROUNDUP(W187*365/12,0)),""))</f>
        <v/>
      </c>
      <c r="Y187" s="59" t="n"/>
      <c r="Z187" s="59" t="n"/>
      <c r="AA187" s="60">
        <f>IF($A187="","",IFERROR(Y187+Z187,""))</f>
        <v/>
      </c>
      <c r="AB187" s="32">
        <f>IF(A187="","",IF(AD187&lt;&gt;"OK","Review Data",IF(L187&lt;=Q187,"Due Now",IF(X187&lt;='Settings'!$B$3,"Due Now",IF(X187&lt;='Settings'!$B$3+'Settings'!$B$5,"Due in 30 Days",IF(X187&lt;='Settings'!$B$3+'Settings'!$B$6,"Due in 90 Days",IF(X187&lt;=EDATE('Settings'!$B$3,6),"Due in 6 Months","Monitor")))))))</f>
        <v/>
      </c>
      <c r="AC187" s="61">
        <f>IF($A187="","",IFERROR(EOMONTH(X187,0),""))</f>
        <v/>
      </c>
      <c r="AD187" s="32">
        <f>IF(A187="","",IF(OR(B187="",C187="",D187="",G187="",H187="",I187="",J187="",K187="",L187="",Y187="",Z187=""),"Missing Required Input",IF(COUNTIF('Settings'!$A$15:$A$18,D187)=0,"Unknown Position Type",IF(J187&lt;H187,"Current Odometer Below Install",IF(I187&lt;G187,"Reading Date Before Install",IF(I187&gt;'Settings'!$B$3,"Reading Date After As-of Date",IF(L187&gt;K187,"Current Tread Above Original",IF(OR(H187&lt;0,J187&lt;0,K187&lt;=0,L187&lt;0,Y187&lt;0,Z187&lt;0,V187&lt;=0),"Check Numeric Input",IF(O187&lt;=0,"Check Wear Rate","OK")))))))))</f>
        <v/>
      </c>
      <c r="AE187" s="37" t="n"/>
      <c r="AF187" s="62">
        <f>IFERROR(IF(AND(AD187="OK",ISNUMBER(X187)),X187+ROW()/100000,""),"")</f>
        <v/>
      </c>
    </row>
    <row r="188">
      <c r="A188" s="25" t="n"/>
      <c r="B188" s="25" t="n"/>
      <c r="C188" s="25" t="n"/>
      <c r="D188" s="25" t="n"/>
      <c r="E188" s="25" t="n"/>
      <c r="F188" s="25" t="n"/>
      <c r="G188" s="55" t="n"/>
      <c r="H188" s="27" t="n"/>
      <c r="I188" s="55" t="n"/>
      <c r="J188" s="27" t="n"/>
      <c r="K188" s="56" t="n"/>
      <c r="L188" s="56" t="n"/>
      <c r="M188" s="29">
        <f>IF($A188="","",IFERROR(IF(OR(H188="",J188=""),"",MAX(0,J188-H188)),""))</f>
        <v/>
      </c>
      <c r="N188" s="57">
        <f>IF($A188="","",IFERROR(IF(OR(K188="",L188=""),"",MAX(0,K188-L188)),""))</f>
        <v/>
      </c>
      <c r="O188" s="31">
        <f>IF($A188="","",IFERROR(IF(AND(M188&gt;0,N188&gt;0),N188/(M188/1000),VLOOKUP(D188,'Settings'!$A$15:$C$18,3,FALSE)),""))</f>
        <v/>
      </c>
      <c r="P188" s="32">
        <f>IF(OR(A188="",D188=""),"",IF(AND(M188&gt;0,N188&gt;0),"Observed Wear","Default from Settings"))</f>
        <v/>
      </c>
      <c r="Q188" s="57">
        <f>IF($A188="","",IFERROR(VLOOKUP(D188,'Settings'!$A$15:$C$18,2,FALSE),""))</f>
        <v/>
      </c>
      <c r="R188" s="57">
        <f>IF($A188="","",IFERROR(MAX(0,L188-Q188),""))</f>
        <v/>
      </c>
      <c r="S188" s="29">
        <f>IF($A188="","",IFERROR(IF(L188&lt;=Q188,0,R188/O188*1000),""))</f>
        <v/>
      </c>
      <c r="T188" s="29">
        <f>IF($A188="","",IFERROR(J188+S188,""))</f>
        <v/>
      </c>
      <c r="U188" s="27" t="n"/>
      <c r="V188" s="29">
        <f>IF(A188="","",IF(U188="",'Settings'!$B$4,U188))</f>
        <v/>
      </c>
      <c r="W188" s="57">
        <f>IF($A188="","",IFERROR(S188/V188,""))</f>
        <v/>
      </c>
      <c r="X188" s="58">
        <f>IF($A188="","",IFERROR(IF(S188=0,I188,I188+ROUNDUP(W188*365/12,0)),""))</f>
        <v/>
      </c>
      <c r="Y188" s="59" t="n"/>
      <c r="Z188" s="59" t="n"/>
      <c r="AA188" s="60">
        <f>IF($A188="","",IFERROR(Y188+Z188,""))</f>
        <v/>
      </c>
      <c r="AB188" s="32">
        <f>IF(A188="","",IF(AD188&lt;&gt;"OK","Review Data",IF(L188&lt;=Q188,"Due Now",IF(X188&lt;='Settings'!$B$3,"Due Now",IF(X188&lt;='Settings'!$B$3+'Settings'!$B$5,"Due in 30 Days",IF(X188&lt;='Settings'!$B$3+'Settings'!$B$6,"Due in 90 Days",IF(X188&lt;=EDATE('Settings'!$B$3,6),"Due in 6 Months","Monitor")))))))</f>
        <v/>
      </c>
      <c r="AC188" s="61">
        <f>IF($A188="","",IFERROR(EOMONTH(X188,0),""))</f>
        <v/>
      </c>
      <c r="AD188" s="32">
        <f>IF(A188="","",IF(OR(B188="",C188="",D188="",G188="",H188="",I188="",J188="",K188="",L188="",Y188="",Z188=""),"Missing Required Input",IF(COUNTIF('Settings'!$A$15:$A$18,D188)=0,"Unknown Position Type",IF(J188&lt;H188,"Current Odometer Below Install",IF(I188&lt;G188,"Reading Date Before Install",IF(I188&gt;'Settings'!$B$3,"Reading Date After As-of Date",IF(L188&gt;K188,"Current Tread Above Original",IF(OR(H188&lt;0,J188&lt;0,K188&lt;=0,L188&lt;0,Y188&lt;0,Z188&lt;0,V188&lt;=0),"Check Numeric Input",IF(O188&lt;=0,"Check Wear Rate","OK")))))))))</f>
        <v/>
      </c>
      <c r="AE188" s="37" t="n"/>
      <c r="AF188" s="62">
        <f>IFERROR(IF(AND(AD188="OK",ISNUMBER(X188)),X188+ROW()/100000,""),"")</f>
        <v/>
      </c>
    </row>
    <row r="189">
      <c r="A189" s="25" t="n"/>
      <c r="B189" s="25" t="n"/>
      <c r="C189" s="25" t="n"/>
      <c r="D189" s="25" t="n"/>
      <c r="E189" s="25" t="n"/>
      <c r="F189" s="25" t="n"/>
      <c r="G189" s="55" t="n"/>
      <c r="H189" s="27" t="n"/>
      <c r="I189" s="55" t="n"/>
      <c r="J189" s="27" t="n"/>
      <c r="K189" s="56" t="n"/>
      <c r="L189" s="56" t="n"/>
      <c r="M189" s="29">
        <f>IF($A189="","",IFERROR(IF(OR(H189="",J189=""),"",MAX(0,J189-H189)),""))</f>
        <v/>
      </c>
      <c r="N189" s="57">
        <f>IF($A189="","",IFERROR(IF(OR(K189="",L189=""),"",MAX(0,K189-L189)),""))</f>
        <v/>
      </c>
      <c r="O189" s="31">
        <f>IF($A189="","",IFERROR(IF(AND(M189&gt;0,N189&gt;0),N189/(M189/1000),VLOOKUP(D189,'Settings'!$A$15:$C$18,3,FALSE)),""))</f>
        <v/>
      </c>
      <c r="P189" s="32">
        <f>IF(OR(A189="",D189=""),"",IF(AND(M189&gt;0,N189&gt;0),"Observed Wear","Default from Settings"))</f>
        <v/>
      </c>
      <c r="Q189" s="57">
        <f>IF($A189="","",IFERROR(VLOOKUP(D189,'Settings'!$A$15:$C$18,2,FALSE),""))</f>
        <v/>
      </c>
      <c r="R189" s="57">
        <f>IF($A189="","",IFERROR(MAX(0,L189-Q189),""))</f>
        <v/>
      </c>
      <c r="S189" s="29">
        <f>IF($A189="","",IFERROR(IF(L189&lt;=Q189,0,R189/O189*1000),""))</f>
        <v/>
      </c>
      <c r="T189" s="29">
        <f>IF($A189="","",IFERROR(J189+S189,""))</f>
        <v/>
      </c>
      <c r="U189" s="27" t="n"/>
      <c r="V189" s="29">
        <f>IF(A189="","",IF(U189="",'Settings'!$B$4,U189))</f>
        <v/>
      </c>
      <c r="W189" s="57">
        <f>IF($A189="","",IFERROR(S189/V189,""))</f>
        <v/>
      </c>
      <c r="X189" s="58">
        <f>IF($A189="","",IFERROR(IF(S189=0,I189,I189+ROUNDUP(W189*365/12,0)),""))</f>
        <v/>
      </c>
      <c r="Y189" s="59" t="n"/>
      <c r="Z189" s="59" t="n"/>
      <c r="AA189" s="60">
        <f>IF($A189="","",IFERROR(Y189+Z189,""))</f>
        <v/>
      </c>
      <c r="AB189" s="32">
        <f>IF(A189="","",IF(AD189&lt;&gt;"OK","Review Data",IF(L189&lt;=Q189,"Due Now",IF(X189&lt;='Settings'!$B$3,"Due Now",IF(X189&lt;='Settings'!$B$3+'Settings'!$B$5,"Due in 30 Days",IF(X189&lt;='Settings'!$B$3+'Settings'!$B$6,"Due in 90 Days",IF(X189&lt;=EDATE('Settings'!$B$3,6),"Due in 6 Months","Monitor")))))))</f>
        <v/>
      </c>
      <c r="AC189" s="61">
        <f>IF($A189="","",IFERROR(EOMONTH(X189,0),""))</f>
        <v/>
      </c>
      <c r="AD189" s="32">
        <f>IF(A189="","",IF(OR(B189="",C189="",D189="",G189="",H189="",I189="",J189="",K189="",L189="",Y189="",Z189=""),"Missing Required Input",IF(COUNTIF('Settings'!$A$15:$A$18,D189)=0,"Unknown Position Type",IF(J189&lt;H189,"Current Odometer Below Install",IF(I189&lt;G189,"Reading Date Before Install",IF(I189&gt;'Settings'!$B$3,"Reading Date After As-of Date",IF(L189&gt;K189,"Current Tread Above Original",IF(OR(H189&lt;0,J189&lt;0,K189&lt;=0,L189&lt;0,Y189&lt;0,Z189&lt;0,V189&lt;=0),"Check Numeric Input",IF(O189&lt;=0,"Check Wear Rate","OK")))))))))</f>
        <v/>
      </c>
      <c r="AE189" s="37" t="n"/>
      <c r="AF189" s="62">
        <f>IFERROR(IF(AND(AD189="OK",ISNUMBER(X189)),X189+ROW()/100000,""),"")</f>
        <v/>
      </c>
    </row>
    <row r="190">
      <c r="A190" s="25" t="n"/>
      <c r="B190" s="25" t="n"/>
      <c r="C190" s="25" t="n"/>
      <c r="D190" s="25" t="n"/>
      <c r="E190" s="25" t="n"/>
      <c r="F190" s="25" t="n"/>
      <c r="G190" s="55" t="n"/>
      <c r="H190" s="27" t="n"/>
      <c r="I190" s="55" t="n"/>
      <c r="J190" s="27" t="n"/>
      <c r="K190" s="56" t="n"/>
      <c r="L190" s="56" t="n"/>
      <c r="M190" s="29">
        <f>IF($A190="","",IFERROR(IF(OR(H190="",J190=""),"",MAX(0,J190-H190)),""))</f>
        <v/>
      </c>
      <c r="N190" s="57">
        <f>IF($A190="","",IFERROR(IF(OR(K190="",L190=""),"",MAX(0,K190-L190)),""))</f>
        <v/>
      </c>
      <c r="O190" s="31">
        <f>IF($A190="","",IFERROR(IF(AND(M190&gt;0,N190&gt;0),N190/(M190/1000),VLOOKUP(D190,'Settings'!$A$15:$C$18,3,FALSE)),""))</f>
        <v/>
      </c>
      <c r="P190" s="32">
        <f>IF(OR(A190="",D190=""),"",IF(AND(M190&gt;0,N190&gt;0),"Observed Wear","Default from Settings"))</f>
        <v/>
      </c>
      <c r="Q190" s="57">
        <f>IF($A190="","",IFERROR(VLOOKUP(D190,'Settings'!$A$15:$C$18,2,FALSE),""))</f>
        <v/>
      </c>
      <c r="R190" s="57">
        <f>IF($A190="","",IFERROR(MAX(0,L190-Q190),""))</f>
        <v/>
      </c>
      <c r="S190" s="29">
        <f>IF($A190="","",IFERROR(IF(L190&lt;=Q190,0,R190/O190*1000),""))</f>
        <v/>
      </c>
      <c r="T190" s="29">
        <f>IF($A190="","",IFERROR(J190+S190,""))</f>
        <v/>
      </c>
      <c r="U190" s="27" t="n"/>
      <c r="V190" s="29">
        <f>IF(A190="","",IF(U190="",'Settings'!$B$4,U190))</f>
        <v/>
      </c>
      <c r="W190" s="57">
        <f>IF($A190="","",IFERROR(S190/V190,""))</f>
        <v/>
      </c>
      <c r="X190" s="58">
        <f>IF($A190="","",IFERROR(IF(S190=0,I190,I190+ROUNDUP(W190*365/12,0)),""))</f>
        <v/>
      </c>
      <c r="Y190" s="59" t="n"/>
      <c r="Z190" s="59" t="n"/>
      <c r="AA190" s="60">
        <f>IF($A190="","",IFERROR(Y190+Z190,""))</f>
        <v/>
      </c>
      <c r="AB190" s="32">
        <f>IF(A190="","",IF(AD190&lt;&gt;"OK","Review Data",IF(L190&lt;=Q190,"Due Now",IF(X190&lt;='Settings'!$B$3,"Due Now",IF(X190&lt;='Settings'!$B$3+'Settings'!$B$5,"Due in 30 Days",IF(X190&lt;='Settings'!$B$3+'Settings'!$B$6,"Due in 90 Days",IF(X190&lt;=EDATE('Settings'!$B$3,6),"Due in 6 Months","Monitor")))))))</f>
        <v/>
      </c>
      <c r="AC190" s="61">
        <f>IF($A190="","",IFERROR(EOMONTH(X190,0),""))</f>
        <v/>
      </c>
      <c r="AD190" s="32">
        <f>IF(A190="","",IF(OR(B190="",C190="",D190="",G190="",H190="",I190="",J190="",K190="",L190="",Y190="",Z190=""),"Missing Required Input",IF(COUNTIF('Settings'!$A$15:$A$18,D190)=0,"Unknown Position Type",IF(J190&lt;H190,"Current Odometer Below Install",IF(I190&lt;G190,"Reading Date Before Install",IF(I190&gt;'Settings'!$B$3,"Reading Date After As-of Date",IF(L190&gt;K190,"Current Tread Above Original",IF(OR(H190&lt;0,J190&lt;0,K190&lt;=0,L190&lt;0,Y190&lt;0,Z190&lt;0,V190&lt;=0),"Check Numeric Input",IF(O190&lt;=0,"Check Wear Rate","OK")))))))))</f>
        <v/>
      </c>
      <c r="AE190" s="37" t="n"/>
      <c r="AF190" s="62">
        <f>IFERROR(IF(AND(AD190="OK",ISNUMBER(X190)),X190+ROW()/100000,""),"")</f>
        <v/>
      </c>
    </row>
    <row r="191">
      <c r="A191" s="25" t="n"/>
      <c r="B191" s="25" t="n"/>
      <c r="C191" s="25" t="n"/>
      <c r="D191" s="25" t="n"/>
      <c r="E191" s="25" t="n"/>
      <c r="F191" s="25" t="n"/>
      <c r="G191" s="55" t="n"/>
      <c r="H191" s="27" t="n"/>
      <c r="I191" s="55" t="n"/>
      <c r="J191" s="27" t="n"/>
      <c r="K191" s="56" t="n"/>
      <c r="L191" s="56" t="n"/>
      <c r="M191" s="29">
        <f>IF($A191="","",IFERROR(IF(OR(H191="",J191=""),"",MAX(0,J191-H191)),""))</f>
        <v/>
      </c>
      <c r="N191" s="57">
        <f>IF($A191="","",IFERROR(IF(OR(K191="",L191=""),"",MAX(0,K191-L191)),""))</f>
        <v/>
      </c>
      <c r="O191" s="31">
        <f>IF($A191="","",IFERROR(IF(AND(M191&gt;0,N191&gt;0),N191/(M191/1000),VLOOKUP(D191,'Settings'!$A$15:$C$18,3,FALSE)),""))</f>
        <v/>
      </c>
      <c r="P191" s="32">
        <f>IF(OR(A191="",D191=""),"",IF(AND(M191&gt;0,N191&gt;0),"Observed Wear","Default from Settings"))</f>
        <v/>
      </c>
      <c r="Q191" s="57">
        <f>IF($A191="","",IFERROR(VLOOKUP(D191,'Settings'!$A$15:$C$18,2,FALSE),""))</f>
        <v/>
      </c>
      <c r="R191" s="57">
        <f>IF($A191="","",IFERROR(MAX(0,L191-Q191),""))</f>
        <v/>
      </c>
      <c r="S191" s="29">
        <f>IF($A191="","",IFERROR(IF(L191&lt;=Q191,0,R191/O191*1000),""))</f>
        <v/>
      </c>
      <c r="T191" s="29">
        <f>IF($A191="","",IFERROR(J191+S191,""))</f>
        <v/>
      </c>
      <c r="U191" s="27" t="n"/>
      <c r="V191" s="29">
        <f>IF(A191="","",IF(U191="",'Settings'!$B$4,U191))</f>
        <v/>
      </c>
      <c r="W191" s="57">
        <f>IF($A191="","",IFERROR(S191/V191,""))</f>
        <v/>
      </c>
      <c r="X191" s="58">
        <f>IF($A191="","",IFERROR(IF(S191=0,I191,I191+ROUNDUP(W191*365/12,0)),""))</f>
        <v/>
      </c>
      <c r="Y191" s="59" t="n"/>
      <c r="Z191" s="59" t="n"/>
      <c r="AA191" s="60">
        <f>IF($A191="","",IFERROR(Y191+Z191,""))</f>
        <v/>
      </c>
      <c r="AB191" s="32">
        <f>IF(A191="","",IF(AD191&lt;&gt;"OK","Review Data",IF(L191&lt;=Q191,"Due Now",IF(X191&lt;='Settings'!$B$3,"Due Now",IF(X191&lt;='Settings'!$B$3+'Settings'!$B$5,"Due in 30 Days",IF(X191&lt;='Settings'!$B$3+'Settings'!$B$6,"Due in 90 Days",IF(X191&lt;=EDATE('Settings'!$B$3,6),"Due in 6 Months","Monitor")))))))</f>
        <v/>
      </c>
      <c r="AC191" s="61">
        <f>IF($A191="","",IFERROR(EOMONTH(X191,0),""))</f>
        <v/>
      </c>
      <c r="AD191" s="32">
        <f>IF(A191="","",IF(OR(B191="",C191="",D191="",G191="",H191="",I191="",J191="",K191="",L191="",Y191="",Z191=""),"Missing Required Input",IF(COUNTIF('Settings'!$A$15:$A$18,D191)=0,"Unknown Position Type",IF(J191&lt;H191,"Current Odometer Below Install",IF(I191&lt;G191,"Reading Date Before Install",IF(I191&gt;'Settings'!$B$3,"Reading Date After As-of Date",IF(L191&gt;K191,"Current Tread Above Original",IF(OR(H191&lt;0,J191&lt;0,K191&lt;=0,L191&lt;0,Y191&lt;0,Z191&lt;0,V191&lt;=0),"Check Numeric Input",IF(O191&lt;=0,"Check Wear Rate","OK")))))))))</f>
        <v/>
      </c>
      <c r="AE191" s="37" t="n"/>
      <c r="AF191" s="62">
        <f>IFERROR(IF(AND(AD191="OK",ISNUMBER(X191)),X191+ROW()/100000,""),"")</f>
        <v/>
      </c>
    </row>
    <row r="192">
      <c r="A192" s="25" t="n"/>
      <c r="B192" s="25" t="n"/>
      <c r="C192" s="25" t="n"/>
      <c r="D192" s="25" t="n"/>
      <c r="E192" s="25" t="n"/>
      <c r="F192" s="25" t="n"/>
      <c r="G192" s="55" t="n"/>
      <c r="H192" s="27" t="n"/>
      <c r="I192" s="55" t="n"/>
      <c r="J192" s="27" t="n"/>
      <c r="K192" s="56" t="n"/>
      <c r="L192" s="56" t="n"/>
      <c r="M192" s="29">
        <f>IF($A192="","",IFERROR(IF(OR(H192="",J192=""),"",MAX(0,J192-H192)),""))</f>
        <v/>
      </c>
      <c r="N192" s="57">
        <f>IF($A192="","",IFERROR(IF(OR(K192="",L192=""),"",MAX(0,K192-L192)),""))</f>
        <v/>
      </c>
      <c r="O192" s="31">
        <f>IF($A192="","",IFERROR(IF(AND(M192&gt;0,N192&gt;0),N192/(M192/1000),VLOOKUP(D192,'Settings'!$A$15:$C$18,3,FALSE)),""))</f>
        <v/>
      </c>
      <c r="P192" s="32">
        <f>IF(OR(A192="",D192=""),"",IF(AND(M192&gt;0,N192&gt;0),"Observed Wear","Default from Settings"))</f>
        <v/>
      </c>
      <c r="Q192" s="57">
        <f>IF($A192="","",IFERROR(VLOOKUP(D192,'Settings'!$A$15:$C$18,2,FALSE),""))</f>
        <v/>
      </c>
      <c r="R192" s="57">
        <f>IF($A192="","",IFERROR(MAX(0,L192-Q192),""))</f>
        <v/>
      </c>
      <c r="S192" s="29">
        <f>IF($A192="","",IFERROR(IF(L192&lt;=Q192,0,R192/O192*1000),""))</f>
        <v/>
      </c>
      <c r="T192" s="29">
        <f>IF($A192="","",IFERROR(J192+S192,""))</f>
        <v/>
      </c>
      <c r="U192" s="27" t="n"/>
      <c r="V192" s="29">
        <f>IF(A192="","",IF(U192="",'Settings'!$B$4,U192))</f>
        <v/>
      </c>
      <c r="W192" s="57">
        <f>IF($A192="","",IFERROR(S192/V192,""))</f>
        <v/>
      </c>
      <c r="X192" s="58">
        <f>IF($A192="","",IFERROR(IF(S192=0,I192,I192+ROUNDUP(W192*365/12,0)),""))</f>
        <v/>
      </c>
      <c r="Y192" s="59" t="n"/>
      <c r="Z192" s="59" t="n"/>
      <c r="AA192" s="60">
        <f>IF($A192="","",IFERROR(Y192+Z192,""))</f>
        <v/>
      </c>
      <c r="AB192" s="32">
        <f>IF(A192="","",IF(AD192&lt;&gt;"OK","Review Data",IF(L192&lt;=Q192,"Due Now",IF(X192&lt;='Settings'!$B$3,"Due Now",IF(X192&lt;='Settings'!$B$3+'Settings'!$B$5,"Due in 30 Days",IF(X192&lt;='Settings'!$B$3+'Settings'!$B$6,"Due in 90 Days",IF(X192&lt;=EDATE('Settings'!$B$3,6),"Due in 6 Months","Monitor")))))))</f>
        <v/>
      </c>
      <c r="AC192" s="61">
        <f>IF($A192="","",IFERROR(EOMONTH(X192,0),""))</f>
        <v/>
      </c>
      <c r="AD192" s="32">
        <f>IF(A192="","",IF(OR(B192="",C192="",D192="",G192="",H192="",I192="",J192="",K192="",L192="",Y192="",Z192=""),"Missing Required Input",IF(COUNTIF('Settings'!$A$15:$A$18,D192)=0,"Unknown Position Type",IF(J192&lt;H192,"Current Odometer Below Install",IF(I192&lt;G192,"Reading Date Before Install",IF(I192&gt;'Settings'!$B$3,"Reading Date After As-of Date",IF(L192&gt;K192,"Current Tread Above Original",IF(OR(H192&lt;0,J192&lt;0,K192&lt;=0,L192&lt;0,Y192&lt;0,Z192&lt;0,V192&lt;=0),"Check Numeric Input",IF(O192&lt;=0,"Check Wear Rate","OK")))))))))</f>
        <v/>
      </c>
      <c r="AE192" s="37" t="n"/>
      <c r="AF192" s="62">
        <f>IFERROR(IF(AND(AD192="OK",ISNUMBER(X192)),X192+ROW()/100000,""),"")</f>
        <v/>
      </c>
    </row>
    <row r="193">
      <c r="A193" s="25" t="n"/>
      <c r="B193" s="25" t="n"/>
      <c r="C193" s="25" t="n"/>
      <c r="D193" s="25" t="n"/>
      <c r="E193" s="25" t="n"/>
      <c r="F193" s="25" t="n"/>
      <c r="G193" s="55" t="n"/>
      <c r="H193" s="27" t="n"/>
      <c r="I193" s="55" t="n"/>
      <c r="J193" s="27" t="n"/>
      <c r="K193" s="56" t="n"/>
      <c r="L193" s="56" t="n"/>
      <c r="M193" s="29">
        <f>IF($A193="","",IFERROR(IF(OR(H193="",J193=""),"",MAX(0,J193-H193)),""))</f>
        <v/>
      </c>
      <c r="N193" s="57">
        <f>IF($A193="","",IFERROR(IF(OR(K193="",L193=""),"",MAX(0,K193-L193)),""))</f>
        <v/>
      </c>
      <c r="O193" s="31">
        <f>IF($A193="","",IFERROR(IF(AND(M193&gt;0,N193&gt;0),N193/(M193/1000),VLOOKUP(D193,'Settings'!$A$15:$C$18,3,FALSE)),""))</f>
        <v/>
      </c>
      <c r="P193" s="32">
        <f>IF(OR(A193="",D193=""),"",IF(AND(M193&gt;0,N193&gt;0),"Observed Wear","Default from Settings"))</f>
        <v/>
      </c>
      <c r="Q193" s="57">
        <f>IF($A193="","",IFERROR(VLOOKUP(D193,'Settings'!$A$15:$C$18,2,FALSE),""))</f>
        <v/>
      </c>
      <c r="R193" s="57">
        <f>IF($A193="","",IFERROR(MAX(0,L193-Q193),""))</f>
        <v/>
      </c>
      <c r="S193" s="29">
        <f>IF($A193="","",IFERROR(IF(L193&lt;=Q193,0,R193/O193*1000),""))</f>
        <v/>
      </c>
      <c r="T193" s="29">
        <f>IF($A193="","",IFERROR(J193+S193,""))</f>
        <v/>
      </c>
      <c r="U193" s="27" t="n"/>
      <c r="V193" s="29">
        <f>IF(A193="","",IF(U193="",'Settings'!$B$4,U193))</f>
        <v/>
      </c>
      <c r="W193" s="57">
        <f>IF($A193="","",IFERROR(S193/V193,""))</f>
        <v/>
      </c>
      <c r="X193" s="58">
        <f>IF($A193="","",IFERROR(IF(S193=0,I193,I193+ROUNDUP(W193*365/12,0)),""))</f>
        <v/>
      </c>
      <c r="Y193" s="59" t="n"/>
      <c r="Z193" s="59" t="n"/>
      <c r="AA193" s="60">
        <f>IF($A193="","",IFERROR(Y193+Z193,""))</f>
        <v/>
      </c>
      <c r="AB193" s="32">
        <f>IF(A193="","",IF(AD193&lt;&gt;"OK","Review Data",IF(L193&lt;=Q193,"Due Now",IF(X193&lt;='Settings'!$B$3,"Due Now",IF(X193&lt;='Settings'!$B$3+'Settings'!$B$5,"Due in 30 Days",IF(X193&lt;='Settings'!$B$3+'Settings'!$B$6,"Due in 90 Days",IF(X193&lt;=EDATE('Settings'!$B$3,6),"Due in 6 Months","Monitor")))))))</f>
        <v/>
      </c>
      <c r="AC193" s="61">
        <f>IF($A193="","",IFERROR(EOMONTH(X193,0),""))</f>
        <v/>
      </c>
      <c r="AD193" s="32">
        <f>IF(A193="","",IF(OR(B193="",C193="",D193="",G193="",H193="",I193="",J193="",K193="",L193="",Y193="",Z193=""),"Missing Required Input",IF(COUNTIF('Settings'!$A$15:$A$18,D193)=0,"Unknown Position Type",IF(J193&lt;H193,"Current Odometer Below Install",IF(I193&lt;G193,"Reading Date Before Install",IF(I193&gt;'Settings'!$B$3,"Reading Date After As-of Date",IF(L193&gt;K193,"Current Tread Above Original",IF(OR(H193&lt;0,J193&lt;0,K193&lt;=0,L193&lt;0,Y193&lt;0,Z193&lt;0,V193&lt;=0),"Check Numeric Input",IF(O193&lt;=0,"Check Wear Rate","OK")))))))))</f>
        <v/>
      </c>
      <c r="AE193" s="37" t="n"/>
      <c r="AF193" s="62">
        <f>IFERROR(IF(AND(AD193="OK",ISNUMBER(X193)),X193+ROW()/100000,""),"")</f>
        <v/>
      </c>
    </row>
    <row r="194">
      <c r="A194" s="25" t="n"/>
      <c r="B194" s="25" t="n"/>
      <c r="C194" s="25" t="n"/>
      <c r="D194" s="25" t="n"/>
      <c r="E194" s="25" t="n"/>
      <c r="F194" s="25" t="n"/>
      <c r="G194" s="55" t="n"/>
      <c r="H194" s="27" t="n"/>
      <c r="I194" s="55" t="n"/>
      <c r="J194" s="27" t="n"/>
      <c r="K194" s="56" t="n"/>
      <c r="L194" s="56" t="n"/>
      <c r="M194" s="29">
        <f>IF($A194="","",IFERROR(IF(OR(H194="",J194=""),"",MAX(0,J194-H194)),""))</f>
        <v/>
      </c>
      <c r="N194" s="57">
        <f>IF($A194="","",IFERROR(IF(OR(K194="",L194=""),"",MAX(0,K194-L194)),""))</f>
        <v/>
      </c>
      <c r="O194" s="31">
        <f>IF($A194="","",IFERROR(IF(AND(M194&gt;0,N194&gt;0),N194/(M194/1000),VLOOKUP(D194,'Settings'!$A$15:$C$18,3,FALSE)),""))</f>
        <v/>
      </c>
      <c r="P194" s="32">
        <f>IF(OR(A194="",D194=""),"",IF(AND(M194&gt;0,N194&gt;0),"Observed Wear","Default from Settings"))</f>
        <v/>
      </c>
      <c r="Q194" s="57">
        <f>IF($A194="","",IFERROR(VLOOKUP(D194,'Settings'!$A$15:$C$18,2,FALSE),""))</f>
        <v/>
      </c>
      <c r="R194" s="57">
        <f>IF($A194="","",IFERROR(MAX(0,L194-Q194),""))</f>
        <v/>
      </c>
      <c r="S194" s="29">
        <f>IF($A194="","",IFERROR(IF(L194&lt;=Q194,0,R194/O194*1000),""))</f>
        <v/>
      </c>
      <c r="T194" s="29">
        <f>IF($A194="","",IFERROR(J194+S194,""))</f>
        <v/>
      </c>
      <c r="U194" s="27" t="n"/>
      <c r="V194" s="29">
        <f>IF(A194="","",IF(U194="",'Settings'!$B$4,U194))</f>
        <v/>
      </c>
      <c r="W194" s="57">
        <f>IF($A194="","",IFERROR(S194/V194,""))</f>
        <v/>
      </c>
      <c r="X194" s="58">
        <f>IF($A194="","",IFERROR(IF(S194=0,I194,I194+ROUNDUP(W194*365/12,0)),""))</f>
        <v/>
      </c>
      <c r="Y194" s="59" t="n"/>
      <c r="Z194" s="59" t="n"/>
      <c r="AA194" s="60">
        <f>IF($A194="","",IFERROR(Y194+Z194,""))</f>
        <v/>
      </c>
      <c r="AB194" s="32">
        <f>IF(A194="","",IF(AD194&lt;&gt;"OK","Review Data",IF(L194&lt;=Q194,"Due Now",IF(X194&lt;='Settings'!$B$3,"Due Now",IF(X194&lt;='Settings'!$B$3+'Settings'!$B$5,"Due in 30 Days",IF(X194&lt;='Settings'!$B$3+'Settings'!$B$6,"Due in 90 Days",IF(X194&lt;=EDATE('Settings'!$B$3,6),"Due in 6 Months","Monitor")))))))</f>
        <v/>
      </c>
      <c r="AC194" s="61">
        <f>IF($A194="","",IFERROR(EOMONTH(X194,0),""))</f>
        <v/>
      </c>
      <c r="AD194" s="32">
        <f>IF(A194="","",IF(OR(B194="",C194="",D194="",G194="",H194="",I194="",J194="",K194="",L194="",Y194="",Z194=""),"Missing Required Input",IF(COUNTIF('Settings'!$A$15:$A$18,D194)=0,"Unknown Position Type",IF(J194&lt;H194,"Current Odometer Below Install",IF(I194&lt;G194,"Reading Date Before Install",IF(I194&gt;'Settings'!$B$3,"Reading Date After As-of Date",IF(L194&gt;K194,"Current Tread Above Original",IF(OR(H194&lt;0,J194&lt;0,K194&lt;=0,L194&lt;0,Y194&lt;0,Z194&lt;0,V194&lt;=0),"Check Numeric Input",IF(O194&lt;=0,"Check Wear Rate","OK")))))))))</f>
        <v/>
      </c>
      <c r="AE194" s="37" t="n"/>
      <c r="AF194" s="62">
        <f>IFERROR(IF(AND(AD194="OK",ISNUMBER(X194)),X194+ROW()/100000,""),"")</f>
        <v/>
      </c>
    </row>
    <row r="195">
      <c r="A195" s="25" t="n"/>
      <c r="B195" s="25" t="n"/>
      <c r="C195" s="25" t="n"/>
      <c r="D195" s="25" t="n"/>
      <c r="E195" s="25" t="n"/>
      <c r="F195" s="25" t="n"/>
      <c r="G195" s="55" t="n"/>
      <c r="H195" s="27" t="n"/>
      <c r="I195" s="55" t="n"/>
      <c r="J195" s="27" t="n"/>
      <c r="K195" s="56" t="n"/>
      <c r="L195" s="56" t="n"/>
      <c r="M195" s="29">
        <f>IF($A195="","",IFERROR(IF(OR(H195="",J195=""),"",MAX(0,J195-H195)),""))</f>
        <v/>
      </c>
      <c r="N195" s="57">
        <f>IF($A195="","",IFERROR(IF(OR(K195="",L195=""),"",MAX(0,K195-L195)),""))</f>
        <v/>
      </c>
      <c r="O195" s="31">
        <f>IF($A195="","",IFERROR(IF(AND(M195&gt;0,N195&gt;0),N195/(M195/1000),VLOOKUP(D195,'Settings'!$A$15:$C$18,3,FALSE)),""))</f>
        <v/>
      </c>
      <c r="P195" s="32">
        <f>IF(OR(A195="",D195=""),"",IF(AND(M195&gt;0,N195&gt;0),"Observed Wear","Default from Settings"))</f>
        <v/>
      </c>
      <c r="Q195" s="57">
        <f>IF($A195="","",IFERROR(VLOOKUP(D195,'Settings'!$A$15:$C$18,2,FALSE),""))</f>
        <v/>
      </c>
      <c r="R195" s="57">
        <f>IF($A195="","",IFERROR(MAX(0,L195-Q195),""))</f>
        <v/>
      </c>
      <c r="S195" s="29">
        <f>IF($A195="","",IFERROR(IF(L195&lt;=Q195,0,R195/O195*1000),""))</f>
        <v/>
      </c>
      <c r="T195" s="29">
        <f>IF($A195="","",IFERROR(J195+S195,""))</f>
        <v/>
      </c>
      <c r="U195" s="27" t="n"/>
      <c r="V195" s="29">
        <f>IF(A195="","",IF(U195="",'Settings'!$B$4,U195))</f>
        <v/>
      </c>
      <c r="W195" s="57">
        <f>IF($A195="","",IFERROR(S195/V195,""))</f>
        <v/>
      </c>
      <c r="X195" s="58">
        <f>IF($A195="","",IFERROR(IF(S195=0,I195,I195+ROUNDUP(W195*365/12,0)),""))</f>
        <v/>
      </c>
      <c r="Y195" s="59" t="n"/>
      <c r="Z195" s="59" t="n"/>
      <c r="AA195" s="60">
        <f>IF($A195="","",IFERROR(Y195+Z195,""))</f>
        <v/>
      </c>
      <c r="AB195" s="32">
        <f>IF(A195="","",IF(AD195&lt;&gt;"OK","Review Data",IF(L195&lt;=Q195,"Due Now",IF(X195&lt;='Settings'!$B$3,"Due Now",IF(X195&lt;='Settings'!$B$3+'Settings'!$B$5,"Due in 30 Days",IF(X195&lt;='Settings'!$B$3+'Settings'!$B$6,"Due in 90 Days",IF(X195&lt;=EDATE('Settings'!$B$3,6),"Due in 6 Months","Monitor")))))))</f>
        <v/>
      </c>
      <c r="AC195" s="61">
        <f>IF($A195="","",IFERROR(EOMONTH(X195,0),""))</f>
        <v/>
      </c>
      <c r="AD195" s="32">
        <f>IF(A195="","",IF(OR(B195="",C195="",D195="",G195="",H195="",I195="",J195="",K195="",L195="",Y195="",Z195=""),"Missing Required Input",IF(COUNTIF('Settings'!$A$15:$A$18,D195)=0,"Unknown Position Type",IF(J195&lt;H195,"Current Odometer Below Install",IF(I195&lt;G195,"Reading Date Before Install",IF(I195&gt;'Settings'!$B$3,"Reading Date After As-of Date",IF(L195&gt;K195,"Current Tread Above Original",IF(OR(H195&lt;0,J195&lt;0,K195&lt;=0,L195&lt;0,Y195&lt;0,Z195&lt;0,V195&lt;=0),"Check Numeric Input",IF(O195&lt;=0,"Check Wear Rate","OK")))))))))</f>
        <v/>
      </c>
      <c r="AE195" s="37" t="n"/>
      <c r="AF195" s="62">
        <f>IFERROR(IF(AND(AD195="OK",ISNUMBER(X195)),X195+ROW()/100000,""),"")</f>
        <v/>
      </c>
    </row>
    <row r="196">
      <c r="A196" s="25" t="n"/>
      <c r="B196" s="25" t="n"/>
      <c r="C196" s="25" t="n"/>
      <c r="D196" s="25" t="n"/>
      <c r="E196" s="25" t="n"/>
      <c r="F196" s="25" t="n"/>
      <c r="G196" s="55" t="n"/>
      <c r="H196" s="27" t="n"/>
      <c r="I196" s="55" t="n"/>
      <c r="J196" s="27" t="n"/>
      <c r="K196" s="56" t="n"/>
      <c r="L196" s="56" t="n"/>
      <c r="M196" s="29">
        <f>IF($A196="","",IFERROR(IF(OR(H196="",J196=""),"",MAX(0,J196-H196)),""))</f>
        <v/>
      </c>
      <c r="N196" s="57">
        <f>IF($A196="","",IFERROR(IF(OR(K196="",L196=""),"",MAX(0,K196-L196)),""))</f>
        <v/>
      </c>
      <c r="O196" s="31">
        <f>IF($A196="","",IFERROR(IF(AND(M196&gt;0,N196&gt;0),N196/(M196/1000),VLOOKUP(D196,'Settings'!$A$15:$C$18,3,FALSE)),""))</f>
        <v/>
      </c>
      <c r="P196" s="32">
        <f>IF(OR(A196="",D196=""),"",IF(AND(M196&gt;0,N196&gt;0),"Observed Wear","Default from Settings"))</f>
        <v/>
      </c>
      <c r="Q196" s="57">
        <f>IF($A196="","",IFERROR(VLOOKUP(D196,'Settings'!$A$15:$C$18,2,FALSE),""))</f>
        <v/>
      </c>
      <c r="R196" s="57">
        <f>IF($A196="","",IFERROR(MAX(0,L196-Q196),""))</f>
        <v/>
      </c>
      <c r="S196" s="29">
        <f>IF($A196="","",IFERROR(IF(L196&lt;=Q196,0,R196/O196*1000),""))</f>
        <v/>
      </c>
      <c r="T196" s="29">
        <f>IF($A196="","",IFERROR(J196+S196,""))</f>
        <v/>
      </c>
      <c r="U196" s="27" t="n"/>
      <c r="V196" s="29">
        <f>IF(A196="","",IF(U196="",'Settings'!$B$4,U196))</f>
        <v/>
      </c>
      <c r="W196" s="57">
        <f>IF($A196="","",IFERROR(S196/V196,""))</f>
        <v/>
      </c>
      <c r="X196" s="58">
        <f>IF($A196="","",IFERROR(IF(S196=0,I196,I196+ROUNDUP(W196*365/12,0)),""))</f>
        <v/>
      </c>
      <c r="Y196" s="59" t="n"/>
      <c r="Z196" s="59" t="n"/>
      <c r="AA196" s="60">
        <f>IF($A196="","",IFERROR(Y196+Z196,""))</f>
        <v/>
      </c>
      <c r="AB196" s="32">
        <f>IF(A196="","",IF(AD196&lt;&gt;"OK","Review Data",IF(L196&lt;=Q196,"Due Now",IF(X196&lt;='Settings'!$B$3,"Due Now",IF(X196&lt;='Settings'!$B$3+'Settings'!$B$5,"Due in 30 Days",IF(X196&lt;='Settings'!$B$3+'Settings'!$B$6,"Due in 90 Days",IF(X196&lt;=EDATE('Settings'!$B$3,6),"Due in 6 Months","Monitor")))))))</f>
        <v/>
      </c>
      <c r="AC196" s="61">
        <f>IF($A196="","",IFERROR(EOMONTH(X196,0),""))</f>
        <v/>
      </c>
      <c r="AD196" s="32">
        <f>IF(A196="","",IF(OR(B196="",C196="",D196="",G196="",H196="",I196="",J196="",K196="",L196="",Y196="",Z196=""),"Missing Required Input",IF(COUNTIF('Settings'!$A$15:$A$18,D196)=0,"Unknown Position Type",IF(J196&lt;H196,"Current Odometer Below Install",IF(I196&lt;G196,"Reading Date Before Install",IF(I196&gt;'Settings'!$B$3,"Reading Date After As-of Date",IF(L196&gt;K196,"Current Tread Above Original",IF(OR(H196&lt;0,J196&lt;0,K196&lt;=0,L196&lt;0,Y196&lt;0,Z196&lt;0,V196&lt;=0),"Check Numeric Input",IF(O196&lt;=0,"Check Wear Rate","OK")))))))))</f>
        <v/>
      </c>
      <c r="AE196" s="37" t="n"/>
      <c r="AF196" s="62">
        <f>IFERROR(IF(AND(AD196="OK",ISNUMBER(X196)),X196+ROW()/100000,""),"")</f>
        <v/>
      </c>
    </row>
    <row r="197">
      <c r="A197" s="25" t="n"/>
      <c r="B197" s="25" t="n"/>
      <c r="C197" s="25" t="n"/>
      <c r="D197" s="25" t="n"/>
      <c r="E197" s="25" t="n"/>
      <c r="F197" s="25" t="n"/>
      <c r="G197" s="55" t="n"/>
      <c r="H197" s="27" t="n"/>
      <c r="I197" s="55" t="n"/>
      <c r="J197" s="27" t="n"/>
      <c r="K197" s="56" t="n"/>
      <c r="L197" s="56" t="n"/>
      <c r="M197" s="29">
        <f>IF($A197="","",IFERROR(IF(OR(H197="",J197=""),"",MAX(0,J197-H197)),""))</f>
        <v/>
      </c>
      <c r="N197" s="57">
        <f>IF($A197="","",IFERROR(IF(OR(K197="",L197=""),"",MAX(0,K197-L197)),""))</f>
        <v/>
      </c>
      <c r="O197" s="31">
        <f>IF($A197="","",IFERROR(IF(AND(M197&gt;0,N197&gt;0),N197/(M197/1000),VLOOKUP(D197,'Settings'!$A$15:$C$18,3,FALSE)),""))</f>
        <v/>
      </c>
      <c r="P197" s="32">
        <f>IF(OR(A197="",D197=""),"",IF(AND(M197&gt;0,N197&gt;0),"Observed Wear","Default from Settings"))</f>
        <v/>
      </c>
      <c r="Q197" s="57">
        <f>IF($A197="","",IFERROR(VLOOKUP(D197,'Settings'!$A$15:$C$18,2,FALSE),""))</f>
        <v/>
      </c>
      <c r="R197" s="57">
        <f>IF($A197="","",IFERROR(MAX(0,L197-Q197),""))</f>
        <v/>
      </c>
      <c r="S197" s="29">
        <f>IF($A197="","",IFERROR(IF(L197&lt;=Q197,0,R197/O197*1000),""))</f>
        <v/>
      </c>
      <c r="T197" s="29">
        <f>IF($A197="","",IFERROR(J197+S197,""))</f>
        <v/>
      </c>
      <c r="U197" s="27" t="n"/>
      <c r="V197" s="29">
        <f>IF(A197="","",IF(U197="",'Settings'!$B$4,U197))</f>
        <v/>
      </c>
      <c r="W197" s="57">
        <f>IF($A197="","",IFERROR(S197/V197,""))</f>
        <v/>
      </c>
      <c r="X197" s="58">
        <f>IF($A197="","",IFERROR(IF(S197=0,I197,I197+ROUNDUP(W197*365/12,0)),""))</f>
        <v/>
      </c>
      <c r="Y197" s="59" t="n"/>
      <c r="Z197" s="59" t="n"/>
      <c r="AA197" s="60">
        <f>IF($A197="","",IFERROR(Y197+Z197,""))</f>
        <v/>
      </c>
      <c r="AB197" s="32">
        <f>IF(A197="","",IF(AD197&lt;&gt;"OK","Review Data",IF(L197&lt;=Q197,"Due Now",IF(X197&lt;='Settings'!$B$3,"Due Now",IF(X197&lt;='Settings'!$B$3+'Settings'!$B$5,"Due in 30 Days",IF(X197&lt;='Settings'!$B$3+'Settings'!$B$6,"Due in 90 Days",IF(X197&lt;=EDATE('Settings'!$B$3,6),"Due in 6 Months","Monitor")))))))</f>
        <v/>
      </c>
      <c r="AC197" s="61">
        <f>IF($A197="","",IFERROR(EOMONTH(X197,0),""))</f>
        <v/>
      </c>
      <c r="AD197" s="32">
        <f>IF(A197="","",IF(OR(B197="",C197="",D197="",G197="",H197="",I197="",J197="",K197="",L197="",Y197="",Z197=""),"Missing Required Input",IF(COUNTIF('Settings'!$A$15:$A$18,D197)=0,"Unknown Position Type",IF(J197&lt;H197,"Current Odometer Below Install",IF(I197&lt;G197,"Reading Date Before Install",IF(I197&gt;'Settings'!$B$3,"Reading Date After As-of Date",IF(L197&gt;K197,"Current Tread Above Original",IF(OR(H197&lt;0,J197&lt;0,K197&lt;=0,L197&lt;0,Y197&lt;0,Z197&lt;0,V197&lt;=0),"Check Numeric Input",IF(O197&lt;=0,"Check Wear Rate","OK")))))))))</f>
        <v/>
      </c>
      <c r="AE197" s="37" t="n"/>
      <c r="AF197" s="62">
        <f>IFERROR(IF(AND(AD197="OK",ISNUMBER(X197)),X197+ROW()/100000,""),"")</f>
        <v/>
      </c>
    </row>
    <row r="198">
      <c r="A198" s="25" t="n"/>
      <c r="B198" s="25" t="n"/>
      <c r="C198" s="25" t="n"/>
      <c r="D198" s="25" t="n"/>
      <c r="E198" s="25" t="n"/>
      <c r="F198" s="25" t="n"/>
      <c r="G198" s="55" t="n"/>
      <c r="H198" s="27" t="n"/>
      <c r="I198" s="55" t="n"/>
      <c r="J198" s="27" t="n"/>
      <c r="K198" s="56" t="n"/>
      <c r="L198" s="56" t="n"/>
      <c r="M198" s="29">
        <f>IF($A198="","",IFERROR(IF(OR(H198="",J198=""),"",MAX(0,J198-H198)),""))</f>
        <v/>
      </c>
      <c r="N198" s="57">
        <f>IF($A198="","",IFERROR(IF(OR(K198="",L198=""),"",MAX(0,K198-L198)),""))</f>
        <v/>
      </c>
      <c r="O198" s="31">
        <f>IF($A198="","",IFERROR(IF(AND(M198&gt;0,N198&gt;0),N198/(M198/1000),VLOOKUP(D198,'Settings'!$A$15:$C$18,3,FALSE)),""))</f>
        <v/>
      </c>
      <c r="P198" s="32">
        <f>IF(OR(A198="",D198=""),"",IF(AND(M198&gt;0,N198&gt;0),"Observed Wear","Default from Settings"))</f>
        <v/>
      </c>
      <c r="Q198" s="57">
        <f>IF($A198="","",IFERROR(VLOOKUP(D198,'Settings'!$A$15:$C$18,2,FALSE),""))</f>
        <v/>
      </c>
      <c r="R198" s="57">
        <f>IF($A198="","",IFERROR(MAX(0,L198-Q198),""))</f>
        <v/>
      </c>
      <c r="S198" s="29">
        <f>IF($A198="","",IFERROR(IF(L198&lt;=Q198,0,R198/O198*1000),""))</f>
        <v/>
      </c>
      <c r="T198" s="29">
        <f>IF($A198="","",IFERROR(J198+S198,""))</f>
        <v/>
      </c>
      <c r="U198" s="27" t="n"/>
      <c r="V198" s="29">
        <f>IF(A198="","",IF(U198="",'Settings'!$B$4,U198))</f>
        <v/>
      </c>
      <c r="W198" s="57">
        <f>IF($A198="","",IFERROR(S198/V198,""))</f>
        <v/>
      </c>
      <c r="X198" s="58">
        <f>IF($A198="","",IFERROR(IF(S198=0,I198,I198+ROUNDUP(W198*365/12,0)),""))</f>
        <v/>
      </c>
      <c r="Y198" s="59" t="n"/>
      <c r="Z198" s="59" t="n"/>
      <c r="AA198" s="60">
        <f>IF($A198="","",IFERROR(Y198+Z198,""))</f>
        <v/>
      </c>
      <c r="AB198" s="32">
        <f>IF(A198="","",IF(AD198&lt;&gt;"OK","Review Data",IF(L198&lt;=Q198,"Due Now",IF(X198&lt;='Settings'!$B$3,"Due Now",IF(X198&lt;='Settings'!$B$3+'Settings'!$B$5,"Due in 30 Days",IF(X198&lt;='Settings'!$B$3+'Settings'!$B$6,"Due in 90 Days",IF(X198&lt;=EDATE('Settings'!$B$3,6),"Due in 6 Months","Monitor")))))))</f>
        <v/>
      </c>
      <c r="AC198" s="61">
        <f>IF($A198="","",IFERROR(EOMONTH(X198,0),""))</f>
        <v/>
      </c>
      <c r="AD198" s="32">
        <f>IF(A198="","",IF(OR(B198="",C198="",D198="",G198="",H198="",I198="",J198="",K198="",L198="",Y198="",Z198=""),"Missing Required Input",IF(COUNTIF('Settings'!$A$15:$A$18,D198)=0,"Unknown Position Type",IF(J198&lt;H198,"Current Odometer Below Install",IF(I198&lt;G198,"Reading Date Before Install",IF(I198&gt;'Settings'!$B$3,"Reading Date After As-of Date",IF(L198&gt;K198,"Current Tread Above Original",IF(OR(H198&lt;0,J198&lt;0,K198&lt;=0,L198&lt;0,Y198&lt;0,Z198&lt;0,V198&lt;=0),"Check Numeric Input",IF(O198&lt;=0,"Check Wear Rate","OK")))))))))</f>
        <v/>
      </c>
      <c r="AE198" s="37" t="n"/>
      <c r="AF198" s="62">
        <f>IFERROR(IF(AND(AD198="OK",ISNUMBER(X198)),X198+ROW()/100000,""),"")</f>
        <v/>
      </c>
    </row>
    <row r="199">
      <c r="A199" s="25" t="n"/>
      <c r="B199" s="25" t="n"/>
      <c r="C199" s="25" t="n"/>
      <c r="D199" s="25" t="n"/>
      <c r="E199" s="25" t="n"/>
      <c r="F199" s="25" t="n"/>
      <c r="G199" s="55" t="n"/>
      <c r="H199" s="27" t="n"/>
      <c r="I199" s="55" t="n"/>
      <c r="J199" s="27" t="n"/>
      <c r="K199" s="56" t="n"/>
      <c r="L199" s="56" t="n"/>
      <c r="M199" s="29">
        <f>IF($A199="","",IFERROR(IF(OR(H199="",J199=""),"",MAX(0,J199-H199)),""))</f>
        <v/>
      </c>
      <c r="N199" s="57">
        <f>IF($A199="","",IFERROR(IF(OR(K199="",L199=""),"",MAX(0,K199-L199)),""))</f>
        <v/>
      </c>
      <c r="O199" s="31">
        <f>IF($A199="","",IFERROR(IF(AND(M199&gt;0,N199&gt;0),N199/(M199/1000),VLOOKUP(D199,'Settings'!$A$15:$C$18,3,FALSE)),""))</f>
        <v/>
      </c>
      <c r="P199" s="32">
        <f>IF(OR(A199="",D199=""),"",IF(AND(M199&gt;0,N199&gt;0),"Observed Wear","Default from Settings"))</f>
        <v/>
      </c>
      <c r="Q199" s="57">
        <f>IF($A199="","",IFERROR(VLOOKUP(D199,'Settings'!$A$15:$C$18,2,FALSE),""))</f>
        <v/>
      </c>
      <c r="R199" s="57">
        <f>IF($A199="","",IFERROR(MAX(0,L199-Q199),""))</f>
        <v/>
      </c>
      <c r="S199" s="29">
        <f>IF($A199="","",IFERROR(IF(L199&lt;=Q199,0,R199/O199*1000),""))</f>
        <v/>
      </c>
      <c r="T199" s="29">
        <f>IF($A199="","",IFERROR(J199+S199,""))</f>
        <v/>
      </c>
      <c r="U199" s="27" t="n"/>
      <c r="V199" s="29">
        <f>IF(A199="","",IF(U199="",'Settings'!$B$4,U199))</f>
        <v/>
      </c>
      <c r="W199" s="57">
        <f>IF($A199="","",IFERROR(S199/V199,""))</f>
        <v/>
      </c>
      <c r="X199" s="58">
        <f>IF($A199="","",IFERROR(IF(S199=0,I199,I199+ROUNDUP(W199*365/12,0)),""))</f>
        <v/>
      </c>
      <c r="Y199" s="59" t="n"/>
      <c r="Z199" s="59" t="n"/>
      <c r="AA199" s="60">
        <f>IF($A199="","",IFERROR(Y199+Z199,""))</f>
        <v/>
      </c>
      <c r="AB199" s="32">
        <f>IF(A199="","",IF(AD199&lt;&gt;"OK","Review Data",IF(L199&lt;=Q199,"Due Now",IF(X199&lt;='Settings'!$B$3,"Due Now",IF(X199&lt;='Settings'!$B$3+'Settings'!$B$5,"Due in 30 Days",IF(X199&lt;='Settings'!$B$3+'Settings'!$B$6,"Due in 90 Days",IF(X199&lt;=EDATE('Settings'!$B$3,6),"Due in 6 Months","Monitor")))))))</f>
        <v/>
      </c>
      <c r="AC199" s="61">
        <f>IF($A199="","",IFERROR(EOMONTH(X199,0),""))</f>
        <v/>
      </c>
      <c r="AD199" s="32">
        <f>IF(A199="","",IF(OR(B199="",C199="",D199="",G199="",H199="",I199="",J199="",K199="",L199="",Y199="",Z199=""),"Missing Required Input",IF(COUNTIF('Settings'!$A$15:$A$18,D199)=0,"Unknown Position Type",IF(J199&lt;H199,"Current Odometer Below Install",IF(I199&lt;G199,"Reading Date Before Install",IF(I199&gt;'Settings'!$B$3,"Reading Date After As-of Date",IF(L199&gt;K199,"Current Tread Above Original",IF(OR(H199&lt;0,J199&lt;0,K199&lt;=0,L199&lt;0,Y199&lt;0,Z199&lt;0,V199&lt;=0),"Check Numeric Input",IF(O199&lt;=0,"Check Wear Rate","OK")))))))))</f>
        <v/>
      </c>
      <c r="AE199" s="37" t="n"/>
      <c r="AF199" s="62">
        <f>IFERROR(IF(AND(AD199="OK",ISNUMBER(X199)),X199+ROW()/100000,""),"")</f>
        <v/>
      </c>
    </row>
    <row r="200">
      <c r="A200" s="25" t="n"/>
      <c r="B200" s="25" t="n"/>
      <c r="C200" s="25" t="n"/>
      <c r="D200" s="25" t="n"/>
      <c r="E200" s="25" t="n"/>
      <c r="F200" s="25" t="n"/>
      <c r="G200" s="55" t="n"/>
      <c r="H200" s="27" t="n"/>
      <c r="I200" s="55" t="n"/>
      <c r="J200" s="27" t="n"/>
      <c r="K200" s="56" t="n"/>
      <c r="L200" s="56" t="n"/>
      <c r="M200" s="29">
        <f>IF($A200="","",IFERROR(IF(OR(H200="",J200=""),"",MAX(0,J200-H200)),""))</f>
        <v/>
      </c>
      <c r="N200" s="57">
        <f>IF($A200="","",IFERROR(IF(OR(K200="",L200=""),"",MAX(0,K200-L200)),""))</f>
        <v/>
      </c>
      <c r="O200" s="31">
        <f>IF($A200="","",IFERROR(IF(AND(M200&gt;0,N200&gt;0),N200/(M200/1000),VLOOKUP(D200,'Settings'!$A$15:$C$18,3,FALSE)),""))</f>
        <v/>
      </c>
      <c r="P200" s="32">
        <f>IF(OR(A200="",D200=""),"",IF(AND(M200&gt;0,N200&gt;0),"Observed Wear","Default from Settings"))</f>
        <v/>
      </c>
      <c r="Q200" s="57">
        <f>IF($A200="","",IFERROR(VLOOKUP(D200,'Settings'!$A$15:$C$18,2,FALSE),""))</f>
        <v/>
      </c>
      <c r="R200" s="57">
        <f>IF($A200="","",IFERROR(MAX(0,L200-Q200),""))</f>
        <v/>
      </c>
      <c r="S200" s="29">
        <f>IF($A200="","",IFERROR(IF(L200&lt;=Q200,0,R200/O200*1000),""))</f>
        <v/>
      </c>
      <c r="T200" s="29">
        <f>IF($A200="","",IFERROR(J200+S200,""))</f>
        <v/>
      </c>
      <c r="U200" s="27" t="n"/>
      <c r="V200" s="29">
        <f>IF(A200="","",IF(U200="",'Settings'!$B$4,U200))</f>
        <v/>
      </c>
      <c r="W200" s="57">
        <f>IF($A200="","",IFERROR(S200/V200,""))</f>
        <v/>
      </c>
      <c r="X200" s="58">
        <f>IF($A200="","",IFERROR(IF(S200=0,I200,I200+ROUNDUP(W200*365/12,0)),""))</f>
        <v/>
      </c>
      <c r="Y200" s="59" t="n"/>
      <c r="Z200" s="59" t="n"/>
      <c r="AA200" s="60">
        <f>IF($A200="","",IFERROR(Y200+Z200,""))</f>
        <v/>
      </c>
      <c r="AB200" s="32">
        <f>IF(A200="","",IF(AD200&lt;&gt;"OK","Review Data",IF(L200&lt;=Q200,"Due Now",IF(X200&lt;='Settings'!$B$3,"Due Now",IF(X200&lt;='Settings'!$B$3+'Settings'!$B$5,"Due in 30 Days",IF(X200&lt;='Settings'!$B$3+'Settings'!$B$6,"Due in 90 Days",IF(X200&lt;=EDATE('Settings'!$B$3,6),"Due in 6 Months","Monitor")))))))</f>
        <v/>
      </c>
      <c r="AC200" s="61">
        <f>IF($A200="","",IFERROR(EOMONTH(X200,0),""))</f>
        <v/>
      </c>
      <c r="AD200" s="32">
        <f>IF(A200="","",IF(OR(B200="",C200="",D200="",G200="",H200="",I200="",J200="",K200="",L200="",Y200="",Z200=""),"Missing Required Input",IF(COUNTIF('Settings'!$A$15:$A$18,D200)=0,"Unknown Position Type",IF(J200&lt;H200,"Current Odometer Below Install",IF(I200&lt;G200,"Reading Date Before Install",IF(I200&gt;'Settings'!$B$3,"Reading Date After As-of Date",IF(L200&gt;K200,"Current Tread Above Original",IF(OR(H200&lt;0,J200&lt;0,K200&lt;=0,L200&lt;0,Y200&lt;0,Z200&lt;0,V200&lt;=0),"Check Numeric Input",IF(O200&lt;=0,"Check Wear Rate","OK")))))))))</f>
        <v/>
      </c>
      <c r="AE200" s="37" t="n"/>
      <c r="AF200" s="62">
        <f>IFERROR(IF(AND(AD200="OK",ISNUMBER(X200)),X200+ROW()/100000,""),"")</f>
        <v/>
      </c>
    </row>
    <row r="201">
      <c r="A201" s="25" t="n"/>
      <c r="B201" s="25" t="n"/>
      <c r="C201" s="25" t="n"/>
      <c r="D201" s="25" t="n"/>
      <c r="E201" s="25" t="n"/>
      <c r="F201" s="25" t="n"/>
      <c r="G201" s="55" t="n"/>
      <c r="H201" s="27" t="n"/>
      <c r="I201" s="55" t="n"/>
      <c r="J201" s="27" t="n"/>
      <c r="K201" s="56" t="n"/>
      <c r="L201" s="56" t="n"/>
      <c r="M201" s="29">
        <f>IF($A201="","",IFERROR(IF(OR(H201="",J201=""),"",MAX(0,J201-H201)),""))</f>
        <v/>
      </c>
      <c r="N201" s="57">
        <f>IF($A201="","",IFERROR(IF(OR(K201="",L201=""),"",MAX(0,K201-L201)),""))</f>
        <v/>
      </c>
      <c r="O201" s="31">
        <f>IF($A201="","",IFERROR(IF(AND(M201&gt;0,N201&gt;0),N201/(M201/1000),VLOOKUP(D201,'Settings'!$A$15:$C$18,3,FALSE)),""))</f>
        <v/>
      </c>
      <c r="P201" s="32">
        <f>IF(OR(A201="",D201=""),"",IF(AND(M201&gt;0,N201&gt;0),"Observed Wear","Default from Settings"))</f>
        <v/>
      </c>
      <c r="Q201" s="57">
        <f>IF($A201="","",IFERROR(VLOOKUP(D201,'Settings'!$A$15:$C$18,2,FALSE),""))</f>
        <v/>
      </c>
      <c r="R201" s="57">
        <f>IF($A201="","",IFERROR(MAX(0,L201-Q201),""))</f>
        <v/>
      </c>
      <c r="S201" s="29">
        <f>IF($A201="","",IFERROR(IF(L201&lt;=Q201,0,R201/O201*1000),""))</f>
        <v/>
      </c>
      <c r="T201" s="29">
        <f>IF($A201="","",IFERROR(J201+S201,""))</f>
        <v/>
      </c>
      <c r="U201" s="27" t="n"/>
      <c r="V201" s="29">
        <f>IF(A201="","",IF(U201="",'Settings'!$B$4,U201))</f>
        <v/>
      </c>
      <c r="W201" s="57">
        <f>IF($A201="","",IFERROR(S201/V201,""))</f>
        <v/>
      </c>
      <c r="X201" s="58">
        <f>IF($A201="","",IFERROR(IF(S201=0,I201,I201+ROUNDUP(W201*365/12,0)),""))</f>
        <v/>
      </c>
      <c r="Y201" s="59" t="n"/>
      <c r="Z201" s="59" t="n"/>
      <c r="AA201" s="60">
        <f>IF($A201="","",IFERROR(Y201+Z201,""))</f>
        <v/>
      </c>
      <c r="AB201" s="32">
        <f>IF(A201="","",IF(AD201&lt;&gt;"OK","Review Data",IF(L201&lt;=Q201,"Due Now",IF(X201&lt;='Settings'!$B$3,"Due Now",IF(X201&lt;='Settings'!$B$3+'Settings'!$B$5,"Due in 30 Days",IF(X201&lt;='Settings'!$B$3+'Settings'!$B$6,"Due in 90 Days",IF(X201&lt;=EDATE('Settings'!$B$3,6),"Due in 6 Months","Monitor")))))))</f>
        <v/>
      </c>
      <c r="AC201" s="61">
        <f>IF($A201="","",IFERROR(EOMONTH(X201,0),""))</f>
        <v/>
      </c>
      <c r="AD201" s="32">
        <f>IF(A201="","",IF(OR(B201="",C201="",D201="",G201="",H201="",I201="",J201="",K201="",L201="",Y201="",Z201=""),"Missing Required Input",IF(COUNTIF('Settings'!$A$15:$A$18,D201)=0,"Unknown Position Type",IF(J201&lt;H201,"Current Odometer Below Install",IF(I201&lt;G201,"Reading Date Before Install",IF(I201&gt;'Settings'!$B$3,"Reading Date After As-of Date",IF(L201&gt;K201,"Current Tread Above Original",IF(OR(H201&lt;0,J201&lt;0,K201&lt;=0,L201&lt;0,Y201&lt;0,Z201&lt;0,V201&lt;=0),"Check Numeric Input",IF(O201&lt;=0,"Check Wear Rate","OK")))))))))</f>
        <v/>
      </c>
      <c r="AE201" s="37" t="n"/>
      <c r="AF201" s="62">
        <f>IFERROR(IF(AND(AD201="OK",ISNUMBER(X201)),X201+ROW()/100000,""),"")</f>
        <v/>
      </c>
    </row>
    <row r="202">
      <c r="A202" s="25" t="n"/>
      <c r="B202" s="25" t="n"/>
      <c r="C202" s="25" t="n"/>
      <c r="D202" s="25" t="n"/>
      <c r="E202" s="25" t="n"/>
      <c r="F202" s="25" t="n"/>
      <c r="G202" s="55" t="n"/>
      <c r="H202" s="27" t="n"/>
      <c r="I202" s="55" t="n"/>
      <c r="J202" s="27" t="n"/>
      <c r="K202" s="56" t="n"/>
      <c r="L202" s="56" t="n"/>
      <c r="M202" s="29">
        <f>IF($A202="","",IFERROR(IF(OR(H202="",J202=""),"",MAX(0,J202-H202)),""))</f>
        <v/>
      </c>
      <c r="N202" s="57">
        <f>IF($A202="","",IFERROR(IF(OR(K202="",L202=""),"",MAX(0,K202-L202)),""))</f>
        <v/>
      </c>
      <c r="O202" s="31">
        <f>IF($A202="","",IFERROR(IF(AND(M202&gt;0,N202&gt;0),N202/(M202/1000),VLOOKUP(D202,'Settings'!$A$15:$C$18,3,FALSE)),""))</f>
        <v/>
      </c>
      <c r="P202" s="32">
        <f>IF(OR(A202="",D202=""),"",IF(AND(M202&gt;0,N202&gt;0),"Observed Wear","Default from Settings"))</f>
        <v/>
      </c>
      <c r="Q202" s="57">
        <f>IF($A202="","",IFERROR(VLOOKUP(D202,'Settings'!$A$15:$C$18,2,FALSE),""))</f>
        <v/>
      </c>
      <c r="R202" s="57">
        <f>IF($A202="","",IFERROR(MAX(0,L202-Q202),""))</f>
        <v/>
      </c>
      <c r="S202" s="29">
        <f>IF($A202="","",IFERROR(IF(L202&lt;=Q202,0,R202/O202*1000),""))</f>
        <v/>
      </c>
      <c r="T202" s="29">
        <f>IF($A202="","",IFERROR(J202+S202,""))</f>
        <v/>
      </c>
      <c r="U202" s="27" t="n"/>
      <c r="V202" s="29">
        <f>IF(A202="","",IF(U202="",'Settings'!$B$4,U202))</f>
        <v/>
      </c>
      <c r="W202" s="57">
        <f>IF($A202="","",IFERROR(S202/V202,""))</f>
        <v/>
      </c>
      <c r="X202" s="58">
        <f>IF($A202="","",IFERROR(IF(S202=0,I202,I202+ROUNDUP(W202*365/12,0)),""))</f>
        <v/>
      </c>
      <c r="Y202" s="59" t="n"/>
      <c r="Z202" s="59" t="n"/>
      <c r="AA202" s="60">
        <f>IF($A202="","",IFERROR(Y202+Z202,""))</f>
        <v/>
      </c>
      <c r="AB202" s="32">
        <f>IF(A202="","",IF(AD202&lt;&gt;"OK","Review Data",IF(L202&lt;=Q202,"Due Now",IF(X202&lt;='Settings'!$B$3,"Due Now",IF(X202&lt;='Settings'!$B$3+'Settings'!$B$5,"Due in 30 Days",IF(X202&lt;='Settings'!$B$3+'Settings'!$B$6,"Due in 90 Days",IF(X202&lt;=EDATE('Settings'!$B$3,6),"Due in 6 Months","Monitor")))))))</f>
        <v/>
      </c>
      <c r="AC202" s="61">
        <f>IF($A202="","",IFERROR(EOMONTH(X202,0),""))</f>
        <v/>
      </c>
      <c r="AD202" s="32">
        <f>IF(A202="","",IF(OR(B202="",C202="",D202="",G202="",H202="",I202="",J202="",K202="",L202="",Y202="",Z202=""),"Missing Required Input",IF(COUNTIF('Settings'!$A$15:$A$18,D202)=0,"Unknown Position Type",IF(J202&lt;H202,"Current Odometer Below Install",IF(I202&lt;G202,"Reading Date Before Install",IF(I202&gt;'Settings'!$B$3,"Reading Date After As-of Date",IF(L202&gt;K202,"Current Tread Above Original",IF(OR(H202&lt;0,J202&lt;0,K202&lt;=0,L202&lt;0,Y202&lt;0,Z202&lt;0,V202&lt;=0),"Check Numeric Input",IF(O202&lt;=0,"Check Wear Rate","OK")))))))))</f>
        <v/>
      </c>
      <c r="AE202" s="37" t="n"/>
      <c r="AF202" s="62">
        <f>IFERROR(IF(AND(AD202="OK",ISNUMBER(X202)),X202+ROW()/100000,""),"")</f>
        <v/>
      </c>
    </row>
    <row r="203">
      <c r="A203" s="25" t="n"/>
      <c r="B203" s="25" t="n"/>
      <c r="C203" s="25" t="n"/>
      <c r="D203" s="25" t="n"/>
      <c r="E203" s="25" t="n"/>
      <c r="F203" s="25" t="n"/>
      <c r="G203" s="55" t="n"/>
      <c r="H203" s="27" t="n"/>
      <c r="I203" s="55" t="n"/>
      <c r="J203" s="27" t="n"/>
      <c r="K203" s="56" t="n"/>
      <c r="L203" s="56" t="n"/>
      <c r="M203" s="29">
        <f>IF($A203="","",IFERROR(IF(OR(H203="",J203=""),"",MAX(0,J203-H203)),""))</f>
        <v/>
      </c>
      <c r="N203" s="57">
        <f>IF($A203="","",IFERROR(IF(OR(K203="",L203=""),"",MAX(0,K203-L203)),""))</f>
        <v/>
      </c>
      <c r="O203" s="31">
        <f>IF($A203="","",IFERROR(IF(AND(M203&gt;0,N203&gt;0),N203/(M203/1000),VLOOKUP(D203,'Settings'!$A$15:$C$18,3,FALSE)),""))</f>
        <v/>
      </c>
      <c r="P203" s="32">
        <f>IF(OR(A203="",D203=""),"",IF(AND(M203&gt;0,N203&gt;0),"Observed Wear","Default from Settings"))</f>
        <v/>
      </c>
      <c r="Q203" s="57">
        <f>IF($A203="","",IFERROR(VLOOKUP(D203,'Settings'!$A$15:$C$18,2,FALSE),""))</f>
        <v/>
      </c>
      <c r="R203" s="57">
        <f>IF($A203="","",IFERROR(MAX(0,L203-Q203),""))</f>
        <v/>
      </c>
      <c r="S203" s="29">
        <f>IF($A203="","",IFERROR(IF(L203&lt;=Q203,0,R203/O203*1000),""))</f>
        <v/>
      </c>
      <c r="T203" s="29">
        <f>IF($A203="","",IFERROR(J203+S203,""))</f>
        <v/>
      </c>
      <c r="U203" s="27" t="n"/>
      <c r="V203" s="29">
        <f>IF(A203="","",IF(U203="",'Settings'!$B$4,U203))</f>
        <v/>
      </c>
      <c r="W203" s="57">
        <f>IF($A203="","",IFERROR(S203/V203,""))</f>
        <v/>
      </c>
      <c r="X203" s="58">
        <f>IF($A203="","",IFERROR(IF(S203=0,I203,I203+ROUNDUP(W203*365/12,0)),""))</f>
        <v/>
      </c>
      <c r="Y203" s="59" t="n"/>
      <c r="Z203" s="59" t="n"/>
      <c r="AA203" s="60">
        <f>IF($A203="","",IFERROR(Y203+Z203,""))</f>
        <v/>
      </c>
      <c r="AB203" s="32">
        <f>IF(A203="","",IF(AD203&lt;&gt;"OK","Review Data",IF(L203&lt;=Q203,"Due Now",IF(X203&lt;='Settings'!$B$3,"Due Now",IF(X203&lt;='Settings'!$B$3+'Settings'!$B$5,"Due in 30 Days",IF(X203&lt;='Settings'!$B$3+'Settings'!$B$6,"Due in 90 Days",IF(X203&lt;=EDATE('Settings'!$B$3,6),"Due in 6 Months","Monitor")))))))</f>
        <v/>
      </c>
      <c r="AC203" s="61">
        <f>IF($A203="","",IFERROR(EOMONTH(X203,0),""))</f>
        <v/>
      </c>
      <c r="AD203" s="32">
        <f>IF(A203="","",IF(OR(B203="",C203="",D203="",G203="",H203="",I203="",J203="",K203="",L203="",Y203="",Z203=""),"Missing Required Input",IF(COUNTIF('Settings'!$A$15:$A$18,D203)=0,"Unknown Position Type",IF(J203&lt;H203,"Current Odometer Below Install",IF(I203&lt;G203,"Reading Date Before Install",IF(I203&gt;'Settings'!$B$3,"Reading Date After As-of Date",IF(L203&gt;K203,"Current Tread Above Original",IF(OR(H203&lt;0,J203&lt;0,K203&lt;=0,L203&lt;0,Y203&lt;0,Z203&lt;0,V203&lt;=0),"Check Numeric Input",IF(O203&lt;=0,"Check Wear Rate","OK")))))))))</f>
        <v/>
      </c>
      <c r="AE203" s="37" t="n"/>
      <c r="AF203" s="62">
        <f>IFERROR(IF(AND(AD203="OK",ISNUMBER(X203)),X203+ROW()/100000,""),"")</f>
        <v/>
      </c>
    </row>
    <row r="204">
      <c r="A204" s="25" t="n"/>
      <c r="B204" s="25" t="n"/>
      <c r="C204" s="25" t="n"/>
      <c r="D204" s="25" t="n"/>
      <c r="E204" s="25" t="n"/>
      <c r="F204" s="25" t="n"/>
      <c r="G204" s="55" t="n"/>
      <c r="H204" s="27" t="n"/>
      <c r="I204" s="55" t="n"/>
      <c r="J204" s="27" t="n"/>
      <c r="K204" s="56" t="n"/>
      <c r="L204" s="56" t="n"/>
      <c r="M204" s="29">
        <f>IF($A204="","",IFERROR(IF(OR(H204="",J204=""),"",MAX(0,J204-H204)),""))</f>
        <v/>
      </c>
      <c r="N204" s="57">
        <f>IF($A204="","",IFERROR(IF(OR(K204="",L204=""),"",MAX(0,K204-L204)),""))</f>
        <v/>
      </c>
      <c r="O204" s="31">
        <f>IF($A204="","",IFERROR(IF(AND(M204&gt;0,N204&gt;0),N204/(M204/1000),VLOOKUP(D204,'Settings'!$A$15:$C$18,3,FALSE)),""))</f>
        <v/>
      </c>
      <c r="P204" s="32">
        <f>IF(OR(A204="",D204=""),"",IF(AND(M204&gt;0,N204&gt;0),"Observed Wear","Default from Settings"))</f>
        <v/>
      </c>
      <c r="Q204" s="57">
        <f>IF($A204="","",IFERROR(VLOOKUP(D204,'Settings'!$A$15:$C$18,2,FALSE),""))</f>
        <v/>
      </c>
      <c r="R204" s="57">
        <f>IF($A204="","",IFERROR(MAX(0,L204-Q204),""))</f>
        <v/>
      </c>
      <c r="S204" s="29">
        <f>IF($A204="","",IFERROR(IF(L204&lt;=Q204,0,R204/O204*1000),""))</f>
        <v/>
      </c>
      <c r="T204" s="29">
        <f>IF($A204="","",IFERROR(J204+S204,""))</f>
        <v/>
      </c>
      <c r="U204" s="27" t="n"/>
      <c r="V204" s="29">
        <f>IF(A204="","",IF(U204="",'Settings'!$B$4,U204))</f>
        <v/>
      </c>
      <c r="W204" s="57">
        <f>IF($A204="","",IFERROR(S204/V204,""))</f>
        <v/>
      </c>
      <c r="X204" s="58">
        <f>IF($A204="","",IFERROR(IF(S204=0,I204,I204+ROUNDUP(W204*365/12,0)),""))</f>
        <v/>
      </c>
      <c r="Y204" s="59" t="n"/>
      <c r="Z204" s="59" t="n"/>
      <c r="AA204" s="60">
        <f>IF($A204="","",IFERROR(Y204+Z204,""))</f>
        <v/>
      </c>
      <c r="AB204" s="32">
        <f>IF(A204="","",IF(AD204&lt;&gt;"OK","Review Data",IF(L204&lt;=Q204,"Due Now",IF(X204&lt;='Settings'!$B$3,"Due Now",IF(X204&lt;='Settings'!$B$3+'Settings'!$B$5,"Due in 30 Days",IF(X204&lt;='Settings'!$B$3+'Settings'!$B$6,"Due in 90 Days",IF(X204&lt;=EDATE('Settings'!$B$3,6),"Due in 6 Months","Monitor")))))))</f>
        <v/>
      </c>
      <c r="AC204" s="61">
        <f>IF($A204="","",IFERROR(EOMONTH(X204,0),""))</f>
        <v/>
      </c>
      <c r="AD204" s="32">
        <f>IF(A204="","",IF(OR(B204="",C204="",D204="",G204="",H204="",I204="",J204="",K204="",L204="",Y204="",Z204=""),"Missing Required Input",IF(COUNTIF('Settings'!$A$15:$A$18,D204)=0,"Unknown Position Type",IF(J204&lt;H204,"Current Odometer Below Install",IF(I204&lt;G204,"Reading Date Before Install",IF(I204&gt;'Settings'!$B$3,"Reading Date After As-of Date",IF(L204&gt;K204,"Current Tread Above Original",IF(OR(H204&lt;0,J204&lt;0,K204&lt;=0,L204&lt;0,Y204&lt;0,Z204&lt;0,V204&lt;=0),"Check Numeric Input",IF(O204&lt;=0,"Check Wear Rate","OK")))))))))</f>
        <v/>
      </c>
      <c r="AE204" s="37" t="n"/>
      <c r="AF204" s="62">
        <f>IFERROR(IF(AND(AD204="OK",ISNUMBER(X204)),X204+ROW()/100000,""),"")</f>
        <v/>
      </c>
    </row>
    <row r="205">
      <c r="A205" s="25" t="n"/>
      <c r="B205" s="25" t="n"/>
      <c r="C205" s="25" t="n"/>
      <c r="D205" s="25" t="n"/>
      <c r="E205" s="25" t="n"/>
      <c r="F205" s="25" t="n"/>
      <c r="G205" s="55" t="n"/>
      <c r="H205" s="27" t="n"/>
      <c r="I205" s="55" t="n"/>
      <c r="J205" s="27" t="n"/>
      <c r="K205" s="56" t="n"/>
      <c r="L205" s="56" t="n"/>
      <c r="M205" s="29">
        <f>IF($A205="","",IFERROR(IF(OR(H205="",J205=""),"",MAX(0,J205-H205)),""))</f>
        <v/>
      </c>
      <c r="N205" s="57">
        <f>IF($A205="","",IFERROR(IF(OR(K205="",L205=""),"",MAX(0,K205-L205)),""))</f>
        <v/>
      </c>
      <c r="O205" s="31">
        <f>IF($A205="","",IFERROR(IF(AND(M205&gt;0,N205&gt;0),N205/(M205/1000),VLOOKUP(D205,'Settings'!$A$15:$C$18,3,FALSE)),""))</f>
        <v/>
      </c>
      <c r="P205" s="32">
        <f>IF(OR(A205="",D205=""),"",IF(AND(M205&gt;0,N205&gt;0),"Observed Wear","Default from Settings"))</f>
        <v/>
      </c>
      <c r="Q205" s="57">
        <f>IF($A205="","",IFERROR(VLOOKUP(D205,'Settings'!$A$15:$C$18,2,FALSE),""))</f>
        <v/>
      </c>
      <c r="R205" s="57">
        <f>IF($A205="","",IFERROR(MAX(0,L205-Q205),""))</f>
        <v/>
      </c>
      <c r="S205" s="29">
        <f>IF($A205="","",IFERROR(IF(L205&lt;=Q205,0,R205/O205*1000),""))</f>
        <v/>
      </c>
      <c r="T205" s="29">
        <f>IF($A205="","",IFERROR(J205+S205,""))</f>
        <v/>
      </c>
      <c r="U205" s="27" t="n"/>
      <c r="V205" s="29">
        <f>IF(A205="","",IF(U205="",'Settings'!$B$4,U205))</f>
        <v/>
      </c>
      <c r="W205" s="57">
        <f>IF($A205="","",IFERROR(S205/V205,""))</f>
        <v/>
      </c>
      <c r="X205" s="58">
        <f>IF($A205="","",IFERROR(IF(S205=0,I205,I205+ROUNDUP(W205*365/12,0)),""))</f>
        <v/>
      </c>
      <c r="Y205" s="59" t="n"/>
      <c r="Z205" s="59" t="n"/>
      <c r="AA205" s="60">
        <f>IF($A205="","",IFERROR(Y205+Z205,""))</f>
        <v/>
      </c>
      <c r="AB205" s="32">
        <f>IF(A205="","",IF(AD205&lt;&gt;"OK","Review Data",IF(L205&lt;=Q205,"Due Now",IF(X205&lt;='Settings'!$B$3,"Due Now",IF(X205&lt;='Settings'!$B$3+'Settings'!$B$5,"Due in 30 Days",IF(X205&lt;='Settings'!$B$3+'Settings'!$B$6,"Due in 90 Days",IF(X205&lt;=EDATE('Settings'!$B$3,6),"Due in 6 Months","Monitor")))))))</f>
        <v/>
      </c>
      <c r="AC205" s="61">
        <f>IF($A205="","",IFERROR(EOMONTH(X205,0),""))</f>
        <v/>
      </c>
      <c r="AD205" s="32">
        <f>IF(A205="","",IF(OR(B205="",C205="",D205="",G205="",H205="",I205="",J205="",K205="",L205="",Y205="",Z205=""),"Missing Required Input",IF(COUNTIF('Settings'!$A$15:$A$18,D205)=0,"Unknown Position Type",IF(J205&lt;H205,"Current Odometer Below Install",IF(I205&lt;G205,"Reading Date Before Install",IF(I205&gt;'Settings'!$B$3,"Reading Date After As-of Date",IF(L205&gt;K205,"Current Tread Above Original",IF(OR(H205&lt;0,J205&lt;0,K205&lt;=0,L205&lt;0,Y205&lt;0,Z205&lt;0,V205&lt;=0),"Check Numeric Input",IF(O205&lt;=0,"Check Wear Rate","OK")))))))))</f>
        <v/>
      </c>
      <c r="AE205" s="37" t="n"/>
      <c r="AF205" s="62">
        <f>IFERROR(IF(AND(AD205="OK",ISNUMBER(X205)),X205+ROW()/100000,""),"")</f>
        <v/>
      </c>
    </row>
    <row r="206">
      <c r="A206" s="25" t="n"/>
      <c r="B206" s="25" t="n"/>
      <c r="C206" s="25" t="n"/>
      <c r="D206" s="25" t="n"/>
      <c r="E206" s="25" t="n"/>
      <c r="F206" s="25" t="n"/>
      <c r="G206" s="55" t="n"/>
      <c r="H206" s="27" t="n"/>
      <c r="I206" s="55" t="n"/>
      <c r="J206" s="27" t="n"/>
      <c r="K206" s="56" t="n"/>
      <c r="L206" s="56" t="n"/>
      <c r="M206" s="29">
        <f>IF($A206="","",IFERROR(IF(OR(H206="",J206=""),"",MAX(0,J206-H206)),""))</f>
        <v/>
      </c>
      <c r="N206" s="57">
        <f>IF($A206="","",IFERROR(IF(OR(K206="",L206=""),"",MAX(0,K206-L206)),""))</f>
        <v/>
      </c>
      <c r="O206" s="31">
        <f>IF($A206="","",IFERROR(IF(AND(M206&gt;0,N206&gt;0),N206/(M206/1000),VLOOKUP(D206,'Settings'!$A$15:$C$18,3,FALSE)),""))</f>
        <v/>
      </c>
      <c r="P206" s="32">
        <f>IF(OR(A206="",D206=""),"",IF(AND(M206&gt;0,N206&gt;0),"Observed Wear","Default from Settings"))</f>
        <v/>
      </c>
      <c r="Q206" s="57">
        <f>IF($A206="","",IFERROR(VLOOKUP(D206,'Settings'!$A$15:$C$18,2,FALSE),""))</f>
        <v/>
      </c>
      <c r="R206" s="57">
        <f>IF($A206="","",IFERROR(MAX(0,L206-Q206),""))</f>
        <v/>
      </c>
      <c r="S206" s="29">
        <f>IF($A206="","",IFERROR(IF(L206&lt;=Q206,0,R206/O206*1000),""))</f>
        <v/>
      </c>
      <c r="T206" s="29">
        <f>IF($A206="","",IFERROR(J206+S206,""))</f>
        <v/>
      </c>
      <c r="U206" s="27" t="n"/>
      <c r="V206" s="29">
        <f>IF(A206="","",IF(U206="",'Settings'!$B$4,U206))</f>
        <v/>
      </c>
      <c r="W206" s="57">
        <f>IF($A206="","",IFERROR(S206/V206,""))</f>
        <v/>
      </c>
      <c r="X206" s="58">
        <f>IF($A206="","",IFERROR(IF(S206=0,I206,I206+ROUNDUP(W206*365/12,0)),""))</f>
        <v/>
      </c>
      <c r="Y206" s="59" t="n"/>
      <c r="Z206" s="59" t="n"/>
      <c r="AA206" s="60">
        <f>IF($A206="","",IFERROR(Y206+Z206,""))</f>
        <v/>
      </c>
      <c r="AB206" s="32">
        <f>IF(A206="","",IF(AD206&lt;&gt;"OK","Review Data",IF(L206&lt;=Q206,"Due Now",IF(X206&lt;='Settings'!$B$3,"Due Now",IF(X206&lt;='Settings'!$B$3+'Settings'!$B$5,"Due in 30 Days",IF(X206&lt;='Settings'!$B$3+'Settings'!$B$6,"Due in 90 Days",IF(X206&lt;=EDATE('Settings'!$B$3,6),"Due in 6 Months","Monitor")))))))</f>
        <v/>
      </c>
      <c r="AC206" s="61">
        <f>IF($A206="","",IFERROR(EOMONTH(X206,0),""))</f>
        <v/>
      </c>
      <c r="AD206" s="32">
        <f>IF(A206="","",IF(OR(B206="",C206="",D206="",G206="",H206="",I206="",J206="",K206="",L206="",Y206="",Z206=""),"Missing Required Input",IF(COUNTIF('Settings'!$A$15:$A$18,D206)=0,"Unknown Position Type",IF(J206&lt;H206,"Current Odometer Below Install",IF(I206&lt;G206,"Reading Date Before Install",IF(I206&gt;'Settings'!$B$3,"Reading Date After As-of Date",IF(L206&gt;K206,"Current Tread Above Original",IF(OR(H206&lt;0,J206&lt;0,K206&lt;=0,L206&lt;0,Y206&lt;0,Z206&lt;0,V206&lt;=0),"Check Numeric Input",IF(O206&lt;=0,"Check Wear Rate","OK")))))))))</f>
        <v/>
      </c>
      <c r="AE206" s="37" t="n"/>
      <c r="AF206" s="62">
        <f>IFERROR(IF(AND(AD206="OK",ISNUMBER(X206)),X206+ROW()/100000,""),"")</f>
        <v/>
      </c>
    </row>
    <row r="207">
      <c r="A207" s="25" t="n"/>
      <c r="B207" s="25" t="n"/>
      <c r="C207" s="25" t="n"/>
      <c r="D207" s="25" t="n"/>
      <c r="E207" s="25" t="n"/>
      <c r="F207" s="25" t="n"/>
      <c r="G207" s="55" t="n"/>
      <c r="H207" s="27" t="n"/>
      <c r="I207" s="55" t="n"/>
      <c r="J207" s="27" t="n"/>
      <c r="K207" s="56" t="n"/>
      <c r="L207" s="56" t="n"/>
      <c r="M207" s="29">
        <f>IF($A207="","",IFERROR(IF(OR(H207="",J207=""),"",MAX(0,J207-H207)),""))</f>
        <v/>
      </c>
      <c r="N207" s="57">
        <f>IF($A207="","",IFERROR(IF(OR(K207="",L207=""),"",MAX(0,K207-L207)),""))</f>
        <v/>
      </c>
      <c r="O207" s="31">
        <f>IF($A207="","",IFERROR(IF(AND(M207&gt;0,N207&gt;0),N207/(M207/1000),VLOOKUP(D207,'Settings'!$A$15:$C$18,3,FALSE)),""))</f>
        <v/>
      </c>
      <c r="P207" s="32">
        <f>IF(OR(A207="",D207=""),"",IF(AND(M207&gt;0,N207&gt;0),"Observed Wear","Default from Settings"))</f>
        <v/>
      </c>
      <c r="Q207" s="57">
        <f>IF($A207="","",IFERROR(VLOOKUP(D207,'Settings'!$A$15:$C$18,2,FALSE),""))</f>
        <v/>
      </c>
      <c r="R207" s="57">
        <f>IF($A207="","",IFERROR(MAX(0,L207-Q207),""))</f>
        <v/>
      </c>
      <c r="S207" s="29">
        <f>IF($A207="","",IFERROR(IF(L207&lt;=Q207,0,R207/O207*1000),""))</f>
        <v/>
      </c>
      <c r="T207" s="29">
        <f>IF($A207="","",IFERROR(J207+S207,""))</f>
        <v/>
      </c>
      <c r="U207" s="27" t="n"/>
      <c r="V207" s="29">
        <f>IF(A207="","",IF(U207="",'Settings'!$B$4,U207))</f>
        <v/>
      </c>
      <c r="W207" s="57">
        <f>IF($A207="","",IFERROR(S207/V207,""))</f>
        <v/>
      </c>
      <c r="X207" s="58">
        <f>IF($A207="","",IFERROR(IF(S207=0,I207,I207+ROUNDUP(W207*365/12,0)),""))</f>
        <v/>
      </c>
      <c r="Y207" s="59" t="n"/>
      <c r="Z207" s="59" t="n"/>
      <c r="AA207" s="60">
        <f>IF($A207="","",IFERROR(Y207+Z207,""))</f>
        <v/>
      </c>
      <c r="AB207" s="32">
        <f>IF(A207="","",IF(AD207&lt;&gt;"OK","Review Data",IF(L207&lt;=Q207,"Due Now",IF(X207&lt;='Settings'!$B$3,"Due Now",IF(X207&lt;='Settings'!$B$3+'Settings'!$B$5,"Due in 30 Days",IF(X207&lt;='Settings'!$B$3+'Settings'!$B$6,"Due in 90 Days",IF(X207&lt;=EDATE('Settings'!$B$3,6),"Due in 6 Months","Monitor")))))))</f>
        <v/>
      </c>
      <c r="AC207" s="61">
        <f>IF($A207="","",IFERROR(EOMONTH(X207,0),""))</f>
        <v/>
      </c>
      <c r="AD207" s="32">
        <f>IF(A207="","",IF(OR(B207="",C207="",D207="",G207="",H207="",I207="",J207="",K207="",L207="",Y207="",Z207=""),"Missing Required Input",IF(COUNTIF('Settings'!$A$15:$A$18,D207)=0,"Unknown Position Type",IF(J207&lt;H207,"Current Odometer Below Install",IF(I207&lt;G207,"Reading Date Before Install",IF(I207&gt;'Settings'!$B$3,"Reading Date After As-of Date",IF(L207&gt;K207,"Current Tread Above Original",IF(OR(H207&lt;0,J207&lt;0,K207&lt;=0,L207&lt;0,Y207&lt;0,Z207&lt;0,V207&lt;=0),"Check Numeric Input",IF(O207&lt;=0,"Check Wear Rate","OK")))))))))</f>
        <v/>
      </c>
      <c r="AE207" s="37" t="n"/>
      <c r="AF207" s="62">
        <f>IFERROR(IF(AND(AD207="OK",ISNUMBER(X207)),X207+ROW()/100000,""),"")</f>
        <v/>
      </c>
    </row>
    <row r="208">
      <c r="A208" s="25" t="n"/>
      <c r="B208" s="25" t="n"/>
      <c r="C208" s="25" t="n"/>
      <c r="D208" s="25" t="n"/>
      <c r="E208" s="25" t="n"/>
      <c r="F208" s="25" t="n"/>
      <c r="G208" s="55" t="n"/>
      <c r="H208" s="27" t="n"/>
      <c r="I208" s="55" t="n"/>
      <c r="J208" s="27" t="n"/>
      <c r="K208" s="56" t="n"/>
      <c r="L208" s="56" t="n"/>
      <c r="M208" s="29">
        <f>IF($A208="","",IFERROR(IF(OR(H208="",J208=""),"",MAX(0,J208-H208)),""))</f>
        <v/>
      </c>
      <c r="N208" s="57">
        <f>IF($A208="","",IFERROR(IF(OR(K208="",L208=""),"",MAX(0,K208-L208)),""))</f>
        <v/>
      </c>
      <c r="O208" s="31">
        <f>IF($A208="","",IFERROR(IF(AND(M208&gt;0,N208&gt;0),N208/(M208/1000),VLOOKUP(D208,'Settings'!$A$15:$C$18,3,FALSE)),""))</f>
        <v/>
      </c>
      <c r="P208" s="32">
        <f>IF(OR(A208="",D208=""),"",IF(AND(M208&gt;0,N208&gt;0),"Observed Wear","Default from Settings"))</f>
        <v/>
      </c>
      <c r="Q208" s="57">
        <f>IF($A208="","",IFERROR(VLOOKUP(D208,'Settings'!$A$15:$C$18,2,FALSE),""))</f>
        <v/>
      </c>
      <c r="R208" s="57">
        <f>IF($A208="","",IFERROR(MAX(0,L208-Q208),""))</f>
        <v/>
      </c>
      <c r="S208" s="29">
        <f>IF($A208="","",IFERROR(IF(L208&lt;=Q208,0,R208/O208*1000),""))</f>
        <v/>
      </c>
      <c r="T208" s="29">
        <f>IF($A208="","",IFERROR(J208+S208,""))</f>
        <v/>
      </c>
      <c r="U208" s="27" t="n"/>
      <c r="V208" s="29">
        <f>IF(A208="","",IF(U208="",'Settings'!$B$4,U208))</f>
        <v/>
      </c>
      <c r="W208" s="57">
        <f>IF($A208="","",IFERROR(S208/V208,""))</f>
        <v/>
      </c>
      <c r="X208" s="58">
        <f>IF($A208="","",IFERROR(IF(S208=0,I208,I208+ROUNDUP(W208*365/12,0)),""))</f>
        <v/>
      </c>
      <c r="Y208" s="59" t="n"/>
      <c r="Z208" s="59" t="n"/>
      <c r="AA208" s="60">
        <f>IF($A208="","",IFERROR(Y208+Z208,""))</f>
        <v/>
      </c>
      <c r="AB208" s="32">
        <f>IF(A208="","",IF(AD208&lt;&gt;"OK","Review Data",IF(L208&lt;=Q208,"Due Now",IF(X208&lt;='Settings'!$B$3,"Due Now",IF(X208&lt;='Settings'!$B$3+'Settings'!$B$5,"Due in 30 Days",IF(X208&lt;='Settings'!$B$3+'Settings'!$B$6,"Due in 90 Days",IF(X208&lt;=EDATE('Settings'!$B$3,6),"Due in 6 Months","Monitor")))))))</f>
        <v/>
      </c>
      <c r="AC208" s="61">
        <f>IF($A208="","",IFERROR(EOMONTH(X208,0),""))</f>
        <v/>
      </c>
      <c r="AD208" s="32">
        <f>IF(A208="","",IF(OR(B208="",C208="",D208="",G208="",H208="",I208="",J208="",K208="",L208="",Y208="",Z208=""),"Missing Required Input",IF(COUNTIF('Settings'!$A$15:$A$18,D208)=0,"Unknown Position Type",IF(J208&lt;H208,"Current Odometer Below Install",IF(I208&lt;G208,"Reading Date Before Install",IF(I208&gt;'Settings'!$B$3,"Reading Date After As-of Date",IF(L208&gt;K208,"Current Tread Above Original",IF(OR(H208&lt;0,J208&lt;0,K208&lt;=0,L208&lt;0,Y208&lt;0,Z208&lt;0,V208&lt;=0),"Check Numeric Input",IF(O208&lt;=0,"Check Wear Rate","OK")))))))))</f>
        <v/>
      </c>
      <c r="AE208" s="37" t="n"/>
      <c r="AF208" s="62">
        <f>IFERROR(IF(AND(AD208="OK",ISNUMBER(X208)),X208+ROW()/100000,""),"")</f>
        <v/>
      </c>
    </row>
    <row r="209">
      <c r="A209" s="25" t="n"/>
      <c r="B209" s="25" t="n"/>
      <c r="C209" s="25" t="n"/>
      <c r="D209" s="25" t="n"/>
      <c r="E209" s="25" t="n"/>
      <c r="F209" s="25" t="n"/>
      <c r="G209" s="55" t="n"/>
      <c r="H209" s="27" t="n"/>
      <c r="I209" s="55" t="n"/>
      <c r="J209" s="27" t="n"/>
      <c r="K209" s="56" t="n"/>
      <c r="L209" s="56" t="n"/>
      <c r="M209" s="29">
        <f>IF($A209="","",IFERROR(IF(OR(H209="",J209=""),"",MAX(0,J209-H209)),""))</f>
        <v/>
      </c>
      <c r="N209" s="57">
        <f>IF($A209="","",IFERROR(IF(OR(K209="",L209=""),"",MAX(0,K209-L209)),""))</f>
        <v/>
      </c>
      <c r="O209" s="31">
        <f>IF($A209="","",IFERROR(IF(AND(M209&gt;0,N209&gt;0),N209/(M209/1000),VLOOKUP(D209,'Settings'!$A$15:$C$18,3,FALSE)),""))</f>
        <v/>
      </c>
      <c r="P209" s="32">
        <f>IF(OR(A209="",D209=""),"",IF(AND(M209&gt;0,N209&gt;0),"Observed Wear","Default from Settings"))</f>
        <v/>
      </c>
      <c r="Q209" s="57">
        <f>IF($A209="","",IFERROR(VLOOKUP(D209,'Settings'!$A$15:$C$18,2,FALSE),""))</f>
        <v/>
      </c>
      <c r="R209" s="57">
        <f>IF($A209="","",IFERROR(MAX(0,L209-Q209),""))</f>
        <v/>
      </c>
      <c r="S209" s="29">
        <f>IF($A209="","",IFERROR(IF(L209&lt;=Q209,0,R209/O209*1000),""))</f>
        <v/>
      </c>
      <c r="T209" s="29">
        <f>IF($A209="","",IFERROR(J209+S209,""))</f>
        <v/>
      </c>
      <c r="U209" s="27" t="n"/>
      <c r="V209" s="29">
        <f>IF(A209="","",IF(U209="",'Settings'!$B$4,U209))</f>
        <v/>
      </c>
      <c r="W209" s="57">
        <f>IF($A209="","",IFERROR(S209/V209,""))</f>
        <v/>
      </c>
      <c r="X209" s="58">
        <f>IF($A209="","",IFERROR(IF(S209=0,I209,I209+ROUNDUP(W209*365/12,0)),""))</f>
        <v/>
      </c>
      <c r="Y209" s="59" t="n"/>
      <c r="Z209" s="59" t="n"/>
      <c r="AA209" s="60">
        <f>IF($A209="","",IFERROR(Y209+Z209,""))</f>
        <v/>
      </c>
      <c r="AB209" s="32">
        <f>IF(A209="","",IF(AD209&lt;&gt;"OK","Review Data",IF(L209&lt;=Q209,"Due Now",IF(X209&lt;='Settings'!$B$3,"Due Now",IF(X209&lt;='Settings'!$B$3+'Settings'!$B$5,"Due in 30 Days",IF(X209&lt;='Settings'!$B$3+'Settings'!$B$6,"Due in 90 Days",IF(X209&lt;=EDATE('Settings'!$B$3,6),"Due in 6 Months","Monitor")))))))</f>
        <v/>
      </c>
      <c r="AC209" s="61">
        <f>IF($A209="","",IFERROR(EOMONTH(X209,0),""))</f>
        <v/>
      </c>
      <c r="AD209" s="32">
        <f>IF(A209="","",IF(OR(B209="",C209="",D209="",G209="",H209="",I209="",J209="",K209="",L209="",Y209="",Z209=""),"Missing Required Input",IF(COUNTIF('Settings'!$A$15:$A$18,D209)=0,"Unknown Position Type",IF(J209&lt;H209,"Current Odometer Below Install",IF(I209&lt;G209,"Reading Date Before Install",IF(I209&gt;'Settings'!$B$3,"Reading Date After As-of Date",IF(L209&gt;K209,"Current Tread Above Original",IF(OR(H209&lt;0,J209&lt;0,K209&lt;=0,L209&lt;0,Y209&lt;0,Z209&lt;0,V209&lt;=0),"Check Numeric Input",IF(O209&lt;=0,"Check Wear Rate","OK")))))))))</f>
        <v/>
      </c>
      <c r="AE209" s="37" t="n"/>
      <c r="AF209" s="62">
        <f>IFERROR(IF(AND(AD209="OK",ISNUMBER(X209)),X209+ROW()/100000,""),"")</f>
        <v/>
      </c>
    </row>
    <row r="210">
      <c r="A210" s="25" t="n"/>
      <c r="B210" s="25" t="n"/>
      <c r="C210" s="25" t="n"/>
      <c r="D210" s="25" t="n"/>
      <c r="E210" s="25" t="n"/>
      <c r="F210" s="25" t="n"/>
      <c r="G210" s="55" t="n"/>
      <c r="H210" s="27" t="n"/>
      <c r="I210" s="55" t="n"/>
      <c r="J210" s="27" t="n"/>
      <c r="K210" s="56" t="n"/>
      <c r="L210" s="56" t="n"/>
      <c r="M210" s="29">
        <f>IF($A210="","",IFERROR(IF(OR(H210="",J210=""),"",MAX(0,J210-H210)),""))</f>
        <v/>
      </c>
      <c r="N210" s="57">
        <f>IF($A210="","",IFERROR(IF(OR(K210="",L210=""),"",MAX(0,K210-L210)),""))</f>
        <v/>
      </c>
      <c r="O210" s="31">
        <f>IF($A210="","",IFERROR(IF(AND(M210&gt;0,N210&gt;0),N210/(M210/1000),VLOOKUP(D210,'Settings'!$A$15:$C$18,3,FALSE)),""))</f>
        <v/>
      </c>
      <c r="P210" s="32">
        <f>IF(OR(A210="",D210=""),"",IF(AND(M210&gt;0,N210&gt;0),"Observed Wear","Default from Settings"))</f>
        <v/>
      </c>
      <c r="Q210" s="57">
        <f>IF($A210="","",IFERROR(VLOOKUP(D210,'Settings'!$A$15:$C$18,2,FALSE),""))</f>
        <v/>
      </c>
      <c r="R210" s="57">
        <f>IF($A210="","",IFERROR(MAX(0,L210-Q210),""))</f>
        <v/>
      </c>
      <c r="S210" s="29">
        <f>IF($A210="","",IFERROR(IF(L210&lt;=Q210,0,R210/O210*1000),""))</f>
        <v/>
      </c>
      <c r="T210" s="29">
        <f>IF($A210="","",IFERROR(J210+S210,""))</f>
        <v/>
      </c>
      <c r="U210" s="27" t="n"/>
      <c r="V210" s="29">
        <f>IF(A210="","",IF(U210="",'Settings'!$B$4,U210))</f>
        <v/>
      </c>
      <c r="W210" s="57">
        <f>IF($A210="","",IFERROR(S210/V210,""))</f>
        <v/>
      </c>
      <c r="X210" s="58">
        <f>IF($A210="","",IFERROR(IF(S210=0,I210,I210+ROUNDUP(W210*365/12,0)),""))</f>
        <v/>
      </c>
      <c r="Y210" s="59" t="n"/>
      <c r="Z210" s="59" t="n"/>
      <c r="AA210" s="60">
        <f>IF($A210="","",IFERROR(Y210+Z210,""))</f>
        <v/>
      </c>
      <c r="AB210" s="32">
        <f>IF(A210="","",IF(AD210&lt;&gt;"OK","Review Data",IF(L210&lt;=Q210,"Due Now",IF(X210&lt;='Settings'!$B$3,"Due Now",IF(X210&lt;='Settings'!$B$3+'Settings'!$B$5,"Due in 30 Days",IF(X210&lt;='Settings'!$B$3+'Settings'!$B$6,"Due in 90 Days",IF(X210&lt;=EDATE('Settings'!$B$3,6),"Due in 6 Months","Monitor")))))))</f>
        <v/>
      </c>
      <c r="AC210" s="61">
        <f>IF($A210="","",IFERROR(EOMONTH(X210,0),""))</f>
        <v/>
      </c>
      <c r="AD210" s="32">
        <f>IF(A210="","",IF(OR(B210="",C210="",D210="",G210="",H210="",I210="",J210="",K210="",L210="",Y210="",Z210=""),"Missing Required Input",IF(COUNTIF('Settings'!$A$15:$A$18,D210)=0,"Unknown Position Type",IF(J210&lt;H210,"Current Odometer Below Install",IF(I210&lt;G210,"Reading Date Before Install",IF(I210&gt;'Settings'!$B$3,"Reading Date After As-of Date",IF(L210&gt;K210,"Current Tread Above Original",IF(OR(H210&lt;0,J210&lt;0,K210&lt;=0,L210&lt;0,Y210&lt;0,Z210&lt;0,V210&lt;=0),"Check Numeric Input",IF(O210&lt;=0,"Check Wear Rate","OK")))))))))</f>
        <v/>
      </c>
      <c r="AE210" s="37" t="n"/>
      <c r="AF210" s="62">
        <f>IFERROR(IF(AND(AD210="OK",ISNUMBER(X210)),X210+ROW()/100000,""),"")</f>
        <v/>
      </c>
    </row>
    <row r="211">
      <c r="A211" s="25" t="n"/>
      <c r="B211" s="25" t="n"/>
      <c r="C211" s="25" t="n"/>
      <c r="D211" s="25" t="n"/>
      <c r="E211" s="25" t="n"/>
      <c r="F211" s="25" t="n"/>
      <c r="G211" s="55" t="n"/>
      <c r="H211" s="27" t="n"/>
      <c r="I211" s="55" t="n"/>
      <c r="J211" s="27" t="n"/>
      <c r="K211" s="56" t="n"/>
      <c r="L211" s="56" t="n"/>
      <c r="M211" s="29">
        <f>IF($A211="","",IFERROR(IF(OR(H211="",J211=""),"",MAX(0,J211-H211)),""))</f>
        <v/>
      </c>
      <c r="N211" s="57">
        <f>IF($A211="","",IFERROR(IF(OR(K211="",L211=""),"",MAX(0,K211-L211)),""))</f>
        <v/>
      </c>
      <c r="O211" s="31">
        <f>IF($A211="","",IFERROR(IF(AND(M211&gt;0,N211&gt;0),N211/(M211/1000),VLOOKUP(D211,'Settings'!$A$15:$C$18,3,FALSE)),""))</f>
        <v/>
      </c>
      <c r="P211" s="32">
        <f>IF(OR(A211="",D211=""),"",IF(AND(M211&gt;0,N211&gt;0),"Observed Wear","Default from Settings"))</f>
        <v/>
      </c>
      <c r="Q211" s="57">
        <f>IF($A211="","",IFERROR(VLOOKUP(D211,'Settings'!$A$15:$C$18,2,FALSE),""))</f>
        <v/>
      </c>
      <c r="R211" s="57">
        <f>IF($A211="","",IFERROR(MAX(0,L211-Q211),""))</f>
        <v/>
      </c>
      <c r="S211" s="29">
        <f>IF($A211="","",IFERROR(IF(L211&lt;=Q211,0,R211/O211*1000),""))</f>
        <v/>
      </c>
      <c r="T211" s="29">
        <f>IF($A211="","",IFERROR(J211+S211,""))</f>
        <v/>
      </c>
      <c r="U211" s="27" t="n"/>
      <c r="V211" s="29">
        <f>IF(A211="","",IF(U211="",'Settings'!$B$4,U211))</f>
        <v/>
      </c>
      <c r="W211" s="57">
        <f>IF($A211="","",IFERROR(S211/V211,""))</f>
        <v/>
      </c>
      <c r="X211" s="58">
        <f>IF($A211="","",IFERROR(IF(S211=0,I211,I211+ROUNDUP(W211*365/12,0)),""))</f>
        <v/>
      </c>
      <c r="Y211" s="59" t="n"/>
      <c r="Z211" s="59" t="n"/>
      <c r="AA211" s="60">
        <f>IF($A211="","",IFERROR(Y211+Z211,""))</f>
        <v/>
      </c>
      <c r="AB211" s="32">
        <f>IF(A211="","",IF(AD211&lt;&gt;"OK","Review Data",IF(L211&lt;=Q211,"Due Now",IF(X211&lt;='Settings'!$B$3,"Due Now",IF(X211&lt;='Settings'!$B$3+'Settings'!$B$5,"Due in 30 Days",IF(X211&lt;='Settings'!$B$3+'Settings'!$B$6,"Due in 90 Days",IF(X211&lt;=EDATE('Settings'!$B$3,6),"Due in 6 Months","Monitor")))))))</f>
        <v/>
      </c>
      <c r="AC211" s="61">
        <f>IF($A211="","",IFERROR(EOMONTH(X211,0),""))</f>
        <v/>
      </c>
      <c r="AD211" s="32">
        <f>IF(A211="","",IF(OR(B211="",C211="",D211="",G211="",H211="",I211="",J211="",K211="",L211="",Y211="",Z211=""),"Missing Required Input",IF(COUNTIF('Settings'!$A$15:$A$18,D211)=0,"Unknown Position Type",IF(J211&lt;H211,"Current Odometer Below Install",IF(I211&lt;G211,"Reading Date Before Install",IF(I211&gt;'Settings'!$B$3,"Reading Date After As-of Date",IF(L211&gt;K211,"Current Tread Above Original",IF(OR(H211&lt;0,J211&lt;0,K211&lt;=0,L211&lt;0,Y211&lt;0,Z211&lt;0,V211&lt;=0),"Check Numeric Input",IF(O211&lt;=0,"Check Wear Rate","OK")))))))))</f>
        <v/>
      </c>
      <c r="AE211" s="37" t="n"/>
      <c r="AF211" s="62">
        <f>IFERROR(IF(AND(AD211="OK",ISNUMBER(X211)),X211+ROW()/100000,""),"")</f>
        <v/>
      </c>
    </row>
    <row r="212">
      <c r="A212" s="25" t="n"/>
      <c r="B212" s="25" t="n"/>
      <c r="C212" s="25" t="n"/>
      <c r="D212" s="25" t="n"/>
      <c r="E212" s="25" t="n"/>
      <c r="F212" s="25" t="n"/>
      <c r="G212" s="55" t="n"/>
      <c r="H212" s="27" t="n"/>
      <c r="I212" s="55" t="n"/>
      <c r="J212" s="27" t="n"/>
      <c r="K212" s="56" t="n"/>
      <c r="L212" s="56" t="n"/>
      <c r="M212" s="29">
        <f>IF($A212="","",IFERROR(IF(OR(H212="",J212=""),"",MAX(0,J212-H212)),""))</f>
        <v/>
      </c>
      <c r="N212" s="57">
        <f>IF($A212="","",IFERROR(IF(OR(K212="",L212=""),"",MAX(0,K212-L212)),""))</f>
        <v/>
      </c>
      <c r="O212" s="31">
        <f>IF($A212="","",IFERROR(IF(AND(M212&gt;0,N212&gt;0),N212/(M212/1000),VLOOKUP(D212,'Settings'!$A$15:$C$18,3,FALSE)),""))</f>
        <v/>
      </c>
      <c r="P212" s="32">
        <f>IF(OR(A212="",D212=""),"",IF(AND(M212&gt;0,N212&gt;0),"Observed Wear","Default from Settings"))</f>
        <v/>
      </c>
      <c r="Q212" s="57">
        <f>IF($A212="","",IFERROR(VLOOKUP(D212,'Settings'!$A$15:$C$18,2,FALSE),""))</f>
        <v/>
      </c>
      <c r="R212" s="57">
        <f>IF($A212="","",IFERROR(MAX(0,L212-Q212),""))</f>
        <v/>
      </c>
      <c r="S212" s="29">
        <f>IF($A212="","",IFERROR(IF(L212&lt;=Q212,0,R212/O212*1000),""))</f>
        <v/>
      </c>
      <c r="T212" s="29">
        <f>IF($A212="","",IFERROR(J212+S212,""))</f>
        <v/>
      </c>
      <c r="U212" s="27" t="n"/>
      <c r="V212" s="29">
        <f>IF(A212="","",IF(U212="",'Settings'!$B$4,U212))</f>
        <v/>
      </c>
      <c r="W212" s="57">
        <f>IF($A212="","",IFERROR(S212/V212,""))</f>
        <v/>
      </c>
      <c r="X212" s="58">
        <f>IF($A212="","",IFERROR(IF(S212=0,I212,I212+ROUNDUP(W212*365/12,0)),""))</f>
        <v/>
      </c>
      <c r="Y212" s="59" t="n"/>
      <c r="Z212" s="59" t="n"/>
      <c r="AA212" s="60">
        <f>IF($A212="","",IFERROR(Y212+Z212,""))</f>
        <v/>
      </c>
      <c r="AB212" s="32">
        <f>IF(A212="","",IF(AD212&lt;&gt;"OK","Review Data",IF(L212&lt;=Q212,"Due Now",IF(X212&lt;='Settings'!$B$3,"Due Now",IF(X212&lt;='Settings'!$B$3+'Settings'!$B$5,"Due in 30 Days",IF(X212&lt;='Settings'!$B$3+'Settings'!$B$6,"Due in 90 Days",IF(X212&lt;=EDATE('Settings'!$B$3,6),"Due in 6 Months","Monitor")))))))</f>
        <v/>
      </c>
      <c r="AC212" s="61">
        <f>IF($A212="","",IFERROR(EOMONTH(X212,0),""))</f>
        <v/>
      </c>
      <c r="AD212" s="32">
        <f>IF(A212="","",IF(OR(B212="",C212="",D212="",G212="",H212="",I212="",J212="",K212="",L212="",Y212="",Z212=""),"Missing Required Input",IF(COUNTIF('Settings'!$A$15:$A$18,D212)=0,"Unknown Position Type",IF(J212&lt;H212,"Current Odometer Below Install",IF(I212&lt;G212,"Reading Date Before Install",IF(I212&gt;'Settings'!$B$3,"Reading Date After As-of Date",IF(L212&gt;K212,"Current Tread Above Original",IF(OR(H212&lt;0,J212&lt;0,K212&lt;=0,L212&lt;0,Y212&lt;0,Z212&lt;0,V212&lt;=0),"Check Numeric Input",IF(O212&lt;=0,"Check Wear Rate","OK")))))))))</f>
        <v/>
      </c>
      <c r="AE212" s="37" t="n"/>
      <c r="AF212" s="62">
        <f>IFERROR(IF(AND(AD212="OK",ISNUMBER(X212)),X212+ROW()/100000,""),"")</f>
        <v/>
      </c>
    </row>
    <row r="213">
      <c r="A213" s="25" t="n"/>
      <c r="B213" s="25" t="n"/>
      <c r="C213" s="25" t="n"/>
      <c r="D213" s="25" t="n"/>
      <c r="E213" s="25" t="n"/>
      <c r="F213" s="25" t="n"/>
      <c r="G213" s="55" t="n"/>
      <c r="H213" s="27" t="n"/>
      <c r="I213" s="55" t="n"/>
      <c r="J213" s="27" t="n"/>
      <c r="K213" s="56" t="n"/>
      <c r="L213" s="56" t="n"/>
      <c r="M213" s="29">
        <f>IF($A213="","",IFERROR(IF(OR(H213="",J213=""),"",MAX(0,J213-H213)),""))</f>
        <v/>
      </c>
      <c r="N213" s="57">
        <f>IF($A213="","",IFERROR(IF(OR(K213="",L213=""),"",MAX(0,K213-L213)),""))</f>
        <v/>
      </c>
      <c r="O213" s="31">
        <f>IF($A213="","",IFERROR(IF(AND(M213&gt;0,N213&gt;0),N213/(M213/1000),VLOOKUP(D213,'Settings'!$A$15:$C$18,3,FALSE)),""))</f>
        <v/>
      </c>
      <c r="P213" s="32">
        <f>IF(OR(A213="",D213=""),"",IF(AND(M213&gt;0,N213&gt;0),"Observed Wear","Default from Settings"))</f>
        <v/>
      </c>
      <c r="Q213" s="57">
        <f>IF($A213="","",IFERROR(VLOOKUP(D213,'Settings'!$A$15:$C$18,2,FALSE),""))</f>
        <v/>
      </c>
      <c r="R213" s="57">
        <f>IF($A213="","",IFERROR(MAX(0,L213-Q213),""))</f>
        <v/>
      </c>
      <c r="S213" s="29">
        <f>IF($A213="","",IFERROR(IF(L213&lt;=Q213,0,R213/O213*1000),""))</f>
        <v/>
      </c>
      <c r="T213" s="29">
        <f>IF($A213="","",IFERROR(J213+S213,""))</f>
        <v/>
      </c>
      <c r="U213" s="27" t="n"/>
      <c r="V213" s="29">
        <f>IF(A213="","",IF(U213="",'Settings'!$B$4,U213))</f>
        <v/>
      </c>
      <c r="W213" s="57">
        <f>IF($A213="","",IFERROR(S213/V213,""))</f>
        <v/>
      </c>
      <c r="X213" s="58">
        <f>IF($A213="","",IFERROR(IF(S213=0,I213,I213+ROUNDUP(W213*365/12,0)),""))</f>
        <v/>
      </c>
      <c r="Y213" s="59" t="n"/>
      <c r="Z213" s="59" t="n"/>
      <c r="AA213" s="60">
        <f>IF($A213="","",IFERROR(Y213+Z213,""))</f>
        <v/>
      </c>
      <c r="AB213" s="32">
        <f>IF(A213="","",IF(AD213&lt;&gt;"OK","Review Data",IF(L213&lt;=Q213,"Due Now",IF(X213&lt;='Settings'!$B$3,"Due Now",IF(X213&lt;='Settings'!$B$3+'Settings'!$B$5,"Due in 30 Days",IF(X213&lt;='Settings'!$B$3+'Settings'!$B$6,"Due in 90 Days",IF(X213&lt;=EDATE('Settings'!$B$3,6),"Due in 6 Months","Monitor")))))))</f>
        <v/>
      </c>
      <c r="AC213" s="61">
        <f>IF($A213="","",IFERROR(EOMONTH(X213,0),""))</f>
        <v/>
      </c>
      <c r="AD213" s="32">
        <f>IF(A213="","",IF(OR(B213="",C213="",D213="",G213="",H213="",I213="",J213="",K213="",L213="",Y213="",Z213=""),"Missing Required Input",IF(COUNTIF('Settings'!$A$15:$A$18,D213)=0,"Unknown Position Type",IF(J213&lt;H213,"Current Odometer Below Install",IF(I213&lt;G213,"Reading Date Before Install",IF(I213&gt;'Settings'!$B$3,"Reading Date After As-of Date",IF(L213&gt;K213,"Current Tread Above Original",IF(OR(H213&lt;0,J213&lt;0,K213&lt;=0,L213&lt;0,Y213&lt;0,Z213&lt;0,V213&lt;=0),"Check Numeric Input",IF(O213&lt;=0,"Check Wear Rate","OK")))))))))</f>
        <v/>
      </c>
      <c r="AE213" s="37" t="n"/>
      <c r="AF213" s="62">
        <f>IFERROR(IF(AND(AD213="OK",ISNUMBER(X213)),X213+ROW()/100000,""),"")</f>
        <v/>
      </c>
    </row>
    <row r="214">
      <c r="A214" s="25" t="n"/>
      <c r="B214" s="25" t="n"/>
      <c r="C214" s="25" t="n"/>
      <c r="D214" s="25" t="n"/>
      <c r="E214" s="25" t="n"/>
      <c r="F214" s="25" t="n"/>
      <c r="G214" s="55" t="n"/>
      <c r="H214" s="27" t="n"/>
      <c r="I214" s="55" t="n"/>
      <c r="J214" s="27" t="n"/>
      <c r="K214" s="56" t="n"/>
      <c r="L214" s="56" t="n"/>
      <c r="M214" s="29">
        <f>IF($A214="","",IFERROR(IF(OR(H214="",J214=""),"",MAX(0,J214-H214)),""))</f>
        <v/>
      </c>
      <c r="N214" s="57">
        <f>IF($A214="","",IFERROR(IF(OR(K214="",L214=""),"",MAX(0,K214-L214)),""))</f>
        <v/>
      </c>
      <c r="O214" s="31">
        <f>IF($A214="","",IFERROR(IF(AND(M214&gt;0,N214&gt;0),N214/(M214/1000),VLOOKUP(D214,'Settings'!$A$15:$C$18,3,FALSE)),""))</f>
        <v/>
      </c>
      <c r="P214" s="32">
        <f>IF(OR(A214="",D214=""),"",IF(AND(M214&gt;0,N214&gt;0),"Observed Wear","Default from Settings"))</f>
        <v/>
      </c>
      <c r="Q214" s="57">
        <f>IF($A214="","",IFERROR(VLOOKUP(D214,'Settings'!$A$15:$C$18,2,FALSE),""))</f>
        <v/>
      </c>
      <c r="R214" s="57">
        <f>IF($A214="","",IFERROR(MAX(0,L214-Q214),""))</f>
        <v/>
      </c>
      <c r="S214" s="29">
        <f>IF($A214="","",IFERROR(IF(L214&lt;=Q214,0,R214/O214*1000),""))</f>
        <v/>
      </c>
      <c r="T214" s="29">
        <f>IF($A214="","",IFERROR(J214+S214,""))</f>
        <v/>
      </c>
      <c r="U214" s="27" t="n"/>
      <c r="V214" s="29">
        <f>IF(A214="","",IF(U214="",'Settings'!$B$4,U214))</f>
        <v/>
      </c>
      <c r="W214" s="57">
        <f>IF($A214="","",IFERROR(S214/V214,""))</f>
        <v/>
      </c>
      <c r="X214" s="58">
        <f>IF($A214="","",IFERROR(IF(S214=0,I214,I214+ROUNDUP(W214*365/12,0)),""))</f>
        <v/>
      </c>
      <c r="Y214" s="59" t="n"/>
      <c r="Z214" s="59" t="n"/>
      <c r="AA214" s="60">
        <f>IF($A214="","",IFERROR(Y214+Z214,""))</f>
        <v/>
      </c>
      <c r="AB214" s="32">
        <f>IF(A214="","",IF(AD214&lt;&gt;"OK","Review Data",IF(L214&lt;=Q214,"Due Now",IF(X214&lt;='Settings'!$B$3,"Due Now",IF(X214&lt;='Settings'!$B$3+'Settings'!$B$5,"Due in 30 Days",IF(X214&lt;='Settings'!$B$3+'Settings'!$B$6,"Due in 90 Days",IF(X214&lt;=EDATE('Settings'!$B$3,6),"Due in 6 Months","Monitor")))))))</f>
        <v/>
      </c>
      <c r="AC214" s="61">
        <f>IF($A214="","",IFERROR(EOMONTH(X214,0),""))</f>
        <v/>
      </c>
      <c r="AD214" s="32">
        <f>IF(A214="","",IF(OR(B214="",C214="",D214="",G214="",H214="",I214="",J214="",K214="",L214="",Y214="",Z214=""),"Missing Required Input",IF(COUNTIF('Settings'!$A$15:$A$18,D214)=0,"Unknown Position Type",IF(J214&lt;H214,"Current Odometer Below Install",IF(I214&lt;G214,"Reading Date Before Install",IF(I214&gt;'Settings'!$B$3,"Reading Date After As-of Date",IF(L214&gt;K214,"Current Tread Above Original",IF(OR(H214&lt;0,J214&lt;0,K214&lt;=0,L214&lt;0,Y214&lt;0,Z214&lt;0,V214&lt;=0),"Check Numeric Input",IF(O214&lt;=0,"Check Wear Rate","OK")))))))))</f>
        <v/>
      </c>
      <c r="AE214" s="37" t="n"/>
      <c r="AF214" s="62">
        <f>IFERROR(IF(AND(AD214="OK",ISNUMBER(X214)),X214+ROW()/100000,""),"")</f>
        <v/>
      </c>
    </row>
    <row r="215">
      <c r="A215" s="25" t="n"/>
      <c r="B215" s="25" t="n"/>
      <c r="C215" s="25" t="n"/>
      <c r="D215" s="25" t="n"/>
      <c r="E215" s="25" t="n"/>
      <c r="F215" s="25" t="n"/>
      <c r="G215" s="55" t="n"/>
      <c r="H215" s="27" t="n"/>
      <c r="I215" s="55" t="n"/>
      <c r="J215" s="27" t="n"/>
      <c r="K215" s="56" t="n"/>
      <c r="L215" s="56" t="n"/>
      <c r="M215" s="29">
        <f>IF($A215="","",IFERROR(IF(OR(H215="",J215=""),"",MAX(0,J215-H215)),""))</f>
        <v/>
      </c>
      <c r="N215" s="57">
        <f>IF($A215="","",IFERROR(IF(OR(K215="",L215=""),"",MAX(0,K215-L215)),""))</f>
        <v/>
      </c>
      <c r="O215" s="31">
        <f>IF($A215="","",IFERROR(IF(AND(M215&gt;0,N215&gt;0),N215/(M215/1000),VLOOKUP(D215,'Settings'!$A$15:$C$18,3,FALSE)),""))</f>
        <v/>
      </c>
      <c r="P215" s="32">
        <f>IF(OR(A215="",D215=""),"",IF(AND(M215&gt;0,N215&gt;0),"Observed Wear","Default from Settings"))</f>
        <v/>
      </c>
      <c r="Q215" s="57">
        <f>IF($A215="","",IFERROR(VLOOKUP(D215,'Settings'!$A$15:$C$18,2,FALSE),""))</f>
        <v/>
      </c>
      <c r="R215" s="57">
        <f>IF($A215="","",IFERROR(MAX(0,L215-Q215),""))</f>
        <v/>
      </c>
      <c r="S215" s="29">
        <f>IF($A215="","",IFERROR(IF(L215&lt;=Q215,0,R215/O215*1000),""))</f>
        <v/>
      </c>
      <c r="T215" s="29">
        <f>IF($A215="","",IFERROR(J215+S215,""))</f>
        <v/>
      </c>
      <c r="U215" s="27" t="n"/>
      <c r="V215" s="29">
        <f>IF(A215="","",IF(U215="",'Settings'!$B$4,U215))</f>
        <v/>
      </c>
      <c r="W215" s="57">
        <f>IF($A215="","",IFERROR(S215/V215,""))</f>
        <v/>
      </c>
      <c r="X215" s="58">
        <f>IF($A215="","",IFERROR(IF(S215=0,I215,I215+ROUNDUP(W215*365/12,0)),""))</f>
        <v/>
      </c>
      <c r="Y215" s="59" t="n"/>
      <c r="Z215" s="59" t="n"/>
      <c r="AA215" s="60">
        <f>IF($A215="","",IFERROR(Y215+Z215,""))</f>
        <v/>
      </c>
      <c r="AB215" s="32">
        <f>IF(A215="","",IF(AD215&lt;&gt;"OK","Review Data",IF(L215&lt;=Q215,"Due Now",IF(X215&lt;='Settings'!$B$3,"Due Now",IF(X215&lt;='Settings'!$B$3+'Settings'!$B$5,"Due in 30 Days",IF(X215&lt;='Settings'!$B$3+'Settings'!$B$6,"Due in 90 Days",IF(X215&lt;=EDATE('Settings'!$B$3,6),"Due in 6 Months","Monitor")))))))</f>
        <v/>
      </c>
      <c r="AC215" s="61">
        <f>IF($A215="","",IFERROR(EOMONTH(X215,0),""))</f>
        <v/>
      </c>
      <c r="AD215" s="32">
        <f>IF(A215="","",IF(OR(B215="",C215="",D215="",G215="",H215="",I215="",J215="",K215="",L215="",Y215="",Z215=""),"Missing Required Input",IF(COUNTIF('Settings'!$A$15:$A$18,D215)=0,"Unknown Position Type",IF(J215&lt;H215,"Current Odometer Below Install",IF(I215&lt;G215,"Reading Date Before Install",IF(I215&gt;'Settings'!$B$3,"Reading Date After As-of Date",IF(L215&gt;K215,"Current Tread Above Original",IF(OR(H215&lt;0,J215&lt;0,K215&lt;=0,L215&lt;0,Y215&lt;0,Z215&lt;0,V215&lt;=0),"Check Numeric Input",IF(O215&lt;=0,"Check Wear Rate","OK")))))))))</f>
        <v/>
      </c>
      <c r="AE215" s="37" t="n"/>
      <c r="AF215" s="62">
        <f>IFERROR(IF(AND(AD215="OK",ISNUMBER(X215)),X215+ROW()/100000,""),"")</f>
        <v/>
      </c>
    </row>
    <row r="216">
      <c r="A216" s="25" t="n"/>
      <c r="B216" s="25" t="n"/>
      <c r="C216" s="25" t="n"/>
      <c r="D216" s="25" t="n"/>
      <c r="E216" s="25" t="n"/>
      <c r="F216" s="25" t="n"/>
      <c r="G216" s="55" t="n"/>
      <c r="H216" s="27" t="n"/>
      <c r="I216" s="55" t="n"/>
      <c r="J216" s="27" t="n"/>
      <c r="K216" s="56" t="n"/>
      <c r="L216" s="56" t="n"/>
      <c r="M216" s="29">
        <f>IF($A216="","",IFERROR(IF(OR(H216="",J216=""),"",MAX(0,J216-H216)),""))</f>
        <v/>
      </c>
      <c r="N216" s="57">
        <f>IF($A216="","",IFERROR(IF(OR(K216="",L216=""),"",MAX(0,K216-L216)),""))</f>
        <v/>
      </c>
      <c r="O216" s="31">
        <f>IF($A216="","",IFERROR(IF(AND(M216&gt;0,N216&gt;0),N216/(M216/1000),VLOOKUP(D216,'Settings'!$A$15:$C$18,3,FALSE)),""))</f>
        <v/>
      </c>
      <c r="P216" s="32">
        <f>IF(OR(A216="",D216=""),"",IF(AND(M216&gt;0,N216&gt;0),"Observed Wear","Default from Settings"))</f>
        <v/>
      </c>
      <c r="Q216" s="57">
        <f>IF($A216="","",IFERROR(VLOOKUP(D216,'Settings'!$A$15:$C$18,2,FALSE),""))</f>
        <v/>
      </c>
      <c r="R216" s="57">
        <f>IF($A216="","",IFERROR(MAX(0,L216-Q216),""))</f>
        <v/>
      </c>
      <c r="S216" s="29">
        <f>IF($A216="","",IFERROR(IF(L216&lt;=Q216,0,R216/O216*1000),""))</f>
        <v/>
      </c>
      <c r="T216" s="29">
        <f>IF($A216="","",IFERROR(J216+S216,""))</f>
        <v/>
      </c>
      <c r="U216" s="27" t="n"/>
      <c r="V216" s="29">
        <f>IF(A216="","",IF(U216="",'Settings'!$B$4,U216))</f>
        <v/>
      </c>
      <c r="W216" s="57">
        <f>IF($A216="","",IFERROR(S216/V216,""))</f>
        <v/>
      </c>
      <c r="X216" s="58">
        <f>IF($A216="","",IFERROR(IF(S216=0,I216,I216+ROUNDUP(W216*365/12,0)),""))</f>
        <v/>
      </c>
      <c r="Y216" s="59" t="n"/>
      <c r="Z216" s="59" t="n"/>
      <c r="AA216" s="60">
        <f>IF($A216="","",IFERROR(Y216+Z216,""))</f>
        <v/>
      </c>
      <c r="AB216" s="32">
        <f>IF(A216="","",IF(AD216&lt;&gt;"OK","Review Data",IF(L216&lt;=Q216,"Due Now",IF(X216&lt;='Settings'!$B$3,"Due Now",IF(X216&lt;='Settings'!$B$3+'Settings'!$B$5,"Due in 30 Days",IF(X216&lt;='Settings'!$B$3+'Settings'!$B$6,"Due in 90 Days",IF(X216&lt;=EDATE('Settings'!$B$3,6),"Due in 6 Months","Monitor")))))))</f>
        <v/>
      </c>
      <c r="AC216" s="61">
        <f>IF($A216="","",IFERROR(EOMONTH(X216,0),""))</f>
        <v/>
      </c>
      <c r="AD216" s="32">
        <f>IF(A216="","",IF(OR(B216="",C216="",D216="",G216="",H216="",I216="",J216="",K216="",L216="",Y216="",Z216=""),"Missing Required Input",IF(COUNTIF('Settings'!$A$15:$A$18,D216)=0,"Unknown Position Type",IF(J216&lt;H216,"Current Odometer Below Install",IF(I216&lt;G216,"Reading Date Before Install",IF(I216&gt;'Settings'!$B$3,"Reading Date After As-of Date",IF(L216&gt;K216,"Current Tread Above Original",IF(OR(H216&lt;0,J216&lt;0,K216&lt;=0,L216&lt;0,Y216&lt;0,Z216&lt;0,V216&lt;=0),"Check Numeric Input",IF(O216&lt;=0,"Check Wear Rate","OK")))))))))</f>
        <v/>
      </c>
      <c r="AE216" s="37" t="n"/>
      <c r="AF216" s="62">
        <f>IFERROR(IF(AND(AD216="OK",ISNUMBER(X216)),X216+ROW()/100000,""),"")</f>
        <v/>
      </c>
    </row>
    <row r="217">
      <c r="A217" s="25" t="n"/>
      <c r="B217" s="25" t="n"/>
      <c r="C217" s="25" t="n"/>
      <c r="D217" s="25" t="n"/>
      <c r="E217" s="25" t="n"/>
      <c r="F217" s="25" t="n"/>
      <c r="G217" s="55" t="n"/>
      <c r="H217" s="27" t="n"/>
      <c r="I217" s="55" t="n"/>
      <c r="J217" s="27" t="n"/>
      <c r="K217" s="56" t="n"/>
      <c r="L217" s="56" t="n"/>
      <c r="M217" s="29">
        <f>IF($A217="","",IFERROR(IF(OR(H217="",J217=""),"",MAX(0,J217-H217)),""))</f>
        <v/>
      </c>
      <c r="N217" s="57">
        <f>IF($A217="","",IFERROR(IF(OR(K217="",L217=""),"",MAX(0,K217-L217)),""))</f>
        <v/>
      </c>
      <c r="O217" s="31">
        <f>IF($A217="","",IFERROR(IF(AND(M217&gt;0,N217&gt;0),N217/(M217/1000),VLOOKUP(D217,'Settings'!$A$15:$C$18,3,FALSE)),""))</f>
        <v/>
      </c>
      <c r="P217" s="32">
        <f>IF(OR(A217="",D217=""),"",IF(AND(M217&gt;0,N217&gt;0),"Observed Wear","Default from Settings"))</f>
        <v/>
      </c>
      <c r="Q217" s="57">
        <f>IF($A217="","",IFERROR(VLOOKUP(D217,'Settings'!$A$15:$C$18,2,FALSE),""))</f>
        <v/>
      </c>
      <c r="R217" s="57">
        <f>IF($A217="","",IFERROR(MAX(0,L217-Q217),""))</f>
        <v/>
      </c>
      <c r="S217" s="29">
        <f>IF($A217="","",IFERROR(IF(L217&lt;=Q217,0,R217/O217*1000),""))</f>
        <v/>
      </c>
      <c r="T217" s="29">
        <f>IF($A217="","",IFERROR(J217+S217,""))</f>
        <v/>
      </c>
      <c r="U217" s="27" t="n"/>
      <c r="V217" s="29">
        <f>IF(A217="","",IF(U217="",'Settings'!$B$4,U217))</f>
        <v/>
      </c>
      <c r="W217" s="57">
        <f>IF($A217="","",IFERROR(S217/V217,""))</f>
        <v/>
      </c>
      <c r="X217" s="58">
        <f>IF($A217="","",IFERROR(IF(S217=0,I217,I217+ROUNDUP(W217*365/12,0)),""))</f>
        <v/>
      </c>
      <c r="Y217" s="59" t="n"/>
      <c r="Z217" s="59" t="n"/>
      <c r="AA217" s="60">
        <f>IF($A217="","",IFERROR(Y217+Z217,""))</f>
        <v/>
      </c>
      <c r="AB217" s="32">
        <f>IF(A217="","",IF(AD217&lt;&gt;"OK","Review Data",IF(L217&lt;=Q217,"Due Now",IF(X217&lt;='Settings'!$B$3,"Due Now",IF(X217&lt;='Settings'!$B$3+'Settings'!$B$5,"Due in 30 Days",IF(X217&lt;='Settings'!$B$3+'Settings'!$B$6,"Due in 90 Days",IF(X217&lt;=EDATE('Settings'!$B$3,6),"Due in 6 Months","Monitor")))))))</f>
        <v/>
      </c>
      <c r="AC217" s="61">
        <f>IF($A217="","",IFERROR(EOMONTH(X217,0),""))</f>
        <v/>
      </c>
      <c r="AD217" s="32">
        <f>IF(A217="","",IF(OR(B217="",C217="",D217="",G217="",H217="",I217="",J217="",K217="",L217="",Y217="",Z217=""),"Missing Required Input",IF(COUNTIF('Settings'!$A$15:$A$18,D217)=0,"Unknown Position Type",IF(J217&lt;H217,"Current Odometer Below Install",IF(I217&lt;G217,"Reading Date Before Install",IF(I217&gt;'Settings'!$B$3,"Reading Date After As-of Date",IF(L217&gt;K217,"Current Tread Above Original",IF(OR(H217&lt;0,J217&lt;0,K217&lt;=0,L217&lt;0,Y217&lt;0,Z217&lt;0,V217&lt;=0),"Check Numeric Input",IF(O217&lt;=0,"Check Wear Rate","OK")))))))))</f>
        <v/>
      </c>
      <c r="AE217" s="37" t="n"/>
      <c r="AF217" s="62">
        <f>IFERROR(IF(AND(AD217="OK",ISNUMBER(X217)),X217+ROW()/100000,""),"")</f>
        <v/>
      </c>
    </row>
    <row r="218">
      <c r="A218" s="25" t="n"/>
      <c r="B218" s="25" t="n"/>
      <c r="C218" s="25" t="n"/>
      <c r="D218" s="25" t="n"/>
      <c r="E218" s="25" t="n"/>
      <c r="F218" s="25" t="n"/>
      <c r="G218" s="55" t="n"/>
      <c r="H218" s="27" t="n"/>
      <c r="I218" s="55" t="n"/>
      <c r="J218" s="27" t="n"/>
      <c r="K218" s="56" t="n"/>
      <c r="L218" s="56" t="n"/>
      <c r="M218" s="29">
        <f>IF($A218="","",IFERROR(IF(OR(H218="",J218=""),"",MAX(0,J218-H218)),""))</f>
        <v/>
      </c>
      <c r="N218" s="57">
        <f>IF($A218="","",IFERROR(IF(OR(K218="",L218=""),"",MAX(0,K218-L218)),""))</f>
        <v/>
      </c>
      <c r="O218" s="31">
        <f>IF($A218="","",IFERROR(IF(AND(M218&gt;0,N218&gt;0),N218/(M218/1000),VLOOKUP(D218,'Settings'!$A$15:$C$18,3,FALSE)),""))</f>
        <v/>
      </c>
      <c r="P218" s="32">
        <f>IF(OR(A218="",D218=""),"",IF(AND(M218&gt;0,N218&gt;0),"Observed Wear","Default from Settings"))</f>
        <v/>
      </c>
      <c r="Q218" s="57">
        <f>IF($A218="","",IFERROR(VLOOKUP(D218,'Settings'!$A$15:$C$18,2,FALSE),""))</f>
        <v/>
      </c>
      <c r="R218" s="57">
        <f>IF($A218="","",IFERROR(MAX(0,L218-Q218),""))</f>
        <v/>
      </c>
      <c r="S218" s="29">
        <f>IF($A218="","",IFERROR(IF(L218&lt;=Q218,0,R218/O218*1000),""))</f>
        <v/>
      </c>
      <c r="T218" s="29">
        <f>IF($A218="","",IFERROR(J218+S218,""))</f>
        <v/>
      </c>
      <c r="U218" s="27" t="n"/>
      <c r="V218" s="29">
        <f>IF(A218="","",IF(U218="",'Settings'!$B$4,U218))</f>
        <v/>
      </c>
      <c r="W218" s="57">
        <f>IF($A218="","",IFERROR(S218/V218,""))</f>
        <v/>
      </c>
      <c r="X218" s="58">
        <f>IF($A218="","",IFERROR(IF(S218=0,I218,I218+ROUNDUP(W218*365/12,0)),""))</f>
        <v/>
      </c>
      <c r="Y218" s="59" t="n"/>
      <c r="Z218" s="59" t="n"/>
      <c r="AA218" s="60">
        <f>IF($A218="","",IFERROR(Y218+Z218,""))</f>
        <v/>
      </c>
      <c r="AB218" s="32">
        <f>IF(A218="","",IF(AD218&lt;&gt;"OK","Review Data",IF(L218&lt;=Q218,"Due Now",IF(X218&lt;='Settings'!$B$3,"Due Now",IF(X218&lt;='Settings'!$B$3+'Settings'!$B$5,"Due in 30 Days",IF(X218&lt;='Settings'!$B$3+'Settings'!$B$6,"Due in 90 Days",IF(X218&lt;=EDATE('Settings'!$B$3,6),"Due in 6 Months","Monitor")))))))</f>
        <v/>
      </c>
      <c r="AC218" s="61">
        <f>IF($A218="","",IFERROR(EOMONTH(X218,0),""))</f>
        <v/>
      </c>
      <c r="AD218" s="32">
        <f>IF(A218="","",IF(OR(B218="",C218="",D218="",G218="",H218="",I218="",J218="",K218="",L218="",Y218="",Z218=""),"Missing Required Input",IF(COUNTIF('Settings'!$A$15:$A$18,D218)=0,"Unknown Position Type",IF(J218&lt;H218,"Current Odometer Below Install",IF(I218&lt;G218,"Reading Date Before Install",IF(I218&gt;'Settings'!$B$3,"Reading Date After As-of Date",IF(L218&gt;K218,"Current Tread Above Original",IF(OR(H218&lt;0,J218&lt;0,K218&lt;=0,L218&lt;0,Y218&lt;0,Z218&lt;0,V218&lt;=0),"Check Numeric Input",IF(O218&lt;=0,"Check Wear Rate","OK")))))))))</f>
        <v/>
      </c>
      <c r="AE218" s="37" t="n"/>
      <c r="AF218" s="62">
        <f>IFERROR(IF(AND(AD218="OK",ISNUMBER(X218)),X218+ROW()/100000,""),"")</f>
        <v/>
      </c>
    </row>
    <row r="219">
      <c r="A219" s="25" t="n"/>
      <c r="B219" s="25" t="n"/>
      <c r="C219" s="25" t="n"/>
      <c r="D219" s="25" t="n"/>
      <c r="E219" s="25" t="n"/>
      <c r="F219" s="25" t="n"/>
      <c r="G219" s="55" t="n"/>
      <c r="H219" s="27" t="n"/>
      <c r="I219" s="55" t="n"/>
      <c r="J219" s="27" t="n"/>
      <c r="K219" s="56" t="n"/>
      <c r="L219" s="56" t="n"/>
      <c r="M219" s="29">
        <f>IF($A219="","",IFERROR(IF(OR(H219="",J219=""),"",MAX(0,J219-H219)),""))</f>
        <v/>
      </c>
      <c r="N219" s="57">
        <f>IF($A219="","",IFERROR(IF(OR(K219="",L219=""),"",MAX(0,K219-L219)),""))</f>
        <v/>
      </c>
      <c r="O219" s="31">
        <f>IF($A219="","",IFERROR(IF(AND(M219&gt;0,N219&gt;0),N219/(M219/1000),VLOOKUP(D219,'Settings'!$A$15:$C$18,3,FALSE)),""))</f>
        <v/>
      </c>
      <c r="P219" s="32">
        <f>IF(OR(A219="",D219=""),"",IF(AND(M219&gt;0,N219&gt;0),"Observed Wear","Default from Settings"))</f>
        <v/>
      </c>
      <c r="Q219" s="57">
        <f>IF($A219="","",IFERROR(VLOOKUP(D219,'Settings'!$A$15:$C$18,2,FALSE),""))</f>
        <v/>
      </c>
      <c r="R219" s="57">
        <f>IF($A219="","",IFERROR(MAX(0,L219-Q219),""))</f>
        <v/>
      </c>
      <c r="S219" s="29">
        <f>IF($A219="","",IFERROR(IF(L219&lt;=Q219,0,R219/O219*1000),""))</f>
        <v/>
      </c>
      <c r="T219" s="29">
        <f>IF($A219="","",IFERROR(J219+S219,""))</f>
        <v/>
      </c>
      <c r="U219" s="27" t="n"/>
      <c r="V219" s="29">
        <f>IF(A219="","",IF(U219="",'Settings'!$B$4,U219))</f>
        <v/>
      </c>
      <c r="W219" s="57">
        <f>IF($A219="","",IFERROR(S219/V219,""))</f>
        <v/>
      </c>
      <c r="X219" s="58">
        <f>IF($A219="","",IFERROR(IF(S219=0,I219,I219+ROUNDUP(W219*365/12,0)),""))</f>
        <v/>
      </c>
      <c r="Y219" s="59" t="n"/>
      <c r="Z219" s="59" t="n"/>
      <c r="AA219" s="60">
        <f>IF($A219="","",IFERROR(Y219+Z219,""))</f>
        <v/>
      </c>
      <c r="AB219" s="32">
        <f>IF(A219="","",IF(AD219&lt;&gt;"OK","Review Data",IF(L219&lt;=Q219,"Due Now",IF(X219&lt;='Settings'!$B$3,"Due Now",IF(X219&lt;='Settings'!$B$3+'Settings'!$B$5,"Due in 30 Days",IF(X219&lt;='Settings'!$B$3+'Settings'!$B$6,"Due in 90 Days",IF(X219&lt;=EDATE('Settings'!$B$3,6),"Due in 6 Months","Monitor")))))))</f>
        <v/>
      </c>
      <c r="AC219" s="61">
        <f>IF($A219="","",IFERROR(EOMONTH(X219,0),""))</f>
        <v/>
      </c>
      <c r="AD219" s="32">
        <f>IF(A219="","",IF(OR(B219="",C219="",D219="",G219="",H219="",I219="",J219="",K219="",L219="",Y219="",Z219=""),"Missing Required Input",IF(COUNTIF('Settings'!$A$15:$A$18,D219)=0,"Unknown Position Type",IF(J219&lt;H219,"Current Odometer Below Install",IF(I219&lt;G219,"Reading Date Before Install",IF(I219&gt;'Settings'!$B$3,"Reading Date After As-of Date",IF(L219&gt;K219,"Current Tread Above Original",IF(OR(H219&lt;0,J219&lt;0,K219&lt;=0,L219&lt;0,Y219&lt;0,Z219&lt;0,V219&lt;=0),"Check Numeric Input",IF(O219&lt;=0,"Check Wear Rate","OK")))))))))</f>
        <v/>
      </c>
      <c r="AE219" s="37" t="n"/>
      <c r="AF219" s="62">
        <f>IFERROR(IF(AND(AD219="OK",ISNUMBER(X219)),X219+ROW()/100000,""),"")</f>
        <v/>
      </c>
    </row>
    <row r="220">
      <c r="A220" s="25" t="n"/>
      <c r="B220" s="25" t="n"/>
      <c r="C220" s="25" t="n"/>
      <c r="D220" s="25" t="n"/>
      <c r="E220" s="25" t="n"/>
      <c r="F220" s="25" t="n"/>
      <c r="G220" s="55" t="n"/>
      <c r="H220" s="27" t="n"/>
      <c r="I220" s="55" t="n"/>
      <c r="J220" s="27" t="n"/>
      <c r="K220" s="56" t="n"/>
      <c r="L220" s="56" t="n"/>
      <c r="M220" s="29">
        <f>IF($A220="","",IFERROR(IF(OR(H220="",J220=""),"",MAX(0,J220-H220)),""))</f>
        <v/>
      </c>
      <c r="N220" s="57">
        <f>IF($A220="","",IFERROR(IF(OR(K220="",L220=""),"",MAX(0,K220-L220)),""))</f>
        <v/>
      </c>
      <c r="O220" s="31">
        <f>IF($A220="","",IFERROR(IF(AND(M220&gt;0,N220&gt;0),N220/(M220/1000),VLOOKUP(D220,'Settings'!$A$15:$C$18,3,FALSE)),""))</f>
        <v/>
      </c>
      <c r="P220" s="32">
        <f>IF(OR(A220="",D220=""),"",IF(AND(M220&gt;0,N220&gt;0),"Observed Wear","Default from Settings"))</f>
        <v/>
      </c>
      <c r="Q220" s="57">
        <f>IF($A220="","",IFERROR(VLOOKUP(D220,'Settings'!$A$15:$C$18,2,FALSE),""))</f>
        <v/>
      </c>
      <c r="R220" s="57">
        <f>IF($A220="","",IFERROR(MAX(0,L220-Q220),""))</f>
        <v/>
      </c>
      <c r="S220" s="29">
        <f>IF($A220="","",IFERROR(IF(L220&lt;=Q220,0,R220/O220*1000),""))</f>
        <v/>
      </c>
      <c r="T220" s="29">
        <f>IF($A220="","",IFERROR(J220+S220,""))</f>
        <v/>
      </c>
      <c r="U220" s="27" t="n"/>
      <c r="V220" s="29">
        <f>IF(A220="","",IF(U220="",'Settings'!$B$4,U220))</f>
        <v/>
      </c>
      <c r="W220" s="57">
        <f>IF($A220="","",IFERROR(S220/V220,""))</f>
        <v/>
      </c>
      <c r="X220" s="58">
        <f>IF($A220="","",IFERROR(IF(S220=0,I220,I220+ROUNDUP(W220*365/12,0)),""))</f>
        <v/>
      </c>
      <c r="Y220" s="59" t="n"/>
      <c r="Z220" s="59" t="n"/>
      <c r="AA220" s="60">
        <f>IF($A220="","",IFERROR(Y220+Z220,""))</f>
        <v/>
      </c>
      <c r="AB220" s="32">
        <f>IF(A220="","",IF(AD220&lt;&gt;"OK","Review Data",IF(L220&lt;=Q220,"Due Now",IF(X220&lt;='Settings'!$B$3,"Due Now",IF(X220&lt;='Settings'!$B$3+'Settings'!$B$5,"Due in 30 Days",IF(X220&lt;='Settings'!$B$3+'Settings'!$B$6,"Due in 90 Days",IF(X220&lt;=EDATE('Settings'!$B$3,6),"Due in 6 Months","Monitor")))))))</f>
        <v/>
      </c>
      <c r="AC220" s="61">
        <f>IF($A220="","",IFERROR(EOMONTH(X220,0),""))</f>
        <v/>
      </c>
      <c r="AD220" s="32">
        <f>IF(A220="","",IF(OR(B220="",C220="",D220="",G220="",H220="",I220="",J220="",K220="",L220="",Y220="",Z220=""),"Missing Required Input",IF(COUNTIF('Settings'!$A$15:$A$18,D220)=0,"Unknown Position Type",IF(J220&lt;H220,"Current Odometer Below Install",IF(I220&lt;G220,"Reading Date Before Install",IF(I220&gt;'Settings'!$B$3,"Reading Date After As-of Date",IF(L220&gt;K220,"Current Tread Above Original",IF(OR(H220&lt;0,J220&lt;0,K220&lt;=0,L220&lt;0,Y220&lt;0,Z220&lt;0,V220&lt;=0),"Check Numeric Input",IF(O220&lt;=0,"Check Wear Rate","OK")))))))))</f>
        <v/>
      </c>
      <c r="AE220" s="37" t="n"/>
      <c r="AF220" s="62">
        <f>IFERROR(IF(AND(AD220="OK",ISNUMBER(X220)),X220+ROW()/100000,""),"")</f>
        <v/>
      </c>
    </row>
    <row r="221">
      <c r="A221" s="25" t="n"/>
      <c r="B221" s="25" t="n"/>
      <c r="C221" s="25" t="n"/>
      <c r="D221" s="25" t="n"/>
      <c r="E221" s="25" t="n"/>
      <c r="F221" s="25" t="n"/>
      <c r="G221" s="55" t="n"/>
      <c r="H221" s="27" t="n"/>
      <c r="I221" s="55" t="n"/>
      <c r="J221" s="27" t="n"/>
      <c r="K221" s="56" t="n"/>
      <c r="L221" s="56" t="n"/>
      <c r="M221" s="29">
        <f>IF($A221="","",IFERROR(IF(OR(H221="",J221=""),"",MAX(0,J221-H221)),""))</f>
        <v/>
      </c>
      <c r="N221" s="57">
        <f>IF($A221="","",IFERROR(IF(OR(K221="",L221=""),"",MAX(0,K221-L221)),""))</f>
        <v/>
      </c>
      <c r="O221" s="31">
        <f>IF($A221="","",IFERROR(IF(AND(M221&gt;0,N221&gt;0),N221/(M221/1000),VLOOKUP(D221,'Settings'!$A$15:$C$18,3,FALSE)),""))</f>
        <v/>
      </c>
      <c r="P221" s="32">
        <f>IF(OR(A221="",D221=""),"",IF(AND(M221&gt;0,N221&gt;0),"Observed Wear","Default from Settings"))</f>
        <v/>
      </c>
      <c r="Q221" s="57">
        <f>IF($A221="","",IFERROR(VLOOKUP(D221,'Settings'!$A$15:$C$18,2,FALSE),""))</f>
        <v/>
      </c>
      <c r="R221" s="57">
        <f>IF($A221="","",IFERROR(MAX(0,L221-Q221),""))</f>
        <v/>
      </c>
      <c r="S221" s="29">
        <f>IF($A221="","",IFERROR(IF(L221&lt;=Q221,0,R221/O221*1000),""))</f>
        <v/>
      </c>
      <c r="T221" s="29">
        <f>IF($A221="","",IFERROR(J221+S221,""))</f>
        <v/>
      </c>
      <c r="U221" s="27" t="n"/>
      <c r="V221" s="29">
        <f>IF(A221="","",IF(U221="",'Settings'!$B$4,U221))</f>
        <v/>
      </c>
      <c r="W221" s="57">
        <f>IF($A221="","",IFERROR(S221/V221,""))</f>
        <v/>
      </c>
      <c r="X221" s="58">
        <f>IF($A221="","",IFERROR(IF(S221=0,I221,I221+ROUNDUP(W221*365/12,0)),""))</f>
        <v/>
      </c>
      <c r="Y221" s="59" t="n"/>
      <c r="Z221" s="59" t="n"/>
      <c r="AA221" s="60">
        <f>IF($A221="","",IFERROR(Y221+Z221,""))</f>
        <v/>
      </c>
      <c r="AB221" s="32">
        <f>IF(A221="","",IF(AD221&lt;&gt;"OK","Review Data",IF(L221&lt;=Q221,"Due Now",IF(X221&lt;='Settings'!$B$3,"Due Now",IF(X221&lt;='Settings'!$B$3+'Settings'!$B$5,"Due in 30 Days",IF(X221&lt;='Settings'!$B$3+'Settings'!$B$6,"Due in 90 Days",IF(X221&lt;=EDATE('Settings'!$B$3,6),"Due in 6 Months","Monitor")))))))</f>
        <v/>
      </c>
      <c r="AC221" s="61">
        <f>IF($A221="","",IFERROR(EOMONTH(X221,0),""))</f>
        <v/>
      </c>
      <c r="AD221" s="32">
        <f>IF(A221="","",IF(OR(B221="",C221="",D221="",G221="",H221="",I221="",J221="",K221="",L221="",Y221="",Z221=""),"Missing Required Input",IF(COUNTIF('Settings'!$A$15:$A$18,D221)=0,"Unknown Position Type",IF(J221&lt;H221,"Current Odometer Below Install",IF(I221&lt;G221,"Reading Date Before Install",IF(I221&gt;'Settings'!$B$3,"Reading Date After As-of Date",IF(L221&gt;K221,"Current Tread Above Original",IF(OR(H221&lt;0,J221&lt;0,K221&lt;=0,L221&lt;0,Y221&lt;0,Z221&lt;0,V221&lt;=0),"Check Numeric Input",IF(O221&lt;=0,"Check Wear Rate","OK")))))))))</f>
        <v/>
      </c>
      <c r="AE221" s="37" t="n"/>
      <c r="AF221" s="62">
        <f>IFERROR(IF(AND(AD221="OK",ISNUMBER(X221)),X221+ROW()/100000,""),"")</f>
        <v/>
      </c>
    </row>
    <row r="222">
      <c r="A222" s="25" t="n"/>
      <c r="B222" s="25" t="n"/>
      <c r="C222" s="25" t="n"/>
      <c r="D222" s="25" t="n"/>
      <c r="E222" s="25" t="n"/>
      <c r="F222" s="25" t="n"/>
      <c r="G222" s="55" t="n"/>
      <c r="H222" s="27" t="n"/>
      <c r="I222" s="55" t="n"/>
      <c r="J222" s="27" t="n"/>
      <c r="K222" s="56" t="n"/>
      <c r="L222" s="56" t="n"/>
      <c r="M222" s="29">
        <f>IF($A222="","",IFERROR(IF(OR(H222="",J222=""),"",MAX(0,J222-H222)),""))</f>
        <v/>
      </c>
      <c r="N222" s="57">
        <f>IF($A222="","",IFERROR(IF(OR(K222="",L222=""),"",MAX(0,K222-L222)),""))</f>
        <v/>
      </c>
      <c r="O222" s="31">
        <f>IF($A222="","",IFERROR(IF(AND(M222&gt;0,N222&gt;0),N222/(M222/1000),VLOOKUP(D222,'Settings'!$A$15:$C$18,3,FALSE)),""))</f>
        <v/>
      </c>
      <c r="P222" s="32">
        <f>IF(OR(A222="",D222=""),"",IF(AND(M222&gt;0,N222&gt;0),"Observed Wear","Default from Settings"))</f>
        <v/>
      </c>
      <c r="Q222" s="57">
        <f>IF($A222="","",IFERROR(VLOOKUP(D222,'Settings'!$A$15:$C$18,2,FALSE),""))</f>
        <v/>
      </c>
      <c r="R222" s="57">
        <f>IF($A222="","",IFERROR(MAX(0,L222-Q222),""))</f>
        <v/>
      </c>
      <c r="S222" s="29">
        <f>IF($A222="","",IFERROR(IF(L222&lt;=Q222,0,R222/O222*1000),""))</f>
        <v/>
      </c>
      <c r="T222" s="29">
        <f>IF($A222="","",IFERROR(J222+S222,""))</f>
        <v/>
      </c>
      <c r="U222" s="27" t="n"/>
      <c r="V222" s="29">
        <f>IF(A222="","",IF(U222="",'Settings'!$B$4,U222))</f>
        <v/>
      </c>
      <c r="W222" s="57">
        <f>IF($A222="","",IFERROR(S222/V222,""))</f>
        <v/>
      </c>
      <c r="X222" s="58">
        <f>IF($A222="","",IFERROR(IF(S222=0,I222,I222+ROUNDUP(W222*365/12,0)),""))</f>
        <v/>
      </c>
      <c r="Y222" s="59" t="n"/>
      <c r="Z222" s="59" t="n"/>
      <c r="AA222" s="60">
        <f>IF($A222="","",IFERROR(Y222+Z222,""))</f>
        <v/>
      </c>
      <c r="AB222" s="32">
        <f>IF(A222="","",IF(AD222&lt;&gt;"OK","Review Data",IF(L222&lt;=Q222,"Due Now",IF(X222&lt;='Settings'!$B$3,"Due Now",IF(X222&lt;='Settings'!$B$3+'Settings'!$B$5,"Due in 30 Days",IF(X222&lt;='Settings'!$B$3+'Settings'!$B$6,"Due in 90 Days",IF(X222&lt;=EDATE('Settings'!$B$3,6),"Due in 6 Months","Monitor")))))))</f>
        <v/>
      </c>
      <c r="AC222" s="61">
        <f>IF($A222="","",IFERROR(EOMONTH(X222,0),""))</f>
        <v/>
      </c>
      <c r="AD222" s="32">
        <f>IF(A222="","",IF(OR(B222="",C222="",D222="",G222="",H222="",I222="",J222="",K222="",L222="",Y222="",Z222=""),"Missing Required Input",IF(COUNTIF('Settings'!$A$15:$A$18,D222)=0,"Unknown Position Type",IF(J222&lt;H222,"Current Odometer Below Install",IF(I222&lt;G222,"Reading Date Before Install",IF(I222&gt;'Settings'!$B$3,"Reading Date After As-of Date",IF(L222&gt;K222,"Current Tread Above Original",IF(OR(H222&lt;0,J222&lt;0,K222&lt;=0,L222&lt;0,Y222&lt;0,Z222&lt;0,V222&lt;=0),"Check Numeric Input",IF(O222&lt;=0,"Check Wear Rate","OK")))))))))</f>
        <v/>
      </c>
      <c r="AE222" s="37" t="n"/>
      <c r="AF222" s="62">
        <f>IFERROR(IF(AND(AD222="OK",ISNUMBER(X222)),X222+ROW()/100000,""),"")</f>
        <v/>
      </c>
    </row>
    <row r="223">
      <c r="A223" s="25" t="n"/>
      <c r="B223" s="25" t="n"/>
      <c r="C223" s="25" t="n"/>
      <c r="D223" s="25" t="n"/>
      <c r="E223" s="25" t="n"/>
      <c r="F223" s="25" t="n"/>
      <c r="G223" s="55" t="n"/>
      <c r="H223" s="27" t="n"/>
      <c r="I223" s="55" t="n"/>
      <c r="J223" s="27" t="n"/>
      <c r="K223" s="56" t="n"/>
      <c r="L223" s="56" t="n"/>
      <c r="M223" s="29">
        <f>IF($A223="","",IFERROR(IF(OR(H223="",J223=""),"",MAX(0,J223-H223)),""))</f>
        <v/>
      </c>
      <c r="N223" s="57">
        <f>IF($A223="","",IFERROR(IF(OR(K223="",L223=""),"",MAX(0,K223-L223)),""))</f>
        <v/>
      </c>
      <c r="O223" s="31">
        <f>IF($A223="","",IFERROR(IF(AND(M223&gt;0,N223&gt;0),N223/(M223/1000),VLOOKUP(D223,'Settings'!$A$15:$C$18,3,FALSE)),""))</f>
        <v/>
      </c>
      <c r="P223" s="32">
        <f>IF(OR(A223="",D223=""),"",IF(AND(M223&gt;0,N223&gt;0),"Observed Wear","Default from Settings"))</f>
        <v/>
      </c>
      <c r="Q223" s="57">
        <f>IF($A223="","",IFERROR(VLOOKUP(D223,'Settings'!$A$15:$C$18,2,FALSE),""))</f>
        <v/>
      </c>
      <c r="R223" s="57">
        <f>IF($A223="","",IFERROR(MAX(0,L223-Q223),""))</f>
        <v/>
      </c>
      <c r="S223" s="29">
        <f>IF($A223="","",IFERROR(IF(L223&lt;=Q223,0,R223/O223*1000),""))</f>
        <v/>
      </c>
      <c r="T223" s="29">
        <f>IF($A223="","",IFERROR(J223+S223,""))</f>
        <v/>
      </c>
      <c r="U223" s="27" t="n"/>
      <c r="V223" s="29">
        <f>IF(A223="","",IF(U223="",'Settings'!$B$4,U223))</f>
        <v/>
      </c>
      <c r="W223" s="57">
        <f>IF($A223="","",IFERROR(S223/V223,""))</f>
        <v/>
      </c>
      <c r="X223" s="58">
        <f>IF($A223="","",IFERROR(IF(S223=0,I223,I223+ROUNDUP(W223*365/12,0)),""))</f>
        <v/>
      </c>
      <c r="Y223" s="59" t="n"/>
      <c r="Z223" s="59" t="n"/>
      <c r="AA223" s="60">
        <f>IF($A223="","",IFERROR(Y223+Z223,""))</f>
        <v/>
      </c>
      <c r="AB223" s="32">
        <f>IF(A223="","",IF(AD223&lt;&gt;"OK","Review Data",IF(L223&lt;=Q223,"Due Now",IF(X223&lt;='Settings'!$B$3,"Due Now",IF(X223&lt;='Settings'!$B$3+'Settings'!$B$5,"Due in 30 Days",IF(X223&lt;='Settings'!$B$3+'Settings'!$B$6,"Due in 90 Days",IF(X223&lt;=EDATE('Settings'!$B$3,6),"Due in 6 Months","Monitor")))))))</f>
        <v/>
      </c>
      <c r="AC223" s="61">
        <f>IF($A223="","",IFERROR(EOMONTH(X223,0),""))</f>
        <v/>
      </c>
      <c r="AD223" s="32">
        <f>IF(A223="","",IF(OR(B223="",C223="",D223="",G223="",H223="",I223="",J223="",K223="",L223="",Y223="",Z223=""),"Missing Required Input",IF(COUNTIF('Settings'!$A$15:$A$18,D223)=0,"Unknown Position Type",IF(J223&lt;H223,"Current Odometer Below Install",IF(I223&lt;G223,"Reading Date Before Install",IF(I223&gt;'Settings'!$B$3,"Reading Date After As-of Date",IF(L223&gt;K223,"Current Tread Above Original",IF(OR(H223&lt;0,J223&lt;0,K223&lt;=0,L223&lt;0,Y223&lt;0,Z223&lt;0,V223&lt;=0),"Check Numeric Input",IF(O223&lt;=0,"Check Wear Rate","OK")))))))))</f>
        <v/>
      </c>
      <c r="AE223" s="37" t="n"/>
      <c r="AF223" s="62">
        <f>IFERROR(IF(AND(AD223="OK",ISNUMBER(X223)),X223+ROW()/100000,""),"")</f>
        <v/>
      </c>
    </row>
    <row r="224">
      <c r="A224" s="25" t="n"/>
      <c r="B224" s="25" t="n"/>
      <c r="C224" s="25" t="n"/>
      <c r="D224" s="25" t="n"/>
      <c r="E224" s="25" t="n"/>
      <c r="F224" s="25" t="n"/>
      <c r="G224" s="55" t="n"/>
      <c r="H224" s="27" t="n"/>
      <c r="I224" s="55" t="n"/>
      <c r="J224" s="27" t="n"/>
      <c r="K224" s="56" t="n"/>
      <c r="L224" s="56" t="n"/>
      <c r="M224" s="29">
        <f>IF($A224="","",IFERROR(IF(OR(H224="",J224=""),"",MAX(0,J224-H224)),""))</f>
        <v/>
      </c>
      <c r="N224" s="57">
        <f>IF($A224="","",IFERROR(IF(OR(K224="",L224=""),"",MAX(0,K224-L224)),""))</f>
        <v/>
      </c>
      <c r="O224" s="31">
        <f>IF($A224="","",IFERROR(IF(AND(M224&gt;0,N224&gt;0),N224/(M224/1000),VLOOKUP(D224,'Settings'!$A$15:$C$18,3,FALSE)),""))</f>
        <v/>
      </c>
      <c r="P224" s="32">
        <f>IF(OR(A224="",D224=""),"",IF(AND(M224&gt;0,N224&gt;0),"Observed Wear","Default from Settings"))</f>
        <v/>
      </c>
      <c r="Q224" s="57">
        <f>IF($A224="","",IFERROR(VLOOKUP(D224,'Settings'!$A$15:$C$18,2,FALSE),""))</f>
        <v/>
      </c>
      <c r="R224" s="57">
        <f>IF($A224="","",IFERROR(MAX(0,L224-Q224),""))</f>
        <v/>
      </c>
      <c r="S224" s="29">
        <f>IF($A224="","",IFERROR(IF(L224&lt;=Q224,0,R224/O224*1000),""))</f>
        <v/>
      </c>
      <c r="T224" s="29">
        <f>IF($A224="","",IFERROR(J224+S224,""))</f>
        <v/>
      </c>
      <c r="U224" s="27" t="n"/>
      <c r="V224" s="29">
        <f>IF(A224="","",IF(U224="",'Settings'!$B$4,U224))</f>
        <v/>
      </c>
      <c r="W224" s="57">
        <f>IF($A224="","",IFERROR(S224/V224,""))</f>
        <v/>
      </c>
      <c r="X224" s="58">
        <f>IF($A224="","",IFERROR(IF(S224=0,I224,I224+ROUNDUP(W224*365/12,0)),""))</f>
        <v/>
      </c>
      <c r="Y224" s="59" t="n"/>
      <c r="Z224" s="59" t="n"/>
      <c r="AA224" s="60">
        <f>IF($A224="","",IFERROR(Y224+Z224,""))</f>
        <v/>
      </c>
      <c r="AB224" s="32">
        <f>IF(A224="","",IF(AD224&lt;&gt;"OK","Review Data",IF(L224&lt;=Q224,"Due Now",IF(X224&lt;='Settings'!$B$3,"Due Now",IF(X224&lt;='Settings'!$B$3+'Settings'!$B$5,"Due in 30 Days",IF(X224&lt;='Settings'!$B$3+'Settings'!$B$6,"Due in 90 Days",IF(X224&lt;=EDATE('Settings'!$B$3,6),"Due in 6 Months","Monitor")))))))</f>
        <v/>
      </c>
      <c r="AC224" s="61">
        <f>IF($A224="","",IFERROR(EOMONTH(X224,0),""))</f>
        <v/>
      </c>
      <c r="AD224" s="32">
        <f>IF(A224="","",IF(OR(B224="",C224="",D224="",G224="",H224="",I224="",J224="",K224="",L224="",Y224="",Z224=""),"Missing Required Input",IF(COUNTIF('Settings'!$A$15:$A$18,D224)=0,"Unknown Position Type",IF(J224&lt;H224,"Current Odometer Below Install",IF(I224&lt;G224,"Reading Date Before Install",IF(I224&gt;'Settings'!$B$3,"Reading Date After As-of Date",IF(L224&gt;K224,"Current Tread Above Original",IF(OR(H224&lt;0,J224&lt;0,K224&lt;=0,L224&lt;0,Y224&lt;0,Z224&lt;0,V224&lt;=0),"Check Numeric Input",IF(O224&lt;=0,"Check Wear Rate","OK")))))))))</f>
        <v/>
      </c>
      <c r="AE224" s="37" t="n"/>
      <c r="AF224" s="62">
        <f>IFERROR(IF(AND(AD224="OK",ISNUMBER(X224)),X224+ROW()/100000,""),"")</f>
        <v/>
      </c>
    </row>
    <row r="225">
      <c r="A225" s="25" t="n"/>
      <c r="B225" s="25" t="n"/>
      <c r="C225" s="25" t="n"/>
      <c r="D225" s="25" t="n"/>
      <c r="E225" s="25" t="n"/>
      <c r="F225" s="25" t="n"/>
      <c r="G225" s="55" t="n"/>
      <c r="H225" s="27" t="n"/>
      <c r="I225" s="55" t="n"/>
      <c r="J225" s="27" t="n"/>
      <c r="K225" s="56" t="n"/>
      <c r="L225" s="56" t="n"/>
      <c r="M225" s="29">
        <f>IF($A225="","",IFERROR(IF(OR(H225="",J225=""),"",MAX(0,J225-H225)),""))</f>
        <v/>
      </c>
      <c r="N225" s="57">
        <f>IF($A225="","",IFERROR(IF(OR(K225="",L225=""),"",MAX(0,K225-L225)),""))</f>
        <v/>
      </c>
      <c r="O225" s="31">
        <f>IF($A225="","",IFERROR(IF(AND(M225&gt;0,N225&gt;0),N225/(M225/1000),VLOOKUP(D225,'Settings'!$A$15:$C$18,3,FALSE)),""))</f>
        <v/>
      </c>
      <c r="P225" s="32">
        <f>IF(OR(A225="",D225=""),"",IF(AND(M225&gt;0,N225&gt;0),"Observed Wear","Default from Settings"))</f>
        <v/>
      </c>
      <c r="Q225" s="57">
        <f>IF($A225="","",IFERROR(VLOOKUP(D225,'Settings'!$A$15:$C$18,2,FALSE),""))</f>
        <v/>
      </c>
      <c r="R225" s="57">
        <f>IF($A225="","",IFERROR(MAX(0,L225-Q225),""))</f>
        <v/>
      </c>
      <c r="S225" s="29">
        <f>IF($A225="","",IFERROR(IF(L225&lt;=Q225,0,R225/O225*1000),""))</f>
        <v/>
      </c>
      <c r="T225" s="29">
        <f>IF($A225="","",IFERROR(J225+S225,""))</f>
        <v/>
      </c>
      <c r="U225" s="27" t="n"/>
      <c r="V225" s="29">
        <f>IF(A225="","",IF(U225="",'Settings'!$B$4,U225))</f>
        <v/>
      </c>
      <c r="W225" s="57">
        <f>IF($A225="","",IFERROR(S225/V225,""))</f>
        <v/>
      </c>
      <c r="X225" s="58">
        <f>IF($A225="","",IFERROR(IF(S225=0,I225,I225+ROUNDUP(W225*365/12,0)),""))</f>
        <v/>
      </c>
      <c r="Y225" s="59" t="n"/>
      <c r="Z225" s="59" t="n"/>
      <c r="AA225" s="60">
        <f>IF($A225="","",IFERROR(Y225+Z225,""))</f>
        <v/>
      </c>
      <c r="AB225" s="32">
        <f>IF(A225="","",IF(AD225&lt;&gt;"OK","Review Data",IF(L225&lt;=Q225,"Due Now",IF(X225&lt;='Settings'!$B$3,"Due Now",IF(X225&lt;='Settings'!$B$3+'Settings'!$B$5,"Due in 30 Days",IF(X225&lt;='Settings'!$B$3+'Settings'!$B$6,"Due in 90 Days",IF(X225&lt;=EDATE('Settings'!$B$3,6),"Due in 6 Months","Monitor")))))))</f>
        <v/>
      </c>
      <c r="AC225" s="61">
        <f>IF($A225="","",IFERROR(EOMONTH(X225,0),""))</f>
        <v/>
      </c>
      <c r="AD225" s="32">
        <f>IF(A225="","",IF(OR(B225="",C225="",D225="",G225="",H225="",I225="",J225="",K225="",L225="",Y225="",Z225=""),"Missing Required Input",IF(COUNTIF('Settings'!$A$15:$A$18,D225)=0,"Unknown Position Type",IF(J225&lt;H225,"Current Odometer Below Install",IF(I225&lt;G225,"Reading Date Before Install",IF(I225&gt;'Settings'!$B$3,"Reading Date After As-of Date",IF(L225&gt;K225,"Current Tread Above Original",IF(OR(H225&lt;0,J225&lt;0,K225&lt;=0,L225&lt;0,Y225&lt;0,Z225&lt;0,V225&lt;=0),"Check Numeric Input",IF(O225&lt;=0,"Check Wear Rate","OK")))))))))</f>
        <v/>
      </c>
      <c r="AE225" s="37" t="n"/>
      <c r="AF225" s="62">
        <f>IFERROR(IF(AND(AD225="OK",ISNUMBER(X225)),X225+ROW()/100000,""),"")</f>
        <v/>
      </c>
    </row>
    <row r="226">
      <c r="A226" s="25" t="n"/>
      <c r="B226" s="25" t="n"/>
      <c r="C226" s="25" t="n"/>
      <c r="D226" s="25" t="n"/>
      <c r="E226" s="25" t="n"/>
      <c r="F226" s="25" t="n"/>
      <c r="G226" s="55" t="n"/>
      <c r="H226" s="27" t="n"/>
      <c r="I226" s="55" t="n"/>
      <c r="J226" s="27" t="n"/>
      <c r="K226" s="56" t="n"/>
      <c r="L226" s="56" t="n"/>
      <c r="M226" s="29">
        <f>IF($A226="","",IFERROR(IF(OR(H226="",J226=""),"",MAX(0,J226-H226)),""))</f>
        <v/>
      </c>
      <c r="N226" s="57">
        <f>IF($A226="","",IFERROR(IF(OR(K226="",L226=""),"",MAX(0,K226-L226)),""))</f>
        <v/>
      </c>
      <c r="O226" s="31">
        <f>IF($A226="","",IFERROR(IF(AND(M226&gt;0,N226&gt;0),N226/(M226/1000),VLOOKUP(D226,'Settings'!$A$15:$C$18,3,FALSE)),""))</f>
        <v/>
      </c>
      <c r="P226" s="32">
        <f>IF(OR(A226="",D226=""),"",IF(AND(M226&gt;0,N226&gt;0),"Observed Wear","Default from Settings"))</f>
        <v/>
      </c>
      <c r="Q226" s="57">
        <f>IF($A226="","",IFERROR(VLOOKUP(D226,'Settings'!$A$15:$C$18,2,FALSE),""))</f>
        <v/>
      </c>
      <c r="R226" s="57">
        <f>IF($A226="","",IFERROR(MAX(0,L226-Q226),""))</f>
        <v/>
      </c>
      <c r="S226" s="29">
        <f>IF($A226="","",IFERROR(IF(L226&lt;=Q226,0,R226/O226*1000),""))</f>
        <v/>
      </c>
      <c r="T226" s="29">
        <f>IF($A226="","",IFERROR(J226+S226,""))</f>
        <v/>
      </c>
      <c r="U226" s="27" t="n"/>
      <c r="V226" s="29">
        <f>IF(A226="","",IF(U226="",'Settings'!$B$4,U226))</f>
        <v/>
      </c>
      <c r="W226" s="57">
        <f>IF($A226="","",IFERROR(S226/V226,""))</f>
        <v/>
      </c>
      <c r="X226" s="58">
        <f>IF($A226="","",IFERROR(IF(S226=0,I226,I226+ROUNDUP(W226*365/12,0)),""))</f>
        <v/>
      </c>
      <c r="Y226" s="59" t="n"/>
      <c r="Z226" s="59" t="n"/>
      <c r="AA226" s="60">
        <f>IF($A226="","",IFERROR(Y226+Z226,""))</f>
        <v/>
      </c>
      <c r="AB226" s="32">
        <f>IF(A226="","",IF(AD226&lt;&gt;"OK","Review Data",IF(L226&lt;=Q226,"Due Now",IF(X226&lt;='Settings'!$B$3,"Due Now",IF(X226&lt;='Settings'!$B$3+'Settings'!$B$5,"Due in 30 Days",IF(X226&lt;='Settings'!$B$3+'Settings'!$B$6,"Due in 90 Days",IF(X226&lt;=EDATE('Settings'!$B$3,6),"Due in 6 Months","Monitor")))))))</f>
        <v/>
      </c>
      <c r="AC226" s="61">
        <f>IF($A226="","",IFERROR(EOMONTH(X226,0),""))</f>
        <v/>
      </c>
      <c r="AD226" s="32">
        <f>IF(A226="","",IF(OR(B226="",C226="",D226="",G226="",H226="",I226="",J226="",K226="",L226="",Y226="",Z226=""),"Missing Required Input",IF(COUNTIF('Settings'!$A$15:$A$18,D226)=0,"Unknown Position Type",IF(J226&lt;H226,"Current Odometer Below Install",IF(I226&lt;G226,"Reading Date Before Install",IF(I226&gt;'Settings'!$B$3,"Reading Date After As-of Date",IF(L226&gt;K226,"Current Tread Above Original",IF(OR(H226&lt;0,J226&lt;0,K226&lt;=0,L226&lt;0,Y226&lt;0,Z226&lt;0,V226&lt;=0),"Check Numeric Input",IF(O226&lt;=0,"Check Wear Rate","OK")))))))))</f>
        <v/>
      </c>
      <c r="AE226" s="37" t="n"/>
      <c r="AF226" s="62">
        <f>IFERROR(IF(AND(AD226="OK",ISNUMBER(X226)),X226+ROW()/100000,""),"")</f>
        <v/>
      </c>
    </row>
    <row r="227">
      <c r="A227" s="25" t="n"/>
      <c r="B227" s="25" t="n"/>
      <c r="C227" s="25" t="n"/>
      <c r="D227" s="25" t="n"/>
      <c r="E227" s="25" t="n"/>
      <c r="F227" s="25" t="n"/>
      <c r="G227" s="55" t="n"/>
      <c r="H227" s="27" t="n"/>
      <c r="I227" s="55" t="n"/>
      <c r="J227" s="27" t="n"/>
      <c r="K227" s="56" t="n"/>
      <c r="L227" s="56" t="n"/>
      <c r="M227" s="29">
        <f>IF($A227="","",IFERROR(IF(OR(H227="",J227=""),"",MAX(0,J227-H227)),""))</f>
        <v/>
      </c>
      <c r="N227" s="57">
        <f>IF($A227="","",IFERROR(IF(OR(K227="",L227=""),"",MAX(0,K227-L227)),""))</f>
        <v/>
      </c>
      <c r="O227" s="31">
        <f>IF($A227="","",IFERROR(IF(AND(M227&gt;0,N227&gt;0),N227/(M227/1000),VLOOKUP(D227,'Settings'!$A$15:$C$18,3,FALSE)),""))</f>
        <v/>
      </c>
      <c r="P227" s="32">
        <f>IF(OR(A227="",D227=""),"",IF(AND(M227&gt;0,N227&gt;0),"Observed Wear","Default from Settings"))</f>
        <v/>
      </c>
      <c r="Q227" s="57">
        <f>IF($A227="","",IFERROR(VLOOKUP(D227,'Settings'!$A$15:$C$18,2,FALSE),""))</f>
        <v/>
      </c>
      <c r="R227" s="57">
        <f>IF($A227="","",IFERROR(MAX(0,L227-Q227),""))</f>
        <v/>
      </c>
      <c r="S227" s="29">
        <f>IF($A227="","",IFERROR(IF(L227&lt;=Q227,0,R227/O227*1000),""))</f>
        <v/>
      </c>
      <c r="T227" s="29">
        <f>IF($A227="","",IFERROR(J227+S227,""))</f>
        <v/>
      </c>
      <c r="U227" s="27" t="n"/>
      <c r="V227" s="29">
        <f>IF(A227="","",IF(U227="",'Settings'!$B$4,U227))</f>
        <v/>
      </c>
      <c r="W227" s="57">
        <f>IF($A227="","",IFERROR(S227/V227,""))</f>
        <v/>
      </c>
      <c r="X227" s="58">
        <f>IF($A227="","",IFERROR(IF(S227=0,I227,I227+ROUNDUP(W227*365/12,0)),""))</f>
        <v/>
      </c>
      <c r="Y227" s="59" t="n"/>
      <c r="Z227" s="59" t="n"/>
      <c r="AA227" s="60">
        <f>IF($A227="","",IFERROR(Y227+Z227,""))</f>
        <v/>
      </c>
      <c r="AB227" s="32">
        <f>IF(A227="","",IF(AD227&lt;&gt;"OK","Review Data",IF(L227&lt;=Q227,"Due Now",IF(X227&lt;='Settings'!$B$3,"Due Now",IF(X227&lt;='Settings'!$B$3+'Settings'!$B$5,"Due in 30 Days",IF(X227&lt;='Settings'!$B$3+'Settings'!$B$6,"Due in 90 Days",IF(X227&lt;=EDATE('Settings'!$B$3,6),"Due in 6 Months","Monitor")))))))</f>
        <v/>
      </c>
      <c r="AC227" s="61">
        <f>IF($A227="","",IFERROR(EOMONTH(X227,0),""))</f>
        <v/>
      </c>
      <c r="AD227" s="32">
        <f>IF(A227="","",IF(OR(B227="",C227="",D227="",G227="",H227="",I227="",J227="",K227="",L227="",Y227="",Z227=""),"Missing Required Input",IF(COUNTIF('Settings'!$A$15:$A$18,D227)=0,"Unknown Position Type",IF(J227&lt;H227,"Current Odometer Below Install",IF(I227&lt;G227,"Reading Date Before Install",IF(I227&gt;'Settings'!$B$3,"Reading Date After As-of Date",IF(L227&gt;K227,"Current Tread Above Original",IF(OR(H227&lt;0,J227&lt;0,K227&lt;=0,L227&lt;0,Y227&lt;0,Z227&lt;0,V227&lt;=0),"Check Numeric Input",IF(O227&lt;=0,"Check Wear Rate","OK")))))))))</f>
        <v/>
      </c>
      <c r="AE227" s="37" t="n"/>
      <c r="AF227" s="62">
        <f>IFERROR(IF(AND(AD227="OK",ISNUMBER(X227)),X227+ROW()/100000,""),"")</f>
        <v/>
      </c>
    </row>
    <row r="228">
      <c r="A228" s="25" t="n"/>
      <c r="B228" s="25" t="n"/>
      <c r="C228" s="25" t="n"/>
      <c r="D228" s="25" t="n"/>
      <c r="E228" s="25" t="n"/>
      <c r="F228" s="25" t="n"/>
      <c r="G228" s="55" t="n"/>
      <c r="H228" s="27" t="n"/>
      <c r="I228" s="55" t="n"/>
      <c r="J228" s="27" t="n"/>
      <c r="K228" s="56" t="n"/>
      <c r="L228" s="56" t="n"/>
      <c r="M228" s="29">
        <f>IF($A228="","",IFERROR(IF(OR(H228="",J228=""),"",MAX(0,J228-H228)),""))</f>
        <v/>
      </c>
      <c r="N228" s="57">
        <f>IF($A228="","",IFERROR(IF(OR(K228="",L228=""),"",MAX(0,K228-L228)),""))</f>
        <v/>
      </c>
      <c r="O228" s="31">
        <f>IF($A228="","",IFERROR(IF(AND(M228&gt;0,N228&gt;0),N228/(M228/1000),VLOOKUP(D228,'Settings'!$A$15:$C$18,3,FALSE)),""))</f>
        <v/>
      </c>
      <c r="P228" s="32">
        <f>IF(OR(A228="",D228=""),"",IF(AND(M228&gt;0,N228&gt;0),"Observed Wear","Default from Settings"))</f>
        <v/>
      </c>
      <c r="Q228" s="57">
        <f>IF($A228="","",IFERROR(VLOOKUP(D228,'Settings'!$A$15:$C$18,2,FALSE),""))</f>
        <v/>
      </c>
      <c r="R228" s="57">
        <f>IF($A228="","",IFERROR(MAX(0,L228-Q228),""))</f>
        <v/>
      </c>
      <c r="S228" s="29">
        <f>IF($A228="","",IFERROR(IF(L228&lt;=Q228,0,R228/O228*1000),""))</f>
        <v/>
      </c>
      <c r="T228" s="29">
        <f>IF($A228="","",IFERROR(J228+S228,""))</f>
        <v/>
      </c>
      <c r="U228" s="27" t="n"/>
      <c r="V228" s="29">
        <f>IF(A228="","",IF(U228="",'Settings'!$B$4,U228))</f>
        <v/>
      </c>
      <c r="W228" s="57">
        <f>IF($A228="","",IFERROR(S228/V228,""))</f>
        <v/>
      </c>
      <c r="X228" s="58">
        <f>IF($A228="","",IFERROR(IF(S228=0,I228,I228+ROUNDUP(W228*365/12,0)),""))</f>
        <v/>
      </c>
      <c r="Y228" s="59" t="n"/>
      <c r="Z228" s="59" t="n"/>
      <c r="AA228" s="60">
        <f>IF($A228="","",IFERROR(Y228+Z228,""))</f>
        <v/>
      </c>
      <c r="AB228" s="32">
        <f>IF(A228="","",IF(AD228&lt;&gt;"OK","Review Data",IF(L228&lt;=Q228,"Due Now",IF(X228&lt;='Settings'!$B$3,"Due Now",IF(X228&lt;='Settings'!$B$3+'Settings'!$B$5,"Due in 30 Days",IF(X228&lt;='Settings'!$B$3+'Settings'!$B$6,"Due in 90 Days",IF(X228&lt;=EDATE('Settings'!$B$3,6),"Due in 6 Months","Monitor")))))))</f>
        <v/>
      </c>
      <c r="AC228" s="61">
        <f>IF($A228="","",IFERROR(EOMONTH(X228,0),""))</f>
        <v/>
      </c>
      <c r="AD228" s="32">
        <f>IF(A228="","",IF(OR(B228="",C228="",D228="",G228="",H228="",I228="",J228="",K228="",L228="",Y228="",Z228=""),"Missing Required Input",IF(COUNTIF('Settings'!$A$15:$A$18,D228)=0,"Unknown Position Type",IF(J228&lt;H228,"Current Odometer Below Install",IF(I228&lt;G228,"Reading Date Before Install",IF(I228&gt;'Settings'!$B$3,"Reading Date After As-of Date",IF(L228&gt;K228,"Current Tread Above Original",IF(OR(H228&lt;0,J228&lt;0,K228&lt;=0,L228&lt;0,Y228&lt;0,Z228&lt;0,V228&lt;=0),"Check Numeric Input",IF(O228&lt;=0,"Check Wear Rate","OK")))))))))</f>
        <v/>
      </c>
      <c r="AE228" s="37" t="n"/>
      <c r="AF228" s="62">
        <f>IFERROR(IF(AND(AD228="OK",ISNUMBER(X228)),X228+ROW()/100000,""),"")</f>
        <v/>
      </c>
    </row>
    <row r="229">
      <c r="A229" s="25" t="n"/>
      <c r="B229" s="25" t="n"/>
      <c r="C229" s="25" t="n"/>
      <c r="D229" s="25" t="n"/>
      <c r="E229" s="25" t="n"/>
      <c r="F229" s="25" t="n"/>
      <c r="G229" s="55" t="n"/>
      <c r="H229" s="27" t="n"/>
      <c r="I229" s="55" t="n"/>
      <c r="J229" s="27" t="n"/>
      <c r="K229" s="56" t="n"/>
      <c r="L229" s="56" t="n"/>
      <c r="M229" s="29">
        <f>IF($A229="","",IFERROR(IF(OR(H229="",J229=""),"",MAX(0,J229-H229)),""))</f>
        <v/>
      </c>
      <c r="N229" s="57">
        <f>IF($A229="","",IFERROR(IF(OR(K229="",L229=""),"",MAX(0,K229-L229)),""))</f>
        <v/>
      </c>
      <c r="O229" s="31">
        <f>IF($A229="","",IFERROR(IF(AND(M229&gt;0,N229&gt;0),N229/(M229/1000),VLOOKUP(D229,'Settings'!$A$15:$C$18,3,FALSE)),""))</f>
        <v/>
      </c>
      <c r="P229" s="32">
        <f>IF(OR(A229="",D229=""),"",IF(AND(M229&gt;0,N229&gt;0),"Observed Wear","Default from Settings"))</f>
        <v/>
      </c>
      <c r="Q229" s="57">
        <f>IF($A229="","",IFERROR(VLOOKUP(D229,'Settings'!$A$15:$C$18,2,FALSE),""))</f>
        <v/>
      </c>
      <c r="R229" s="57">
        <f>IF($A229="","",IFERROR(MAX(0,L229-Q229),""))</f>
        <v/>
      </c>
      <c r="S229" s="29">
        <f>IF($A229="","",IFERROR(IF(L229&lt;=Q229,0,R229/O229*1000),""))</f>
        <v/>
      </c>
      <c r="T229" s="29">
        <f>IF($A229="","",IFERROR(J229+S229,""))</f>
        <v/>
      </c>
      <c r="U229" s="27" t="n"/>
      <c r="V229" s="29">
        <f>IF(A229="","",IF(U229="",'Settings'!$B$4,U229))</f>
        <v/>
      </c>
      <c r="W229" s="57">
        <f>IF($A229="","",IFERROR(S229/V229,""))</f>
        <v/>
      </c>
      <c r="X229" s="58">
        <f>IF($A229="","",IFERROR(IF(S229=0,I229,I229+ROUNDUP(W229*365/12,0)),""))</f>
        <v/>
      </c>
      <c r="Y229" s="59" t="n"/>
      <c r="Z229" s="59" t="n"/>
      <c r="AA229" s="60">
        <f>IF($A229="","",IFERROR(Y229+Z229,""))</f>
        <v/>
      </c>
      <c r="AB229" s="32">
        <f>IF(A229="","",IF(AD229&lt;&gt;"OK","Review Data",IF(L229&lt;=Q229,"Due Now",IF(X229&lt;='Settings'!$B$3,"Due Now",IF(X229&lt;='Settings'!$B$3+'Settings'!$B$5,"Due in 30 Days",IF(X229&lt;='Settings'!$B$3+'Settings'!$B$6,"Due in 90 Days",IF(X229&lt;=EDATE('Settings'!$B$3,6),"Due in 6 Months","Monitor")))))))</f>
        <v/>
      </c>
      <c r="AC229" s="61">
        <f>IF($A229="","",IFERROR(EOMONTH(X229,0),""))</f>
        <v/>
      </c>
      <c r="AD229" s="32">
        <f>IF(A229="","",IF(OR(B229="",C229="",D229="",G229="",H229="",I229="",J229="",K229="",L229="",Y229="",Z229=""),"Missing Required Input",IF(COUNTIF('Settings'!$A$15:$A$18,D229)=0,"Unknown Position Type",IF(J229&lt;H229,"Current Odometer Below Install",IF(I229&lt;G229,"Reading Date Before Install",IF(I229&gt;'Settings'!$B$3,"Reading Date After As-of Date",IF(L229&gt;K229,"Current Tread Above Original",IF(OR(H229&lt;0,J229&lt;0,K229&lt;=0,L229&lt;0,Y229&lt;0,Z229&lt;0,V229&lt;=0),"Check Numeric Input",IF(O229&lt;=0,"Check Wear Rate","OK")))))))))</f>
        <v/>
      </c>
      <c r="AE229" s="37" t="n"/>
      <c r="AF229" s="62">
        <f>IFERROR(IF(AND(AD229="OK",ISNUMBER(X229)),X229+ROW()/100000,""),"")</f>
        <v/>
      </c>
    </row>
    <row r="230">
      <c r="A230" s="25" t="n"/>
      <c r="B230" s="25" t="n"/>
      <c r="C230" s="25" t="n"/>
      <c r="D230" s="25" t="n"/>
      <c r="E230" s="25" t="n"/>
      <c r="F230" s="25" t="n"/>
      <c r="G230" s="55" t="n"/>
      <c r="H230" s="27" t="n"/>
      <c r="I230" s="55" t="n"/>
      <c r="J230" s="27" t="n"/>
      <c r="K230" s="56" t="n"/>
      <c r="L230" s="56" t="n"/>
      <c r="M230" s="29">
        <f>IF($A230="","",IFERROR(IF(OR(H230="",J230=""),"",MAX(0,J230-H230)),""))</f>
        <v/>
      </c>
      <c r="N230" s="57">
        <f>IF($A230="","",IFERROR(IF(OR(K230="",L230=""),"",MAX(0,K230-L230)),""))</f>
        <v/>
      </c>
      <c r="O230" s="31">
        <f>IF($A230="","",IFERROR(IF(AND(M230&gt;0,N230&gt;0),N230/(M230/1000),VLOOKUP(D230,'Settings'!$A$15:$C$18,3,FALSE)),""))</f>
        <v/>
      </c>
      <c r="P230" s="32">
        <f>IF(OR(A230="",D230=""),"",IF(AND(M230&gt;0,N230&gt;0),"Observed Wear","Default from Settings"))</f>
        <v/>
      </c>
      <c r="Q230" s="57">
        <f>IF($A230="","",IFERROR(VLOOKUP(D230,'Settings'!$A$15:$C$18,2,FALSE),""))</f>
        <v/>
      </c>
      <c r="R230" s="57">
        <f>IF($A230="","",IFERROR(MAX(0,L230-Q230),""))</f>
        <v/>
      </c>
      <c r="S230" s="29">
        <f>IF($A230="","",IFERROR(IF(L230&lt;=Q230,0,R230/O230*1000),""))</f>
        <v/>
      </c>
      <c r="T230" s="29">
        <f>IF($A230="","",IFERROR(J230+S230,""))</f>
        <v/>
      </c>
      <c r="U230" s="27" t="n"/>
      <c r="V230" s="29">
        <f>IF(A230="","",IF(U230="",'Settings'!$B$4,U230))</f>
        <v/>
      </c>
      <c r="W230" s="57">
        <f>IF($A230="","",IFERROR(S230/V230,""))</f>
        <v/>
      </c>
      <c r="X230" s="58">
        <f>IF($A230="","",IFERROR(IF(S230=0,I230,I230+ROUNDUP(W230*365/12,0)),""))</f>
        <v/>
      </c>
      <c r="Y230" s="59" t="n"/>
      <c r="Z230" s="59" t="n"/>
      <c r="AA230" s="60">
        <f>IF($A230="","",IFERROR(Y230+Z230,""))</f>
        <v/>
      </c>
      <c r="AB230" s="32">
        <f>IF(A230="","",IF(AD230&lt;&gt;"OK","Review Data",IF(L230&lt;=Q230,"Due Now",IF(X230&lt;='Settings'!$B$3,"Due Now",IF(X230&lt;='Settings'!$B$3+'Settings'!$B$5,"Due in 30 Days",IF(X230&lt;='Settings'!$B$3+'Settings'!$B$6,"Due in 90 Days",IF(X230&lt;=EDATE('Settings'!$B$3,6),"Due in 6 Months","Monitor")))))))</f>
        <v/>
      </c>
      <c r="AC230" s="61">
        <f>IF($A230="","",IFERROR(EOMONTH(X230,0),""))</f>
        <v/>
      </c>
      <c r="AD230" s="32">
        <f>IF(A230="","",IF(OR(B230="",C230="",D230="",G230="",H230="",I230="",J230="",K230="",L230="",Y230="",Z230=""),"Missing Required Input",IF(COUNTIF('Settings'!$A$15:$A$18,D230)=0,"Unknown Position Type",IF(J230&lt;H230,"Current Odometer Below Install",IF(I230&lt;G230,"Reading Date Before Install",IF(I230&gt;'Settings'!$B$3,"Reading Date After As-of Date",IF(L230&gt;K230,"Current Tread Above Original",IF(OR(H230&lt;0,J230&lt;0,K230&lt;=0,L230&lt;0,Y230&lt;0,Z230&lt;0,V230&lt;=0),"Check Numeric Input",IF(O230&lt;=0,"Check Wear Rate","OK")))))))))</f>
        <v/>
      </c>
      <c r="AE230" s="37" t="n"/>
      <c r="AF230" s="62">
        <f>IFERROR(IF(AND(AD230="OK",ISNUMBER(X230)),X230+ROW()/100000,""),"")</f>
        <v/>
      </c>
    </row>
    <row r="231">
      <c r="A231" s="25" t="n"/>
      <c r="B231" s="25" t="n"/>
      <c r="C231" s="25" t="n"/>
      <c r="D231" s="25" t="n"/>
      <c r="E231" s="25" t="n"/>
      <c r="F231" s="25" t="n"/>
      <c r="G231" s="55" t="n"/>
      <c r="H231" s="27" t="n"/>
      <c r="I231" s="55" t="n"/>
      <c r="J231" s="27" t="n"/>
      <c r="K231" s="56" t="n"/>
      <c r="L231" s="56" t="n"/>
      <c r="M231" s="29">
        <f>IF($A231="","",IFERROR(IF(OR(H231="",J231=""),"",MAX(0,J231-H231)),""))</f>
        <v/>
      </c>
      <c r="N231" s="57">
        <f>IF($A231="","",IFERROR(IF(OR(K231="",L231=""),"",MAX(0,K231-L231)),""))</f>
        <v/>
      </c>
      <c r="O231" s="31">
        <f>IF($A231="","",IFERROR(IF(AND(M231&gt;0,N231&gt;0),N231/(M231/1000),VLOOKUP(D231,'Settings'!$A$15:$C$18,3,FALSE)),""))</f>
        <v/>
      </c>
      <c r="P231" s="32">
        <f>IF(OR(A231="",D231=""),"",IF(AND(M231&gt;0,N231&gt;0),"Observed Wear","Default from Settings"))</f>
        <v/>
      </c>
      <c r="Q231" s="57">
        <f>IF($A231="","",IFERROR(VLOOKUP(D231,'Settings'!$A$15:$C$18,2,FALSE),""))</f>
        <v/>
      </c>
      <c r="R231" s="57">
        <f>IF($A231="","",IFERROR(MAX(0,L231-Q231),""))</f>
        <v/>
      </c>
      <c r="S231" s="29">
        <f>IF($A231="","",IFERROR(IF(L231&lt;=Q231,0,R231/O231*1000),""))</f>
        <v/>
      </c>
      <c r="T231" s="29">
        <f>IF($A231="","",IFERROR(J231+S231,""))</f>
        <v/>
      </c>
      <c r="U231" s="27" t="n"/>
      <c r="V231" s="29">
        <f>IF(A231="","",IF(U231="",'Settings'!$B$4,U231))</f>
        <v/>
      </c>
      <c r="W231" s="57">
        <f>IF($A231="","",IFERROR(S231/V231,""))</f>
        <v/>
      </c>
      <c r="X231" s="58">
        <f>IF($A231="","",IFERROR(IF(S231=0,I231,I231+ROUNDUP(W231*365/12,0)),""))</f>
        <v/>
      </c>
      <c r="Y231" s="59" t="n"/>
      <c r="Z231" s="59" t="n"/>
      <c r="AA231" s="60">
        <f>IF($A231="","",IFERROR(Y231+Z231,""))</f>
        <v/>
      </c>
      <c r="AB231" s="32">
        <f>IF(A231="","",IF(AD231&lt;&gt;"OK","Review Data",IF(L231&lt;=Q231,"Due Now",IF(X231&lt;='Settings'!$B$3,"Due Now",IF(X231&lt;='Settings'!$B$3+'Settings'!$B$5,"Due in 30 Days",IF(X231&lt;='Settings'!$B$3+'Settings'!$B$6,"Due in 90 Days",IF(X231&lt;=EDATE('Settings'!$B$3,6),"Due in 6 Months","Monitor")))))))</f>
        <v/>
      </c>
      <c r="AC231" s="61">
        <f>IF($A231="","",IFERROR(EOMONTH(X231,0),""))</f>
        <v/>
      </c>
      <c r="AD231" s="32">
        <f>IF(A231="","",IF(OR(B231="",C231="",D231="",G231="",H231="",I231="",J231="",K231="",L231="",Y231="",Z231=""),"Missing Required Input",IF(COUNTIF('Settings'!$A$15:$A$18,D231)=0,"Unknown Position Type",IF(J231&lt;H231,"Current Odometer Below Install",IF(I231&lt;G231,"Reading Date Before Install",IF(I231&gt;'Settings'!$B$3,"Reading Date After As-of Date",IF(L231&gt;K231,"Current Tread Above Original",IF(OR(H231&lt;0,J231&lt;0,K231&lt;=0,L231&lt;0,Y231&lt;0,Z231&lt;0,V231&lt;=0),"Check Numeric Input",IF(O231&lt;=0,"Check Wear Rate","OK")))))))))</f>
        <v/>
      </c>
      <c r="AE231" s="37" t="n"/>
      <c r="AF231" s="62">
        <f>IFERROR(IF(AND(AD231="OK",ISNUMBER(X231)),X231+ROW()/100000,""),"")</f>
        <v/>
      </c>
    </row>
    <row r="232">
      <c r="A232" s="25" t="n"/>
      <c r="B232" s="25" t="n"/>
      <c r="C232" s="25" t="n"/>
      <c r="D232" s="25" t="n"/>
      <c r="E232" s="25" t="n"/>
      <c r="F232" s="25" t="n"/>
      <c r="G232" s="55" t="n"/>
      <c r="H232" s="27" t="n"/>
      <c r="I232" s="55" t="n"/>
      <c r="J232" s="27" t="n"/>
      <c r="K232" s="56" t="n"/>
      <c r="L232" s="56" t="n"/>
      <c r="M232" s="29">
        <f>IF($A232="","",IFERROR(IF(OR(H232="",J232=""),"",MAX(0,J232-H232)),""))</f>
        <v/>
      </c>
      <c r="N232" s="57">
        <f>IF($A232="","",IFERROR(IF(OR(K232="",L232=""),"",MAX(0,K232-L232)),""))</f>
        <v/>
      </c>
      <c r="O232" s="31">
        <f>IF($A232="","",IFERROR(IF(AND(M232&gt;0,N232&gt;0),N232/(M232/1000),VLOOKUP(D232,'Settings'!$A$15:$C$18,3,FALSE)),""))</f>
        <v/>
      </c>
      <c r="P232" s="32">
        <f>IF(OR(A232="",D232=""),"",IF(AND(M232&gt;0,N232&gt;0),"Observed Wear","Default from Settings"))</f>
        <v/>
      </c>
      <c r="Q232" s="57">
        <f>IF($A232="","",IFERROR(VLOOKUP(D232,'Settings'!$A$15:$C$18,2,FALSE),""))</f>
        <v/>
      </c>
      <c r="R232" s="57">
        <f>IF($A232="","",IFERROR(MAX(0,L232-Q232),""))</f>
        <v/>
      </c>
      <c r="S232" s="29">
        <f>IF($A232="","",IFERROR(IF(L232&lt;=Q232,0,R232/O232*1000),""))</f>
        <v/>
      </c>
      <c r="T232" s="29">
        <f>IF($A232="","",IFERROR(J232+S232,""))</f>
        <v/>
      </c>
      <c r="U232" s="27" t="n"/>
      <c r="V232" s="29">
        <f>IF(A232="","",IF(U232="",'Settings'!$B$4,U232))</f>
        <v/>
      </c>
      <c r="W232" s="57">
        <f>IF($A232="","",IFERROR(S232/V232,""))</f>
        <v/>
      </c>
      <c r="X232" s="58">
        <f>IF($A232="","",IFERROR(IF(S232=0,I232,I232+ROUNDUP(W232*365/12,0)),""))</f>
        <v/>
      </c>
      <c r="Y232" s="59" t="n"/>
      <c r="Z232" s="59" t="n"/>
      <c r="AA232" s="60">
        <f>IF($A232="","",IFERROR(Y232+Z232,""))</f>
        <v/>
      </c>
      <c r="AB232" s="32">
        <f>IF(A232="","",IF(AD232&lt;&gt;"OK","Review Data",IF(L232&lt;=Q232,"Due Now",IF(X232&lt;='Settings'!$B$3,"Due Now",IF(X232&lt;='Settings'!$B$3+'Settings'!$B$5,"Due in 30 Days",IF(X232&lt;='Settings'!$B$3+'Settings'!$B$6,"Due in 90 Days",IF(X232&lt;=EDATE('Settings'!$B$3,6),"Due in 6 Months","Monitor")))))))</f>
        <v/>
      </c>
      <c r="AC232" s="61">
        <f>IF($A232="","",IFERROR(EOMONTH(X232,0),""))</f>
        <v/>
      </c>
      <c r="AD232" s="32">
        <f>IF(A232="","",IF(OR(B232="",C232="",D232="",G232="",H232="",I232="",J232="",K232="",L232="",Y232="",Z232=""),"Missing Required Input",IF(COUNTIF('Settings'!$A$15:$A$18,D232)=0,"Unknown Position Type",IF(J232&lt;H232,"Current Odometer Below Install",IF(I232&lt;G232,"Reading Date Before Install",IF(I232&gt;'Settings'!$B$3,"Reading Date After As-of Date",IF(L232&gt;K232,"Current Tread Above Original",IF(OR(H232&lt;0,J232&lt;0,K232&lt;=0,L232&lt;0,Y232&lt;0,Z232&lt;0,V232&lt;=0),"Check Numeric Input",IF(O232&lt;=0,"Check Wear Rate","OK")))))))))</f>
        <v/>
      </c>
      <c r="AE232" s="37" t="n"/>
      <c r="AF232" s="62">
        <f>IFERROR(IF(AND(AD232="OK",ISNUMBER(X232)),X232+ROW()/100000,""),"")</f>
        <v/>
      </c>
    </row>
    <row r="233">
      <c r="A233" s="25" t="n"/>
      <c r="B233" s="25" t="n"/>
      <c r="C233" s="25" t="n"/>
      <c r="D233" s="25" t="n"/>
      <c r="E233" s="25" t="n"/>
      <c r="F233" s="25" t="n"/>
      <c r="G233" s="55" t="n"/>
      <c r="H233" s="27" t="n"/>
      <c r="I233" s="55" t="n"/>
      <c r="J233" s="27" t="n"/>
      <c r="K233" s="56" t="n"/>
      <c r="L233" s="56" t="n"/>
      <c r="M233" s="29">
        <f>IF($A233="","",IFERROR(IF(OR(H233="",J233=""),"",MAX(0,J233-H233)),""))</f>
        <v/>
      </c>
      <c r="N233" s="57">
        <f>IF($A233="","",IFERROR(IF(OR(K233="",L233=""),"",MAX(0,K233-L233)),""))</f>
        <v/>
      </c>
      <c r="O233" s="31">
        <f>IF($A233="","",IFERROR(IF(AND(M233&gt;0,N233&gt;0),N233/(M233/1000),VLOOKUP(D233,'Settings'!$A$15:$C$18,3,FALSE)),""))</f>
        <v/>
      </c>
      <c r="P233" s="32">
        <f>IF(OR(A233="",D233=""),"",IF(AND(M233&gt;0,N233&gt;0),"Observed Wear","Default from Settings"))</f>
        <v/>
      </c>
      <c r="Q233" s="57">
        <f>IF($A233="","",IFERROR(VLOOKUP(D233,'Settings'!$A$15:$C$18,2,FALSE),""))</f>
        <v/>
      </c>
      <c r="R233" s="57">
        <f>IF($A233="","",IFERROR(MAX(0,L233-Q233),""))</f>
        <v/>
      </c>
      <c r="S233" s="29">
        <f>IF($A233="","",IFERROR(IF(L233&lt;=Q233,0,R233/O233*1000),""))</f>
        <v/>
      </c>
      <c r="T233" s="29">
        <f>IF($A233="","",IFERROR(J233+S233,""))</f>
        <v/>
      </c>
      <c r="U233" s="27" t="n"/>
      <c r="V233" s="29">
        <f>IF(A233="","",IF(U233="",'Settings'!$B$4,U233))</f>
        <v/>
      </c>
      <c r="W233" s="57">
        <f>IF($A233="","",IFERROR(S233/V233,""))</f>
        <v/>
      </c>
      <c r="X233" s="58">
        <f>IF($A233="","",IFERROR(IF(S233=0,I233,I233+ROUNDUP(W233*365/12,0)),""))</f>
        <v/>
      </c>
      <c r="Y233" s="59" t="n"/>
      <c r="Z233" s="59" t="n"/>
      <c r="AA233" s="60">
        <f>IF($A233="","",IFERROR(Y233+Z233,""))</f>
        <v/>
      </c>
      <c r="AB233" s="32">
        <f>IF(A233="","",IF(AD233&lt;&gt;"OK","Review Data",IF(L233&lt;=Q233,"Due Now",IF(X233&lt;='Settings'!$B$3,"Due Now",IF(X233&lt;='Settings'!$B$3+'Settings'!$B$5,"Due in 30 Days",IF(X233&lt;='Settings'!$B$3+'Settings'!$B$6,"Due in 90 Days",IF(X233&lt;=EDATE('Settings'!$B$3,6),"Due in 6 Months","Monitor")))))))</f>
        <v/>
      </c>
      <c r="AC233" s="61">
        <f>IF($A233="","",IFERROR(EOMONTH(X233,0),""))</f>
        <v/>
      </c>
      <c r="AD233" s="32">
        <f>IF(A233="","",IF(OR(B233="",C233="",D233="",G233="",H233="",I233="",J233="",K233="",L233="",Y233="",Z233=""),"Missing Required Input",IF(COUNTIF('Settings'!$A$15:$A$18,D233)=0,"Unknown Position Type",IF(J233&lt;H233,"Current Odometer Below Install",IF(I233&lt;G233,"Reading Date Before Install",IF(I233&gt;'Settings'!$B$3,"Reading Date After As-of Date",IF(L233&gt;K233,"Current Tread Above Original",IF(OR(H233&lt;0,J233&lt;0,K233&lt;=0,L233&lt;0,Y233&lt;0,Z233&lt;0,V233&lt;=0),"Check Numeric Input",IF(O233&lt;=0,"Check Wear Rate","OK")))))))))</f>
        <v/>
      </c>
      <c r="AE233" s="37" t="n"/>
      <c r="AF233" s="62">
        <f>IFERROR(IF(AND(AD233="OK",ISNUMBER(X233)),X233+ROW()/100000,""),"")</f>
        <v/>
      </c>
    </row>
    <row r="234">
      <c r="A234" s="25" t="n"/>
      <c r="B234" s="25" t="n"/>
      <c r="C234" s="25" t="n"/>
      <c r="D234" s="25" t="n"/>
      <c r="E234" s="25" t="n"/>
      <c r="F234" s="25" t="n"/>
      <c r="G234" s="55" t="n"/>
      <c r="H234" s="27" t="n"/>
      <c r="I234" s="55" t="n"/>
      <c r="J234" s="27" t="n"/>
      <c r="K234" s="56" t="n"/>
      <c r="L234" s="56" t="n"/>
      <c r="M234" s="29">
        <f>IF($A234="","",IFERROR(IF(OR(H234="",J234=""),"",MAX(0,J234-H234)),""))</f>
        <v/>
      </c>
      <c r="N234" s="57">
        <f>IF($A234="","",IFERROR(IF(OR(K234="",L234=""),"",MAX(0,K234-L234)),""))</f>
        <v/>
      </c>
      <c r="O234" s="31">
        <f>IF($A234="","",IFERROR(IF(AND(M234&gt;0,N234&gt;0),N234/(M234/1000),VLOOKUP(D234,'Settings'!$A$15:$C$18,3,FALSE)),""))</f>
        <v/>
      </c>
      <c r="P234" s="32">
        <f>IF(OR(A234="",D234=""),"",IF(AND(M234&gt;0,N234&gt;0),"Observed Wear","Default from Settings"))</f>
        <v/>
      </c>
      <c r="Q234" s="57">
        <f>IF($A234="","",IFERROR(VLOOKUP(D234,'Settings'!$A$15:$C$18,2,FALSE),""))</f>
        <v/>
      </c>
      <c r="R234" s="57">
        <f>IF($A234="","",IFERROR(MAX(0,L234-Q234),""))</f>
        <v/>
      </c>
      <c r="S234" s="29">
        <f>IF($A234="","",IFERROR(IF(L234&lt;=Q234,0,R234/O234*1000),""))</f>
        <v/>
      </c>
      <c r="T234" s="29">
        <f>IF($A234="","",IFERROR(J234+S234,""))</f>
        <v/>
      </c>
      <c r="U234" s="27" t="n"/>
      <c r="V234" s="29">
        <f>IF(A234="","",IF(U234="",'Settings'!$B$4,U234))</f>
        <v/>
      </c>
      <c r="W234" s="57">
        <f>IF($A234="","",IFERROR(S234/V234,""))</f>
        <v/>
      </c>
      <c r="X234" s="58">
        <f>IF($A234="","",IFERROR(IF(S234=0,I234,I234+ROUNDUP(W234*365/12,0)),""))</f>
        <v/>
      </c>
      <c r="Y234" s="59" t="n"/>
      <c r="Z234" s="59" t="n"/>
      <c r="AA234" s="60">
        <f>IF($A234="","",IFERROR(Y234+Z234,""))</f>
        <v/>
      </c>
      <c r="AB234" s="32">
        <f>IF(A234="","",IF(AD234&lt;&gt;"OK","Review Data",IF(L234&lt;=Q234,"Due Now",IF(X234&lt;='Settings'!$B$3,"Due Now",IF(X234&lt;='Settings'!$B$3+'Settings'!$B$5,"Due in 30 Days",IF(X234&lt;='Settings'!$B$3+'Settings'!$B$6,"Due in 90 Days",IF(X234&lt;=EDATE('Settings'!$B$3,6),"Due in 6 Months","Monitor")))))))</f>
        <v/>
      </c>
      <c r="AC234" s="61">
        <f>IF($A234="","",IFERROR(EOMONTH(X234,0),""))</f>
        <v/>
      </c>
      <c r="AD234" s="32">
        <f>IF(A234="","",IF(OR(B234="",C234="",D234="",G234="",H234="",I234="",J234="",K234="",L234="",Y234="",Z234=""),"Missing Required Input",IF(COUNTIF('Settings'!$A$15:$A$18,D234)=0,"Unknown Position Type",IF(J234&lt;H234,"Current Odometer Below Install",IF(I234&lt;G234,"Reading Date Before Install",IF(I234&gt;'Settings'!$B$3,"Reading Date After As-of Date",IF(L234&gt;K234,"Current Tread Above Original",IF(OR(H234&lt;0,J234&lt;0,K234&lt;=0,L234&lt;0,Y234&lt;0,Z234&lt;0,V234&lt;=0),"Check Numeric Input",IF(O234&lt;=0,"Check Wear Rate","OK")))))))))</f>
        <v/>
      </c>
      <c r="AE234" s="37" t="n"/>
      <c r="AF234" s="62">
        <f>IFERROR(IF(AND(AD234="OK",ISNUMBER(X234)),X234+ROW()/100000,""),"")</f>
        <v/>
      </c>
    </row>
    <row r="235">
      <c r="A235" s="25" t="n"/>
      <c r="B235" s="25" t="n"/>
      <c r="C235" s="25" t="n"/>
      <c r="D235" s="25" t="n"/>
      <c r="E235" s="25" t="n"/>
      <c r="F235" s="25" t="n"/>
      <c r="G235" s="55" t="n"/>
      <c r="H235" s="27" t="n"/>
      <c r="I235" s="55" t="n"/>
      <c r="J235" s="27" t="n"/>
      <c r="K235" s="56" t="n"/>
      <c r="L235" s="56" t="n"/>
      <c r="M235" s="29">
        <f>IF($A235="","",IFERROR(IF(OR(H235="",J235=""),"",MAX(0,J235-H235)),""))</f>
        <v/>
      </c>
      <c r="N235" s="57">
        <f>IF($A235="","",IFERROR(IF(OR(K235="",L235=""),"",MAX(0,K235-L235)),""))</f>
        <v/>
      </c>
      <c r="O235" s="31">
        <f>IF($A235="","",IFERROR(IF(AND(M235&gt;0,N235&gt;0),N235/(M235/1000),VLOOKUP(D235,'Settings'!$A$15:$C$18,3,FALSE)),""))</f>
        <v/>
      </c>
      <c r="P235" s="32">
        <f>IF(OR(A235="",D235=""),"",IF(AND(M235&gt;0,N235&gt;0),"Observed Wear","Default from Settings"))</f>
        <v/>
      </c>
      <c r="Q235" s="57">
        <f>IF($A235="","",IFERROR(VLOOKUP(D235,'Settings'!$A$15:$C$18,2,FALSE),""))</f>
        <v/>
      </c>
      <c r="R235" s="57">
        <f>IF($A235="","",IFERROR(MAX(0,L235-Q235),""))</f>
        <v/>
      </c>
      <c r="S235" s="29">
        <f>IF($A235="","",IFERROR(IF(L235&lt;=Q235,0,R235/O235*1000),""))</f>
        <v/>
      </c>
      <c r="T235" s="29">
        <f>IF($A235="","",IFERROR(J235+S235,""))</f>
        <v/>
      </c>
      <c r="U235" s="27" t="n"/>
      <c r="V235" s="29">
        <f>IF(A235="","",IF(U235="",'Settings'!$B$4,U235))</f>
        <v/>
      </c>
      <c r="W235" s="57">
        <f>IF($A235="","",IFERROR(S235/V235,""))</f>
        <v/>
      </c>
      <c r="X235" s="58">
        <f>IF($A235="","",IFERROR(IF(S235=0,I235,I235+ROUNDUP(W235*365/12,0)),""))</f>
        <v/>
      </c>
      <c r="Y235" s="59" t="n"/>
      <c r="Z235" s="59" t="n"/>
      <c r="AA235" s="60">
        <f>IF($A235="","",IFERROR(Y235+Z235,""))</f>
        <v/>
      </c>
      <c r="AB235" s="32">
        <f>IF(A235="","",IF(AD235&lt;&gt;"OK","Review Data",IF(L235&lt;=Q235,"Due Now",IF(X235&lt;='Settings'!$B$3,"Due Now",IF(X235&lt;='Settings'!$B$3+'Settings'!$B$5,"Due in 30 Days",IF(X235&lt;='Settings'!$B$3+'Settings'!$B$6,"Due in 90 Days",IF(X235&lt;=EDATE('Settings'!$B$3,6),"Due in 6 Months","Monitor")))))))</f>
        <v/>
      </c>
      <c r="AC235" s="61">
        <f>IF($A235="","",IFERROR(EOMONTH(X235,0),""))</f>
        <v/>
      </c>
      <c r="AD235" s="32">
        <f>IF(A235="","",IF(OR(B235="",C235="",D235="",G235="",H235="",I235="",J235="",K235="",L235="",Y235="",Z235=""),"Missing Required Input",IF(COUNTIF('Settings'!$A$15:$A$18,D235)=0,"Unknown Position Type",IF(J235&lt;H235,"Current Odometer Below Install",IF(I235&lt;G235,"Reading Date Before Install",IF(I235&gt;'Settings'!$B$3,"Reading Date After As-of Date",IF(L235&gt;K235,"Current Tread Above Original",IF(OR(H235&lt;0,J235&lt;0,K235&lt;=0,L235&lt;0,Y235&lt;0,Z235&lt;0,V235&lt;=0),"Check Numeric Input",IF(O235&lt;=0,"Check Wear Rate","OK")))))))))</f>
        <v/>
      </c>
      <c r="AE235" s="37" t="n"/>
      <c r="AF235" s="62">
        <f>IFERROR(IF(AND(AD235="OK",ISNUMBER(X235)),X235+ROW()/100000,""),"")</f>
        <v/>
      </c>
    </row>
    <row r="236">
      <c r="A236" s="25" t="n"/>
      <c r="B236" s="25" t="n"/>
      <c r="C236" s="25" t="n"/>
      <c r="D236" s="25" t="n"/>
      <c r="E236" s="25" t="n"/>
      <c r="F236" s="25" t="n"/>
      <c r="G236" s="55" t="n"/>
      <c r="H236" s="27" t="n"/>
      <c r="I236" s="55" t="n"/>
      <c r="J236" s="27" t="n"/>
      <c r="K236" s="56" t="n"/>
      <c r="L236" s="56" t="n"/>
      <c r="M236" s="29">
        <f>IF($A236="","",IFERROR(IF(OR(H236="",J236=""),"",MAX(0,J236-H236)),""))</f>
        <v/>
      </c>
      <c r="N236" s="57">
        <f>IF($A236="","",IFERROR(IF(OR(K236="",L236=""),"",MAX(0,K236-L236)),""))</f>
        <v/>
      </c>
      <c r="O236" s="31">
        <f>IF($A236="","",IFERROR(IF(AND(M236&gt;0,N236&gt;0),N236/(M236/1000),VLOOKUP(D236,'Settings'!$A$15:$C$18,3,FALSE)),""))</f>
        <v/>
      </c>
      <c r="P236" s="32">
        <f>IF(OR(A236="",D236=""),"",IF(AND(M236&gt;0,N236&gt;0),"Observed Wear","Default from Settings"))</f>
        <v/>
      </c>
      <c r="Q236" s="57">
        <f>IF($A236="","",IFERROR(VLOOKUP(D236,'Settings'!$A$15:$C$18,2,FALSE),""))</f>
        <v/>
      </c>
      <c r="R236" s="57">
        <f>IF($A236="","",IFERROR(MAX(0,L236-Q236),""))</f>
        <v/>
      </c>
      <c r="S236" s="29">
        <f>IF($A236="","",IFERROR(IF(L236&lt;=Q236,0,R236/O236*1000),""))</f>
        <v/>
      </c>
      <c r="T236" s="29">
        <f>IF($A236="","",IFERROR(J236+S236,""))</f>
        <v/>
      </c>
      <c r="U236" s="27" t="n"/>
      <c r="V236" s="29">
        <f>IF(A236="","",IF(U236="",'Settings'!$B$4,U236))</f>
        <v/>
      </c>
      <c r="W236" s="57">
        <f>IF($A236="","",IFERROR(S236/V236,""))</f>
        <v/>
      </c>
      <c r="X236" s="58">
        <f>IF($A236="","",IFERROR(IF(S236=0,I236,I236+ROUNDUP(W236*365/12,0)),""))</f>
        <v/>
      </c>
      <c r="Y236" s="59" t="n"/>
      <c r="Z236" s="59" t="n"/>
      <c r="AA236" s="60">
        <f>IF($A236="","",IFERROR(Y236+Z236,""))</f>
        <v/>
      </c>
      <c r="AB236" s="32">
        <f>IF(A236="","",IF(AD236&lt;&gt;"OK","Review Data",IF(L236&lt;=Q236,"Due Now",IF(X236&lt;='Settings'!$B$3,"Due Now",IF(X236&lt;='Settings'!$B$3+'Settings'!$B$5,"Due in 30 Days",IF(X236&lt;='Settings'!$B$3+'Settings'!$B$6,"Due in 90 Days",IF(X236&lt;=EDATE('Settings'!$B$3,6),"Due in 6 Months","Monitor")))))))</f>
        <v/>
      </c>
      <c r="AC236" s="61">
        <f>IF($A236="","",IFERROR(EOMONTH(X236,0),""))</f>
        <v/>
      </c>
      <c r="AD236" s="32">
        <f>IF(A236="","",IF(OR(B236="",C236="",D236="",G236="",H236="",I236="",J236="",K236="",L236="",Y236="",Z236=""),"Missing Required Input",IF(COUNTIF('Settings'!$A$15:$A$18,D236)=0,"Unknown Position Type",IF(J236&lt;H236,"Current Odometer Below Install",IF(I236&lt;G236,"Reading Date Before Install",IF(I236&gt;'Settings'!$B$3,"Reading Date After As-of Date",IF(L236&gt;K236,"Current Tread Above Original",IF(OR(H236&lt;0,J236&lt;0,K236&lt;=0,L236&lt;0,Y236&lt;0,Z236&lt;0,V236&lt;=0),"Check Numeric Input",IF(O236&lt;=0,"Check Wear Rate","OK")))))))))</f>
        <v/>
      </c>
      <c r="AE236" s="37" t="n"/>
      <c r="AF236" s="62">
        <f>IFERROR(IF(AND(AD236="OK",ISNUMBER(X236)),X236+ROW()/100000,""),"")</f>
        <v/>
      </c>
    </row>
    <row r="237">
      <c r="A237" s="25" t="n"/>
      <c r="B237" s="25" t="n"/>
      <c r="C237" s="25" t="n"/>
      <c r="D237" s="25" t="n"/>
      <c r="E237" s="25" t="n"/>
      <c r="F237" s="25" t="n"/>
      <c r="G237" s="55" t="n"/>
      <c r="H237" s="27" t="n"/>
      <c r="I237" s="55" t="n"/>
      <c r="J237" s="27" t="n"/>
      <c r="K237" s="56" t="n"/>
      <c r="L237" s="56" t="n"/>
      <c r="M237" s="29">
        <f>IF($A237="","",IFERROR(IF(OR(H237="",J237=""),"",MAX(0,J237-H237)),""))</f>
        <v/>
      </c>
      <c r="N237" s="57">
        <f>IF($A237="","",IFERROR(IF(OR(K237="",L237=""),"",MAX(0,K237-L237)),""))</f>
        <v/>
      </c>
      <c r="O237" s="31">
        <f>IF($A237="","",IFERROR(IF(AND(M237&gt;0,N237&gt;0),N237/(M237/1000),VLOOKUP(D237,'Settings'!$A$15:$C$18,3,FALSE)),""))</f>
        <v/>
      </c>
      <c r="P237" s="32">
        <f>IF(OR(A237="",D237=""),"",IF(AND(M237&gt;0,N237&gt;0),"Observed Wear","Default from Settings"))</f>
        <v/>
      </c>
      <c r="Q237" s="57">
        <f>IF($A237="","",IFERROR(VLOOKUP(D237,'Settings'!$A$15:$C$18,2,FALSE),""))</f>
        <v/>
      </c>
      <c r="R237" s="57">
        <f>IF($A237="","",IFERROR(MAX(0,L237-Q237),""))</f>
        <v/>
      </c>
      <c r="S237" s="29">
        <f>IF($A237="","",IFERROR(IF(L237&lt;=Q237,0,R237/O237*1000),""))</f>
        <v/>
      </c>
      <c r="T237" s="29">
        <f>IF($A237="","",IFERROR(J237+S237,""))</f>
        <v/>
      </c>
      <c r="U237" s="27" t="n"/>
      <c r="V237" s="29">
        <f>IF(A237="","",IF(U237="",'Settings'!$B$4,U237))</f>
        <v/>
      </c>
      <c r="W237" s="57">
        <f>IF($A237="","",IFERROR(S237/V237,""))</f>
        <v/>
      </c>
      <c r="X237" s="58">
        <f>IF($A237="","",IFERROR(IF(S237=0,I237,I237+ROUNDUP(W237*365/12,0)),""))</f>
        <v/>
      </c>
      <c r="Y237" s="59" t="n"/>
      <c r="Z237" s="59" t="n"/>
      <c r="AA237" s="60">
        <f>IF($A237="","",IFERROR(Y237+Z237,""))</f>
        <v/>
      </c>
      <c r="AB237" s="32">
        <f>IF(A237="","",IF(AD237&lt;&gt;"OK","Review Data",IF(L237&lt;=Q237,"Due Now",IF(X237&lt;='Settings'!$B$3,"Due Now",IF(X237&lt;='Settings'!$B$3+'Settings'!$B$5,"Due in 30 Days",IF(X237&lt;='Settings'!$B$3+'Settings'!$B$6,"Due in 90 Days",IF(X237&lt;=EDATE('Settings'!$B$3,6),"Due in 6 Months","Monitor")))))))</f>
        <v/>
      </c>
      <c r="AC237" s="61">
        <f>IF($A237="","",IFERROR(EOMONTH(X237,0),""))</f>
        <v/>
      </c>
      <c r="AD237" s="32">
        <f>IF(A237="","",IF(OR(B237="",C237="",D237="",G237="",H237="",I237="",J237="",K237="",L237="",Y237="",Z237=""),"Missing Required Input",IF(COUNTIF('Settings'!$A$15:$A$18,D237)=0,"Unknown Position Type",IF(J237&lt;H237,"Current Odometer Below Install",IF(I237&lt;G237,"Reading Date Before Install",IF(I237&gt;'Settings'!$B$3,"Reading Date After As-of Date",IF(L237&gt;K237,"Current Tread Above Original",IF(OR(H237&lt;0,J237&lt;0,K237&lt;=0,L237&lt;0,Y237&lt;0,Z237&lt;0,V237&lt;=0),"Check Numeric Input",IF(O237&lt;=0,"Check Wear Rate","OK")))))))))</f>
        <v/>
      </c>
      <c r="AE237" s="37" t="n"/>
      <c r="AF237" s="62">
        <f>IFERROR(IF(AND(AD237="OK",ISNUMBER(X237)),X237+ROW()/100000,""),"")</f>
        <v/>
      </c>
    </row>
    <row r="238">
      <c r="A238" s="25" t="n"/>
      <c r="B238" s="25" t="n"/>
      <c r="C238" s="25" t="n"/>
      <c r="D238" s="25" t="n"/>
      <c r="E238" s="25" t="n"/>
      <c r="F238" s="25" t="n"/>
      <c r="G238" s="55" t="n"/>
      <c r="H238" s="27" t="n"/>
      <c r="I238" s="55" t="n"/>
      <c r="J238" s="27" t="n"/>
      <c r="K238" s="56" t="n"/>
      <c r="L238" s="56" t="n"/>
      <c r="M238" s="29">
        <f>IF($A238="","",IFERROR(IF(OR(H238="",J238=""),"",MAX(0,J238-H238)),""))</f>
        <v/>
      </c>
      <c r="N238" s="57">
        <f>IF($A238="","",IFERROR(IF(OR(K238="",L238=""),"",MAX(0,K238-L238)),""))</f>
        <v/>
      </c>
      <c r="O238" s="31">
        <f>IF($A238="","",IFERROR(IF(AND(M238&gt;0,N238&gt;0),N238/(M238/1000),VLOOKUP(D238,'Settings'!$A$15:$C$18,3,FALSE)),""))</f>
        <v/>
      </c>
      <c r="P238" s="32">
        <f>IF(OR(A238="",D238=""),"",IF(AND(M238&gt;0,N238&gt;0),"Observed Wear","Default from Settings"))</f>
        <v/>
      </c>
      <c r="Q238" s="57">
        <f>IF($A238="","",IFERROR(VLOOKUP(D238,'Settings'!$A$15:$C$18,2,FALSE),""))</f>
        <v/>
      </c>
      <c r="R238" s="57">
        <f>IF($A238="","",IFERROR(MAX(0,L238-Q238),""))</f>
        <v/>
      </c>
      <c r="S238" s="29">
        <f>IF($A238="","",IFERROR(IF(L238&lt;=Q238,0,R238/O238*1000),""))</f>
        <v/>
      </c>
      <c r="T238" s="29">
        <f>IF($A238="","",IFERROR(J238+S238,""))</f>
        <v/>
      </c>
      <c r="U238" s="27" t="n"/>
      <c r="V238" s="29">
        <f>IF(A238="","",IF(U238="",'Settings'!$B$4,U238))</f>
        <v/>
      </c>
      <c r="W238" s="57">
        <f>IF($A238="","",IFERROR(S238/V238,""))</f>
        <v/>
      </c>
      <c r="X238" s="58">
        <f>IF($A238="","",IFERROR(IF(S238=0,I238,I238+ROUNDUP(W238*365/12,0)),""))</f>
        <v/>
      </c>
      <c r="Y238" s="59" t="n"/>
      <c r="Z238" s="59" t="n"/>
      <c r="AA238" s="60">
        <f>IF($A238="","",IFERROR(Y238+Z238,""))</f>
        <v/>
      </c>
      <c r="AB238" s="32">
        <f>IF(A238="","",IF(AD238&lt;&gt;"OK","Review Data",IF(L238&lt;=Q238,"Due Now",IF(X238&lt;='Settings'!$B$3,"Due Now",IF(X238&lt;='Settings'!$B$3+'Settings'!$B$5,"Due in 30 Days",IF(X238&lt;='Settings'!$B$3+'Settings'!$B$6,"Due in 90 Days",IF(X238&lt;=EDATE('Settings'!$B$3,6),"Due in 6 Months","Monitor")))))))</f>
        <v/>
      </c>
      <c r="AC238" s="61">
        <f>IF($A238="","",IFERROR(EOMONTH(X238,0),""))</f>
        <v/>
      </c>
      <c r="AD238" s="32">
        <f>IF(A238="","",IF(OR(B238="",C238="",D238="",G238="",H238="",I238="",J238="",K238="",L238="",Y238="",Z238=""),"Missing Required Input",IF(COUNTIF('Settings'!$A$15:$A$18,D238)=0,"Unknown Position Type",IF(J238&lt;H238,"Current Odometer Below Install",IF(I238&lt;G238,"Reading Date Before Install",IF(I238&gt;'Settings'!$B$3,"Reading Date After As-of Date",IF(L238&gt;K238,"Current Tread Above Original",IF(OR(H238&lt;0,J238&lt;0,K238&lt;=0,L238&lt;0,Y238&lt;0,Z238&lt;0,V238&lt;=0),"Check Numeric Input",IF(O238&lt;=0,"Check Wear Rate","OK")))))))))</f>
        <v/>
      </c>
      <c r="AE238" s="37" t="n"/>
      <c r="AF238" s="62">
        <f>IFERROR(IF(AND(AD238="OK",ISNUMBER(X238)),X238+ROW()/100000,""),"")</f>
        <v/>
      </c>
    </row>
    <row r="239">
      <c r="A239" s="25" t="n"/>
      <c r="B239" s="25" t="n"/>
      <c r="C239" s="25" t="n"/>
      <c r="D239" s="25" t="n"/>
      <c r="E239" s="25" t="n"/>
      <c r="F239" s="25" t="n"/>
      <c r="G239" s="55" t="n"/>
      <c r="H239" s="27" t="n"/>
      <c r="I239" s="55" t="n"/>
      <c r="J239" s="27" t="n"/>
      <c r="K239" s="56" t="n"/>
      <c r="L239" s="56" t="n"/>
      <c r="M239" s="29">
        <f>IF($A239="","",IFERROR(IF(OR(H239="",J239=""),"",MAX(0,J239-H239)),""))</f>
        <v/>
      </c>
      <c r="N239" s="57">
        <f>IF($A239="","",IFERROR(IF(OR(K239="",L239=""),"",MAX(0,K239-L239)),""))</f>
        <v/>
      </c>
      <c r="O239" s="31">
        <f>IF($A239="","",IFERROR(IF(AND(M239&gt;0,N239&gt;0),N239/(M239/1000),VLOOKUP(D239,'Settings'!$A$15:$C$18,3,FALSE)),""))</f>
        <v/>
      </c>
      <c r="P239" s="32">
        <f>IF(OR(A239="",D239=""),"",IF(AND(M239&gt;0,N239&gt;0),"Observed Wear","Default from Settings"))</f>
        <v/>
      </c>
      <c r="Q239" s="57">
        <f>IF($A239="","",IFERROR(VLOOKUP(D239,'Settings'!$A$15:$C$18,2,FALSE),""))</f>
        <v/>
      </c>
      <c r="R239" s="57">
        <f>IF($A239="","",IFERROR(MAX(0,L239-Q239),""))</f>
        <v/>
      </c>
      <c r="S239" s="29">
        <f>IF($A239="","",IFERROR(IF(L239&lt;=Q239,0,R239/O239*1000),""))</f>
        <v/>
      </c>
      <c r="T239" s="29">
        <f>IF($A239="","",IFERROR(J239+S239,""))</f>
        <v/>
      </c>
      <c r="U239" s="27" t="n"/>
      <c r="V239" s="29">
        <f>IF(A239="","",IF(U239="",'Settings'!$B$4,U239))</f>
        <v/>
      </c>
      <c r="W239" s="57">
        <f>IF($A239="","",IFERROR(S239/V239,""))</f>
        <v/>
      </c>
      <c r="X239" s="58">
        <f>IF($A239="","",IFERROR(IF(S239=0,I239,I239+ROUNDUP(W239*365/12,0)),""))</f>
        <v/>
      </c>
      <c r="Y239" s="59" t="n"/>
      <c r="Z239" s="59" t="n"/>
      <c r="AA239" s="60">
        <f>IF($A239="","",IFERROR(Y239+Z239,""))</f>
        <v/>
      </c>
      <c r="AB239" s="32">
        <f>IF(A239="","",IF(AD239&lt;&gt;"OK","Review Data",IF(L239&lt;=Q239,"Due Now",IF(X239&lt;='Settings'!$B$3,"Due Now",IF(X239&lt;='Settings'!$B$3+'Settings'!$B$5,"Due in 30 Days",IF(X239&lt;='Settings'!$B$3+'Settings'!$B$6,"Due in 90 Days",IF(X239&lt;=EDATE('Settings'!$B$3,6),"Due in 6 Months","Monitor")))))))</f>
        <v/>
      </c>
      <c r="AC239" s="61">
        <f>IF($A239="","",IFERROR(EOMONTH(X239,0),""))</f>
        <v/>
      </c>
      <c r="AD239" s="32">
        <f>IF(A239="","",IF(OR(B239="",C239="",D239="",G239="",H239="",I239="",J239="",K239="",L239="",Y239="",Z239=""),"Missing Required Input",IF(COUNTIF('Settings'!$A$15:$A$18,D239)=0,"Unknown Position Type",IF(J239&lt;H239,"Current Odometer Below Install",IF(I239&lt;G239,"Reading Date Before Install",IF(I239&gt;'Settings'!$B$3,"Reading Date After As-of Date",IF(L239&gt;K239,"Current Tread Above Original",IF(OR(H239&lt;0,J239&lt;0,K239&lt;=0,L239&lt;0,Y239&lt;0,Z239&lt;0,V239&lt;=0),"Check Numeric Input",IF(O239&lt;=0,"Check Wear Rate","OK")))))))))</f>
        <v/>
      </c>
      <c r="AE239" s="37" t="n"/>
      <c r="AF239" s="62">
        <f>IFERROR(IF(AND(AD239="OK",ISNUMBER(X239)),X239+ROW()/100000,""),"")</f>
        <v/>
      </c>
    </row>
    <row r="240">
      <c r="A240" s="25" t="n"/>
      <c r="B240" s="25" t="n"/>
      <c r="C240" s="25" t="n"/>
      <c r="D240" s="25" t="n"/>
      <c r="E240" s="25" t="n"/>
      <c r="F240" s="25" t="n"/>
      <c r="G240" s="55" t="n"/>
      <c r="H240" s="27" t="n"/>
      <c r="I240" s="55" t="n"/>
      <c r="J240" s="27" t="n"/>
      <c r="K240" s="56" t="n"/>
      <c r="L240" s="56" t="n"/>
      <c r="M240" s="29">
        <f>IF($A240="","",IFERROR(IF(OR(H240="",J240=""),"",MAX(0,J240-H240)),""))</f>
        <v/>
      </c>
      <c r="N240" s="57">
        <f>IF($A240="","",IFERROR(IF(OR(K240="",L240=""),"",MAX(0,K240-L240)),""))</f>
        <v/>
      </c>
      <c r="O240" s="31">
        <f>IF($A240="","",IFERROR(IF(AND(M240&gt;0,N240&gt;0),N240/(M240/1000),VLOOKUP(D240,'Settings'!$A$15:$C$18,3,FALSE)),""))</f>
        <v/>
      </c>
      <c r="P240" s="32">
        <f>IF(OR(A240="",D240=""),"",IF(AND(M240&gt;0,N240&gt;0),"Observed Wear","Default from Settings"))</f>
        <v/>
      </c>
      <c r="Q240" s="57">
        <f>IF($A240="","",IFERROR(VLOOKUP(D240,'Settings'!$A$15:$C$18,2,FALSE),""))</f>
        <v/>
      </c>
      <c r="R240" s="57">
        <f>IF($A240="","",IFERROR(MAX(0,L240-Q240),""))</f>
        <v/>
      </c>
      <c r="S240" s="29">
        <f>IF($A240="","",IFERROR(IF(L240&lt;=Q240,0,R240/O240*1000),""))</f>
        <v/>
      </c>
      <c r="T240" s="29">
        <f>IF($A240="","",IFERROR(J240+S240,""))</f>
        <v/>
      </c>
      <c r="U240" s="27" t="n"/>
      <c r="V240" s="29">
        <f>IF(A240="","",IF(U240="",'Settings'!$B$4,U240))</f>
        <v/>
      </c>
      <c r="W240" s="57">
        <f>IF($A240="","",IFERROR(S240/V240,""))</f>
        <v/>
      </c>
      <c r="X240" s="58">
        <f>IF($A240="","",IFERROR(IF(S240=0,I240,I240+ROUNDUP(W240*365/12,0)),""))</f>
        <v/>
      </c>
      <c r="Y240" s="59" t="n"/>
      <c r="Z240" s="59" t="n"/>
      <c r="AA240" s="60">
        <f>IF($A240="","",IFERROR(Y240+Z240,""))</f>
        <v/>
      </c>
      <c r="AB240" s="32">
        <f>IF(A240="","",IF(AD240&lt;&gt;"OK","Review Data",IF(L240&lt;=Q240,"Due Now",IF(X240&lt;='Settings'!$B$3,"Due Now",IF(X240&lt;='Settings'!$B$3+'Settings'!$B$5,"Due in 30 Days",IF(X240&lt;='Settings'!$B$3+'Settings'!$B$6,"Due in 90 Days",IF(X240&lt;=EDATE('Settings'!$B$3,6),"Due in 6 Months","Monitor")))))))</f>
        <v/>
      </c>
      <c r="AC240" s="61">
        <f>IF($A240="","",IFERROR(EOMONTH(X240,0),""))</f>
        <v/>
      </c>
      <c r="AD240" s="32">
        <f>IF(A240="","",IF(OR(B240="",C240="",D240="",G240="",H240="",I240="",J240="",K240="",L240="",Y240="",Z240=""),"Missing Required Input",IF(COUNTIF('Settings'!$A$15:$A$18,D240)=0,"Unknown Position Type",IF(J240&lt;H240,"Current Odometer Below Install",IF(I240&lt;G240,"Reading Date Before Install",IF(I240&gt;'Settings'!$B$3,"Reading Date After As-of Date",IF(L240&gt;K240,"Current Tread Above Original",IF(OR(H240&lt;0,J240&lt;0,K240&lt;=0,L240&lt;0,Y240&lt;0,Z240&lt;0,V240&lt;=0),"Check Numeric Input",IF(O240&lt;=0,"Check Wear Rate","OK")))))))))</f>
        <v/>
      </c>
      <c r="AE240" s="37" t="n"/>
      <c r="AF240" s="62">
        <f>IFERROR(IF(AND(AD240="OK",ISNUMBER(X240)),X240+ROW()/100000,""),"")</f>
        <v/>
      </c>
    </row>
    <row r="241">
      <c r="A241" s="25" t="n"/>
      <c r="B241" s="25" t="n"/>
      <c r="C241" s="25" t="n"/>
      <c r="D241" s="25" t="n"/>
      <c r="E241" s="25" t="n"/>
      <c r="F241" s="25" t="n"/>
      <c r="G241" s="55" t="n"/>
      <c r="H241" s="27" t="n"/>
      <c r="I241" s="55" t="n"/>
      <c r="J241" s="27" t="n"/>
      <c r="K241" s="56" t="n"/>
      <c r="L241" s="56" t="n"/>
      <c r="M241" s="29">
        <f>IF($A241="","",IFERROR(IF(OR(H241="",J241=""),"",MAX(0,J241-H241)),""))</f>
        <v/>
      </c>
      <c r="N241" s="57">
        <f>IF($A241="","",IFERROR(IF(OR(K241="",L241=""),"",MAX(0,K241-L241)),""))</f>
        <v/>
      </c>
      <c r="O241" s="31">
        <f>IF($A241="","",IFERROR(IF(AND(M241&gt;0,N241&gt;0),N241/(M241/1000),VLOOKUP(D241,'Settings'!$A$15:$C$18,3,FALSE)),""))</f>
        <v/>
      </c>
      <c r="P241" s="32">
        <f>IF(OR(A241="",D241=""),"",IF(AND(M241&gt;0,N241&gt;0),"Observed Wear","Default from Settings"))</f>
        <v/>
      </c>
      <c r="Q241" s="57">
        <f>IF($A241="","",IFERROR(VLOOKUP(D241,'Settings'!$A$15:$C$18,2,FALSE),""))</f>
        <v/>
      </c>
      <c r="R241" s="57">
        <f>IF($A241="","",IFERROR(MAX(0,L241-Q241),""))</f>
        <v/>
      </c>
      <c r="S241" s="29">
        <f>IF($A241="","",IFERROR(IF(L241&lt;=Q241,0,R241/O241*1000),""))</f>
        <v/>
      </c>
      <c r="T241" s="29">
        <f>IF($A241="","",IFERROR(J241+S241,""))</f>
        <v/>
      </c>
      <c r="U241" s="27" t="n"/>
      <c r="V241" s="29">
        <f>IF(A241="","",IF(U241="",'Settings'!$B$4,U241))</f>
        <v/>
      </c>
      <c r="W241" s="57">
        <f>IF($A241="","",IFERROR(S241/V241,""))</f>
        <v/>
      </c>
      <c r="X241" s="58">
        <f>IF($A241="","",IFERROR(IF(S241=0,I241,I241+ROUNDUP(W241*365/12,0)),""))</f>
        <v/>
      </c>
      <c r="Y241" s="59" t="n"/>
      <c r="Z241" s="59" t="n"/>
      <c r="AA241" s="60">
        <f>IF($A241="","",IFERROR(Y241+Z241,""))</f>
        <v/>
      </c>
      <c r="AB241" s="32">
        <f>IF(A241="","",IF(AD241&lt;&gt;"OK","Review Data",IF(L241&lt;=Q241,"Due Now",IF(X241&lt;='Settings'!$B$3,"Due Now",IF(X241&lt;='Settings'!$B$3+'Settings'!$B$5,"Due in 30 Days",IF(X241&lt;='Settings'!$B$3+'Settings'!$B$6,"Due in 90 Days",IF(X241&lt;=EDATE('Settings'!$B$3,6),"Due in 6 Months","Monitor")))))))</f>
        <v/>
      </c>
      <c r="AC241" s="61">
        <f>IF($A241="","",IFERROR(EOMONTH(X241,0),""))</f>
        <v/>
      </c>
      <c r="AD241" s="32">
        <f>IF(A241="","",IF(OR(B241="",C241="",D241="",G241="",H241="",I241="",J241="",K241="",L241="",Y241="",Z241=""),"Missing Required Input",IF(COUNTIF('Settings'!$A$15:$A$18,D241)=0,"Unknown Position Type",IF(J241&lt;H241,"Current Odometer Below Install",IF(I241&lt;G241,"Reading Date Before Install",IF(I241&gt;'Settings'!$B$3,"Reading Date After As-of Date",IF(L241&gt;K241,"Current Tread Above Original",IF(OR(H241&lt;0,J241&lt;0,K241&lt;=0,L241&lt;0,Y241&lt;0,Z241&lt;0,V241&lt;=0),"Check Numeric Input",IF(O241&lt;=0,"Check Wear Rate","OK")))))))))</f>
        <v/>
      </c>
      <c r="AE241" s="37" t="n"/>
      <c r="AF241" s="62">
        <f>IFERROR(IF(AND(AD241="OK",ISNUMBER(X241)),X241+ROW()/100000,""),"")</f>
        <v/>
      </c>
    </row>
    <row r="242">
      <c r="A242" s="25" t="n"/>
      <c r="B242" s="25" t="n"/>
      <c r="C242" s="25" t="n"/>
      <c r="D242" s="25" t="n"/>
      <c r="E242" s="25" t="n"/>
      <c r="F242" s="25" t="n"/>
      <c r="G242" s="55" t="n"/>
      <c r="H242" s="27" t="n"/>
      <c r="I242" s="55" t="n"/>
      <c r="J242" s="27" t="n"/>
      <c r="K242" s="56" t="n"/>
      <c r="L242" s="56" t="n"/>
      <c r="M242" s="29">
        <f>IF($A242="","",IFERROR(IF(OR(H242="",J242=""),"",MAX(0,J242-H242)),""))</f>
        <v/>
      </c>
      <c r="N242" s="57">
        <f>IF($A242="","",IFERROR(IF(OR(K242="",L242=""),"",MAX(0,K242-L242)),""))</f>
        <v/>
      </c>
      <c r="O242" s="31">
        <f>IF($A242="","",IFERROR(IF(AND(M242&gt;0,N242&gt;0),N242/(M242/1000),VLOOKUP(D242,'Settings'!$A$15:$C$18,3,FALSE)),""))</f>
        <v/>
      </c>
      <c r="P242" s="32">
        <f>IF(OR(A242="",D242=""),"",IF(AND(M242&gt;0,N242&gt;0),"Observed Wear","Default from Settings"))</f>
        <v/>
      </c>
      <c r="Q242" s="57">
        <f>IF($A242="","",IFERROR(VLOOKUP(D242,'Settings'!$A$15:$C$18,2,FALSE),""))</f>
        <v/>
      </c>
      <c r="R242" s="57">
        <f>IF($A242="","",IFERROR(MAX(0,L242-Q242),""))</f>
        <v/>
      </c>
      <c r="S242" s="29">
        <f>IF($A242="","",IFERROR(IF(L242&lt;=Q242,0,R242/O242*1000),""))</f>
        <v/>
      </c>
      <c r="T242" s="29">
        <f>IF($A242="","",IFERROR(J242+S242,""))</f>
        <v/>
      </c>
      <c r="U242" s="27" t="n"/>
      <c r="V242" s="29">
        <f>IF(A242="","",IF(U242="",'Settings'!$B$4,U242))</f>
        <v/>
      </c>
      <c r="W242" s="57">
        <f>IF($A242="","",IFERROR(S242/V242,""))</f>
        <v/>
      </c>
      <c r="X242" s="58">
        <f>IF($A242="","",IFERROR(IF(S242=0,I242,I242+ROUNDUP(W242*365/12,0)),""))</f>
        <v/>
      </c>
      <c r="Y242" s="59" t="n"/>
      <c r="Z242" s="59" t="n"/>
      <c r="AA242" s="60">
        <f>IF($A242="","",IFERROR(Y242+Z242,""))</f>
        <v/>
      </c>
      <c r="AB242" s="32">
        <f>IF(A242="","",IF(AD242&lt;&gt;"OK","Review Data",IF(L242&lt;=Q242,"Due Now",IF(X242&lt;='Settings'!$B$3,"Due Now",IF(X242&lt;='Settings'!$B$3+'Settings'!$B$5,"Due in 30 Days",IF(X242&lt;='Settings'!$B$3+'Settings'!$B$6,"Due in 90 Days",IF(X242&lt;=EDATE('Settings'!$B$3,6),"Due in 6 Months","Monitor")))))))</f>
        <v/>
      </c>
      <c r="AC242" s="61">
        <f>IF($A242="","",IFERROR(EOMONTH(X242,0),""))</f>
        <v/>
      </c>
      <c r="AD242" s="32">
        <f>IF(A242="","",IF(OR(B242="",C242="",D242="",G242="",H242="",I242="",J242="",K242="",L242="",Y242="",Z242=""),"Missing Required Input",IF(COUNTIF('Settings'!$A$15:$A$18,D242)=0,"Unknown Position Type",IF(J242&lt;H242,"Current Odometer Below Install",IF(I242&lt;G242,"Reading Date Before Install",IF(I242&gt;'Settings'!$B$3,"Reading Date After As-of Date",IF(L242&gt;K242,"Current Tread Above Original",IF(OR(H242&lt;0,J242&lt;0,K242&lt;=0,L242&lt;0,Y242&lt;0,Z242&lt;0,V242&lt;=0),"Check Numeric Input",IF(O242&lt;=0,"Check Wear Rate","OK")))))))))</f>
        <v/>
      </c>
      <c r="AE242" s="37" t="n"/>
      <c r="AF242" s="62">
        <f>IFERROR(IF(AND(AD242="OK",ISNUMBER(X242)),X242+ROW()/100000,""),"")</f>
        <v/>
      </c>
    </row>
    <row r="243">
      <c r="A243" s="25" t="n"/>
      <c r="B243" s="25" t="n"/>
      <c r="C243" s="25" t="n"/>
      <c r="D243" s="25" t="n"/>
      <c r="E243" s="25" t="n"/>
      <c r="F243" s="25" t="n"/>
      <c r="G243" s="55" t="n"/>
      <c r="H243" s="27" t="n"/>
      <c r="I243" s="55" t="n"/>
      <c r="J243" s="27" t="n"/>
      <c r="K243" s="56" t="n"/>
      <c r="L243" s="56" t="n"/>
      <c r="M243" s="29">
        <f>IF($A243="","",IFERROR(IF(OR(H243="",J243=""),"",MAX(0,J243-H243)),""))</f>
        <v/>
      </c>
      <c r="N243" s="57">
        <f>IF($A243="","",IFERROR(IF(OR(K243="",L243=""),"",MAX(0,K243-L243)),""))</f>
        <v/>
      </c>
      <c r="O243" s="31">
        <f>IF($A243="","",IFERROR(IF(AND(M243&gt;0,N243&gt;0),N243/(M243/1000),VLOOKUP(D243,'Settings'!$A$15:$C$18,3,FALSE)),""))</f>
        <v/>
      </c>
      <c r="P243" s="32">
        <f>IF(OR(A243="",D243=""),"",IF(AND(M243&gt;0,N243&gt;0),"Observed Wear","Default from Settings"))</f>
        <v/>
      </c>
      <c r="Q243" s="57">
        <f>IF($A243="","",IFERROR(VLOOKUP(D243,'Settings'!$A$15:$C$18,2,FALSE),""))</f>
        <v/>
      </c>
      <c r="R243" s="57">
        <f>IF($A243="","",IFERROR(MAX(0,L243-Q243),""))</f>
        <v/>
      </c>
      <c r="S243" s="29">
        <f>IF($A243="","",IFERROR(IF(L243&lt;=Q243,0,R243/O243*1000),""))</f>
        <v/>
      </c>
      <c r="T243" s="29">
        <f>IF($A243="","",IFERROR(J243+S243,""))</f>
        <v/>
      </c>
      <c r="U243" s="27" t="n"/>
      <c r="V243" s="29">
        <f>IF(A243="","",IF(U243="",'Settings'!$B$4,U243))</f>
        <v/>
      </c>
      <c r="W243" s="57">
        <f>IF($A243="","",IFERROR(S243/V243,""))</f>
        <v/>
      </c>
      <c r="X243" s="58">
        <f>IF($A243="","",IFERROR(IF(S243=0,I243,I243+ROUNDUP(W243*365/12,0)),""))</f>
        <v/>
      </c>
      <c r="Y243" s="59" t="n"/>
      <c r="Z243" s="59" t="n"/>
      <c r="AA243" s="60">
        <f>IF($A243="","",IFERROR(Y243+Z243,""))</f>
        <v/>
      </c>
      <c r="AB243" s="32">
        <f>IF(A243="","",IF(AD243&lt;&gt;"OK","Review Data",IF(L243&lt;=Q243,"Due Now",IF(X243&lt;='Settings'!$B$3,"Due Now",IF(X243&lt;='Settings'!$B$3+'Settings'!$B$5,"Due in 30 Days",IF(X243&lt;='Settings'!$B$3+'Settings'!$B$6,"Due in 90 Days",IF(X243&lt;=EDATE('Settings'!$B$3,6),"Due in 6 Months","Monitor")))))))</f>
        <v/>
      </c>
      <c r="AC243" s="61">
        <f>IF($A243="","",IFERROR(EOMONTH(X243,0),""))</f>
        <v/>
      </c>
      <c r="AD243" s="32">
        <f>IF(A243="","",IF(OR(B243="",C243="",D243="",G243="",H243="",I243="",J243="",K243="",L243="",Y243="",Z243=""),"Missing Required Input",IF(COUNTIF('Settings'!$A$15:$A$18,D243)=0,"Unknown Position Type",IF(J243&lt;H243,"Current Odometer Below Install",IF(I243&lt;G243,"Reading Date Before Install",IF(I243&gt;'Settings'!$B$3,"Reading Date After As-of Date",IF(L243&gt;K243,"Current Tread Above Original",IF(OR(H243&lt;0,J243&lt;0,K243&lt;=0,L243&lt;0,Y243&lt;0,Z243&lt;0,V243&lt;=0),"Check Numeric Input",IF(O243&lt;=0,"Check Wear Rate","OK")))))))))</f>
        <v/>
      </c>
      <c r="AE243" s="37" t="n"/>
      <c r="AF243" s="62">
        <f>IFERROR(IF(AND(AD243="OK",ISNUMBER(X243)),X243+ROW()/100000,""),"")</f>
        <v/>
      </c>
    </row>
    <row r="244">
      <c r="A244" s="25" t="n"/>
      <c r="B244" s="25" t="n"/>
      <c r="C244" s="25" t="n"/>
      <c r="D244" s="25" t="n"/>
      <c r="E244" s="25" t="n"/>
      <c r="F244" s="25" t="n"/>
      <c r="G244" s="55" t="n"/>
      <c r="H244" s="27" t="n"/>
      <c r="I244" s="55" t="n"/>
      <c r="J244" s="27" t="n"/>
      <c r="K244" s="56" t="n"/>
      <c r="L244" s="56" t="n"/>
      <c r="M244" s="29">
        <f>IF($A244="","",IFERROR(IF(OR(H244="",J244=""),"",MAX(0,J244-H244)),""))</f>
        <v/>
      </c>
      <c r="N244" s="57">
        <f>IF($A244="","",IFERROR(IF(OR(K244="",L244=""),"",MAX(0,K244-L244)),""))</f>
        <v/>
      </c>
      <c r="O244" s="31">
        <f>IF($A244="","",IFERROR(IF(AND(M244&gt;0,N244&gt;0),N244/(M244/1000),VLOOKUP(D244,'Settings'!$A$15:$C$18,3,FALSE)),""))</f>
        <v/>
      </c>
      <c r="P244" s="32">
        <f>IF(OR(A244="",D244=""),"",IF(AND(M244&gt;0,N244&gt;0),"Observed Wear","Default from Settings"))</f>
        <v/>
      </c>
      <c r="Q244" s="57">
        <f>IF($A244="","",IFERROR(VLOOKUP(D244,'Settings'!$A$15:$C$18,2,FALSE),""))</f>
        <v/>
      </c>
      <c r="R244" s="57">
        <f>IF($A244="","",IFERROR(MAX(0,L244-Q244),""))</f>
        <v/>
      </c>
      <c r="S244" s="29">
        <f>IF($A244="","",IFERROR(IF(L244&lt;=Q244,0,R244/O244*1000),""))</f>
        <v/>
      </c>
      <c r="T244" s="29">
        <f>IF($A244="","",IFERROR(J244+S244,""))</f>
        <v/>
      </c>
      <c r="U244" s="27" t="n"/>
      <c r="V244" s="29">
        <f>IF(A244="","",IF(U244="",'Settings'!$B$4,U244))</f>
        <v/>
      </c>
      <c r="W244" s="57">
        <f>IF($A244="","",IFERROR(S244/V244,""))</f>
        <v/>
      </c>
      <c r="X244" s="58">
        <f>IF($A244="","",IFERROR(IF(S244=0,I244,I244+ROUNDUP(W244*365/12,0)),""))</f>
        <v/>
      </c>
      <c r="Y244" s="59" t="n"/>
      <c r="Z244" s="59" t="n"/>
      <c r="AA244" s="60">
        <f>IF($A244="","",IFERROR(Y244+Z244,""))</f>
        <v/>
      </c>
      <c r="AB244" s="32">
        <f>IF(A244="","",IF(AD244&lt;&gt;"OK","Review Data",IF(L244&lt;=Q244,"Due Now",IF(X244&lt;='Settings'!$B$3,"Due Now",IF(X244&lt;='Settings'!$B$3+'Settings'!$B$5,"Due in 30 Days",IF(X244&lt;='Settings'!$B$3+'Settings'!$B$6,"Due in 90 Days",IF(X244&lt;=EDATE('Settings'!$B$3,6),"Due in 6 Months","Monitor")))))))</f>
        <v/>
      </c>
      <c r="AC244" s="61">
        <f>IF($A244="","",IFERROR(EOMONTH(X244,0),""))</f>
        <v/>
      </c>
      <c r="AD244" s="32">
        <f>IF(A244="","",IF(OR(B244="",C244="",D244="",G244="",H244="",I244="",J244="",K244="",L244="",Y244="",Z244=""),"Missing Required Input",IF(COUNTIF('Settings'!$A$15:$A$18,D244)=0,"Unknown Position Type",IF(J244&lt;H244,"Current Odometer Below Install",IF(I244&lt;G244,"Reading Date Before Install",IF(I244&gt;'Settings'!$B$3,"Reading Date After As-of Date",IF(L244&gt;K244,"Current Tread Above Original",IF(OR(H244&lt;0,J244&lt;0,K244&lt;=0,L244&lt;0,Y244&lt;0,Z244&lt;0,V244&lt;=0),"Check Numeric Input",IF(O244&lt;=0,"Check Wear Rate","OK")))))))))</f>
        <v/>
      </c>
      <c r="AE244" s="37" t="n"/>
      <c r="AF244" s="62">
        <f>IFERROR(IF(AND(AD244="OK",ISNUMBER(X244)),X244+ROW()/100000,""),"")</f>
        <v/>
      </c>
    </row>
    <row r="245">
      <c r="A245" s="25" t="n"/>
      <c r="B245" s="25" t="n"/>
      <c r="C245" s="25" t="n"/>
      <c r="D245" s="25" t="n"/>
      <c r="E245" s="25" t="n"/>
      <c r="F245" s="25" t="n"/>
      <c r="G245" s="55" t="n"/>
      <c r="H245" s="27" t="n"/>
      <c r="I245" s="55" t="n"/>
      <c r="J245" s="27" t="n"/>
      <c r="K245" s="56" t="n"/>
      <c r="L245" s="56" t="n"/>
      <c r="M245" s="29">
        <f>IF($A245="","",IFERROR(IF(OR(H245="",J245=""),"",MAX(0,J245-H245)),""))</f>
        <v/>
      </c>
      <c r="N245" s="57">
        <f>IF($A245="","",IFERROR(IF(OR(K245="",L245=""),"",MAX(0,K245-L245)),""))</f>
        <v/>
      </c>
      <c r="O245" s="31">
        <f>IF($A245="","",IFERROR(IF(AND(M245&gt;0,N245&gt;0),N245/(M245/1000),VLOOKUP(D245,'Settings'!$A$15:$C$18,3,FALSE)),""))</f>
        <v/>
      </c>
      <c r="P245" s="32">
        <f>IF(OR(A245="",D245=""),"",IF(AND(M245&gt;0,N245&gt;0),"Observed Wear","Default from Settings"))</f>
        <v/>
      </c>
      <c r="Q245" s="57">
        <f>IF($A245="","",IFERROR(VLOOKUP(D245,'Settings'!$A$15:$C$18,2,FALSE),""))</f>
        <v/>
      </c>
      <c r="R245" s="57">
        <f>IF($A245="","",IFERROR(MAX(0,L245-Q245),""))</f>
        <v/>
      </c>
      <c r="S245" s="29">
        <f>IF($A245="","",IFERROR(IF(L245&lt;=Q245,0,R245/O245*1000),""))</f>
        <v/>
      </c>
      <c r="T245" s="29">
        <f>IF($A245="","",IFERROR(J245+S245,""))</f>
        <v/>
      </c>
      <c r="U245" s="27" t="n"/>
      <c r="V245" s="29">
        <f>IF(A245="","",IF(U245="",'Settings'!$B$4,U245))</f>
        <v/>
      </c>
      <c r="W245" s="57">
        <f>IF($A245="","",IFERROR(S245/V245,""))</f>
        <v/>
      </c>
      <c r="X245" s="58">
        <f>IF($A245="","",IFERROR(IF(S245=0,I245,I245+ROUNDUP(W245*365/12,0)),""))</f>
        <v/>
      </c>
      <c r="Y245" s="59" t="n"/>
      <c r="Z245" s="59" t="n"/>
      <c r="AA245" s="60">
        <f>IF($A245="","",IFERROR(Y245+Z245,""))</f>
        <v/>
      </c>
      <c r="AB245" s="32">
        <f>IF(A245="","",IF(AD245&lt;&gt;"OK","Review Data",IF(L245&lt;=Q245,"Due Now",IF(X245&lt;='Settings'!$B$3,"Due Now",IF(X245&lt;='Settings'!$B$3+'Settings'!$B$5,"Due in 30 Days",IF(X245&lt;='Settings'!$B$3+'Settings'!$B$6,"Due in 90 Days",IF(X245&lt;=EDATE('Settings'!$B$3,6),"Due in 6 Months","Monitor")))))))</f>
        <v/>
      </c>
      <c r="AC245" s="61">
        <f>IF($A245="","",IFERROR(EOMONTH(X245,0),""))</f>
        <v/>
      </c>
      <c r="AD245" s="32">
        <f>IF(A245="","",IF(OR(B245="",C245="",D245="",G245="",H245="",I245="",J245="",K245="",L245="",Y245="",Z245=""),"Missing Required Input",IF(COUNTIF('Settings'!$A$15:$A$18,D245)=0,"Unknown Position Type",IF(J245&lt;H245,"Current Odometer Below Install",IF(I245&lt;G245,"Reading Date Before Install",IF(I245&gt;'Settings'!$B$3,"Reading Date After As-of Date",IF(L245&gt;K245,"Current Tread Above Original",IF(OR(H245&lt;0,J245&lt;0,K245&lt;=0,L245&lt;0,Y245&lt;0,Z245&lt;0,V245&lt;=0),"Check Numeric Input",IF(O245&lt;=0,"Check Wear Rate","OK")))))))))</f>
        <v/>
      </c>
      <c r="AE245" s="37" t="n"/>
      <c r="AF245" s="62">
        <f>IFERROR(IF(AND(AD245="OK",ISNUMBER(X245)),X245+ROW()/100000,""),"")</f>
        <v/>
      </c>
    </row>
    <row r="246">
      <c r="A246" s="25" t="n"/>
      <c r="B246" s="25" t="n"/>
      <c r="C246" s="25" t="n"/>
      <c r="D246" s="25" t="n"/>
      <c r="E246" s="25" t="n"/>
      <c r="F246" s="25" t="n"/>
      <c r="G246" s="55" t="n"/>
      <c r="H246" s="27" t="n"/>
      <c r="I246" s="55" t="n"/>
      <c r="J246" s="27" t="n"/>
      <c r="K246" s="56" t="n"/>
      <c r="L246" s="56" t="n"/>
      <c r="M246" s="29">
        <f>IF($A246="","",IFERROR(IF(OR(H246="",J246=""),"",MAX(0,J246-H246)),""))</f>
        <v/>
      </c>
      <c r="N246" s="57">
        <f>IF($A246="","",IFERROR(IF(OR(K246="",L246=""),"",MAX(0,K246-L246)),""))</f>
        <v/>
      </c>
      <c r="O246" s="31">
        <f>IF($A246="","",IFERROR(IF(AND(M246&gt;0,N246&gt;0),N246/(M246/1000),VLOOKUP(D246,'Settings'!$A$15:$C$18,3,FALSE)),""))</f>
        <v/>
      </c>
      <c r="P246" s="32">
        <f>IF(OR(A246="",D246=""),"",IF(AND(M246&gt;0,N246&gt;0),"Observed Wear","Default from Settings"))</f>
        <v/>
      </c>
      <c r="Q246" s="57">
        <f>IF($A246="","",IFERROR(VLOOKUP(D246,'Settings'!$A$15:$C$18,2,FALSE),""))</f>
        <v/>
      </c>
      <c r="R246" s="57">
        <f>IF($A246="","",IFERROR(MAX(0,L246-Q246),""))</f>
        <v/>
      </c>
      <c r="S246" s="29">
        <f>IF($A246="","",IFERROR(IF(L246&lt;=Q246,0,R246/O246*1000),""))</f>
        <v/>
      </c>
      <c r="T246" s="29">
        <f>IF($A246="","",IFERROR(J246+S246,""))</f>
        <v/>
      </c>
      <c r="U246" s="27" t="n"/>
      <c r="V246" s="29">
        <f>IF(A246="","",IF(U246="",'Settings'!$B$4,U246))</f>
        <v/>
      </c>
      <c r="W246" s="57">
        <f>IF($A246="","",IFERROR(S246/V246,""))</f>
        <v/>
      </c>
      <c r="X246" s="58">
        <f>IF($A246="","",IFERROR(IF(S246=0,I246,I246+ROUNDUP(W246*365/12,0)),""))</f>
        <v/>
      </c>
      <c r="Y246" s="59" t="n"/>
      <c r="Z246" s="59" t="n"/>
      <c r="AA246" s="60">
        <f>IF($A246="","",IFERROR(Y246+Z246,""))</f>
        <v/>
      </c>
      <c r="AB246" s="32">
        <f>IF(A246="","",IF(AD246&lt;&gt;"OK","Review Data",IF(L246&lt;=Q246,"Due Now",IF(X246&lt;='Settings'!$B$3,"Due Now",IF(X246&lt;='Settings'!$B$3+'Settings'!$B$5,"Due in 30 Days",IF(X246&lt;='Settings'!$B$3+'Settings'!$B$6,"Due in 90 Days",IF(X246&lt;=EDATE('Settings'!$B$3,6),"Due in 6 Months","Monitor")))))))</f>
        <v/>
      </c>
      <c r="AC246" s="61">
        <f>IF($A246="","",IFERROR(EOMONTH(X246,0),""))</f>
        <v/>
      </c>
      <c r="AD246" s="32">
        <f>IF(A246="","",IF(OR(B246="",C246="",D246="",G246="",H246="",I246="",J246="",K246="",L246="",Y246="",Z246=""),"Missing Required Input",IF(COUNTIF('Settings'!$A$15:$A$18,D246)=0,"Unknown Position Type",IF(J246&lt;H246,"Current Odometer Below Install",IF(I246&lt;G246,"Reading Date Before Install",IF(I246&gt;'Settings'!$B$3,"Reading Date After As-of Date",IF(L246&gt;K246,"Current Tread Above Original",IF(OR(H246&lt;0,J246&lt;0,K246&lt;=0,L246&lt;0,Y246&lt;0,Z246&lt;0,V246&lt;=0),"Check Numeric Input",IF(O246&lt;=0,"Check Wear Rate","OK")))))))))</f>
        <v/>
      </c>
      <c r="AE246" s="37" t="n"/>
      <c r="AF246" s="62">
        <f>IFERROR(IF(AND(AD246="OK",ISNUMBER(X246)),X246+ROW()/100000,""),"")</f>
        <v/>
      </c>
    </row>
    <row r="247">
      <c r="A247" s="25" t="n"/>
      <c r="B247" s="25" t="n"/>
      <c r="C247" s="25" t="n"/>
      <c r="D247" s="25" t="n"/>
      <c r="E247" s="25" t="n"/>
      <c r="F247" s="25" t="n"/>
      <c r="G247" s="55" t="n"/>
      <c r="H247" s="27" t="n"/>
      <c r="I247" s="55" t="n"/>
      <c r="J247" s="27" t="n"/>
      <c r="K247" s="56" t="n"/>
      <c r="L247" s="56" t="n"/>
      <c r="M247" s="29">
        <f>IF($A247="","",IFERROR(IF(OR(H247="",J247=""),"",MAX(0,J247-H247)),""))</f>
        <v/>
      </c>
      <c r="N247" s="57">
        <f>IF($A247="","",IFERROR(IF(OR(K247="",L247=""),"",MAX(0,K247-L247)),""))</f>
        <v/>
      </c>
      <c r="O247" s="31">
        <f>IF($A247="","",IFERROR(IF(AND(M247&gt;0,N247&gt;0),N247/(M247/1000),VLOOKUP(D247,'Settings'!$A$15:$C$18,3,FALSE)),""))</f>
        <v/>
      </c>
      <c r="P247" s="32">
        <f>IF(OR(A247="",D247=""),"",IF(AND(M247&gt;0,N247&gt;0),"Observed Wear","Default from Settings"))</f>
        <v/>
      </c>
      <c r="Q247" s="57">
        <f>IF($A247="","",IFERROR(VLOOKUP(D247,'Settings'!$A$15:$C$18,2,FALSE),""))</f>
        <v/>
      </c>
      <c r="R247" s="57">
        <f>IF($A247="","",IFERROR(MAX(0,L247-Q247),""))</f>
        <v/>
      </c>
      <c r="S247" s="29">
        <f>IF($A247="","",IFERROR(IF(L247&lt;=Q247,0,R247/O247*1000),""))</f>
        <v/>
      </c>
      <c r="T247" s="29">
        <f>IF($A247="","",IFERROR(J247+S247,""))</f>
        <v/>
      </c>
      <c r="U247" s="27" t="n"/>
      <c r="V247" s="29">
        <f>IF(A247="","",IF(U247="",'Settings'!$B$4,U247))</f>
        <v/>
      </c>
      <c r="W247" s="57">
        <f>IF($A247="","",IFERROR(S247/V247,""))</f>
        <v/>
      </c>
      <c r="X247" s="58">
        <f>IF($A247="","",IFERROR(IF(S247=0,I247,I247+ROUNDUP(W247*365/12,0)),""))</f>
        <v/>
      </c>
      <c r="Y247" s="59" t="n"/>
      <c r="Z247" s="59" t="n"/>
      <c r="AA247" s="60">
        <f>IF($A247="","",IFERROR(Y247+Z247,""))</f>
        <v/>
      </c>
      <c r="AB247" s="32">
        <f>IF(A247="","",IF(AD247&lt;&gt;"OK","Review Data",IF(L247&lt;=Q247,"Due Now",IF(X247&lt;='Settings'!$B$3,"Due Now",IF(X247&lt;='Settings'!$B$3+'Settings'!$B$5,"Due in 30 Days",IF(X247&lt;='Settings'!$B$3+'Settings'!$B$6,"Due in 90 Days",IF(X247&lt;=EDATE('Settings'!$B$3,6),"Due in 6 Months","Monitor")))))))</f>
        <v/>
      </c>
      <c r="AC247" s="61">
        <f>IF($A247="","",IFERROR(EOMONTH(X247,0),""))</f>
        <v/>
      </c>
      <c r="AD247" s="32">
        <f>IF(A247="","",IF(OR(B247="",C247="",D247="",G247="",H247="",I247="",J247="",K247="",L247="",Y247="",Z247=""),"Missing Required Input",IF(COUNTIF('Settings'!$A$15:$A$18,D247)=0,"Unknown Position Type",IF(J247&lt;H247,"Current Odometer Below Install",IF(I247&lt;G247,"Reading Date Before Install",IF(I247&gt;'Settings'!$B$3,"Reading Date After As-of Date",IF(L247&gt;K247,"Current Tread Above Original",IF(OR(H247&lt;0,J247&lt;0,K247&lt;=0,L247&lt;0,Y247&lt;0,Z247&lt;0,V247&lt;=0),"Check Numeric Input",IF(O247&lt;=0,"Check Wear Rate","OK")))))))))</f>
        <v/>
      </c>
      <c r="AE247" s="37" t="n"/>
      <c r="AF247" s="62">
        <f>IFERROR(IF(AND(AD247="OK",ISNUMBER(X247)),X247+ROW()/100000,""),"")</f>
        <v/>
      </c>
    </row>
    <row r="248">
      <c r="A248" s="25" t="n"/>
      <c r="B248" s="25" t="n"/>
      <c r="C248" s="25" t="n"/>
      <c r="D248" s="25" t="n"/>
      <c r="E248" s="25" t="n"/>
      <c r="F248" s="25" t="n"/>
      <c r="G248" s="55" t="n"/>
      <c r="H248" s="27" t="n"/>
      <c r="I248" s="55" t="n"/>
      <c r="J248" s="27" t="n"/>
      <c r="K248" s="56" t="n"/>
      <c r="L248" s="56" t="n"/>
      <c r="M248" s="29">
        <f>IF($A248="","",IFERROR(IF(OR(H248="",J248=""),"",MAX(0,J248-H248)),""))</f>
        <v/>
      </c>
      <c r="N248" s="57">
        <f>IF($A248="","",IFERROR(IF(OR(K248="",L248=""),"",MAX(0,K248-L248)),""))</f>
        <v/>
      </c>
      <c r="O248" s="31">
        <f>IF($A248="","",IFERROR(IF(AND(M248&gt;0,N248&gt;0),N248/(M248/1000),VLOOKUP(D248,'Settings'!$A$15:$C$18,3,FALSE)),""))</f>
        <v/>
      </c>
      <c r="P248" s="32">
        <f>IF(OR(A248="",D248=""),"",IF(AND(M248&gt;0,N248&gt;0),"Observed Wear","Default from Settings"))</f>
        <v/>
      </c>
      <c r="Q248" s="57">
        <f>IF($A248="","",IFERROR(VLOOKUP(D248,'Settings'!$A$15:$C$18,2,FALSE),""))</f>
        <v/>
      </c>
      <c r="R248" s="57">
        <f>IF($A248="","",IFERROR(MAX(0,L248-Q248),""))</f>
        <v/>
      </c>
      <c r="S248" s="29">
        <f>IF($A248="","",IFERROR(IF(L248&lt;=Q248,0,R248/O248*1000),""))</f>
        <v/>
      </c>
      <c r="T248" s="29">
        <f>IF($A248="","",IFERROR(J248+S248,""))</f>
        <v/>
      </c>
      <c r="U248" s="27" t="n"/>
      <c r="V248" s="29">
        <f>IF(A248="","",IF(U248="",'Settings'!$B$4,U248))</f>
        <v/>
      </c>
      <c r="W248" s="57">
        <f>IF($A248="","",IFERROR(S248/V248,""))</f>
        <v/>
      </c>
      <c r="X248" s="58">
        <f>IF($A248="","",IFERROR(IF(S248=0,I248,I248+ROUNDUP(W248*365/12,0)),""))</f>
        <v/>
      </c>
      <c r="Y248" s="59" t="n"/>
      <c r="Z248" s="59" t="n"/>
      <c r="AA248" s="60">
        <f>IF($A248="","",IFERROR(Y248+Z248,""))</f>
        <v/>
      </c>
      <c r="AB248" s="32">
        <f>IF(A248="","",IF(AD248&lt;&gt;"OK","Review Data",IF(L248&lt;=Q248,"Due Now",IF(X248&lt;='Settings'!$B$3,"Due Now",IF(X248&lt;='Settings'!$B$3+'Settings'!$B$5,"Due in 30 Days",IF(X248&lt;='Settings'!$B$3+'Settings'!$B$6,"Due in 90 Days",IF(X248&lt;=EDATE('Settings'!$B$3,6),"Due in 6 Months","Monitor")))))))</f>
        <v/>
      </c>
      <c r="AC248" s="61">
        <f>IF($A248="","",IFERROR(EOMONTH(X248,0),""))</f>
        <v/>
      </c>
      <c r="AD248" s="32">
        <f>IF(A248="","",IF(OR(B248="",C248="",D248="",G248="",H248="",I248="",J248="",K248="",L248="",Y248="",Z248=""),"Missing Required Input",IF(COUNTIF('Settings'!$A$15:$A$18,D248)=0,"Unknown Position Type",IF(J248&lt;H248,"Current Odometer Below Install",IF(I248&lt;G248,"Reading Date Before Install",IF(I248&gt;'Settings'!$B$3,"Reading Date After As-of Date",IF(L248&gt;K248,"Current Tread Above Original",IF(OR(H248&lt;0,J248&lt;0,K248&lt;=0,L248&lt;0,Y248&lt;0,Z248&lt;0,V248&lt;=0),"Check Numeric Input",IF(O248&lt;=0,"Check Wear Rate","OK")))))))))</f>
        <v/>
      </c>
      <c r="AE248" s="37" t="n"/>
      <c r="AF248" s="62">
        <f>IFERROR(IF(AND(AD248="OK",ISNUMBER(X248)),X248+ROW()/100000,""),"")</f>
        <v/>
      </c>
    </row>
    <row r="249">
      <c r="A249" s="25" t="n"/>
      <c r="B249" s="25" t="n"/>
      <c r="C249" s="25" t="n"/>
      <c r="D249" s="25" t="n"/>
      <c r="E249" s="25" t="n"/>
      <c r="F249" s="25" t="n"/>
      <c r="G249" s="55" t="n"/>
      <c r="H249" s="27" t="n"/>
      <c r="I249" s="55" t="n"/>
      <c r="J249" s="27" t="n"/>
      <c r="K249" s="56" t="n"/>
      <c r="L249" s="56" t="n"/>
      <c r="M249" s="29">
        <f>IF($A249="","",IFERROR(IF(OR(H249="",J249=""),"",MAX(0,J249-H249)),""))</f>
        <v/>
      </c>
      <c r="N249" s="57">
        <f>IF($A249="","",IFERROR(IF(OR(K249="",L249=""),"",MAX(0,K249-L249)),""))</f>
        <v/>
      </c>
      <c r="O249" s="31">
        <f>IF($A249="","",IFERROR(IF(AND(M249&gt;0,N249&gt;0),N249/(M249/1000),VLOOKUP(D249,'Settings'!$A$15:$C$18,3,FALSE)),""))</f>
        <v/>
      </c>
      <c r="P249" s="32">
        <f>IF(OR(A249="",D249=""),"",IF(AND(M249&gt;0,N249&gt;0),"Observed Wear","Default from Settings"))</f>
        <v/>
      </c>
      <c r="Q249" s="57">
        <f>IF($A249="","",IFERROR(VLOOKUP(D249,'Settings'!$A$15:$C$18,2,FALSE),""))</f>
        <v/>
      </c>
      <c r="R249" s="57">
        <f>IF($A249="","",IFERROR(MAX(0,L249-Q249),""))</f>
        <v/>
      </c>
      <c r="S249" s="29">
        <f>IF($A249="","",IFERROR(IF(L249&lt;=Q249,0,R249/O249*1000),""))</f>
        <v/>
      </c>
      <c r="T249" s="29">
        <f>IF($A249="","",IFERROR(J249+S249,""))</f>
        <v/>
      </c>
      <c r="U249" s="27" t="n"/>
      <c r="V249" s="29">
        <f>IF(A249="","",IF(U249="",'Settings'!$B$4,U249))</f>
        <v/>
      </c>
      <c r="W249" s="57">
        <f>IF($A249="","",IFERROR(S249/V249,""))</f>
        <v/>
      </c>
      <c r="X249" s="58">
        <f>IF($A249="","",IFERROR(IF(S249=0,I249,I249+ROUNDUP(W249*365/12,0)),""))</f>
        <v/>
      </c>
      <c r="Y249" s="59" t="n"/>
      <c r="Z249" s="59" t="n"/>
      <c r="AA249" s="60">
        <f>IF($A249="","",IFERROR(Y249+Z249,""))</f>
        <v/>
      </c>
      <c r="AB249" s="32">
        <f>IF(A249="","",IF(AD249&lt;&gt;"OK","Review Data",IF(L249&lt;=Q249,"Due Now",IF(X249&lt;='Settings'!$B$3,"Due Now",IF(X249&lt;='Settings'!$B$3+'Settings'!$B$5,"Due in 30 Days",IF(X249&lt;='Settings'!$B$3+'Settings'!$B$6,"Due in 90 Days",IF(X249&lt;=EDATE('Settings'!$B$3,6),"Due in 6 Months","Monitor")))))))</f>
        <v/>
      </c>
      <c r="AC249" s="61">
        <f>IF($A249="","",IFERROR(EOMONTH(X249,0),""))</f>
        <v/>
      </c>
      <c r="AD249" s="32">
        <f>IF(A249="","",IF(OR(B249="",C249="",D249="",G249="",H249="",I249="",J249="",K249="",L249="",Y249="",Z249=""),"Missing Required Input",IF(COUNTIF('Settings'!$A$15:$A$18,D249)=0,"Unknown Position Type",IF(J249&lt;H249,"Current Odometer Below Install",IF(I249&lt;G249,"Reading Date Before Install",IF(I249&gt;'Settings'!$B$3,"Reading Date After As-of Date",IF(L249&gt;K249,"Current Tread Above Original",IF(OR(H249&lt;0,J249&lt;0,K249&lt;=0,L249&lt;0,Y249&lt;0,Z249&lt;0,V249&lt;=0),"Check Numeric Input",IF(O249&lt;=0,"Check Wear Rate","OK")))))))))</f>
        <v/>
      </c>
      <c r="AE249" s="37" t="n"/>
      <c r="AF249" s="62">
        <f>IFERROR(IF(AND(AD249="OK",ISNUMBER(X249)),X249+ROW()/100000,""),"")</f>
        <v/>
      </c>
    </row>
    <row r="250">
      <c r="A250" s="25" t="n"/>
      <c r="B250" s="25" t="n"/>
      <c r="C250" s="25" t="n"/>
      <c r="D250" s="25" t="n"/>
      <c r="E250" s="25" t="n"/>
      <c r="F250" s="25" t="n"/>
      <c r="G250" s="55" t="n"/>
      <c r="H250" s="27" t="n"/>
      <c r="I250" s="55" t="n"/>
      <c r="J250" s="27" t="n"/>
      <c r="K250" s="56" t="n"/>
      <c r="L250" s="56" t="n"/>
      <c r="M250" s="29">
        <f>IF($A250="","",IFERROR(IF(OR(H250="",J250=""),"",MAX(0,J250-H250)),""))</f>
        <v/>
      </c>
      <c r="N250" s="57">
        <f>IF($A250="","",IFERROR(IF(OR(K250="",L250=""),"",MAX(0,K250-L250)),""))</f>
        <v/>
      </c>
      <c r="O250" s="31">
        <f>IF($A250="","",IFERROR(IF(AND(M250&gt;0,N250&gt;0),N250/(M250/1000),VLOOKUP(D250,'Settings'!$A$15:$C$18,3,FALSE)),""))</f>
        <v/>
      </c>
      <c r="P250" s="32">
        <f>IF(OR(A250="",D250=""),"",IF(AND(M250&gt;0,N250&gt;0),"Observed Wear","Default from Settings"))</f>
        <v/>
      </c>
      <c r="Q250" s="57">
        <f>IF($A250="","",IFERROR(VLOOKUP(D250,'Settings'!$A$15:$C$18,2,FALSE),""))</f>
        <v/>
      </c>
      <c r="R250" s="57">
        <f>IF($A250="","",IFERROR(MAX(0,L250-Q250),""))</f>
        <v/>
      </c>
      <c r="S250" s="29">
        <f>IF($A250="","",IFERROR(IF(L250&lt;=Q250,0,R250/O250*1000),""))</f>
        <v/>
      </c>
      <c r="T250" s="29">
        <f>IF($A250="","",IFERROR(J250+S250,""))</f>
        <v/>
      </c>
      <c r="U250" s="27" t="n"/>
      <c r="V250" s="29">
        <f>IF(A250="","",IF(U250="",'Settings'!$B$4,U250))</f>
        <v/>
      </c>
      <c r="W250" s="57">
        <f>IF($A250="","",IFERROR(S250/V250,""))</f>
        <v/>
      </c>
      <c r="X250" s="58">
        <f>IF($A250="","",IFERROR(IF(S250=0,I250,I250+ROUNDUP(W250*365/12,0)),""))</f>
        <v/>
      </c>
      <c r="Y250" s="59" t="n"/>
      <c r="Z250" s="59" t="n"/>
      <c r="AA250" s="60">
        <f>IF($A250="","",IFERROR(Y250+Z250,""))</f>
        <v/>
      </c>
      <c r="AB250" s="32">
        <f>IF(A250="","",IF(AD250&lt;&gt;"OK","Review Data",IF(L250&lt;=Q250,"Due Now",IF(X250&lt;='Settings'!$B$3,"Due Now",IF(X250&lt;='Settings'!$B$3+'Settings'!$B$5,"Due in 30 Days",IF(X250&lt;='Settings'!$B$3+'Settings'!$B$6,"Due in 90 Days",IF(X250&lt;=EDATE('Settings'!$B$3,6),"Due in 6 Months","Monitor")))))))</f>
        <v/>
      </c>
      <c r="AC250" s="61">
        <f>IF($A250="","",IFERROR(EOMONTH(X250,0),""))</f>
        <v/>
      </c>
      <c r="AD250" s="32">
        <f>IF(A250="","",IF(OR(B250="",C250="",D250="",G250="",H250="",I250="",J250="",K250="",L250="",Y250="",Z250=""),"Missing Required Input",IF(COUNTIF('Settings'!$A$15:$A$18,D250)=0,"Unknown Position Type",IF(J250&lt;H250,"Current Odometer Below Install",IF(I250&lt;G250,"Reading Date Before Install",IF(I250&gt;'Settings'!$B$3,"Reading Date After As-of Date",IF(L250&gt;K250,"Current Tread Above Original",IF(OR(H250&lt;0,J250&lt;0,K250&lt;=0,L250&lt;0,Y250&lt;0,Z250&lt;0,V250&lt;=0),"Check Numeric Input",IF(O250&lt;=0,"Check Wear Rate","OK")))))))))</f>
        <v/>
      </c>
      <c r="AE250" s="37" t="n"/>
      <c r="AF250" s="62">
        <f>IFERROR(IF(AND(AD250="OK",ISNUMBER(X250)),X250+ROW()/100000,""),"")</f>
        <v/>
      </c>
    </row>
    <row r="251">
      <c r="A251" s="25" t="n"/>
      <c r="B251" s="25" t="n"/>
      <c r="C251" s="25" t="n"/>
      <c r="D251" s="25" t="n"/>
      <c r="E251" s="25" t="n"/>
      <c r="F251" s="25" t="n"/>
      <c r="G251" s="55" t="n"/>
      <c r="H251" s="27" t="n"/>
      <c r="I251" s="55" t="n"/>
      <c r="J251" s="27" t="n"/>
      <c r="K251" s="56" t="n"/>
      <c r="L251" s="56" t="n"/>
      <c r="M251" s="29">
        <f>IF($A251="","",IFERROR(IF(OR(H251="",J251=""),"",MAX(0,J251-H251)),""))</f>
        <v/>
      </c>
      <c r="N251" s="57">
        <f>IF($A251="","",IFERROR(IF(OR(K251="",L251=""),"",MAX(0,K251-L251)),""))</f>
        <v/>
      </c>
      <c r="O251" s="31">
        <f>IF($A251="","",IFERROR(IF(AND(M251&gt;0,N251&gt;0),N251/(M251/1000),VLOOKUP(D251,'Settings'!$A$15:$C$18,3,FALSE)),""))</f>
        <v/>
      </c>
      <c r="P251" s="32">
        <f>IF(OR(A251="",D251=""),"",IF(AND(M251&gt;0,N251&gt;0),"Observed Wear","Default from Settings"))</f>
        <v/>
      </c>
      <c r="Q251" s="57">
        <f>IF($A251="","",IFERROR(VLOOKUP(D251,'Settings'!$A$15:$C$18,2,FALSE),""))</f>
        <v/>
      </c>
      <c r="R251" s="57">
        <f>IF($A251="","",IFERROR(MAX(0,L251-Q251),""))</f>
        <v/>
      </c>
      <c r="S251" s="29">
        <f>IF($A251="","",IFERROR(IF(L251&lt;=Q251,0,R251/O251*1000),""))</f>
        <v/>
      </c>
      <c r="T251" s="29">
        <f>IF($A251="","",IFERROR(J251+S251,""))</f>
        <v/>
      </c>
      <c r="U251" s="27" t="n"/>
      <c r="V251" s="29">
        <f>IF(A251="","",IF(U251="",'Settings'!$B$4,U251))</f>
        <v/>
      </c>
      <c r="W251" s="57">
        <f>IF($A251="","",IFERROR(S251/V251,""))</f>
        <v/>
      </c>
      <c r="X251" s="58">
        <f>IF($A251="","",IFERROR(IF(S251=0,I251,I251+ROUNDUP(W251*365/12,0)),""))</f>
        <v/>
      </c>
      <c r="Y251" s="59" t="n"/>
      <c r="Z251" s="59" t="n"/>
      <c r="AA251" s="60">
        <f>IF($A251="","",IFERROR(Y251+Z251,""))</f>
        <v/>
      </c>
      <c r="AB251" s="32">
        <f>IF(A251="","",IF(AD251&lt;&gt;"OK","Review Data",IF(L251&lt;=Q251,"Due Now",IF(X251&lt;='Settings'!$B$3,"Due Now",IF(X251&lt;='Settings'!$B$3+'Settings'!$B$5,"Due in 30 Days",IF(X251&lt;='Settings'!$B$3+'Settings'!$B$6,"Due in 90 Days",IF(X251&lt;=EDATE('Settings'!$B$3,6),"Due in 6 Months","Monitor")))))))</f>
        <v/>
      </c>
      <c r="AC251" s="61">
        <f>IF($A251="","",IFERROR(EOMONTH(X251,0),""))</f>
        <v/>
      </c>
      <c r="AD251" s="32">
        <f>IF(A251="","",IF(OR(B251="",C251="",D251="",G251="",H251="",I251="",J251="",K251="",L251="",Y251="",Z251=""),"Missing Required Input",IF(COUNTIF('Settings'!$A$15:$A$18,D251)=0,"Unknown Position Type",IF(J251&lt;H251,"Current Odometer Below Install",IF(I251&lt;G251,"Reading Date Before Install",IF(I251&gt;'Settings'!$B$3,"Reading Date After As-of Date",IF(L251&gt;K251,"Current Tread Above Original",IF(OR(H251&lt;0,J251&lt;0,K251&lt;=0,L251&lt;0,Y251&lt;0,Z251&lt;0,V251&lt;=0),"Check Numeric Input",IF(O251&lt;=0,"Check Wear Rate","OK")))))))))</f>
        <v/>
      </c>
      <c r="AE251" s="37" t="n"/>
      <c r="AF251" s="62">
        <f>IFERROR(IF(AND(AD251="OK",ISNUMBER(X251)),X251+ROW()/100000,""),"")</f>
        <v/>
      </c>
    </row>
    <row r="252">
      <c r="A252" s="25" t="n"/>
      <c r="B252" s="25" t="n"/>
      <c r="C252" s="25" t="n"/>
      <c r="D252" s="25" t="n"/>
      <c r="E252" s="25" t="n"/>
      <c r="F252" s="25" t="n"/>
      <c r="G252" s="55" t="n"/>
      <c r="H252" s="27" t="n"/>
      <c r="I252" s="55" t="n"/>
      <c r="J252" s="27" t="n"/>
      <c r="K252" s="56" t="n"/>
      <c r="L252" s="56" t="n"/>
      <c r="M252" s="29">
        <f>IF($A252="","",IFERROR(IF(OR(H252="",J252=""),"",MAX(0,J252-H252)),""))</f>
        <v/>
      </c>
      <c r="N252" s="57">
        <f>IF($A252="","",IFERROR(IF(OR(K252="",L252=""),"",MAX(0,K252-L252)),""))</f>
        <v/>
      </c>
      <c r="O252" s="31">
        <f>IF($A252="","",IFERROR(IF(AND(M252&gt;0,N252&gt;0),N252/(M252/1000),VLOOKUP(D252,'Settings'!$A$15:$C$18,3,FALSE)),""))</f>
        <v/>
      </c>
      <c r="P252" s="32">
        <f>IF(OR(A252="",D252=""),"",IF(AND(M252&gt;0,N252&gt;0),"Observed Wear","Default from Settings"))</f>
        <v/>
      </c>
      <c r="Q252" s="57">
        <f>IF($A252="","",IFERROR(VLOOKUP(D252,'Settings'!$A$15:$C$18,2,FALSE),""))</f>
        <v/>
      </c>
      <c r="R252" s="57">
        <f>IF($A252="","",IFERROR(MAX(0,L252-Q252),""))</f>
        <v/>
      </c>
      <c r="S252" s="29">
        <f>IF($A252="","",IFERROR(IF(L252&lt;=Q252,0,R252/O252*1000),""))</f>
        <v/>
      </c>
      <c r="T252" s="29">
        <f>IF($A252="","",IFERROR(J252+S252,""))</f>
        <v/>
      </c>
      <c r="U252" s="27" t="n"/>
      <c r="V252" s="29">
        <f>IF(A252="","",IF(U252="",'Settings'!$B$4,U252))</f>
        <v/>
      </c>
      <c r="W252" s="57">
        <f>IF($A252="","",IFERROR(S252/V252,""))</f>
        <v/>
      </c>
      <c r="X252" s="58">
        <f>IF($A252="","",IFERROR(IF(S252=0,I252,I252+ROUNDUP(W252*365/12,0)),""))</f>
        <v/>
      </c>
      <c r="Y252" s="59" t="n"/>
      <c r="Z252" s="59" t="n"/>
      <c r="AA252" s="60">
        <f>IF($A252="","",IFERROR(Y252+Z252,""))</f>
        <v/>
      </c>
      <c r="AB252" s="32">
        <f>IF(A252="","",IF(AD252&lt;&gt;"OK","Review Data",IF(L252&lt;=Q252,"Due Now",IF(X252&lt;='Settings'!$B$3,"Due Now",IF(X252&lt;='Settings'!$B$3+'Settings'!$B$5,"Due in 30 Days",IF(X252&lt;='Settings'!$B$3+'Settings'!$B$6,"Due in 90 Days",IF(X252&lt;=EDATE('Settings'!$B$3,6),"Due in 6 Months","Monitor")))))))</f>
        <v/>
      </c>
      <c r="AC252" s="61">
        <f>IF($A252="","",IFERROR(EOMONTH(X252,0),""))</f>
        <v/>
      </c>
      <c r="AD252" s="32">
        <f>IF(A252="","",IF(OR(B252="",C252="",D252="",G252="",H252="",I252="",J252="",K252="",L252="",Y252="",Z252=""),"Missing Required Input",IF(COUNTIF('Settings'!$A$15:$A$18,D252)=0,"Unknown Position Type",IF(J252&lt;H252,"Current Odometer Below Install",IF(I252&lt;G252,"Reading Date Before Install",IF(I252&gt;'Settings'!$B$3,"Reading Date After As-of Date",IF(L252&gt;K252,"Current Tread Above Original",IF(OR(H252&lt;0,J252&lt;0,K252&lt;=0,L252&lt;0,Y252&lt;0,Z252&lt;0,V252&lt;=0),"Check Numeric Input",IF(O252&lt;=0,"Check Wear Rate","OK")))))))))</f>
        <v/>
      </c>
      <c r="AE252" s="37" t="n"/>
      <c r="AF252" s="62">
        <f>IFERROR(IF(AND(AD252="OK",ISNUMBER(X252)),X252+ROW()/100000,""),"")</f>
        <v/>
      </c>
    </row>
    <row r="253">
      <c r="A253" s="25" t="n"/>
      <c r="B253" s="25" t="n"/>
      <c r="C253" s="25" t="n"/>
      <c r="D253" s="25" t="n"/>
      <c r="E253" s="25" t="n"/>
      <c r="F253" s="25" t="n"/>
      <c r="G253" s="55" t="n"/>
      <c r="H253" s="27" t="n"/>
      <c r="I253" s="55" t="n"/>
      <c r="J253" s="27" t="n"/>
      <c r="K253" s="56" t="n"/>
      <c r="L253" s="56" t="n"/>
      <c r="M253" s="29">
        <f>IF($A253="","",IFERROR(IF(OR(H253="",J253=""),"",MAX(0,J253-H253)),""))</f>
        <v/>
      </c>
      <c r="N253" s="57">
        <f>IF($A253="","",IFERROR(IF(OR(K253="",L253=""),"",MAX(0,K253-L253)),""))</f>
        <v/>
      </c>
      <c r="O253" s="31">
        <f>IF($A253="","",IFERROR(IF(AND(M253&gt;0,N253&gt;0),N253/(M253/1000),VLOOKUP(D253,'Settings'!$A$15:$C$18,3,FALSE)),""))</f>
        <v/>
      </c>
      <c r="P253" s="32">
        <f>IF(OR(A253="",D253=""),"",IF(AND(M253&gt;0,N253&gt;0),"Observed Wear","Default from Settings"))</f>
        <v/>
      </c>
      <c r="Q253" s="57">
        <f>IF($A253="","",IFERROR(VLOOKUP(D253,'Settings'!$A$15:$C$18,2,FALSE),""))</f>
        <v/>
      </c>
      <c r="R253" s="57">
        <f>IF($A253="","",IFERROR(MAX(0,L253-Q253),""))</f>
        <v/>
      </c>
      <c r="S253" s="29">
        <f>IF($A253="","",IFERROR(IF(L253&lt;=Q253,0,R253/O253*1000),""))</f>
        <v/>
      </c>
      <c r="T253" s="29">
        <f>IF($A253="","",IFERROR(J253+S253,""))</f>
        <v/>
      </c>
      <c r="U253" s="27" t="n"/>
      <c r="V253" s="29">
        <f>IF(A253="","",IF(U253="",'Settings'!$B$4,U253))</f>
        <v/>
      </c>
      <c r="W253" s="57">
        <f>IF($A253="","",IFERROR(S253/V253,""))</f>
        <v/>
      </c>
      <c r="X253" s="58">
        <f>IF($A253="","",IFERROR(IF(S253=0,I253,I253+ROUNDUP(W253*365/12,0)),""))</f>
        <v/>
      </c>
      <c r="Y253" s="59" t="n"/>
      <c r="Z253" s="59" t="n"/>
      <c r="AA253" s="60">
        <f>IF($A253="","",IFERROR(Y253+Z253,""))</f>
        <v/>
      </c>
      <c r="AB253" s="32">
        <f>IF(A253="","",IF(AD253&lt;&gt;"OK","Review Data",IF(L253&lt;=Q253,"Due Now",IF(X253&lt;='Settings'!$B$3,"Due Now",IF(X253&lt;='Settings'!$B$3+'Settings'!$B$5,"Due in 30 Days",IF(X253&lt;='Settings'!$B$3+'Settings'!$B$6,"Due in 90 Days",IF(X253&lt;=EDATE('Settings'!$B$3,6),"Due in 6 Months","Monitor")))))))</f>
        <v/>
      </c>
      <c r="AC253" s="61">
        <f>IF($A253="","",IFERROR(EOMONTH(X253,0),""))</f>
        <v/>
      </c>
      <c r="AD253" s="32">
        <f>IF(A253="","",IF(OR(B253="",C253="",D253="",G253="",H253="",I253="",J253="",K253="",L253="",Y253="",Z253=""),"Missing Required Input",IF(COUNTIF('Settings'!$A$15:$A$18,D253)=0,"Unknown Position Type",IF(J253&lt;H253,"Current Odometer Below Install",IF(I253&lt;G253,"Reading Date Before Install",IF(I253&gt;'Settings'!$B$3,"Reading Date After As-of Date",IF(L253&gt;K253,"Current Tread Above Original",IF(OR(H253&lt;0,J253&lt;0,K253&lt;=0,L253&lt;0,Y253&lt;0,Z253&lt;0,V253&lt;=0),"Check Numeric Input",IF(O253&lt;=0,"Check Wear Rate","OK")))))))))</f>
        <v/>
      </c>
      <c r="AE253" s="37" t="n"/>
      <c r="AF253" s="62">
        <f>IFERROR(IF(AND(AD253="OK",ISNUMBER(X253)),X253+ROW()/100000,""),"")</f>
        <v/>
      </c>
    </row>
    <row r="254">
      <c r="A254" s="25" t="n"/>
      <c r="B254" s="25" t="n"/>
      <c r="C254" s="25" t="n"/>
      <c r="D254" s="25" t="n"/>
      <c r="E254" s="25" t="n"/>
      <c r="F254" s="25" t="n"/>
      <c r="G254" s="55" t="n"/>
      <c r="H254" s="27" t="n"/>
      <c r="I254" s="55" t="n"/>
      <c r="J254" s="27" t="n"/>
      <c r="K254" s="56" t="n"/>
      <c r="L254" s="56" t="n"/>
      <c r="M254" s="29">
        <f>IF($A254="","",IFERROR(IF(OR(H254="",J254=""),"",MAX(0,J254-H254)),""))</f>
        <v/>
      </c>
      <c r="N254" s="57">
        <f>IF($A254="","",IFERROR(IF(OR(K254="",L254=""),"",MAX(0,K254-L254)),""))</f>
        <v/>
      </c>
      <c r="O254" s="31">
        <f>IF($A254="","",IFERROR(IF(AND(M254&gt;0,N254&gt;0),N254/(M254/1000),VLOOKUP(D254,'Settings'!$A$15:$C$18,3,FALSE)),""))</f>
        <v/>
      </c>
      <c r="P254" s="32">
        <f>IF(OR(A254="",D254=""),"",IF(AND(M254&gt;0,N254&gt;0),"Observed Wear","Default from Settings"))</f>
        <v/>
      </c>
      <c r="Q254" s="57">
        <f>IF($A254="","",IFERROR(VLOOKUP(D254,'Settings'!$A$15:$C$18,2,FALSE),""))</f>
        <v/>
      </c>
      <c r="R254" s="57">
        <f>IF($A254="","",IFERROR(MAX(0,L254-Q254),""))</f>
        <v/>
      </c>
      <c r="S254" s="29">
        <f>IF($A254="","",IFERROR(IF(L254&lt;=Q254,0,R254/O254*1000),""))</f>
        <v/>
      </c>
      <c r="T254" s="29">
        <f>IF($A254="","",IFERROR(J254+S254,""))</f>
        <v/>
      </c>
      <c r="U254" s="27" t="n"/>
      <c r="V254" s="29">
        <f>IF(A254="","",IF(U254="",'Settings'!$B$4,U254))</f>
        <v/>
      </c>
      <c r="W254" s="57">
        <f>IF($A254="","",IFERROR(S254/V254,""))</f>
        <v/>
      </c>
      <c r="X254" s="58">
        <f>IF($A254="","",IFERROR(IF(S254=0,I254,I254+ROUNDUP(W254*365/12,0)),""))</f>
        <v/>
      </c>
      <c r="Y254" s="59" t="n"/>
      <c r="Z254" s="59" t="n"/>
      <c r="AA254" s="60">
        <f>IF($A254="","",IFERROR(Y254+Z254,""))</f>
        <v/>
      </c>
      <c r="AB254" s="32">
        <f>IF(A254="","",IF(AD254&lt;&gt;"OK","Review Data",IF(L254&lt;=Q254,"Due Now",IF(X254&lt;='Settings'!$B$3,"Due Now",IF(X254&lt;='Settings'!$B$3+'Settings'!$B$5,"Due in 30 Days",IF(X254&lt;='Settings'!$B$3+'Settings'!$B$6,"Due in 90 Days",IF(X254&lt;=EDATE('Settings'!$B$3,6),"Due in 6 Months","Monitor")))))))</f>
        <v/>
      </c>
      <c r="AC254" s="61">
        <f>IF($A254="","",IFERROR(EOMONTH(X254,0),""))</f>
        <v/>
      </c>
      <c r="AD254" s="32">
        <f>IF(A254="","",IF(OR(B254="",C254="",D254="",G254="",H254="",I254="",J254="",K254="",L254="",Y254="",Z254=""),"Missing Required Input",IF(COUNTIF('Settings'!$A$15:$A$18,D254)=0,"Unknown Position Type",IF(J254&lt;H254,"Current Odometer Below Install",IF(I254&lt;G254,"Reading Date Before Install",IF(I254&gt;'Settings'!$B$3,"Reading Date After As-of Date",IF(L254&gt;K254,"Current Tread Above Original",IF(OR(H254&lt;0,J254&lt;0,K254&lt;=0,L254&lt;0,Y254&lt;0,Z254&lt;0,V254&lt;=0),"Check Numeric Input",IF(O254&lt;=0,"Check Wear Rate","OK")))))))))</f>
        <v/>
      </c>
      <c r="AE254" s="37" t="n"/>
      <c r="AF254" s="62">
        <f>IFERROR(IF(AND(AD254="OK",ISNUMBER(X254)),X254+ROW()/100000,""),"")</f>
        <v/>
      </c>
    </row>
    <row r="255">
      <c r="A255" s="25" t="n"/>
      <c r="B255" s="25" t="n"/>
      <c r="C255" s="25" t="n"/>
      <c r="D255" s="25" t="n"/>
      <c r="E255" s="25" t="n"/>
      <c r="F255" s="25" t="n"/>
      <c r="G255" s="55" t="n"/>
      <c r="H255" s="27" t="n"/>
      <c r="I255" s="55" t="n"/>
      <c r="J255" s="27" t="n"/>
      <c r="K255" s="56" t="n"/>
      <c r="L255" s="56" t="n"/>
      <c r="M255" s="29">
        <f>IF($A255="","",IFERROR(IF(OR(H255="",J255=""),"",MAX(0,J255-H255)),""))</f>
        <v/>
      </c>
      <c r="N255" s="57">
        <f>IF($A255="","",IFERROR(IF(OR(K255="",L255=""),"",MAX(0,K255-L255)),""))</f>
        <v/>
      </c>
      <c r="O255" s="31">
        <f>IF($A255="","",IFERROR(IF(AND(M255&gt;0,N255&gt;0),N255/(M255/1000),VLOOKUP(D255,'Settings'!$A$15:$C$18,3,FALSE)),""))</f>
        <v/>
      </c>
      <c r="P255" s="32">
        <f>IF(OR(A255="",D255=""),"",IF(AND(M255&gt;0,N255&gt;0),"Observed Wear","Default from Settings"))</f>
        <v/>
      </c>
      <c r="Q255" s="57">
        <f>IF($A255="","",IFERROR(VLOOKUP(D255,'Settings'!$A$15:$C$18,2,FALSE),""))</f>
        <v/>
      </c>
      <c r="R255" s="57">
        <f>IF($A255="","",IFERROR(MAX(0,L255-Q255),""))</f>
        <v/>
      </c>
      <c r="S255" s="29">
        <f>IF($A255="","",IFERROR(IF(L255&lt;=Q255,0,R255/O255*1000),""))</f>
        <v/>
      </c>
      <c r="T255" s="29">
        <f>IF($A255="","",IFERROR(J255+S255,""))</f>
        <v/>
      </c>
      <c r="U255" s="27" t="n"/>
      <c r="V255" s="29">
        <f>IF(A255="","",IF(U255="",'Settings'!$B$4,U255))</f>
        <v/>
      </c>
      <c r="W255" s="57">
        <f>IF($A255="","",IFERROR(S255/V255,""))</f>
        <v/>
      </c>
      <c r="X255" s="58">
        <f>IF($A255="","",IFERROR(IF(S255=0,I255,I255+ROUNDUP(W255*365/12,0)),""))</f>
        <v/>
      </c>
      <c r="Y255" s="59" t="n"/>
      <c r="Z255" s="59" t="n"/>
      <c r="AA255" s="60">
        <f>IF($A255="","",IFERROR(Y255+Z255,""))</f>
        <v/>
      </c>
      <c r="AB255" s="32">
        <f>IF(A255="","",IF(AD255&lt;&gt;"OK","Review Data",IF(L255&lt;=Q255,"Due Now",IF(X255&lt;='Settings'!$B$3,"Due Now",IF(X255&lt;='Settings'!$B$3+'Settings'!$B$5,"Due in 30 Days",IF(X255&lt;='Settings'!$B$3+'Settings'!$B$6,"Due in 90 Days",IF(X255&lt;=EDATE('Settings'!$B$3,6),"Due in 6 Months","Monitor")))))))</f>
        <v/>
      </c>
      <c r="AC255" s="61">
        <f>IF($A255="","",IFERROR(EOMONTH(X255,0),""))</f>
        <v/>
      </c>
      <c r="AD255" s="32">
        <f>IF(A255="","",IF(OR(B255="",C255="",D255="",G255="",H255="",I255="",J255="",K255="",L255="",Y255="",Z255=""),"Missing Required Input",IF(COUNTIF('Settings'!$A$15:$A$18,D255)=0,"Unknown Position Type",IF(J255&lt;H255,"Current Odometer Below Install",IF(I255&lt;G255,"Reading Date Before Install",IF(I255&gt;'Settings'!$B$3,"Reading Date After As-of Date",IF(L255&gt;K255,"Current Tread Above Original",IF(OR(H255&lt;0,J255&lt;0,K255&lt;=0,L255&lt;0,Y255&lt;0,Z255&lt;0,V255&lt;=0),"Check Numeric Input",IF(O255&lt;=0,"Check Wear Rate","OK")))))))))</f>
        <v/>
      </c>
      <c r="AE255" s="37" t="n"/>
      <c r="AF255" s="62">
        <f>IFERROR(IF(AND(AD255="OK",ISNUMBER(X255)),X255+ROW()/100000,""),"")</f>
        <v/>
      </c>
    </row>
    <row r="256">
      <c r="A256" s="25" t="n"/>
      <c r="B256" s="25" t="n"/>
      <c r="C256" s="25" t="n"/>
      <c r="D256" s="25" t="n"/>
      <c r="E256" s="25" t="n"/>
      <c r="F256" s="25" t="n"/>
      <c r="G256" s="55" t="n"/>
      <c r="H256" s="27" t="n"/>
      <c r="I256" s="55" t="n"/>
      <c r="J256" s="27" t="n"/>
      <c r="K256" s="56" t="n"/>
      <c r="L256" s="56" t="n"/>
      <c r="M256" s="29">
        <f>IF($A256="","",IFERROR(IF(OR(H256="",J256=""),"",MAX(0,J256-H256)),""))</f>
        <v/>
      </c>
      <c r="N256" s="57">
        <f>IF($A256="","",IFERROR(IF(OR(K256="",L256=""),"",MAX(0,K256-L256)),""))</f>
        <v/>
      </c>
      <c r="O256" s="31">
        <f>IF($A256="","",IFERROR(IF(AND(M256&gt;0,N256&gt;0),N256/(M256/1000),VLOOKUP(D256,'Settings'!$A$15:$C$18,3,FALSE)),""))</f>
        <v/>
      </c>
      <c r="P256" s="32">
        <f>IF(OR(A256="",D256=""),"",IF(AND(M256&gt;0,N256&gt;0),"Observed Wear","Default from Settings"))</f>
        <v/>
      </c>
      <c r="Q256" s="57">
        <f>IF($A256="","",IFERROR(VLOOKUP(D256,'Settings'!$A$15:$C$18,2,FALSE),""))</f>
        <v/>
      </c>
      <c r="R256" s="57">
        <f>IF($A256="","",IFERROR(MAX(0,L256-Q256),""))</f>
        <v/>
      </c>
      <c r="S256" s="29">
        <f>IF($A256="","",IFERROR(IF(L256&lt;=Q256,0,R256/O256*1000),""))</f>
        <v/>
      </c>
      <c r="T256" s="29">
        <f>IF($A256="","",IFERROR(J256+S256,""))</f>
        <v/>
      </c>
      <c r="U256" s="27" t="n"/>
      <c r="V256" s="29">
        <f>IF(A256="","",IF(U256="",'Settings'!$B$4,U256))</f>
        <v/>
      </c>
      <c r="W256" s="57">
        <f>IF($A256="","",IFERROR(S256/V256,""))</f>
        <v/>
      </c>
      <c r="X256" s="58">
        <f>IF($A256="","",IFERROR(IF(S256=0,I256,I256+ROUNDUP(W256*365/12,0)),""))</f>
        <v/>
      </c>
      <c r="Y256" s="59" t="n"/>
      <c r="Z256" s="59" t="n"/>
      <c r="AA256" s="60">
        <f>IF($A256="","",IFERROR(Y256+Z256,""))</f>
        <v/>
      </c>
      <c r="AB256" s="32">
        <f>IF(A256="","",IF(AD256&lt;&gt;"OK","Review Data",IF(L256&lt;=Q256,"Due Now",IF(X256&lt;='Settings'!$B$3,"Due Now",IF(X256&lt;='Settings'!$B$3+'Settings'!$B$5,"Due in 30 Days",IF(X256&lt;='Settings'!$B$3+'Settings'!$B$6,"Due in 90 Days",IF(X256&lt;=EDATE('Settings'!$B$3,6),"Due in 6 Months","Monitor")))))))</f>
        <v/>
      </c>
      <c r="AC256" s="61">
        <f>IF($A256="","",IFERROR(EOMONTH(X256,0),""))</f>
        <v/>
      </c>
      <c r="AD256" s="32">
        <f>IF(A256="","",IF(OR(B256="",C256="",D256="",G256="",H256="",I256="",J256="",K256="",L256="",Y256="",Z256=""),"Missing Required Input",IF(COUNTIF('Settings'!$A$15:$A$18,D256)=0,"Unknown Position Type",IF(J256&lt;H256,"Current Odometer Below Install",IF(I256&lt;G256,"Reading Date Before Install",IF(I256&gt;'Settings'!$B$3,"Reading Date After As-of Date",IF(L256&gt;K256,"Current Tread Above Original",IF(OR(H256&lt;0,J256&lt;0,K256&lt;=0,L256&lt;0,Y256&lt;0,Z256&lt;0,V256&lt;=0),"Check Numeric Input",IF(O256&lt;=0,"Check Wear Rate","OK")))))))))</f>
        <v/>
      </c>
      <c r="AE256" s="37" t="n"/>
      <c r="AF256" s="62">
        <f>IFERROR(IF(AND(AD256="OK",ISNUMBER(X256)),X256+ROW()/100000,""),"")</f>
        <v/>
      </c>
    </row>
    <row r="257">
      <c r="A257" s="25" t="n"/>
      <c r="B257" s="25" t="n"/>
      <c r="C257" s="25" t="n"/>
      <c r="D257" s="25" t="n"/>
      <c r="E257" s="25" t="n"/>
      <c r="F257" s="25" t="n"/>
      <c r="G257" s="55" t="n"/>
      <c r="H257" s="27" t="n"/>
      <c r="I257" s="55" t="n"/>
      <c r="J257" s="27" t="n"/>
      <c r="K257" s="56" t="n"/>
      <c r="L257" s="56" t="n"/>
      <c r="M257" s="29">
        <f>IF($A257="","",IFERROR(IF(OR(H257="",J257=""),"",MAX(0,J257-H257)),""))</f>
        <v/>
      </c>
      <c r="N257" s="57">
        <f>IF($A257="","",IFERROR(IF(OR(K257="",L257=""),"",MAX(0,K257-L257)),""))</f>
        <v/>
      </c>
      <c r="O257" s="31">
        <f>IF($A257="","",IFERROR(IF(AND(M257&gt;0,N257&gt;0),N257/(M257/1000),VLOOKUP(D257,'Settings'!$A$15:$C$18,3,FALSE)),""))</f>
        <v/>
      </c>
      <c r="P257" s="32">
        <f>IF(OR(A257="",D257=""),"",IF(AND(M257&gt;0,N257&gt;0),"Observed Wear","Default from Settings"))</f>
        <v/>
      </c>
      <c r="Q257" s="57">
        <f>IF($A257="","",IFERROR(VLOOKUP(D257,'Settings'!$A$15:$C$18,2,FALSE),""))</f>
        <v/>
      </c>
      <c r="R257" s="57">
        <f>IF($A257="","",IFERROR(MAX(0,L257-Q257),""))</f>
        <v/>
      </c>
      <c r="S257" s="29">
        <f>IF($A257="","",IFERROR(IF(L257&lt;=Q257,0,R257/O257*1000),""))</f>
        <v/>
      </c>
      <c r="T257" s="29">
        <f>IF($A257="","",IFERROR(J257+S257,""))</f>
        <v/>
      </c>
      <c r="U257" s="27" t="n"/>
      <c r="V257" s="29">
        <f>IF(A257="","",IF(U257="",'Settings'!$B$4,U257))</f>
        <v/>
      </c>
      <c r="W257" s="57">
        <f>IF($A257="","",IFERROR(S257/V257,""))</f>
        <v/>
      </c>
      <c r="X257" s="58">
        <f>IF($A257="","",IFERROR(IF(S257=0,I257,I257+ROUNDUP(W257*365/12,0)),""))</f>
        <v/>
      </c>
      <c r="Y257" s="59" t="n"/>
      <c r="Z257" s="59" t="n"/>
      <c r="AA257" s="60">
        <f>IF($A257="","",IFERROR(Y257+Z257,""))</f>
        <v/>
      </c>
      <c r="AB257" s="32">
        <f>IF(A257="","",IF(AD257&lt;&gt;"OK","Review Data",IF(L257&lt;=Q257,"Due Now",IF(X257&lt;='Settings'!$B$3,"Due Now",IF(X257&lt;='Settings'!$B$3+'Settings'!$B$5,"Due in 30 Days",IF(X257&lt;='Settings'!$B$3+'Settings'!$B$6,"Due in 90 Days",IF(X257&lt;=EDATE('Settings'!$B$3,6),"Due in 6 Months","Monitor")))))))</f>
        <v/>
      </c>
      <c r="AC257" s="61">
        <f>IF($A257="","",IFERROR(EOMONTH(X257,0),""))</f>
        <v/>
      </c>
      <c r="AD257" s="32">
        <f>IF(A257="","",IF(OR(B257="",C257="",D257="",G257="",H257="",I257="",J257="",K257="",L257="",Y257="",Z257=""),"Missing Required Input",IF(COUNTIF('Settings'!$A$15:$A$18,D257)=0,"Unknown Position Type",IF(J257&lt;H257,"Current Odometer Below Install",IF(I257&lt;G257,"Reading Date Before Install",IF(I257&gt;'Settings'!$B$3,"Reading Date After As-of Date",IF(L257&gt;K257,"Current Tread Above Original",IF(OR(H257&lt;0,J257&lt;0,K257&lt;=0,L257&lt;0,Y257&lt;0,Z257&lt;0,V257&lt;=0),"Check Numeric Input",IF(O257&lt;=0,"Check Wear Rate","OK")))))))))</f>
        <v/>
      </c>
      <c r="AE257" s="37" t="n"/>
      <c r="AF257" s="62">
        <f>IFERROR(IF(AND(AD257="OK",ISNUMBER(X257)),X257+ROW()/100000,""),"")</f>
        <v/>
      </c>
    </row>
    <row r="258">
      <c r="A258" s="25" t="n"/>
      <c r="B258" s="25" t="n"/>
      <c r="C258" s="25" t="n"/>
      <c r="D258" s="25" t="n"/>
      <c r="E258" s="25" t="n"/>
      <c r="F258" s="25" t="n"/>
      <c r="G258" s="55" t="n"/>
      <c r="H258" s="27" t="n"/>
      <c r="I258" s="55" t="n"/>
      <c r="J258" s="27" t="n"/>
      <c r="K258" s="56" t="n"/>
      <c r="L258" s="56" t="n"/>
      <c r="M258" s="29">
        <f>IF($A258="","",IFERROR(IF(OR(H258="",J258=""),"",MAX(0,J258-H258)),""))</f>
        <v/>
      </c>
      <c r="N258" s="57">
        <f>IF($A258="","",IFERROR(IF(OR(K258="",L258=""),"",MAX(0,K258-L258)),""))</f>
        <v/>
      </c>
      <c r="O258" s="31">
        <f>IF($A258="","",IFERROR(IF(AND(M258&gt;0,N258&gt;0),N258/(M258/1000),VLOOKUP(D258,'Settings'!$A$15:$C$18,3,FALSE)),""))</f>
        <v/>
      </c>
      <c r="P258" s="32">
        <f>IF(OR(A258="",D258=""),"",IF(AND(M258&gt;0,N258&gt;0),"Observed Wear","Default from Settings"))</f>
        <v/>
      </c>
      <c r="Q258" s="57">
        <f>IF($A258="","",IFERROR(VLOOKUP(D258,'Settings'!$A$15:$C$18,2,FALSE),""))</f>
        <v/>
      </c>
      <c r="R258" s="57">
        <f>IF($A258="","",IFERROR(MAX(0,L258-Q258),""))</f>
        <v/>
      </c>
      <c r="S258" s="29">
        <f>IF($A258="","",IFERROR(IF(L258&lt;=Q258,0,R258/O258*1000),""))</f>
        <v/>
      </c>
      <c r="T258" s="29">
        <f>IF($A258="","",IFERROR(J258+S258,""))</f>
        <v/>
      </c>
      <c r="U258" s="27" t="n"/>
      <c r="V258" s="29">
        <f>IF(A258="","",IF(U258="",'Settings'!$B$4,U258))</f>
        <v/>
      </c>
      <c r="W258" s="57">
        <f>IF($A258="","",IFERROR(S258/V258,""))</f>
        <v/>
      </c>
      <c r="X258" s="58">
        <f>IF($A258="","",IFERROR(IF(S258=0,I258,I258+ROUNDUP(W258*365/12,0)),""))</f>
        <v/>
      </c>
      <c r="Y258" s="59" t="n"/>
      <c r="Z258" s="59" t="n"/>
      <c r="AA258" s="60">
        <f>IF($A258="","",IFERROR(Y258+Z258,""))</f>
        <v/>
      </c>
      <c r="AB258" s="32">
        <f>IF(A258="","",IF(AD258&lt;&gt;"OK","Review Data",IF(L258&lt;=Q258,"Due Now",IF(X258&lt;='Settings'!$B$3,"Due Now",IF(X258&lt;='Settings'!$B$3+'Settings'!$B$5,"Due in 30 Days",IF(X258&lt;='Settings'!$B$3+'Settings'!$B$6,"Due in 90 Days",IF(X258&lt;=EDATE('Settings'!$B$3,6),"Due in 6 Months","Monitor")))))))</f>
        <v/>
      </c>
      <c r="AC258" s="61">
        <f>IF($A258="","",IFERROR(EOMONTH(X258,0),""))</f>
        <v/>
      </c>
      <c r="AD258" s="32">
        <f>IF(A258="","",IF(OR(B258="",C258="",D258="",G258="",H258="",I258="",J258="",K258="",L258="",Y258="",Z258=""),"Missing Required Input",IF(COUNTIF('Settings'!$A$15:$A$18,D258)=0,"Unknown Position Type",IF(J258&lt;H258,"Current Odometer Below Install",IF(I258&lt;G258,"Reading Date Before Install",IF(I258&gt;'Settings'!$B$3,"Reading Date After As-of Date",IF(L258&gt;K258,"Current Tread Above Original",IF(OR(H258&lt;0,J258&lt;0,K258&lt;=0,L258&lt;0,Y258&lt;0,Z258&lt;0,V258&lt;=0),"Check Numeric Input",IF(O258&lt;=0,"Check Wear Rate","OK")))))))))</f>
        <v/>
      </c>
      <c r="AE258" s="37" t="n"/>
      <c r="AF258" s="62">
        <f>IFERROR(IF(AND(AD258="OK",ISNUMBER(X258)),X258+ROW()/100000,""),"")</f>
        <v/>
      </c>
    </row>
    <row r="259">
      <c r="A259" s="25" t="n"/>
      <c r="B259" s="25" t="n"/>
      <c r="C259" s="25" t="n"/>
      <c r="D259" s="25" t="n"/>
      <c r="E259" s="25" t="n"/>
      <c r="F259" s="25" t="n"/>
      <c r="G259" s="55" t="n"/>
      <c r="H259" s="27" t="n"/>
      <c r="I259" s="55" t="n"/>
      <c r="J259" s="27" t="n"/>
      <c r="K259" s="56" t="n"/>
      <c r="L259" s="56" t="n"/>
      <c r="M259" s="29">
        <f>IF($A259="","",IFERROR(IF(OR(H259="",J259=""),"",MAX(0,J259-H259)),""))</f>
        <v/>
      </c>
      <c r="N259" s="57">
        <f>IF($A259="","",IFERROR(IF(OR(K259="",L259=""),"",MAX(0,K259-L259)),""))</f>
        <v/>
      </c>
      <c r="O259" s="31">
        <f>IF($A259="","",IFERROR(IF(AND(M259&gt;0,N259&gt;0),N259/(M259/1000),VLOOKUP(D259,'Settings'!$A$15:$C$18,3,FALSE)),""))</f>
        <v/>
      </c>
      <c r="P259" s="32">
        <f>IF(OR(A259="",D259=""),"",IF(AND(M259&gt;0,N259&gt;0),"Observed Wear","Default from Settings"))</f>
        <v/>
      </c>
      <c r="Q259" s="57">
        <f>IF($A259="","",IFERROR(VLOOKUP(D259,'Settings'!$A$15:$C$18,2,FALSE),""))</f>
        <v/>
      </c>
      <c r="R259" s="57">
        <f>IF($A259="","",IFERROR(MAX(0,L259-Q259),""))</f>
        <v/>
      </c>
      <c r="S259" s="29">
        <f>IF($A259="","",IFERROR(IF(L259&lt;=Q259,0,R259/O259*1000),""))</f>
        <v/>
      </c>
      <c r="T259" s="29">
        <f>IF($A259="","",IFERROR(J259+S259,""))</f>
        <v/>
      </c>
      <c r="U259" s="27" t="n"/>
      <c r="V259" s="29">
        <f>IF(A259="","",IF(U259="",'Settings'!$B$4,U259))</f>
        <v/>
      </c>
      <c r="W259" s="57">
        <f>IF($A259="","",IFERROR(S259/V259,""))</f>
        <v/>
      </c>
      <c r="X259" s="58">
        <f>IF($A259="","",IFERROR(IF(S259=0,I259,I259+ROUNDUP(W259*365/12,0)),""))</f>
        <v/>
      </c>
      <c r="Y259" s="59" t="n"/>
      <c r="Z259" s="59" t="n"/>
      <c r="AA259" s="60">
        <f>IF($A259="","",IFERROR(Y259+Z259,""))</f>
        <v/>
      </c>
      <c r="AB259" s="32">
        <f>IF(A259="","",IF(AD259&lt;&gt;"OK","Review Data",IF(L259&lt;=Q259,"Due Now",IF(X259&lt;='Settings'!$B$3,"Due Now",IF(X259&lt;='Settings'!$B$3+'Settings'!$B$5,"Due in 30 Days",IF(X259&lt;='Settings'!$B$3+'Settings'!$B$6,"Due in 90 Days",IF(X259&lt;=EDATE('Settings'!$B$3,6),"Due in 6 Months","Monitor")))))))</f>
        <v/>
      </c>
      <c r="AC259" s="61">
        <f>IF($A259="","",IFERROR(EOMONTH(X259,0),""))</f>
        <v/>
      </c>
      <c r="AD259" s="32">
        <f>IF(A259="","",IF(OR(B259="",C259="",D259="",G259="",H259="",I259="",J259="",K259="",L259="",Y259="",Z259=""),"Missing Required Input",IF(COUNTIF('Settings'!$A$15:$A$18,D259)=0,"Unknown Position Type",IF(J259&lt;H259,"Current Odometer Below Install",IF(I259&lt;G259,"Reading Date Before Install",IF(I259&gt;'Settings'!$B$3,"Reading Date After As-of Date",IF(L259&gt;K259,"Current Tread Above Original",IF(OR(H259&lt;0,J259&lt;0,K259&lt;=0,L259&lt;0,Y259&lt;0,Z259&lt;0,V259&lt;=0),"Check Numeric Input",IF(O259&lt;=0,"Check Wear Rate","OK")))))))))</f>
        <v/>
      </c>
      <c r="AE259" s="37" t="n"/>
      <c r="AF259" s="62">
        <f>IFERROR(IF(AND(AD259="OK",ISNUMBER(X259)),X259+ROW()/100000,""),"")</f>
        <v/>
      </c>
    </row>
    <row r="260">
      <c r="A260" s="25" t="n"/>
      <c r="B260" s="25" t="n"/>
      <c r="C260" s="25" t="n"/>
      <c r="D260" s="25" t="n"/>
      <c r="E260" s="25" t="n"/>
      <c r="F260" s="25" t="n"/>
      <c r="G260" s="55" t="n"/>
      <c r="H260" s="27" t="n"/>
      <c r="I260" s="55" t="n"/>
      <c r="J260" s="27" t="n"/>
      <c r="K260" s="56" t="n"/>
      <c r="L260" s="56" t="n"/>
      <c r="M260" s="29">
        <f>IF($A260="","",IFERROR(IF(OR(H260="",J260=""),"",MAX(0,J260-H260)),""))</f>
        <v/>
      </c>
      <c r="N260" s="57">
        <f>IF($A260="","",IFERROR(IF(OR(K260="",L260=""),"",MAX(0,K260-L260)),""))</f>
        <v/>
      </c>
      <c r="O260" s="31">
        <f>IF($A260="","",IFERROR(IF(AND(M260&gt;0,N260&gt;0),N260/(M260/1000),VLOOKUP(D260,'Settings'!$A$15:$C$18,3,FALSE)),""))</f>
        <v/>
      </c>
      <c r="P260" s="32">
        <f>IF(OR(A260="",D260=""),"",IF(AND(M260&gt;0,N260&gt;0),"Observed Wear","Default from Settings"))</f>
        <v/>
      </c>
      <c r="Q260" s="57">
        <f>IF($A260="","",IFERROR(VLOOKUP(D260,'Settings'!$A$15:$C$18,2,FALSE),""))</f>
        <v/>
      </c>
      <c r="R260" s="57">
        <f>IF($A260="","",IFERROR(MAX(0,L260-Q260),""))</f>
        <v/>
      </c>
      <c r="S260" s="29">
        <f>IF($A260="","",IFERROR(IF(L260&lt;=Q260,0,R260/O260*1000),""))</f>
        <v/>
      </c>
      <c r="T260" s="29">
        <f>IF($A260="","",IFERROR(J260+S260,""))</f>
        <v/>
      </c>
      <c r="U260" s="27" t="n"/>
      <c r="V260" s="29">
        <f>IF(A260="","",IF(U260="",'Settings'!$B$4,U260))</f>
        <v/>
      </c>
      <c r="W260" s="57">
        <f>IF($A260="","",IFERROR(S260/V260,""))</f>
        <v/>
      </c>
      <c r="X260" s="58">
        <f>IF($A260="","",IFERROR(IF(S260=0,I260,I260+ROUNDUP(W260*365/12,0)),""))</f>
        <v/>
      </c>
      <c r="Y260" s="59" t="n"/>
      <c r="Z260" s="59" t="n"/>
      <c r="AA260" s="60">
        <f>IF($A260="","",IFERROR(Y260+Z260,""))</f>
        <v/>
      </c>
      <c r="AB260" s="32">
        <f>IF(A260="","",IF(AD260&lt;&gt;"OK","Review Data",IF(L260&lt;=Q260,"Due Now",IF(X260&lt;='Settings'!$B$3,"Due Now",IF(X260&lt;='Settings'!$B$3+'Settings'!$B$5,"Due in 30 Days",IF(X260&lt;='Settings'!$B$3+'Settings'!$B$6,"Due in 90 Days",IF(X260&lt;=EDATE('Settings'!$B$3,6),"Due in 6 Months","Monitor")))))))</f>
        <v/>
      </c>
      <c r="AC260" s="61">
        <f>IF($A260="","",IFERROR(EOMONTH(X260,0),""))</f>
        <v/>
      </c>
      <c r="AD260" s="32">
        <f>IF(A260="","",IF(OR(B260="",C260="",D260="",G260="",H260="",I260="",J260="",K260="",L260="",Y260="",Z260=""),"Missing Required Input",IF(COUNTIF('Settings'!$A$15:$A$18,D260)=0,"Unknown Position Type",IF(J260&lt;H260,"Current Odometer Below Install",IF(I260&lt;G260,"Reading Date Before Install",IF(I260&gt;'Settings'!$B$3,"Reading Date After As-of Date",IF(L260&gt;K260,"Current Tread Above Original",IF(OR(H260&lt;0,J260&lt;0,K260&lt;=0,L260&lt;0,Y260&lt;0,Z260&lt;0,V260&lt;=0),"Check Numeric Input",IF(O260&lt;=0,"Check Wear Rate","OK")))))))))</f>
        <v/>
      </c>
      <c r="AE260" s="37" t="n"/>
      <c r="AF260" s="62">
        <f>IFERROR(IF(AND(AD260="OK",ISNUMBER(X260)),X260+ROW()/100000,""),"")</f>
        <v/>
      </c>
    </row>
    <row r="261">
      <c r="A261" s="25" t="n"/>
      <c r="B261" s="25" t="n"/>
      <c r="C261" s="25" t="n"/>
      <c r="D261" s="25" t="n"/>
      <c r="E261" s="25" t="n"/>
      <c r="F261" s="25" t="n"/>
      <c r="G261" s="55" t="n"/>
      <c r="H261" s="27" t="n"/>
      <c r="I261" s="55" t="n"/>
      <c r="J261" s="27" t="n"/>
      <c r="K261" s="56" t="n"/>
      <c r="L261" s="56" t="n"/>
      <c r="M261" s="29">
        <f>IF($A261="","",IFERROR(IF(OR(H261="",J261=""),"",MAX(0,J261-H261)),""))</f>
        <v/>
      </c>
      <c r="N261" s="57">
        <f>IF($A261="","",IFERROR(IF(OR(K261="",L261=""),"",MAX(0,K261-L261)),""))</f>
        <v/>
      </c>
      <c r="O261" s="31">
        <f>IF($A261="","",IFERROR(IF(AND(M261&gt;0,N261&gt;0),N261/(M261/1000),VLOOKUP(D261,'Settings'!$A$15:$C$18,3,FALSE)),""))</f>
        <v/>
      </c>
      <c r="P261" s="32">
        <f>IF(OR(A261="",D261=""),"",IF(AND(M261&gt;0,N261&gt;0),"Observed Wear","Default from Settings"))</f>
        <v/>
      </c>
      <c r="Q261" s="57">
        <f>IF($A261="","",IFERROR(VLOOKUP(D261,'Settings'!$A$15:$C$18,2,FALSE),""))</f>
        <v/>
      </c>
      <c r="R261" s="57">
        <f>IF($A261="","",IFERROR(MAX(0,L261-Q261),""))</f>
        <v/>
      </c>
      <c r="S261" s="29">
        <f>IF($A261="","",IFERROR(IF(L261&lt;=Q261,0,R261/O261*1000),""))</f>
        <v/>
      </c>
      <c r="T261" s="29">
        <f>IF($A261="","",IFERROR(J261+S261,""))</f>
        <v/>
      </c>
      <c r="U261" s="27" t="n"/>
      <c r="V261" s="29">
        <f>IF(A261="","",IF(U261="",'Settings'!$B$4,U261))</f>
        <v/>
      </c>
      <c r="W261" s="57">
        <f>IF($A261="","",IFERROR(S261/V261,""))</f>
        <v/>
      </c>
      <c r="X261" s="58">
        <f>IF($A261="","",IFERROR(IF(S261=0,I261,I261+ROUNDUP(W261*365/12,0)),""))</f>
        <v/>
      </c>
      <c r="Y261" s="59" t="n"/>
      <c r="Z261" s="59" t="n"/>
      <c r="AA261" s="60">
        <f>IF($A261="","",IFERROR(Y261+Z261,""))</f>
        <v/>
      </c>
      <c r="AB261" s="32">
        <f>IF(A261="","",IF(AD261&lt;&gt;"OK","Review Data",IF(L261&lt;=Q261,"Due Now",IF(X261&lt;='Settings'!$B$3,"Due Now",IF(X261&lt;='Settings'!$B$3+'Settings'!$B$5,"Due in 30 Days",IF(X261&lt;='Settings'!$B$3+'Settings'!$B$6,"Due in 90 Days",IF(X261&lt;=EDATE('Settings'!$B$3,6),"Due in 6 Months","Monitor")))))))</f>
        <v/>
      </c>
      <c r="AC261" s="61">
        <f>IF($A261="","",IFERROR(EOMONTH(X261,0),""))</f>
        <v/>
      </c>
      <c r="AD261" s="32">
        <f>IF(A261="","",IF(OR(B261="",C261="",D261="",G261="",H261="",I261="",J261="",K261="",L261="",Y261="",Z261=""),"Missing Required Input",IF(COUNTIF('Settings'!$A$15:$A$18,D261)=0,"Unknown Position Type",IF(J261&lt;H261,"Current Odometer Below Install",IF(I261&lt;G261,"Reading Date Before Install",IF(I261&gt;'Settings'!$B$3,"Reading Date After As-of Date",IF(L261&gt;K261,"Current Tread Above Original",IF(OR(H261&lt;0,J261&lt;0,K261&lt;=0,L261&lt;0,Y261&lt;0,Z261&lt;0,V261&lt;=0),"Check Numeric Input",IF(O261&lt;=0,"Check Wear Rate","OK")))))))))</f>
        <v/>
      </c>
      <c r="AE261" s="37" t="n"/>
      <c r="AF261" s="62">
        <f>IFERROR(IF(AND(AD261="OK",ISNUMBER(X261)),X261+ROW()/100000,""),"")</f>
        <v/>
      </c>
    </row>
    <row r="262">
      <c r="A262" s="25" t="n"/>
      <c r="B262" s="25" t="n"/>
      <c r="C262" s="25" t="n"/>
      <c r="D262" s="25" t="n"/>
      <c r="E262" s="25" t="n"/>
      <c r="F262" s="25" t="n"/>
      <c r="G262" s="55" t="n"/>
      <c r="H262" s="27" t="n"/>
      <c r="I262" s="55" t="n"/>
      <c r="J262" s="27" t="n"/>
      <c r="K262" s="56" t="n"/>
      <c r="L262" s="56" t="n"/>
      <c r="M262" s="29">
        <f>IF($A262="","",IFERROR(IF(OR(H262="",J262=""),"",MAX(0,J262-H262)),""))</f>
        <v/>
      </c>
      <c r="N262" s="57">
        <f>IF($A262="","",IFERROR(IF(OR(K262="",L262=""),"",MAX(0,K262-L262)),""))</f>
        <v/>
      </c>
      <c r="O262" s="31">
        <f>IF($A262="","",IFERROR(IF(AND(M262&gt;0,N262&gt;0),N262/(M262/1000),VLOOKUP(D262,'Settings'!$A$15:$C$18,3,FALSE)),""))</f>
        <v/>
      </c>
      <c r="P262" s="32">
        <f>IF(OR(A262="",D262=""),"",IF(AND(M262&gt;0,N262&gt;0),"Observed Wear","Default from Settings"))</f>
        <v/>
      </c>
      <c r="Q262" s="57">
        <f>IF($A262="","",IFERROR(VLOOKUP(D262,'Settings'!$A$15:$C$18,2,FALSE),""))</f>
        <v/>
      </c>
      <c r="R262" s="57">
        <f>IF($A262="","",IFERROR(MAX(0,L262-Q262),""))</f>
        <v/>
      </c>
      <c r="S262" s="29">
        <f>IF($A262="","",IFERROR(IF(L262&lt;=Q262,0,R262/O262*1000),""))</f>
        <v/>
      </c>
      <c r="T262" s="29">
        <f>IF($A262="","",IFERROR(J262+S262,""))</f>
        <v/>
      </c>
      <c r="U262" s="27" t="n"/>
      <c r="V262" s="29">
        <f>IF(A262="","",IF(U262="",'Settings'!$B$4,U262))</f>
        <v/>
      </c>
      <c r="W262" s="57">
        <f>IF($A262="","",IFERROR(S262/V262,""))</f>
        <v/>
      </c>
      <c r="X262" s="58">
        <f>IF($A262="","",IFERROR(IF(S262=0,I262,I262+ROUNDUP(W262*365/12,0)),""))</f>
        <v/>
      </c>
      <c r="Y262" s="59" t="n"/>
      <c r="Z262" s="59" t="n"/>
      <c r="AA262" s="60">
        <f>IF($A262="","",IFERROR(Y262+Z262,""))</f>
        <v/>
      </c>
      <c r="AB262" s="32">
        <f>IF(A262="","",IF(AD262&lt;&gt;"OK","Review Data",IF(L262&lt;=Q262,"Due Now",IF(X262&lt;='Settings'!$B$3,"Due Now",IF(X262&lt;='Settings'!$B$3+'Settings'!$B$5,"Due in 30 Days",IF(X262&lt;='Settings'!$B$3+'Settings'!$B$6,"Due in 90 Days",IF(X262&lt;=EDATE('Settings'!$B$3,6),"Due in 6 Months","Monitor")))))))</f>
        <v/>
      </c>
      <c r="AC262" s="61">
        <f>IF($A262="","",IFERROR(EOMONTH(X262,0),""))</f>
        <v/>
      </c>
      <c r="AD262" s="32">
        <f>IF(A262="","",IF(OR(B262="",C262="",D262="",G262="",H262="",I262="",J262="",K262="",L262="",Y262="",Z262=""),"Missing Required Input",IF(COUNTIF('Settings'!$A$15:$A$18,D262)=0,"Unknown Position Type",IF(J262&lt;H262,"Current Odometer Below Install",IF(I262&lt;G262,"Reading Date Before Install",IF(I262&gt;'Settings'!$B$3,"Reading Date After As-of Date",IF(L262&gt;K262,"Current Tread Above Original",IF(OR(H262&lt;0,J262&lt;0,K262&lt;=0,L262&lt;0,Y262&lt;0,Z262&lt;0,V262&lt;=0),"Check Numeric Input",IF(O262&lt;=0,"Check Wear Rate","OK")))))))))</f>
        <v/>
      </c>
      <c r="AE262" s="37" t="n"/>
      <c r="AF262" s="62">
        <f>IFERROR(IF(AND(AD262="OK",ISNUMBER(X262)),X262+ROW()/100000,""),"")</f>
        <v/>
      </c>
    </row>
    <row r="263">
      <c r="A263" s="25" t="n"/>
      <c r="B263" s="25" t="n"/>
      <c r="C263" s="25" t="n"/>
      <c r="D263" s="25" t="n"/>
      <c r="E263" s="25" t="n"/>
      <c r="F263" s="25" t="n"/>
      <c r="G263" s="55" t="n"/>
      <c r="H263" s="27" t="n"/>
      <c r="I263" s="55" t="n"/>
      <c r="J263" s="27" t="n"/>
      <c r="K263" s="56" t="n"/>
      <c r="L263" s="56" t="n"/>
      <c r="M263" s="29">
        <f>IF($A263="","",IFERROR(IF(OR(H263="",J263=""),"",MAX(0,J263-H263)),""))</f>
        <v/>
      </c>
      <c r="N263" s="57">
        <f>IF($A263="","",IFERROR(IF(OR(K263="",L263=""),"",MAX(0,K263-L263)),""))</f>
        <v/>
      </c>
      <c r="O263" s="31">
        <f>IF($A263="","",IFERROR(IF(AND(M263&gt;0,N263&gt;0),N263/(M263/1000),VLOOKUP(D263,'Settings'!$A$15:$C$18,3,FALSE)),""))</f>
        <v/>
      </c>
      <c r="P263" s="32">
        <f>IF(OR(A263="",D263=""),"",IF(AND(M263&gt;0,N263&gt;0),"Observed Wear","Default from Settings"))</f>
        <v/>
      </c>
      <c r="Q263" s="57">
        <f>IF($A263="","",IFERROR(VLOOKUP(D263,'Settings'!$A$15:$C$18,2,FALSE),""))</f>
        <v/>
      </c>
      <c r="R263" s="57">
        <f>IF($A263="","",IFERROR(MAX(0,L263-Q263),""))</f>
        <v/>
      </c>
      <c r="S263" s="29">
        <f>IF($A263="","",IFERROR(IF(L263&lt;=Q263,0,R263/O263*1000),""))</f>
        <v/>
      </c>
      <c r="T263" s="29">
        <f>IF($A263="","",IFERROR(J263+S263,""))</f>
        <v/>
      </c>
      <c r="U263" s="27" t="n"/>
      <c r="V263" s="29">
        <f>IF(A263="","",IF(U263="",'Settings'!$B$4,U263))</f>
        <v/>
      </c>
      <c r="W263" s="57">
        <f>IF($A263="","",IFERROR(S263/V263,""))</f>
        <v/>
      </c>
      <c r="X263" s="58">
        <f>IF($A263="","",IFERROR(IF(S263=0,I263,I263+ROUNDUP(W263*365/12,0)),""))</f>
        <v/>
      </c>
      <c r="Y263" s="59" t="n"/>
      <c r="Z263" s="59" t="n"/>
      <c r="AA263" s="60">
        <f>IF($A263="","",IFERROR(Y263+Z263,""))</f>
        <v/>
      </c>
      <c r="AB263" s="32">
        <f>IF(A263="","",IF(AD263&lt;&gt;"OK","Review Data",IF(L263&lt;=Q263,"Due Now",IF(X263&lt;='Settings'!$B$3,"Due Now",IF(X263&lt;='Settings'!$B$3+'Settings'!$B$5,"Due in 30 Days",IF(X263&lt;='Settings'!$B$3+'Settings'!$B$6,"Due in 90 Days",IF(X263&lt;=EDATE('Settings'!$B$3,6),"Due in 6 Months","Monitor")))))))</f>
        <v/>
      </c>
      <c r="AC263" s="61">
        <f>IF($A263="","",IFERROR(EOMONTH(X263,0),""))</f>
        <v/>
      </c>
      <c r="AD263" s="32">
        <f>IF(A263="","",IF(OR(B263="",C263="",D263="",G263="",H263="",I263="",J263="",K263="",L263="",Y263="",Z263=""),"Missing Required Input",IF(COUNTIF('Settings'!$A$15:$A$18,D263)=0,"Unknown Position Type",IF(J263&lt;H263,"Current Odometer Below Install",IF(I263&lt;G263,"Reading Date Before Install",IF(I263&gt;'Settings'!$B$3,"Reading Date After As-of Date",IF(L263&gt;K263,"Current Tread Above Original",IF(OR(H263&lt;0,J263&lt;0,K263&lt;=0,L263&lt;0,Y263&lt;0,Z263&lt;0,V263&lt;=0),"Check Numeric Input",IF(O263&lt;=0,"Check Wear Rate","OK")))))))))</f>
        <v/>
      </c>
      <c r="AE263" s="37" t="n"/>
      <c r="AF263" s="62">
        <f>IFERROR(IF(AND(AD263="OK",ISNUMBER(X263)),X263+ROW()/100000,""),"")</f>
        <v/>
      </c>
    </row>
    <row r="264">
      <c r="A264" s="25" t="n"/>
      <c r="B264" s="25" t="n"/>
      <c r="C264" s="25" t="n"/>
      <c r="D264" s="25" t="n"/>
      <c r="E264" s="25" t="n"/>
      <c r="F264" s="25" t="n"/>
      <c r="G264" s="55" t="n"/>
      <c r="H264" s="27" t="n"/>
      <c r="I264" s="55" t="n"/>
      <c r="J264" s="27" t="n"/>
      <c r="K264" s="56" t="n"/>
      <c r="L264" s="56" t="n"/>
      <c r="M264" s="29">
        <f>IF($A264="","",IFERROR(IF(OR(H264="",J264=""),"",MAX(0,J264-H264)),""))</f>
        <v/>
      </c>
      <c r="N264" s="57">
        <f>IF($A264="","",IFERROR(IF(OR(K264="",L264=""),"",MAX(0,K264-L264)),""))</f>
        <v/>
      </c>
      <c r="O264" s="31">
        <f>IF($A264="","",IFERROR(IF(AND(M264&gt;0,N264&gt;0),N264/(M264/1000),VLOOKUP(D264,'Settings'!$A$15:$C$18,3,FALSE)),""))</f>
        <v/>
      </c>
      <c r="P264" s="32">
        <f>IF(OR(A264="",D264=""),"",IF(AND(M264&gt;0,N264&gt;0),"Observed Wear","Default from Settings"))</f>
        <v/>
      </c>
      <c r="Q264" s="57">
        <f>IF($A264="","",IFERROR(VLOOKUP(D264,'Settings'!$A$15:$C$18,2,FALSE),""))</f>
        <v/>
      </c>
      <c r="R264" s="57">
        <f>IF($A264="","",IFERROR(MAX(0,L264-Q264),""))</f>
        <v/>
      </c>
      <c r="S264" s="29">
        <f>IF($A264="","",IFERROR(IF(L264&lt;=Q264,0,R264/O264*1000),""))</f>
        <v/>
      </c>
      <c r="T264" s="29">
        <f>IF($A264="","",IFERROR(J264+S264,""))</f>
        <v/>
      </c>
      <c r="U264" s="27" t="n"/>
      <c r="V264" s="29">
        <f>IF(A264="","",IF(U264="",'Settings'!$B$4,U264))</f>
        <v/>
      </c>
      <c r="W264" s="57">
        <f>IF($A264="","",IFERROR(S264/V264,""))</f>
        <v/>
      </c>
      <c r="X264" s="58">
        <f>IF($A264="","",IFERROR(IF(S264=0,I264,I264+ROUNDUP(W264*365/12,0)),""))</f>
        <v/>
      </c>
      <c r="Y264" s="59" t="n"/>
      <c r="Z264" s="59" t="n"/>
      <c r="AA264" s="60">
        <f>IF($A264="","",IFERROR(Y264+Z264,""))</f>
        <v/>
      </c>
      <c r="AB264" s="32">
        <f>IF(A264="","",IF(AD264&lt;&gt;"OK","Review Data",IF(L264&lt;=Q264,"Due Now",IF(X264&lt;='Settings'!$B$3,"Due Now",IF(X264&lt;='Settings'!$B$3+'Settings'!$B$5,"Due in 30 Days",IF(X264&lt;='Settings'!$B$3+'Settings'!$B$6,"Due in 90 Days",IF(X264&lt;=EDATE('Settings'!$B$3,6),"Due in 6 Months","Monitor")))))))</f>
        <v/>
      </c>
      <c r="AC264" s="61">
        <f>IF($A264="","",IFERROR(EOMONTH(X264,0),""))</f>
        <v/>
      </c>
      <c r="AD264" s="32">
        <f>IF(A264="","",IF(OR(B264="",C264="",D264="",G264="",H264="",I264="",J264="",K264="",L264="",Y264="",Z264=""),"Missing Required Input",IF(COUNTIF('Settings'!$A$15:$A$18,D264)=0,"Unknown Position Type",IF(J264&lt;H264,"Current Odometer Below Install",IF(I264&lt;G264,"Reading Date Before Install",IF(I264&gt;'Settings'!$B$3,"Reading Date After As-of Date",IF(L264&gt;K264,"Current Tread Above Original",IF(OR(H264&lt;0,J264&lt;0,K264&lt;=0,L264&lt;0,Y264&lt;0,Z264&lt;0,V264&lt;=0),"Check Numeric Input",IF(O264&lt;=0,"Check Wear Rate","OK")))))))))</f>
        <v/>
      </c>
      <c r="AE264" s="37" t="n"/>
      <c r="AF264" s="62">
        <f>IFERROR(IF(AND(AD264="OK",ISNUMBER(X264)),X264+ROW()/100000,""),"")</f>
        <v/>
      </c>
    </row>
    <row r="265">
      <c r="A265" s="25" t="n"/>
      <c r="B265" s="25" t="n"/>
      <c r="C265" s="25" t="n"/>
      <c r="D265" s="25" t="n"/>
      <c r="E265" s="25" t="n"/>
      <c r="F265" s="25" t="n"/>
      <c r="G265" s="55" t="n"/>
      <c r="H265" s="27" t="n"/>
      <c r="I265" s="55" t="n"/>
      <c r="J265" s="27" t="n"/>
      <c r="K265" s="56" t="n"/>
      <c r="L265" s="56" t="n"/>
      <c r="M265" s="29">
        <f>IF($A265="","",IFERROR(IF(OR(H265="",J265=""),"",MAX(0,J265-H265)),""))</f>
        <v/>
      </c>
      <c r="N265" s="57">
        <f>IF($A265="","",IFERROR(IF(OR(K265="",L265=""),"",MAX(0,K265-L265)),""))</f>
        <v/>
      </c>
      <c r="O265" s="31">
        <f>IF($A265="","",IFERROR(IF(AND(M265&gt;0,N265&gt;0),N265/(M265/1000),VLOOKUP(D265,'Settings'!$A$15:$C$18,3,FALSE)),""))</f>
        <v/>
      </c>
      <c r="P265" s="32">
        <f>IF(OR(A265="",D265=""),"",IF(AND(M265&gt;0,N265&gt;0),"Observed Wear","Default from Settings"))</f>
        <v/>
      </c>
      <c r="Q265" s="57">
        <f>IF($A265="","",IFERROR(VLOOKUP(D265,'Settings'!$A$15:$C$18,2,FALSE),""))</f>
        <v/>
      </c>
      <c r="R265" s="57">
        <f>IF($A265="","",IFERROR(MAX(0,L265-Q265),""))</f>
        <v/>
      </c>
      <c r="S265" s="29">
        <f>IF($A265="","",IFERROR(IF(L265&lt;=Q265,0,R265/O265*1000),""))</f>
        <v/>
      </c>
      <c r="T265" s="29">
        <f>IF($A265="","",IFERROR(J265+S265,""))</f>
        <v/>
      </c>
      <c r="U265" s="27" t="n"/>
      <c r="V265" s="29">
        <f>IF(A265="","",IF(U265="",'Settings'!$B$4,U265))</f>
        <v/>
      </c>
      <c r="W265" s="57">
        <f>IF($A265="","",IFERROR(S265/V265,""))</f>
        <v/>
      </c>
      <c r="X265" s="58">
        <f>IF($A265="","",IFERROR(IF(S265=0,I265,I265+ROUNDUP(W265*365/12,0)),""))</f>
        <v/>
      </c>
      <c r="Y265" s="59" t="n"/>
      <c r="Z265" s="59" t="n"/>
      <c r="AA265" s="60">
        <f>IF($A265="","",IFERROR(Y265+Z265,""))</f>
        <v/>
      </c>
      <c r="AB265" s="32">
        <f>IF(A265="","",IF(AD265&lt;&gt;"OK","Review Data",IF(L265&lt;=Q265,"Due Now",IF(X265&lt;='Settings'!$B$3,"Due Now",IF(X265&lt;='Settings'!$B$3+'Settings'!$B$5,"Due in 30 Days",IF(X265&lt;='Settings'!$B$3+'Settings'!$B$6,"Due in 90 Days",IF(X265&lt;=EDATE('Settings'!$B$3,6),"Due in 6 Months","Monitor")))))))</f>
        <v/>
      </c>
      <c r="AC265" s="61">
        <f>IF($A265="","",IFERROR(EOMONTH(X265,0),""))</f>
        <v/>
      </c>
      <c r="AD265" s="32">
        <f>IF(A265="","",IF(OR(B265="",C265="",D265="",G265="",H265="",I265="",J265="",K265="",L265="",Y265="",Z265=""),"Missing Required Input",IF(COUNTIF('Settings'!$A$15:$A$18,D265)=0,"Unknown Position Type",IF(J265&lt;H265,"Current Odometer Below Install",IF(I265&lt;G265,"Reading Date Before Install",IF(I265&gt;'Settings'!$B$3,"Reading Date After As-of Date",IF(L265&gt;K265,"Current Tread Above Original",IF(OR(H265&lt;0,J265&lt;0,K265&lt;=0,L265&lt;0,Y265&lt;0,Z265&lt;0,V265&lt;=0),"Check Numeric Input",IF(O265&lt;=0,"Check Wear Rate","OK")))))))))</f>
        <v/>
      </c>
      <c r="AE265" s="37" t="n"/>
      <c r="AF265" s="62">
        <f>IFERROR(IF(AND(AD265="OK",ISNUMBER(X265)),X265+ROW()/100000,""),"")</f>
        <v/>
      </c>
    </row>
    <row r="266">
      <c r="A266" s="25" t="n"/>
      <c r="B266" s="25" t="n"/>
      <c r="C266" s="25" t="n"/>
      <c r="D266" s="25" t="n"/>
      <c r="E266" s="25" t="n"/>
      <c r="F266" s="25" t="n"/>
      <c r="G266" s="55" t="n"/>
      <c r="H266" s="27" t="n"/>
      <c r="I266" s="55" t="n"/>
      <c r="J266" s="27" t="n"/>
      <c r="K266" s="56" t="n"/>
      <c r="L266" s="56" t="n"/>
      <c r="M266" s="29">
        <f>IF($A266="","",IFERROR(IF(OR(H266="",J266=""),"",MAX(0,J266-H266)),""))</f>
        <v/>
      </c>
      <c r="N266" s="57">
        <f>IF($A266="","",IFERROR(IF(OR(K266="",L266=""),"",MAX(0,K266-L266)),""))</f>
        <v/>
      </c>
      <c r="O266" s="31">
        <f>IF($A266="","",IFERROR(IF(AND(M266&gt;0,N266&gt;0),N266/(M266/1000),VLOOKUP(D266,'Settings'!$A$15:$C$18,3,FALSE)),""))</f>
        <v/>
      </c>
      <c r="P266" s="32">
        <f>IF(OR(A266="",D266=""),"",IF(AND(M266&gt;0,N266&gt;0),"Observed Wear","Default from Settings"))</f>
        <v/>
      </c>
      <c r="Q266" s="57">
        <f>IF($A266="","",IFERROR(VLOOKUP(D266,'Settings'!$A$15:$C$18,2,FALSE),""))</f>
        <v/>
      </c>
      <c r="R266" s="57">
        <f>IF($A266="","",IFERROR(MAX(0,L266-Q266),""))</f>
        <v/>
      </c>
      <c r="S266" s="29">
        <f>IF($A266="","",IFERROR(IF(L266&lt;=Q266,0,R266/O266*1000),""))</f>
        <v/>
      </c>
      <c r="T266" s="29">
        <f>IF($A266="","",IFERROR(J266+S266,""))</f>
        <v/>
      </c>
      <c r="U266" s="27" t="n"/>
      <c r="V266" s="29">
        <f>IF(A266="","",IF(U266="",'Settings'!$B$4,U266))</f>
        <v/>
      </c>
      <c r="W266" s="57">
        <f>IF($A266="","",IFERROR(S266/V266,""))</f>
        <v/>
      </c>
      <c r="X266" s="58">
        <f>IF($A266="","",IFERROR(IF(S266=0,I266,I266+ROUNDUP(W266*365/12,0)),""))</f>
        <v/>
      </c>
      <c r="Y266" s="59" t="n"/>
      <c r="Z266" s="59" t="n"/>
      <c r="AA266" s="60">
        <f>IF($A266="","",IFERROR(Y266+Z266,""))</f>
        <v/>
      </c>
      <c r="AB266" s="32">
        <f>IF(A266="","",IF(AD266&lt;&gt;"OK","Review Data",IF(L266&lt;=Q266,"Due Now",IF(X266&lt;='Settings'!$B$3,"Due Now",IF(X266&lt;='Settings'!$B$3+'Settings'!$B$5,"Due in 30 Days",IF(X266&lt;='Settings'!$B$3+'Settings'!$B$6,"Due in 90 Days",IF(X266&lt;=EDATE('Settings'!$B$3,6),"Due in 6 Months","Monitor")))))))</f>
        <v/>
      </c>
      <c r="AC266" s="61">
        <f>IF($A266="","",IFERROR(EOMONTH(X266,0),""))</f>
        <v/>
      </c>
      <c r="AD266" s="32">
        <f>IF(A266="","",IF(OR(B266="",C266="",D266="",G266="",H266="",I266="",J266="",K266="",L266="",Y266="",Z266=""),"Missing Required Input",IF(COUNTIF('Settings'!$A$15:$A$18,D266)=0,"Unknown Position Type",IF(J266&lt;H266,"Current Odometer Below Install",IF(I266&lt;G266,"Reading Date Before Install",IF(I266&gt;'Settings'!$B$3,"Reading Date After As-of Date",IF(L266&gt;K266,"Current Tread Above Original",IF(OR(H266&lt;0,J266&lt;0,K266&lt;=0,L266&lt;0,Y266&lt;0,Z266&lt;0,V266&lt;=0),"Check Numeric Input",IF(O266&lt;=0,"Check Wear Rate","OK")))))))))</f>
        <v/>
      </c>
      <c r="AE266" s="37" t="n"/>
      <c r="AF266" s="62">
        <f>IFERROR(IF(AND(AD266="OK",ISNUMBER(X266)),X266+ROW()/100000,""),"")</f>
        <v/>
      </c>
    </row>
    <row r="267">
      <c r="A267" s="25" t="n"/>
      <c r="B267" s="25" t="n"/>
      <c r="C267" s="25" t="n"/>
      <c r="D267" s="25" t="n"/>
      <c r="E267" s="25" t="n"/>
      <c r="F267" s="25" t="n"/>
      <c r="G267" s="55" t="n"/>
      <c r="H267" s="27" t="n"/>
      <c r="I267" s="55" t="n"/>
      <c r="J267" s="27" t="n"/>
      <c r="K267" s="56" t="n"/>
      <c r="L267" s="56" t="n"/>
      <c r="M267" s="29">
        <f>IF($A267="","",IFERROR(IF(OR(H267="",J267=""),"",MAX(0,J267-H267)),""))</f>
        <v/>
      </c>
      <c r="N267" s="57">
        <f>IF($A267="","",IFERROR(IF(OR(K267="",L267=""),"",MAX(0,K267-L267)),""))</f>
        <v/>
      </c>
      <c r="O267" s="31">
        <f>IF($A267="","",IFERROR(IF(AND(M267&gt;0,N267&gt;0),N267/(M267/1000),VLOOKUP(D267,'Settings'!$A$15:$C$18,3,FALSE)),""))</f>
        <v/>
      </c>
      <c r="P267" s="32">
        <f>IF(OR(A267="",D267=""),"",IF(AND(M267&gt;0,N267&gt;0),"Observed Wear","Default from Settings"))</f>
        <v/>
      </c>
      <c r="Q267" s="57">
        <f>IF($A267="","",IFERROR(VLOOKUP(D267,'Settings'!$A$15:$C$18,2,FALSE),""))</f>
        <v/>
      </c>
      <c r="R267" s="57">
        <f>IF($A267="","",IFERROR(MAX(0,L267-Q267),""))</f>
        <v/>
      </c>
      <c r="S267" s="29">
        <f>IF($A267="","",IFERROR(IF(L267&lt;=Q267,0,R267/O267*1000),""))</f>
        <v/>
      </c>
      <c r="T267" s="29">
        <f>IF($A267="","",IFERROR(J267+S267,""))</f>
        <v/>
      </c>
      <c r="U267" s="27" t="n"/>
      <c r="V267" s="29">
        <f>IF(A267="","",IF(U267="",'Settings'!$B$4,U267))</f>
        <v/>
      </c>
      <c r="W267" s="57">
        <f>IF($A267="","",IFERROR(S267/V267,""))</f>
        <v/>
      </c>
      <c r="X267" s="58">
        <f>IF($A267="","",IFERROR(IF(S267=0,I267,I267+ROUNDUP(W267*365/12,0)),""))</f>
        <v/>
      </c>
      <c r="Y267" s="59" t="n"/>
      <c r="Z267" s="59" t="n"/>
      <c r="AA267" s="60">
        <f>IF($A267="","",IFERROR(Y267+Z267,""))</f>
        <v/>
      </c>
      <c r="AB267" s="32">
        <f>IF(A267="","",IF(AD267&lt;&gt;"OK","Review Data",IF(L267&lt;=Q267,"Due Now",IF(X267&lt;='Settings'!$B$3,"Due Now",IF(X267&lt;='Settings'!$B$3+'Settings'!$B$5,"Due in 30 Days",IF(X267&lt;='Settings'!$B$3+'Settings'!$B$6,"Due in 90 Days",IF(X267&lt;=EDATE('Settings'!$B$3,6),"Due in 6 Months","Monitor")))))))</f>
        <v/>
      </c>
      <c r="AC267" s="61">
        <f>IF($A267="","",IFERROR(EOMONTH(X267,0),""))</f>
        <v/>
      </c>
      <c r="AD267" s="32">
        <f>IF(A267="","",IF(OR(B267="",C267="",D267="",G267="",H267="",I267="",J267="",K267="",L267="",Y267="",Z267=""),"Missing Required Input",IF(COUNTIF('Settings'!$A$15:$A$18,D267)=0,"Unknown Position Type",IF(J267&lt;H267,"Current Odometer Below Install",IF(I267&lt;G267,"Reading Date Before Install",IF(I267&gt;'Settings'!$B$3,"Reading Date After As-of Date",IF(L267&gt;K267,"Current Tread Above Original",IF(OR(H267&lt;0,J267&lt;0,K267&lt;=0,L267&lt;0,Y267&lt;0,Z267&lt;0,V267&lt;=0),"Check Numeric Input",IF(O267&lt;=0,"Check Wear Rate","OK")))))))))</f>
        <v/>
      </c>
      <c r="AE267" s="37" t="n"/>
      <c r="AF267" s="62">
        <f>IFERROR(IF(AND(AD267="OK",ISNUMBER(X267)),X267+ROW()/100000,""),"")</f>
        <v/>
      </c>
    </row>
    <row r="268">
      <c r="A268" s="25" t="n"/>
      <c r="B268" s="25" t="n"/>
      <c r="C268" s="25" t="n"/>
      <c r="D268" s="25" t="n"/>
      <c r="E268" s="25" t="n"/>
      <c r="F268" s="25" t="n"/>
      <c r="G268" s="55" t="n"/>
      <c r="H268" s="27" t="n"/>
      <c r="I268" s="55" t="n"/>
      <c r="J268" s="27" t="n"/>
      <c r="K268" s="56" t="n"/>
      <c r="L268" s="56" t="n"/>
      <c r="M268" s="29">
        <f>IF($A268="","",IFERROR(IF(OR(H268="",J268=""),"",MAX(0,J268-H268)),""))</f>
        <v/>
      </c>
      <c r="N268" s="57">
        <f>IF($A268="","",IFERROR(IF(OR(K268="",L268=""),"",MAX(0,K268-L268)),""))</f>
        <v/>
      </c>
      <c r="O268" s="31">
        <f>IF($A268="","",IFERROR(IF(AND(M268&gt;0,N268&gt;0),N268/(M268/1000),VLOOKUP(D268,'Settings'!$A$15:$C$18,3,FALSE)),""))</f>
        <v/>
      </c>
      <c r="P268" s="32">
        <f>IF(OR(A268="",D268=""),"",IF(AND(M268&gt;0,N268&gt;0),"Observed Wear","Default from Settings"))</f>
        <v/>
      </c>
      <c r="Q268" s="57">
        <f>IF($A268="","",IFERROR(VLOOKUP(D268,'Settings'!$A$15:$C$18,2,FALSE),""))</f>
        <v/>
      </c>
      <c r="R268" s="57">
        <f>IF($A268="","",IFERROR(MAX(0,L268-Q268),""))</f>
        <v/>
      </c>
      <c r="S268" s="29">
        <f>IF($A268="","",IFERROR(IF(L268&lt;=Q268,0,R268/O268*1000),""))</f>
        <v/>
      </c>
      <c r="T268" s="29">
        <f>IF($A268="","",IFERROR(J268+S268,""))</f>
        <v/>
      </c>
      <c r="U268" s="27" t="n"/>
      <c r="V268" s="29">
        <f>IF(A268="","",IF(U268="",'Settings'!$B$4,U268))</f>
        <v/>
      </c>
      <c r="W268" s="57">
        <f>IF($A268="","",IFERROR(S268/V268,""))</f>
        <v/>
      </c>
      <c r="X268" s="58">
        <f>IF($A268="","",IFERROR(IF(S268=0,I268,I268+ROUNDUP(W268*365/12,0)),""))</f>
        <v/>
      </c>
      <c r="Y268" s="59" t="n"/>
      <c r="Z268" s="59" t="n"/>
      <c r="AA268" s="60">
        <f>IF($A268="","",IFERROR(Y268+Z268,""))</f>
        <v/>
      </c>
      <c r="AB268" s="32">
        <f>IF(A268="","",IF(AD268&lt;&gt;"OK","Review Data",IF(L268&lt;=Q268,"Due Now",IF(X268&lt;='Settings'!$B$3,"Due Now",IF(X268&lt;='Settings'!$B$3+'Settings'!$B$5,"Due in 30 Days",IF(X268&lt;='Settings'!$B$3+'Settings'!$B$6,"Due in 90 Days",IF(X268&lt;=EDATE('Settings'!$B$3,6),"Due in 6 Months","Monitor")))))))</f>
        <v/>
      </c>
      <c r="AC268" s="61">
        <f>IF($A268="","",IFERROR(EOMONTH(X268,0),""))</f>
        <v/>
      </c>
      <c r="AD268" s="32">
        <f>IF(A268="","",IF(OR(B268="",C268="",D268="",G268="",H268="",I268="",J268="",K268="",L268="",Y268="",Z268=""),"Missing Required Input",IF(COUNTIF('Settings'!$A$15:$A$18,D268)=0,"Unknown Position Type",IF(J268&lt;H268,"Current Odometer Below Install",IF(I268&lt;G268,"Reading Date Before Install",IF(I268&gt;'Settings'!$B$3,"Reading Date After As-of Date",IF(L268&gt;K268,"Current Tread Above Original",IF(OR(H268&lt;0,J268&lt;0,K268&lt;=0,L268&lt;0,Y268&lt;0,Z268&lt;0,V268&lt;=0),"Check Numeric Input",IF(O268&lt;=0,"Check Wear Rate","OK")))))))))</f>
        <v/>
      </c>
      <c r="AE268" s="37" t="n"/>
      <c r="AF268" s="62">
        <f>IFERROR(IF(AND(AD268="OK",ISNUMBER(X268)),X268+ROW()/100000,""),"")</f>
        <v/>
      </c>
    </row>
    <row r="269">
      <c r="A269" s="25" t="n"/>
      <c r="B269" s="25" t="n"/>
      <c r="C269" s="25" t="n"/>
      <c r="D269" s="25" t="n"/>
      <c r="E269" s="25" t="n"/>
      <c r="F269" s="25" t="n"/>
      <c r="G269" s="55" t="n"/>
      <c r="H269" s="27" t="n"/>
      <c r="I269" s="55" t="n"/>
      <c r="J269" s="27" t="n"/>
      <c r="K269" s="56" t="n"/>
      <c r="L269" s="56" t="n"/>
      <c r="M269" s="29">
        <f>IF($A269="","",IFERROR(IF(OR(H269="",J269=""),"",MAX(0,J269-H269)),""))</f>
        <v/>
      </c>
      <c r="N269" s="57">
        <f>IF($A269="","",IFERROR(IF(OR(K269="",L269=""),"",MAX(0,K269-L269)),""))</f>
        <v/>
      </c>
      <c r="O269" s="31">
        <f>IF($A269="","",IFERROR(IF(AND(M269&gt;0,N269&gt;0),N269/(M269/1000),VLOOKUP(D269,'Settings'!$A$15:$C$18,3,FALSE)),""))</f>
        <v/>
      </c>
      <c r="P269" s="32">
        <f>IF(OR(A269="",D269=""),"",IF(AND(M269&gt;0,N269&gt;0),"Observed Wear","Default from Settings"))</f>
        <v/>
      </c>
      <c r="Q269" s="57">
        <f>IF($A269="","",IFERROR(VLOOKUP(D269,'Settings'!$A$15:$C$18,2,FALSE),""))</f>
        <v/>
      </c>
      <c r="R269" s="57">
        <f>IF($A269="","",IFERROR(MAX(0,L269-Q269),""))</f>
        <v/>
      </c>
      <c r="S269" s="29">
        <f>IF($A269="","",IFERROR(IF(L269&lt;=Q269,0,R269/O269*1000),""))</f>
        <v/>
      </c>
      <c r="T269" s="29">
        <f>IF($A269="","",IFERROR(J269+S269,""))</f>
        <v/>
      </c>
      <c r="U269" s="27" t="n"/>
      <c r="V269" s="29">
        <f>IF(A269="","",IF(U269="",'Settings'!$B$4,U269))</f>
        <v/>
      </c>
      <c r="W269" s="57">
        <f>IF($A269="","",IFERROR(S269/V269,""))</f>
        <v/>
      </c>
      <c r="X269" s="58">
        <f>IF($A269="","",IFERROR(IF(S269=0,I269,I269+ROUNDUP(W269*365/12,0)),""))</f>
        <v/>
      </c>
      <c r="Y269" s="59" t="n"/>
      <c r="Z269" s="59" t="n"/>
      <c r="AA269" s="60">
        <f>IF($A269="","",IFERROR(Y269+Z269,""))</f>
        <v/>
      </c>
      <c r="AB269" s="32">
        <f>IF(A269="","",IF(AD269&lt;&gt;"OK","Review Data",IF(L269&lt;=Q269,"Due Now",IF(X269&lt;='Settings'!$B$3,"Due Now",IF(X269&lt;='Settings'!$B$3+'Settings'!$B$5,"Due in 30 Days",IF(X269&lt;='Settings'!$B$3+'Settings'!$B$6,"Due in 90 Days",IF(X269&lt;=EDATE('Settings'!$B$3,6),"Due in 6 Months","Monitor")))))))</f>
        <v/>
      </c>
      <c r="AC269" s="61">
        <f>IF($A269="","",IFERROR(EOMONTH(X269,0),""))</f>
        <v/>
      </c>
      <c r="AD269" s="32">
        <f>IF(A269="","",IF(OR(B269="",C269="",D269="",G269="",H269="",I269="",J269="",K269="",L269="",Y269="",Z269=""),"Missing Required Input",IF(COUNTIF('Settings'!$A$15:$A$18,D269)=0,"Unknown Position Type",IF(J269&lt;H269,"Current Odometer Below Install",IF(I269&lt;G269,"Reading Date Before Install",IF(I269&gt;'Settings'!$B$3,"Reading Date After As-of Date",IF(L269&gt;K269,"Current Tread Above Original",IF(OR(H269&lt;0,J269&lt;0,K269&lt;=0,L269&lt;0,Y269&lt;0,Z269&lt;0,V269&lt;=0),"Check Numeric Input",IF(O269&lt;=0,"Check Wear Rate","OK")))))))))</f>
        <v/>
      </c>
      <c r="AE269" s="37" t="n"/>
      <c r="AF269" s="62">
        <f>IFERROR(IF(AND(AD269="OK",ISNUMBER(X269)),X269+ROW()/100000,""),"")</f>
        <v/>
      </c>
    </row>
    <row r="270">
      <c r="A270" s="25" t="n"/>
      <c r="B270" s="25" t="n"/>
      <c r="C270" s="25" t="n"/>
      <c r="D270" s="25" t="n"/>
      <c r="E270" s="25" t="n"/>
      <c r="F270" s="25" t="n"/>
      <c r="G270" s="55" t="n"/>
      <c r="H270" s="27" t="n"/>
      <c r="I270" s="55" t="n"/>
      <c r="J270" s="27" t="n"/>
      <c r="K270" s="56" t="n"/>
      <c r="L270" s="56" t="n"/>
      <c r="M270" s="29">
        <f>IF($A270="","",IFERROR(IF(OR(H270="",J270=""),"",MAX(0,J270-H270)),""))</f>
        <v/>
      </c>
      <c r="N270" s="57">
        <f>IF($A270="","",IFERROR(IF(OR(K270="",L270=""),"",MAX(0,K270-L270)),""))</f>
        <v/>
      </c>
      <c r="O270" s="31">
        <f>IF($A270="","",IFERROR(IF(AND(M270&gt;0,N270&gt;0),N270/(M270/1000),VLOOKUP(D270,'Settings'!$A$15:$C$18,3,FALSE)),""))</f>
        <v/>
      </c>
      <c r="P270" s="32">
        <f>IF(OR(A270="",D270=""),"",IF(AND(M270&gt;0,N270&gt;0),"Observed Wear","Default from Settings"))</f>
        <v/>
      </c>
      <c r="Q270" s="57">
        <f>IF($A270="","",IFERROR(VLOOKUP(D270,'Settings'!$A$15:$C$18,2,FALSE),""))</f>
        <v/>
      </c>
      <c r="R270" s="57">
        <f>IF($A270="","",IFERROR(MAX(0,L270-Q270),""))</f>
        <v/>
      </c>
      <c r="S270" s="29">
        <f>IF($A270="","",IFERROR(IF(L270&lt;=Q270,0,R270/O270*1000),""))</f>
        <v/>
      </c>
      <c r="T270" s="29">
        <f>IF($A270="","",IFERROR(J270+S270,""))</f>
        <v/>
      </c>
      <c r="U270" s="27" t="n"/>
      <c r="V270" s="29">
        <f>IF(A270="","",IF(U270="",'Settings'!$B$4,U270))</f>
        <v/>
      </c>
      <c r="W270" s="57">
        <f>IF($A270="","",IFERROR(S270/V270,""))</f>
        <v/>
      </c>
      <c r="X270" s="58">
        <f>IF($A270="","",IFERROR(IF(S270=0,I270,I270+ROUNDUP(W270*365/12,0)),""))</f>
        <v/>
      </c>
      <c r="Y270" s="59" t="n"/>
      <c r="Z270" s="59" t="n"/>
      <c r="AA270" s="60">
        <f>IF($A270="","",IFERROR(Y270+Z270,""))</f>
        <v/>
      </c>
      <c r="AB270" s="32">
        <f>IF(A270="","",IF(AD270&lt;&gt;"OK","Review Data",IF(L270&lt;=Q270,"Due Now",IF(X270&lt;='Settings'!$B$3,"Due Now",IF(X270&lt;='Settings'!$B$3+'Settings'!$B$5,"Due in 30 Days",IF(X270&lt;='Settings'!$B$3+'Settings'!$B$6,"Due in 90 Days",IF(X270&lt;=EDATE('Settings'!$B$3,6),"Due in 6 Months","Monitor")))))))</f>
        <v/>
      </c>
      <c r="AC270" s="61">
        <f>IF($A270="","",IFERROR(EOMONTH(X270,0),""))</f>
        <v/>
      </c>
      <c r="AD270" s="32">
        <f>IF(A270="","",IF(OR(B270="",C270="",D270="",G270="",H270="",I270="",J270="",K270="",L270="",Y270="",Z270=""),"Missing Required Input",IF(COUNTIF('Settings'!$A$15:$A$18,D270)=0,"Unknown Position Type",IF(J270&lt;H270,"Current Odometer Below Install",IF(I270&lt;G270,"Reading Date Before Install",IF(I270&gt;'Settings'!$B$3,"Reading Date After As-of Date",IF(L270&gt;K270,"Current Tread Above Original",IF(OR(H270&lt;0,J270&lt;0,K270&lt;=0,L270&lt;0,Y270&lt;0,Z270&lt;0,V270&lt;=0),"Check Numeric Input",IF(O270&lt;=0,"Check Wear Rate","OK")))))))))</f>
        <v/>
      </c>
      <c r="AE270" s="37" t="n"/>
      <c r="AF270" s="62">
        <f>IFERROR(IF(AND(AD270="OK",ISNUMBER(X270)),X270+ROW()/100000,""),"")</f>
        <v/>
      </c>
    </row>
    <row r="271">
      <c r="A271" s="25" t="n"/>
      <c r="B271" s="25" t="n"/>
      <c r="C271" s="25" t="n"/>
      <c r="D271" s="25" t="n"/>
      <c r="E271" s="25" t="n"/>
      <c r="F271" s="25" t="n"/>
      <c r="G271" s="55" t="n"/>
      <c r="H271" s="27" t="n"/>
      <c r="I271" s="55" t="n"/>
      <c r="J271" s="27" t="n"/>
      <c r="K271" s="56" t="n"/>
      <c r="L271" s="56" t="n"/>
      <c r="M271" s="29">
        <f>IF($A271="","",IFERROR(IF(OR(H271="",J271=""),"",MAX(0,J271-H271)),""))</f>
        <v/>
      </c>
      <c r="N271" s="57">
        <f>IF($A271="","",IFERROR(IF(OR(K271="",L271=""),"",MAX(0,K271-L271)),""))</f>
        <v/>
      </c>
      <c r="O271" s="31">
        <f>IF($A271="","",IFERROR(IF(AND(M271&gt;0,N271&gt;0),N271/(M271/1000),VLOOKUP(D271,'Settings'!$A$15:$C$18,3,FALSE)),""))</f>
        <v/>
      </c>
      <c r="P271" s="32">
        <f>IF(OR(A271="",D271=""),"",IF(AND(M271&gt;0,N271&gt;0),"Observed Wear","Default from Settings"))</f>
        <v/>
      </c>
      <c r="Q271" s="57">
        <f>IF($A271="","",IFERROR(VLOOKUP(D271,'Settings'!$A$15:$C$18,2,FALSE),""))</f>
        <v/>
      </c>
      <c r="R271" s="57">
        <f>IF($A271="","",IFERROR(MAX(0,L271-Q271),""))</f>
        <v/>
      </c>
      <c r="S271" s="29">
        <f>IF($A271="","",IFERROR(IF(L271&lt;=Q271,0,R271/O271*1000),""))</f>
        <v/>
      </c>
      <c r="T271" s="29">
        <f>IF($A271="","",IFERROR(J271+S271,""))</f>
        <v/>
      </c>
      <c r="U271" s="27" t="n"/>
      <c r="V271" s="29">
        <f>IF(A271="","",IF(U271="",'Settings'!$B$4,U271))</f>
        <v/>
      </c>
      <c r="W271" s="57">
        <f>IF($A271="","",IFERROR(S271/V271,""))</f>
        <v/>
      </c>
      <c r="X271" s="58">
        <f>IF($A271="","",IFERROR(IF(S271=0,I271,I271+ROUNDUP(W271*365/12,0)),""))</f>
        <v/>
      </c>
      <c r="Y271" s="59" t="n"/>
      <c r="Z271" s="59" t="n"/>
      <c r="AA271" s="60">
        <f>IF($A271="","",IFERROR(Y271+Z271,""))</f>
        <v/>
      </c>
      <c r="AB271" s="32">
        <f>IF(A271="","",IF(AD271&lt;&gt;"OK","Review Data",IF(L271&lt;=Q271,"Due Now",IF(X271&lt;='Settings'!$B$3,"Due Now",IF(X271&lt;='Settings'!$B$3+'Settings'!$B$5,"Due in 30 Days",IF(X271&lt;='Settings'!$B$3+'Settings'!$B$6,"Due in 90 Days",IF(X271&lt;=EDATE('Settings'!$B$3,6),"Due in 6 Months","Monitor")))))))</f>
        <v/>
      </c>
      <c r="AC271" s="61">
        <f>IF($A271="","",IFERROR(EOMONTH(X271,0),""))</f>
        <v/>
      </c>
      <c r="AD271" s="32">
        <f>IF(A271="","",IF(OR(B271="",C271="",D271="",G271="",H271="",I271="",J271="",K271="",L271="",Y271="",Z271=""),"Missing Required Input",IF(COUNTIF('Settings'!$A$15:$A$18,D271)=0,"Unknown Position Type",IF(J271&lt;H271,"Current Odometer Below Install",IF(I271&lt;G271,"Reading Date Before Install",IF(I271&gt;'Settings'!$B$3,"Reading Date After As-of Date",IF(L271&gt;K271,"Current Tread Above Original",IF(OR(H271&lt;0,J271&lt;0,K271&lt;=0,L271&lt;0,Y271&lt;0,Z271&lt;0,V271&lt;=0),"Check Numeric Input",IF(O271&lt;=0,"Check Wear Rate","OK")))))))))</f>
        <v/>
      </c>
      <c r="AE271" s="37" t="n"/>
      <c r="AF271" s="62">
        <f>IFERROR(IF(AND(AD271="OK",ISNUMBER(X271)),X271+ROW()/100000,""),"")</f>
        <v/>
      </c>
    </row>
    <row r="272">
      <c r="A272" s="25" t="n"/>
      <c r="B272" s="25" t="n"/>
      <c r="C272" s="25" t="n"/>
      <c r="D272" s="25" t="n"/>
      <c r="E272" s="25" t="n"/>
      <c r="F272" s="25" t="n"/>
      <c r="G272" s="55" t="n"/>
      <c r="H272" s="27" t="n"/>
      <c r="I272" s="55" t="n"/>
      <c r="J272" s="27" t="n"/>
      <c r="K272" s="56" t="n"/>
      <c r="L272" s="56" t="n"/>
      <c r="M272" s="29">
        <f>IF($A272="","",IFERROR(IF(OR(H272="",J272=""),"",MAX(0,J272-H272)),""))</f>
        <v/>
      </c>
      <c r="N272" s="57">
        <f>IF($A272="","",IFERROR(IF(OR(K272="",L272=""),"",MAX(0,K272-L272)),""))</f>
        <v/>
      </c>
      <c r="O272" s="31">
        <f>IF($A272="","",IFERROR(IF(AND(M272&gt;0,N272&gt;0),N272/(M272/1000),VLOOKUP(D272,'Settings'!$A$15:$C$18,3,FALSE)),""))</f>
        <v/>
      </c>
      <c r="P272" s="32">
        <f>IF(OR(A272="",D272=""),"",IF(AND(M272&gt;0,N272&gt;0),"Observed Wear","Default from Settings"))</f>
        <v/>
      </c>
      <c r="Q272" s="57">
        <f>IF($A272="","",IFERROR(VLOOKUP(D272,'Settings'!$A$15:$C$18,2,FALSE),""))</f>
        <v/>
      </c>
      <c r="R272" s="57">
        <f>IF($A272="","",IFERROR(MAX(0,L272-Q272),""))</f>
        <v/>
      </c>
      <c r="S272" s="29">
        <f>IF($A272="","",IFERROR(IF(L272&lt;=Q272,0,R272/O272*1000),""))</f>
        <v/>
      </c>
      <c r="T272" s="29">
        <f>IF($A272="","",IFERROR(J272+S272,""))</f>
        <v/>
      </c>
      <c r="U272" s="27" t="n"/>
      <c r="V272" s="29">
        <f>IF(A272="","",IF(U272="",'Settings'!$B$4,U272))</f>
        <v/>
      </c>
      <c r="W272" s="57">
        <f>IF($A272="","",IFERROR(S272/V272,""))</f>
        <v/>
      </c>
      <c r="X272" s="58">
        <f>IF($A272="","",IFERROR(IF(S272=0,I272,I272+ROUNDUP(W272*365/12,0)),""))</f>
        <v/>
      </c>
      <c r="Y272" s="59" t="n"/>
      <c r="Z272" s="59" t="n"/>
      <c r="AA272" s="60">
        <f>IF($A272="","",IFERROR(Y272+Z272,""))</f>
        <v/>
      </c>
      <c r="AB272" s="32">
        <f>IF(A272="","",IF(AD272&lt;&gt;"OK","Review Data",IF(L272&lt;=Q272,"Due Now",IF(X272&lt;='Settings'!$B$3,"Due Now",IF(X272&lt;='Settings'!$B$3+'Settings'!$B$5,"Due in 30 Days",IF(X272&lt;='Settings'!$B$3+'Settings'!$B$6,"Due in 90 Days",IF(X272&lt;=EDATE('Settings'!$B$3,6),"Due in 6 Months","Monitor")))))))</f>
        <v/>
      </c>
      <c r="AC272" s="61">
        <f>IF($A272="","",IFERROR(EOMONTH(X272,0),""))</f>
        <v/>
      </c>
      <c r="AD272" s="32">
        <f>IF(A272="","",IF(OR(B272="",C272="",D272="",G272="",H272="",I272="",J272="",K272="",L272="",Y272="",Z272=""),"Missing Required Input",IF(COUNTIF('Settings'!$A$15:$A$18,D272)=0,"Unknown Position Type",IF(J272&lt;H272,"Current Odometer Below Install",IF(I272&lt;G272,"Reading Date Before Install",IF(I272&gt;'Settings'!$B$3,"Reading Date After As-of Date",IF(L272&gt;K272,"Current Tread Above Original",IF(OR(H272&lt;0,J272&lt;0,K272&lt;=0,L272&lt;0,Y272&lt;0,Z272&lt;0,V272&lt;=0),"Check Numeric Input",IF(O272&lt;=0,"Check Wear Rate","OK")))))))))</f>
        <v/>
      </c>
      <c r="AE272" s="37" t="n"/>
      <c r="AF272" s="62">
        <f>IFERROR(IF(AND(AD272="OK",ISNUMBER(X272)),X272+ROW()/100000,""),"")</f>
        <v/>
      </c>
    </row>
    <row r="273">
      <c r="A273" s="25" t="n"/>
      <c r="B273" s="25" t="n"/>
      <c r="C273" s="25" t="n"/>
      <c r="D273" s="25" t="n"/>
      <c r="E273" s="25" t="n"/>
      <c r="F273" s="25" t="n"/>
      <c r="G273" s="55" t="n"/>
      <c r="H273" s="27" t="n"/>
      <c r="I273" s="55" t="n"/>
      <c r="J273" s="27" t="n"/>
      <c r="K273" s="56" t="n"/>
      <c r="L273" s="56" t="n"/>
      <c r="M273" s="29">
        <f>IF($A273="","",IFERROR(IF(OR(H273="",J273=""),"",MAX(0,J273-H273)),""))</f>
        <v/>
      </c>
      <c r="N273" s="57">
        <f>IF($A273="","",IFERROR(IF(OR(K273="",L273=""),"",MAX(0,K273-L273)),""))</f>
        <v/>
      </c>
      <c r="O273" s="31">
        <f>IF($A273="","",IFERROR(IF(AND(M273&gt;0,N273&gt;0),N273/(M273/1000),VLOOKUP(D273,'Settings'!$A$15:$C$18,3,FALSE)),""))</f>
        <v/>
      </c>
      <c r="P273" s="32">
        <f>IF(OR(A273="",D273=""),"",IF(AND(M273&gt;0,N273&gt;0),"Observed Wear","Default from Settings"))</f>
        <v/>
      </c>
      <c r="Q273" s="57">
        <f>IF($A273="","",IFERROR(VLOOKUP(D273,'Settings'!$A$15:$C$18,2,FALSE),""))</f>
        <v/>
      </c>
      <c r="R273" s="57">
        <f>IF($A273="","",IFERROR(MAX(0,L273-Q273),""))</f>
        <v/>
      </c>
      <c r="S273" s="29">
        <f>IF($A273="","",IFERROR(IF(L273&lt;=Q273,0,R273/O273*1000),""))</f>
        <v/>
      </c>
      <c r="T273" s="29">
        <f>IF($A273="","",IFERROR(J273+S273,""))</f>
        <v/>
      </c>
      <c r="U273" s="27" t="n"/>
      <c r="V273" s="29">
        <f>IF(A273="","",IF(U273="",'Settings'!$B$4,U273))</f>
        <v/>
      </c>
      <c r="W273" s="57">
        <f>IF($A273="","",IFERROR(S273/V273,""))</f>
        <v/>
      </c>
      <c r="X273" s="58">
        <f>IF($A273="","",IFERROR(IF(S273=0,I273,I273+ROUNDUP(W273*365/12,0)),""))</f>
        <v/>
      </c>
      <c r="Y273" s="59" t="n"/>
      <c r="Z273" s="59" t="n"/>
      <c r="AA273" s="60">
        <f>IF($A273="","",IFERROR(Y273+Z273,""))</f>
        <v/>
      </c>
      <c r="AB273" s="32">
        <f>IF(A273="","",IF(AD273&lt;&gt;"OK","Review Data",IF(L273&lt;=Q273,"Due Now",IF(X273&lt;='Settings'!$B$3,"Due Now",IF(X273&lt;='Settings'!$B$3+'Settings'!$B$5,"Due in 30 Days",IF(X273&lt;='Settings'!$B$3+'Settings'!$B$6,"Due in 90 Days",IF(X273&lt;=EDATE('Settings'!$B$3,6),"Due in 6 Months","Monitor")))))))</f>
        <v/>
      </c>
      <c r="AC273" s="61">
        <f>IF($A273="","",IFERROR(EOMONTH(X273,0),""))</f>
        <v/>
      </c>
      <c r="AD273" s="32">
        <f>IF(A273="","",IF(OR(B273="",C273="",D273="",G273="",H273="",I273="",J273="",K273="",L273="",Y273="",Z273=""),"Missing Required Input",IF(COUNTIF('Settings'!$A$15:$A$18,D273)=0,"Unknown Position Type",IF(J273&lt;H273,"Current Odometer Below Install",IF(I273&lt;G273,"Reading Date Before Install",IF(I273&gt;'Settings'!$B$3,"Reading Date After As-of Date",IF(L273&gt;K273,"Current Tread Above Original",IF(OR(H273&lt;0,J273&lt;0,K273&lt;=0,L273&lt;0,Y273&lt;0,Z273&lt;0,V273&lt;=0),"Check Numeric Input",IF(O273&lt;=0,"Check Wear Rate","OK")))))))))</f>
        <v/>
      </c>
      <c r="AE273" s="37" t="n"/>
      <c r="AF273" s="62">
        <f>IFERROR(IF(AND(AD273="OK",ISNUMBER(X273)),X273+ROW()/100000,""),"")</f>
        <v/>
      </c>
    </row>
    <row r="274">
      <c r="A274" s="25" t="n"/>
      <c r="B274" s="25" t="n"/>
      <c r="C274" s="25" t="n"/>
      <c r="D274" s="25" t="n"/>
      <c r="E274" s="25" t="n"/>
      <c r="F274" s="25" t="n"/>
      <c r="G274" s="55" t="n"/>
      <c r="H274" s="27" t="n"/>
      <c r="I274" s="55" t="n"/>
      <c r="J274" s="27" t="n"/>
      <c r="K274" s="56" t="n"/>
      <c r="L274" s="56" t="n"/>
      <c r="M274" s="29">
        <f>IF($A274="","",IFERROR(IF(OR(H274="",J274=""),"",MAX(0,J274-H274)),""))</f>
        <v/>
      </c>
      <c r="N274" s="57">
        <f>IF($A274="","",IFERROR(IF(OR(K274="",L274=""),"",MAX(0,K274-L274)),""))</f>
        <v/>
      </c>
      <c r="O274" s="31">
        <f>IF($A274="","",IFERROR(IF(AND(M274&gt;0,N274&gt;0),N274/(M274/1000),VLOOKUP(D274,'Settings'!$A$15:$C$18,3,FALSE)),""))</f>
        <v/>
      </c>
      <c r="P274" s="32">
        <f>IF(OR(A274="",D274=""),"",IF(AND(M274&gt;0,N274&gt;0),"Observed Wear","Default from Settings"))</f>
        <v/>
      </c>
      <c r="Q274" s="57">
        <f>IF($A274="","",IFERROR(VLOOKUP(D274,'Settings'!$A$15:$C$18,2,FALSE),""))</f>
        <v/>
      </c>
      <c r="R274" s="57">
        <f>IF($A274="","",IFERROR(MAX(0,L274-Q274),""))</f>
        <v/>
      </c>
      <c r="S274" s="29">
        <f>IF($A274="","",IFERROR(IF(L274&lt;=Q274,0,R274/O274*1000),""))</f>
        <v/>
      </c>
      <c r="T274" s="29">
        <f>IF($A274="","",IFERROR(J274+S274,""))</f>
        <v/>
      </c>
      <c r="U274" s="27" t="n"/>
      <c r="V274" s="29">
        <f>IF(A274="","",IF(U274="",'Settings'!$B$4,U274))</f>
        <v/>
      </c>
      <c r="W274" s="57">
        <f>IF($A274="","",IFERROR(S274/V274,""))</f>
        <v/>
      </c>
      <c r="X274" s="58">
        <f>IF($A274="","",IFERROR(IF(S274=0,I274,I274+ROUNDUP(W274*365/12,0)),""))</f>
        <v/>
      </c>
      <c r="Y274" s="59" t="n"/>
      <c r="Z274" s="59" t="n"/>
      <c r="AA274" s="60">
        <f>IF($A274="","",IFERROR(Y274+Z274,""))</f>
        <v/>
      </c>
      <c r="AB274" s="32">
        <f>IF(A274="","",IF(AD274&lt;&gt;"OK","Review Data",IF(L274&lt;=Q274,"Due Now",IF(X274&lt;='Settings'!$B$3,"Due Now",IF(X274&lt;='Settings'!$B$3+'Settings'!$B$5,"Due in 30 Days",IF(X274&lt;='Settings'!$B$3+'Settings'!$B$6,"Due in 90 Days",IF(X274&lt;=EDATE('Settings'!$B$3,6),"Due in 6 Months","Monitor")))))))</f>
        <v/>
      </c>
      <c r="AC274" s="61">
        <f>IF($A274="","",IFERROR(EOMONTH(X274,0),""))</f>
        <v/>
      </c>
      <c r="AD274" s="32">
        <f>IF(A274="","",IF(OR(B274="",C274="",D274="",G274="",H274="",I274="",J274="",K274="",L274="",Y274="",Z274=""),"Missing Required Input",IF(COUNTIF('Settings'!$A$15:$A$18,D274)=0,"Unknown Position Type",IF(J274&lt;H274,"Current Odometer Below Install",IF(I274&lt;G274,"Reading Date Before Install",IF(I274&gt;'Settings'!$B$3,"Reading Date After As-of Date",IF(L274&gt;K274,"Current Tread Above Original",IF(OR(H274&lt;0,J274&lt;0,K274&lt;=0,L274&lt;0,Y274&lt;0,Z274&lt;0,V274&lt;=0),"Check Numeric Input",IF(O274&lt;=0,"Check Wear Rate","OK")))))))))</f>
        <v/>
      </c>
      <c r="AE274" s="37" t="n"/>
      <c r="AF274" s="62">
        <f>IFERROR(IF(AND(AD274="OK",ISNUMBER(X274)),X274+ROW()/100000,""),"")</f>
        <v/>
      </c>
    </row>
    <row r="275">
      <c r="A275" s="25" t="n"/>
      <c r="B275" s="25" t="n"/>
      <c r="C275" s="25" t="n"/>
      <c r="D275" s="25" t="n"/>
      <c r="E275" s="25" t="n"/>
      <c r="F275" s="25" t="n"/>
      <c r="G275" s="55" t="n"/>
      <c r="H275" s="27" t="n"/>
      <c r="I275" s="55" t="n"/>
      <c r="J275" s="27" t="n"/>
      <c r="K275" s="56" t="n"/>
      <c r="L275" s="56" t="n"/>
      <c r="M275" s="29">
        <f>IF($A275="","",IFERROR(IF(OR(H275="",J275=""),"",MAX(0,J275-H275)),""))</f>
        <v/>
      </c>
      <c r="N275" s="57">
        <f>IF($A275="","",IFERROR(IF(OR(K275="",L275=""),"",MAX(0,K275-L275)),""))</f>
        <v/>
      </c>
      <c r="O275" s="31">
        <f>IF($A275="","",IFERROR(IF(AND(M275&gt;0,N275&gt;0),N275/(M275/1000),VLOOKUP(D275,'Settings'!$A$15:$C$18,3,FALSE)),""))</f>
        <v/>
      </c>
      <c r="P275" s="32">
        <f>IF(OR(A275="",D275=""),"",IF(AND(M275&gt;0,N275&gt;0),"Observed Wear","Default from Settings"))</f>
        <v/>
      </c>
      <c r="Q275" s="57">
        <f>IF($A275="","",IFERROR(VLOOKUP(D275,'Settings'!$A$15:$C$18,2,FALSE),""))</f>
        <v/>
      </c>
      <c r="R275" s="57">
        <f>IF($A275="","",IFERROR(MAX(0,L275-Q275),""))</f>
        <v/>
      </c>
      <c r="S275" s="29">
        <f>IF($A275="","",IFERROR(IF(L275&lt;=Q275,0,R275/O275*1000),""))</f>
        <v/>
      </c>
      <c r="T275" s="29">
        <f>IF($A275="","",IFERROR(J275+S275,""))</f>
        <v/>
      </c>
      <c r="U275" s="27" t="n"/>
      <c r="V275" s="29">
        <f>IF(A275="","",IF(U275="",'Settings'!$B$4,U275))</f>
        <v/>
      </c>
      <c r="W275" s="57">
        <f>IF($A275="","",IFERROR(S275/V275,""))</f>
        <v/>
      </c>
      <c r="X275" s="58">
        <f>IF($A275="","",IFERROR(IF(S275=0,I275,I275+ROUNDUP(W275*365/12,0)),""))</f>
        <v/>
      </c>
      <c r="Y275" s="59" t="n"/>
      <c r="Z275" s="59" t="n"/>
      <c r="AA275" s="60">
        <f>IF($A275="","",IFERROR(Y275+Z275,""))</f>
        <v/>
      </c>
      <c r="AB275" s="32">
        <f>IF(A275="","",IF(AD275&lt;&gt;"OK","Review Data",IF(L275&lt;=Q275,"Due Now",IF(X275&lt;='Settings'!$B$3,"Due Now",IF(X275&lt;='Settings'!$B$3+'Settings'!$B$5,"Due in 30 Days",IF(X275&lt;='Settings'!$B$3+'Settings'!$B$6,"Due in 90 Days",IF(X275&lt;=EDATE('Settings'!$B$3,6),"Due in 6 Months","Monitor")))))))</f>
        <v/>
      </c>
      <c r="AC275" s="61">
        <f>IF($A275="","",IFERROR(EOMONTH(X275,0),""))</f>
        <v/>
      </c>
      <c r="AD275" s="32">
        <f>IF(A275="","",IF(OR(B275="",C275="",D275="",G275="",H275="",I275="",J275="",K275="",L275="",Y275="",Z275=""),"Missing Required Input",IF(COUNTIF('Settings'!$A$15:$A$18,D275)=0,"Unknown Position Type",IF(J275&lt;H275,"Current Odometer Below Install",IF(I275&lt;G275,"Reading Date Before Install",IF(I275&gt;'Settings'!$B$3,"Reading Date After As-of Date",IF(L275&gt;K275,"Current Tread Above Original",IF(OR(H275&lt;0,J275&lt;0,K275&lt;=0,L275&lt;0,Y275&lt;0,Z275&lt;0,V275&lt;=0),"Check Numeric Input",IF(O275&lt;=0,"Check Wear Rate","OK")))))))))</f>
        <v/>
      </c>
      <c r="AE275" s="37" t="n"/>
      <c r="AF275" s="62">
        <f>IFERROR(IF(AND(AD275="OK",ISNUMBER(X275)),X275+ROW()/100000,""),"")</f>
        <v/>
      </c>
    </row>
    <row r="276">
      <c r="A276" s="25" t="n"/>
      <c r="B276" s="25" t="n"/>
      <c r="C276" s="25" t="n"/>
      <c r="D276" s="25" t="n"/>
      <c r="E276" s="25" t="n"/>
      <c r="F276" s="25" t="n"/>
      <c r="G276" s="55" t="n"/>
      <c r="H276" s="27" t="n"/>
      <c r="I276" s="55" t="n"/>
      <c r="J276" s="27" t="n"/>
      <c r="K276" s="56" t="n"/>
      <c r="L276" s="56" t="n"/>
      <c r="M276" s="29">
        <f>IF($A276="","",IFERROR(IF(OR(H276="",J276=""),"",MAX(0,J276-H276)),""))</f>
        <v/>
      </c>
      <c r="N276" s="57">
        <f>IF($A276="","",IFERROR(IF(OR(K276="",L276=""),"",MAX(0,K276-L276)),""))</f>
        <v/>
      </c>
      <c r="O276" s="31">
        <f>IF($A276="","",IFERROR(IF(AND(M276&gt;0,N276&gt;0),N276/(M276/1000),VLOOKUP(D276,'Settings'!$A$15:$C$18,3,FALSE)),""))</f>
        <v/>
      </c>
      <c r="P276" s="32">
        <f>IF(OR(A276="",D276=""),"",IF(AND(M276&gt;0,N276&gt;0),"Observed Wear","Default from Settings"))</f>
        <v/>
      </c>
      <c r="Q276" s="57">
        <f>IF($A276="","",IFERROR(VLOOKUP(D276,'Settings'!$A$15:$C$18,2,FALSE),""))</f>
        <v/>
      </c>
      <c r="R276" s="57">
        <f>IF($A276="","",IFERROR(MAX(0,L276-Q276),""))</f>
        <v/>
      </c>
      <c r="S276" s="29">
        <f>IF($A276="","",IFERROR(IF(L276&lt;=Q276,0,R276/O276*1000),""))</f>
        <v/>
      </c>
      <c r="T276" s="29">
        <f>IF($A276="","",IFERROR(J276+S276,""))</f>
        <v/>
      </c>
      <c r="U276" s="27" t="n"/>
      <c r="V276" s="29">
        <f>IF(A276="","",IF(U276="",'Settings'!$B$4,U276))</f>
        <v/>
      </c>
      <c r="W276" s="57">
        <f>IF($A276="","",IFERROR(S276/V276,""))</f>
        <v/>
      </c>
      <c r="X276" s="58">
        <f>IF($A276="","",IFERROR(IF(S276=0,I276,I276+ROUNDUP(W276*365/12,0)),""))</f>
        <v/>
      </c>
      <c r="Y276" s="59" t="n"/>
      <c r="Z276" s="59" t="n"/>
      <c r="AA276" s="60">
        <f>IF($A276="","",IFERROR(Y276+Z276,""))</f>
        <v/>
      </c>
      <c r="AB276" s="32">
        <f>IF(A276="","",IF(AD276&lt;&gt;"OK","Review Data",IF(L276&lt;=Q276,"Due Now",IF(X276&lt;='Settings'!$B$3,"Due Now",IF(X276&lt;='Settings'!$B$3+'Settings'!$B$5,"Due in 30 Days",IF(X276&lt;='Settings'!$B$3+'Settings'!$B$6,"Due in 90 Days",IF(X276&lt;=EDATE('Settings'!$B$3,6),"Due in 6 Months","Monitor")))))))</f>
        <v/>
      </c>
      <c r="AC276" s="61">
        <f>IF($A276="","",IFERROR(EOMONTH(X276,0),""))</f>
        <v/>
      </c>
      <c r="AD276" s="32">
        <f>IF(A276="","",IF(OR(B276="",C276="",D276="",G276="",H276="",I276="",J276="",K276="",L276="",Y276="",Z276=""),"Missing Required Input",IF(COUNTIF('Settings'!$A$15:$A$18,D276)=0,"Unknown Position Type",IF(J276&lt;H276,"Current Odometer Below Install",IF(I276&lt;G276,"Reading Date Before Install",IF(I276&gt;'Settings'!$B$3,"Reading Date After As-of Date",IF(L276&gt;K276,"Current Tread Above Original",IF(OR(H276&lt;0,J276&lt;0,K276&lt;=0,L276&lt;0,Y276&lt;0,Z276&lt;0,V276&lt;=0),"Check Numeric Input",IF(O276&lt;=0,"Check Wear Rate","OK")))))))))</f>
        <v/>
      </c>
      <c r="AE276" s="37" t="n"/>
      <c r="AF276" s="62">
        <f>IFERROR(IF(AND(AD276="OK",ISNUMBER(X276)),X276+ROW()/100000,""),"")</f>
        <v/>
      </c>
    </row>
    <row r="277">
      <c r="A277" s="25" t="n"/>
      <c r="B277" s="25" t="n"/>
      <c r="C277" s="25" t="n"/>
      <c r="D277" s="25" t="n"/>
      <c r="E277" s="25" t="n"/>
      <c r="F277" s="25" t="n"/>
      <c r="G277" s="55" t="n"/>
      <c r="H277" s="27" t="n"/>
      <c r="I277" s="55" t="n"/>
      <c r="J277" s="27" t="n"/>
      <c r="K277" s="56" t="n"/>
      <c r="L277" s="56" t="n"/>
      <c r="M277" s="29">
        <f>IF($A277="","",IFERROR(IF(OR(H277="",J277=""),"",MAX(0,J277-H277)),""))</f>
        <v/>
      </c>
      <c r="N277" s="57">
        <f>IF($A277="","",IFERROR(IF(OR(K277="",L277=""),"",MAX(0,K277-L277)),""))</f>
        <v/>
      </c>
      <c r="O277" s="31">
        <f>IF($A277="","",IFERROR(IF(AND(M277&gt;0,N277&gt;0),N277/(M277/1000),VLOOKUP(D277,'Settings'!$A$15:$C$18,3,FALSE)),""))</f>
        <v/>
      </c>
      <c r="P277" s="32">
        <f>IF(OR(A277="",D277=""),"",IF(AND(M277&gt;0,N277&gt;0),"Observed Wear","Default from Settings"))</f>
        <v/>
      </c>
      <c r="Q277" s="57">
        <f>IF($A277="","",IFERROR(VLOOKUP(D277,'Settings'!$A$15:$C$18,2,FALSE),""))</f>
        <v/>
      </c>
      <c r="R277" s="57">
        <f>IF($A277="","",IFERROR(MAX(0,L277-Q277),""))</f>
        <v/>
      </c>
      <c r="S277" s="29">
        <f>IF($A277="","",IFERROR(IF(L277&lt;=Q277,0,R277/O277*1000),""))</f>
        <v/>
      </c>
      <c r="T277" s="29">
        <f>IF($A277="","",IFERROR(J277+S277,""))</f>
        <v/>
      </c>
      <c r="U277" s="27" t="n"/>
      <c r="V277" s="29">
        <f>IF(A277="","",IF(U277="",'Settings'!$B$4,U277))</f>
        <v/>
      </c>
      <c r="W277" s="57">
        <f>IF($A277="","",IFERROR(S277/V277,""))</f>
        <v/>
      </c>
      <c r="X277" s="58">
        <f>IF($A277="","",IFERROR(IF(S277=0,I277,I277+ROUNDUP(W277*365/12,0)),""))</f>
        <v/>
      </c>
      <c r="Y277" s="59" t="n"/>
      <c r="Z277" s="59" t="n"/>
      <c r="AA277" s="60">
        <f>IF($A277="","",IFERROR(Y277+Z277,""))</f>
        <v/>
      </c>
      <c r="AB277" s="32">
        <f>IF(A277="","",IF(AD277&lt;&gt;"OK","Review Data",IF(L277&lt;=Q277,"Due Now",IF(X277&lt;='Settings'!$B$3,"Due Now",IF(X277&lt;='Settings'!$B$3+'Settings'!$B$5,"Due in 30 Days",IF(X277&lt;='Settings'!$B$3+'Settings'!$B$6,"Due in 90 Days",IF(X277&lt;=EDATE('Settings'!$B$3,6),"Due in 6 Months","Monitor")))))))</f>
        <v/>
      </c>
      <c r="AC277" s="61">
        <f>IF($A277="","",IFERROR(EOMONTH(X277,0),""))</f>
        <v/>
      </c>
      <c r="AD277" s="32">
        <f>IF(A277="","",IF(OR(B277="",C277="",D277="",G277="",H277="",I277="",J277="",K277="",L277="",Y277="",Z277=""),"Missing Required Input",IF(COUNTIF('Settings'!$A$15:$A$18,D277)=0,"Unknown Position Type",IF(J277&lt;H277,"Current Odometer Below Install",IF(I277&lt;G277,"Reading Date Before Install",IF(I277&gt;'Settings'!$B$3,"Reading Date After As-of Date",IF(L277&gt;K277,"Current Tread Above Original",IF(OR(H277&lt;0,J277&lt;0,K277&lt;=0,L277&lt;0,Y277&lt;0,Z277&lt;0,V277&lt;=0),"Check Numeric Input",IF(O277&lt;=0,"Check Wear Rate","OK")))))))))</f>
        <v/>
      </c>
      <c r="AE277" s="37" t="n"/>
      <c r="AF277" s="62">
        <f>IFERROR(IF(AND(AD277="OK",ISNUMBER(X277)),X277+ROW()/100000,""),"")</f>
        <v/>
      </c>
    </row>
    <row r="278">
      <c r="A278" s="25" t="n"/>
      <c r="B278" s="25" t="n"/>
      <c r="C278" s="25" t="n"/>
      <c r="D278" s="25" t="n"/>
      <c r="E278" s="25" t="n"/>
      <c r="F278" s="25" t="n"/>
      <c r="G278" s="55" t="n"/>
      <c r="H278" s="27" t="n"/>
      <c r="I278" s="55" t="n"/>
      <c r="J278" s="27" t="n"/>
      <c r="K278" s="56" t="n"/>
      <c r="L278" s="56" t="n"/>
      <c r="M278" s="29">
        <f>IF($A278="","",IFERROR(IF(OR(H278="",J278=""),"",MAX(0,J278-H278)),""))</f>
        <v/>
      </c>
      <c r="N278" s="57">
        <f>IF($A278="","",IFERROR(IF(OR(K278="",L278=""),"",MAX(0,K278-L278)),""))</f>
        <v/>
      </c>
      <c r="O278" s="31">
        <f>IF($A278="","",IFERROR(IF(AND(M278&gt;0,N278&gt;0),N278/(M278/1000),VLOOKUP(D278,'Settings'!$A$15:$C$18,3,FALSE)),""))</f>
        <v/>
      </c>
      <c r="P278" s="32">
        <f>IF(OR(A278="",D278=""),"",IF(AND(M278&gt;0,N278&gt;0),"Observed Wear","Default from Settings"))</f>
        <v/>
      </c>
      <c r="Q278" s="57">
        <f>IF($A278="","",IFERROR(VLOOKUP(D278,'Settings'!$A$15:$C$18,2,FALSE),""))</f>
        <v/>
      </c>
      <c r="R278" s="57">
        <f>IF($A278="","",IFERROR(MAX(0,L278-Q278),""))</f>
        <v/>
      </c>
      <c r="S278" s="29">
        <f>IF($A278="","",IFERROR(IF(L278&lt;=Q278,0,R278/O278*1000),""))</f>
        <v/>
      </c>
      <c r="T278" s="29">
        <f>IF($A278="","",IFERROR(J278+S278,""))</f>
        <v/>
      </c>
      <c r="U278" s="27" t="n"/>
      <c r="V278" s="29">
        <f>IF(A278="","",IF(U278="",'Settings'!$B$4,U278))</f>
        <v/>
      </c>
      <c r="W278" s="57">
        <f>IF($A278="","",IFERROR(S278/V278,""))</f>
        <v/>
      </c>
      <c r="X278" s="58">
        <f>IF($A278="","",IFERROR(IF(S278=0,I278,I278+ROUNDUP(W278*365/12,0)),""))</f>
        <v/>
      </c>
      <c r="Y278" s="59" t="n"/>
      <c r="Z278" s="59" t="n"/>
      <c r="AA278" s="60">
        <f>IF($A278="","",IFERROR(Y278+Z278,""))</f>
        <v/>
      </c>
      <c r="AB278" s="32">
        <f>IF(A278="","",IF(AD278&lt;&gt;"OK","Review Data",IF(L278&lt;=Q278,"Due Now",IF(X278&lt;='Settings'!$B$3,"Due Now",IF(X278&lt;='Settings'!$B$3+'Settings'!$B$5,"Due in 30 Days",IF(X278&lt;='Settings'!$B$3+'Settings'!$B$6,"Due in 90 Days",IF(X278&lt;=EDATE('Settings'!$B$3,6),"Due in 6 Months","Monitor")))))))</f>
        <v/>
      </c>
      <c r="AC278" s="61">
        <f>IF($A278="","",IFERROR(EOMONTH(X278,0),""))</f>
        <v/>
      </c>
      <c r="AD278" s="32">
        <f>IF(A278="","",IF(OR(B278="",C278="",D278="",G278="",H278="",I278="",J278="",K278="",L278="",Y278="",Z278=""),"Missing Required Input",IF(COUNTIF('Settings'!$A$15:$A$18,D278)=0,"Unknown Position Type",IF(J278&lt;H278,"Current Odometer Below Install",IF(I278&lt;G278,"Reading Date Before Install",IF(I278&gt;'Settings'!$B$3,"Reading Date After As-of Date",IF(L278&gt;K278,"Current Tread Above Original",IF(OR(H278&lt;0,J278&lt;0,K278&lt;=0,L278&lt;0,Y278&lt;0,Z278&lt;0,V278&lt;=0),"Check Numeric Input",IF(O278&lt;=0,"Check Wear Rate","OK")))))))))</f>
        <v/>
      </c>
      <c r="AE278" s="37" t="n"/>
      <c r="AF278" s="62">
        <f>IFERROR(IF(AND(AD278="OK",ISNUMBER(X278)),X278+ROW()/100000,""),"")</f>
        <v/>
      </c>
    </row>
    <row r="279">
      <c r="A279" s="25" t="n"/>
      <c r="B279" s="25" t="n"/>
      <c r="C279" s="25" t="n"/>
      <c r="D279" s="25" t="n"/>
      <c r="E279" s="25" t="n"/>
      <c r="F279" s="25" t="n"/>
      <c r="G279" s="55" t="n"/>
      <c r="H279" s="27" t="n"/>
      <c r="I279" s="55" t="n"/>
      <c r="J279" s="27" t="n"/>
      <c r="K279" s="56" t="n"/>
      <c r="L279" s="56" t="n"/>
      <c r="M279" s="29">
        <f>IF($A279="","",IFERROR(IF(OR(H279="",J279=""),"",MAX(0,J279-H279)),""))</f>
        <v/>
      </c>
      <c r="N279" s="57">
        <f>IF($A279="","",IFERROR(IF(OR(K279="",L279=""),"",MAX(0,K279-L279)),""))</f>
        <v/>
      </c>
      <c r="O279" s="31">
        <f>IF($A279="","",IFERROR(IF(AND(M279&gt;0,N279&gt;0),N279/(M279/1000),VLOOKUP(D279,'Settings'!$A$15:$C$18,3,FALSE)),""))</f>
        <v/>
      </c>
      <c r="P279" s="32">
        <f>IF(OR(A279="",D279=""),"",IF(AND(M279&gt;0,N279&gt;0),"Observed Wear","Default from Settings"))</f>
        <v/>
      </c>
      <c r="Q279" s="57">
        <f>IF($A279="","",IFERROR(VLOOKUP(D279,'Settings'!$A$15:$C$18,2,FALSE),""))</f>
        <v/>
      </c>
      <c r="R279" s="57">
        <f>IF($A279="","",IFERROR(MAX(0,L279-Q279),""))</f>
        <v/>
      </c>
      <c r="S279" s="29">
        <f>IF($A279="","",IFERROR(IF(L279&lt;=Q279,0,R279/O279*1000),""))</f>
        <v/>
      </c>
      <c r="T279" s="29">
        <f>IF($A279="","",IFERROR(J279+S279,""))</f>
        <v/>
      </c>
      <c r="U279" s="27" t="n"/>
      <c r="V279" s="29">
        <f>IF(A279="","",IF(U279="",'Settings'!$B$4,U279))</f>
        <v/>
      </c>
      <c r="W279" s="57">
        <f>IF($A279="","",IFERROR(S279/V279,""))</f>
        <v/>
      </c>
      <c r="X279" s="58">
        <f>IF($A279="","",IFERROR(IF(S279=0,I279,I279+ROUNDUP(W279*365/12,0)),""))</f>
        <v/>
      </c>
      <c r="Y279" s="59" t="n"/>
      <c r="Z279" s="59" t="n"/>
      <c r="AA279" s="60">
        <f>IF($A279="","",IFERROR(Y279+Z279,""))</f>
        <v/>
      </c>
      <c r="AB279" s="32">
        <f>IF(A279="","",IF(AD279&lt;&gt;"OK","Review Data",IF(L279&lt;=Q279,"Due Now",IF(X279&lt;='Settings'!$B$3,"Due Now",IF(X279&lt;='Settings'!$B$3+'Settings'!$B$5,"Due in 30 Days",IF(X279&lt;='Settings'!$B$3+'Settings'!$B$6,"Due in 90 Days",IF(X279&lt;=EDATE('Settings'!$B$3,6),"Due in 6 Months","Monitor")))))))</f>
        <v/>
      </c>
      <c r="AC279" s="61">
        <f>IF($A279="","",IFERROR(EOMONTH(X279,0),""))</f>
        <v/>
      </c>
      <c r="AD279" s="32">
        <f>IF(A279="","",IF(OR(B279="",C279="",D279="",G279="",H279="",I279="",J279="",K279="",L279="",Y279="",Z279=""),"Missing Required Input",IF(COUNTIF('Settings'!$A$15:$A$18,D279)=0,"Unknown Position Type",IF(J279&lt;H279,"Current Odometer Below Install",IF(I279&lt;G279,"Reading Date Before Install",IF(I279&gt;'Settings'!$B$3,"Reading Date After As-of Date",IF(L279&gt;K279,"Current Tread Above Original",IF(OR(H279&lt;0,J279&lt;0,K279&lt;=0,L279&lt;0,Y279&lt;0,Z279&lt;0,V279&lt;=0),"Check Numeric Input",IF(O279&lt;=0,"Check Wear Rate","OK")))))))))</f>
        <v/>
      </c>
      <c r="AE279" s="37" t="n"/>
      <c r="AF279" s="62">
        <f>IFERROR(IF(AND(AD279="OK",ISNUMBER(X279)),X279+ROW()/100000,""),"")</f>
        <v/>
      </c>
    </row>
    <row r="280">
      <c r="A280" s="25" t="n"/>
      <c r="B280" s="25" t="n"/>
      <c r="C280" s="25" t="n"/>
      <c r="D280" s="25" t="n"/>
      <c r="E280" s="25" t="n"/>
      <c r="F280" s="25" t="n"/>
      <c r="G280" s="55" t="n"/>
      <c r="H280" s="27" t="n"/>
      <c r="I280" s="55" t="n"/>
      <c r="J280" s="27" t="n"/>
      <c r="K280" s="56" t="n"/>
      <c r="L280" s="56" t="n"/>
      <c r="M280" s="29">
        <f>IF($A280="","",IFERROR(IF(OR(H280="",J280=""),"",MAX(0,J280-H280)),""))</f>
        <v/>
      </c>
      <c r="N280" s="57">
        <f>IF($A280="","",IFERROR(IF(OR(K280="",L280=""),"",MAX(0,K280-L280)),""))</f>
        <v/>
      </c>
      <c r="O280" s="31">
        <f>IF($A280="","",IFERROR(IF(AND(M280&gt;0,N280&gt;0),N280/(M280/1000),VLOOKUP(D280,'Settings'!$A$15:$C$18,3,FALSE)),""))</f>
        <v/>
      </c>
      <c r="P280" s="32">
        <f>IF(OR(A280="",D280=""),"",IF(AND(M280&gt;0,N280&gt;0),"Observed Wear","Default from Settings"))</f>
        <v/>
      </c>
      <c r="Q280" s="57">
        <f>IF($A280="","",IFERROR(VLOOKUP(D280,'Settings'!$A$15:$C$18,2,FALSE),""))</f>
        <v/>
      </c>
      <c r="R280" s="57">
        <f>IF($A280="","",IFERROR(MAX(0,L280-Q280),""))</f>
        <v/>
      </c>
      <c r="S280" s="29">
        <f>IF($A280="","",IFERROR(IF(L280&lt;=Q280,0,R280/O280*1000),""))</f>
        <v/>
      </c>
      <c r="T280" s="29">
        <f>IF($A280="","",IFERROR(J280+S280,""))</f>
        <v/>
      </c>
      <c r="U280" s="27" t="n"/>
      <c r="V280" s="29">
        <f>IF(A280="","",IF(U280="",'Settings'!$B$4,U280))</f>
        <v/>
      </c>
      <c r="W280" s="57">
        <f>IF($A280="","",IFERROR(S280/V280,""))</f>
        <v/>
      </c>
      <c r="X280" s="58">
        <f>IF($A280="","",IFERROR(IF(S280=0,I280,I280+ROUNDUP(W280*365/12,0)),""))</f>
        <v/>
      </c>
      <c r="Y280" s="59" t="n"/>
      <c r="Z280" s="59" t="n"/>
      <c r="AA280" s="60">
        <f>IF($A280="","",IFERROR(Y280+Z280,""))</f>
        <v/>
      </c>
      <c r="AB280" s="32">
        <f>IF(A280="","",IF(AD280&lt;&gt;"OK","Review Data",IF(L280&lt;=Q280,"Due Now",IF(X280&lt;='Settings'!$B$3,"Due Now",IF(X280&lt;='Settings'!$B$3+'Settings'!$B$5,"Due in 30 Days",IF(X280&lt;='Settings'!$B$3+'Settings'!$B$6,"Due in 90 Days",IF(X280&lt;=EDATE('Settings'!$B$3,6),"Due in 6 Months","Monitor")))))))</f>
        <v/>
      </c>
      <c r="AC280" s="61">
        <f>IF($A280="","",IFERROR(EOMONTH(X280,0),""))</f>
        <v/>
      </c>
      <c r="AD280" s="32">
        <f>IF(A280="","",IF(OR(B280="",C280="",D280="",G280="",H280="",I280="",J280="",K280="",L280="",Y280="",Z280=""),"Missing Required Input",IF(COUNTIF('Settings'!$A$15:$A$18,D280)=0,"Unknown Position Type",IF(J280&lt;H280,"Current Odometer Below Install",IF(I280&lt;G280,"Reading Date Before Install",IF(I280&gt;'Settings'!$B$3,"Reading Date After As-of Date",IF(L280&gt;K280,"Current Tread Above Original",IF(OR(H280&lt;0,J280&lt;0,K280&lt;=0,L280&lt;0,Y280&lt;0,Z280&lt;0,V280&lt;=0),"Check Numeric Input",IF(O280&lt;=0,"Check Wear Rate","OK")))))))))</f>
        <v/>
      </c>
      <c r="AE280" s="37" t="n"/>
      <c r="AF280" s="62">
        <f>IFERROR(IF(AND(AD280="OK",ISNUMBER(X280)),X280+ROW()/100000,""),"")</f>
        <v/>
      </c>
    </row>
    <row r="281">
      <c r="A281" s="25" t="n"/>
      <c r="B281" s="25" t="n"/>
      <c r="C281" s="25" t="n"/>
      <c r="D281" s="25" t="n"/>
      <c r="E281" s="25" t="n"/>
      <c r="F281" s="25" t="n"/>
      <c r="G281" s="55" t="n"/>
      <c r="H281" s="27" t="n"/>
      <c r="I281" s="55" t="n"/>
      <c r="J281" s="27" t="n"/>
      <c r="K281" s="56" t="n"/>
      <c r="L281" s="56" t="n"/>
      <c r="M281" s="29">
        <f>IF($A281="","",IFERROR(IF(OR(H281="",J281=""),"",MAX(0,J281-H281)),""))</f>
        <v/>
      </c>
      <c r="N281" s="57">
        <f>IF($A281="","",IFERROR(IF(OR(K281="",L281=""),"",MAX(0,K281-L281)),""))</f>
        <v/>
      </c>
      <c r="O281" s="31">
        <f>IF($A281="","",IFERROR(IF(AND(M281&gt;0,N281&gt;0),N281/(M281/1000),VLOOKUP(D281,'Settings'!$A$15:$C$18,3,FALSE)),""))</f>
        <v/>
      </c>
      <c r="P281" s="32">
        <f>IF(OR(A281="",D281=""),"",IF(AND(M281&gt;0,N281&gt;0),"Observed Wear","Default from Settings"))</f>
        <v/>
      </c>
      <c r="Q281" s="57">
        <f>IF($A281="","",IFERROR(VLOOKUP(D281,'Settings'!$A$15:$C$18,2,FALSE),""))</f>
        <v/>
      </c>
      <c r="R281" s="57">
        <f>IF($A281="","",IFERROR(MAX(0,L281-Q281),""))</f>
        <v/>
      </c>
      <c r="S281" s="29">
        <f>IF($A281="","",IFERROR(IF(L281&lt;=Q281,0,R281/O281*1000),""))</f>
        <v/>
      </c>
      <c r="T281" s="29">
        <f>IF($A281="","",IFERROR(J281+S281,""))</f>
        <v/>
      </c>
      <c r="U281" s="27" t="n"/>
      <c r="V281" s="29">
        <f>IF(A281="","",IF(U281="",'Settings'!$B$4,U281))</f>
        <v/>
      </c>
      <c r="W281" s="57">
        <f>IF($A281="","",IFERROR(S281/V281,""))</f>
        <v/>
      </c>
      <c r="X281" s="58">
        <f>IF($A281="","",IFERROR(IF(S281=0,I281,I281+ROUNDUP(W281*365/12,0)),""))</f>
        <v/>
      </c>
      <c r="Y281" s="59" t="n"/>
      <c r="Z281" s="59" t="n"/>
      <c r="AA281" s="60">
        <f>IF($A281="","",IFERROR(Y281+Z281,""))</f>
        <v/>
      </c>
      <c r="AB281" s="32">
        <f>IF(A281="","",IF(AD281&lt;&gt;"OK","Review Data",IF(L281&lt;=Q281,"Due Now",IF(X281&lt;='Settings'!$B$3,"Due Now",IF(X281&lt;='Settings'!$B$3+'Settings'!$B$5,"Due in 30 Days",IF(X281&lt;='Settings'!$B$3+'Settings'!$B$6,"Due in 90 Days",IF(X281&lt;=EDATE('Settings'!$B$3,6),"Due in 6 Months","Monitor")))))))</f>
        <v/>
      </c>
      <c r="AC281" s="61">
        <f>IF($A281="","",IFERROR(EOMONTH(X281,0),""))</f>
        <v/>
      </c>
      <c r="AD281" s="32">
        <f>IF(A281="","",IF(OR(B281="",C281="",D281="",G281="",H281="",I281="",J281="",K281="",L281="",Y281="",Z281=""),"Missing Required Input",IF(COUNTIF('Settings'!$A$15:$A$18,D281)=0,"Unknown Position Type",IF(J281&lt;H281,"Current Odometer Below Install",IF(I281&lt;G281,"Reading Date Before Install",IF(I281&gt;'Settings'!$B$3,"Reading Date After As-of Date",IF(L281&gt;K281,"Current Tread Above Original",IF(OR(H281&lt;0,J281&lt;0,K281&lt;=0,L281&lt;0,Y281&lt;0,Z281&lt;0,V281&lt;=0),"Check Numeric Input",IF(O281&lt;=0,"Check Wear Rate","OK")))))))))</f>
        <v/>
      </c>
      <c r="AE281" s="37" t="n"/>
      <c r="AF281" s="62">
        <f>IFERROR(IF(AND(AD281="OK",ISNUMBER(X281)),X281+ROW()/100000,""),"")</f>
        <v/>
      </c>
    </row>
    <row r="282">
      <c r="A282" s="25" t="n"/>
      <c r="B282" s="25" t="n"/>
      <c r="C282" s="25" t="n"/>
      <c r="D282" s="25" t="n"/>
      <c r="E282" s="25" t="n"/>
      <c r="F282" s="25" t="n"/>
      <c r="G282" s="55" t="n"/>
      <c r="H282" s="27" t="n"/>
      <c r="I282" s="55" t="n"/>
      <c r="J282" s="27" t="n"/>
      <c r="K282" s="56" t="n"/>
      <c r="L282" s="56" t="n"/>
      <c r="M282" s="29">
        <f>IF($A282="","",IFERROR(IF(OR(H282="",J282=""),"",MAX(0,J282-H282)),""))</f>
        <v/>
      </c>
      <c r="N282" s="57">
        <f>IF($A282="","",IFERROR(IF(OR(K282="",L282=""),"",MAX(0,K282-L282)),""))</f>
        <v/>
      </c>
      <c r="O282" s="31">
        <f>IF($A282="","",IFERROR(IF(AND(M282&gt;0,N282&gt;0),N282/(M282/1000),VLOOKUP(D282,'Settings'!$A$15:$C$18,3,FALSE)),""))</f>
        <v/>
      </c>
      <c r="P282" s="32">
        <f>IF(OR(A282="",D282=""),"",IF(AND(M282&gt;0,N282&gt;0),"Observed Wear","Default from Settings"))</f>
        <v/>
      </c>
      <c r="Q282" s="57">
        <f>IF($A282="","",IFERROR(VLOOKUP(D282,'Settings'!$A$15:$C$18,2,FALSE),""))</f>
        <v/>
      </c>
      <c r="R282" s="57">
        <f>IF($A282="","",IFERROR(MAX(0,L282-Q282),""))</f>
        <v/>
      </c>
      <c r="S282" s="29">
        <f>IF($A282="","",IFERROR(IF(L282&lt;=Q282,0,R282/O282*1000),""))</f>
        <v/>
      </c>
      <c r="T282" s="29">
        <f>IF($A282="","",IFERROR(J282+S282,""))</f>
        <v/>
      </c>
      <c r="U282" s="27" t="n"/>
      <c r="V282" s="29">
        <f>IF(A282="","",IF(U282="",'Settings'!$B$4,U282))</f>
        <v/>
      </c>
      <c r="W282" s="57">
        <f>IF($A282="","",IFERROR(S282/V282,""))</f>
        <v/>
      </c>
      <c r="X282" s="58">
        <f>IF($A282="","",IFERROR(IF(S282=0,I282,I282+ROUNDUP(W282*365/12,0)),""))</f>
        <v/>
      </c>
      <c r="Y282" s="59" t="n"/>
      <c r="Z282" s="59" t="n"/>
      <c r="AA282" s="60">
        <f>IF($A282="","",IFERROR(Y282+Z282,""))</f>
        <v/>
      </c>
      <c r="AB282" s="32">
        <f>IF(A282="","",IF(AD282&lt;&gt;"OK","Review Data",IF(L282&lt;=Q282,"Due Now",IF(X282&lt;='Settings'!$B$3,"Due Now",IF(X282&lt;='Settings'!$B$3+'Settings'!$B$5,"Due in 30 Days",IF(X282&lt;='Settings'!$B$3+'Settings'!$B$6,"Due in 90 Days",IF(X282&lt;=EDATE('Settings'!$B$3,6),"Due in 6 Months","Monitor")))))))</f>
        <v/>
      </c>
      <c r="AC282" s="61">
        <f>IF($A282="","",IFERROR(EOMONTH(X282,0),""))</f>
        <v/>
      </c>
      <c r="AD282" s="32">
        <f>IF(A282="","",IF(OR(B282="",C282="",D282="",G282="",H282="",I282="",J282="",K282="",L282="",Y282="",Z282=""),"Missing Required Input",IF(COUNTIF('Settings'!$A$15:$A$18,D282)=0,"Unknown Position Type",IF(J282&lt;H282,"Current Odometer Below Install",IF(I282&lt;G282,"Reading Date Before Install",IF(I282&gt;'Settings'!$B$3,"Reading Date After As-of Date",IF(L282&gt;K282,"Current Tread Above Original",IF(OR(H282&lt;0,J282&lt;0,K282&lt;=0,L282&lt;0,Y282&lt;0,Z282&lt;0,V282&lt;=0),"Check Numeric Input",IF(O282&lt;=0,"Check Wear Rate","OK")))))))))</f>
        <v/>
      </c>
      <c r="AE282" s="37" t="n"/>
      <c r="AF282" s="62">
        <f>IFERROR(IF(AND(AD282="OK",ISNUMBER(X282)),X282+ROW()/100000,""),"")</f>
        <v/>
      </c>
    </row>
    <row r="283">
      <c r="A283" s="25" t="n"/>
      <c r="B283" s="25" t="n"/>
      <c r="C283" s="25" t="n"/>
      <c r="D283" s="25" t="n"/>
      <c r="E283" s="25" t="n"/>
      <c r="F283" s="25" t="n"/>
      <c r="G283" s="55" t="n"/>
      <c r="H283" s="27" t="n"/>
      <c r="I283" s="55" t="n"/>
      <c r="J283" s="27" t="n"/>
      <c r="K283" s="56" t="n"/>
      <c r="L283" s="56" t="n"/>
      <c r="M283" s="29">
        <f>IF($A283="","",IFERROR(IF(OR(H283="",J283=""),"",MAX(0,J283-H283)),""))</f>
        <v/>
      </c>
      <c r="N283" s="57">
        <f>IF($A283="","",IFERROR(IF(OR(K283="",L283=""),"",MAX(0,K283-L283)),""))</f>
        <v/>
      </c>
      <c r="O283" s="31">
        <f>IF($A283="","",IFERROR(IF(AND(M283&gt;0,N283&gt;0),N283/(M283/1000),VLOOKUP(D283,'Settings'!$A$15:$C$18,3,FALSE)),""))</f>
        <v/>
      </c>
      <c r="P283" s="32">
        <f>IF(OR(A283="",D283=""),"",IF(AND(M283&gt;0,N283&gt;0),"Observed Wear","Default from Settings"))</f>
        <v/>
      </c>
      <c r="Q283" s="57">
        <f>IF($A283="","",IFERROR(VLOOKUP(D283,'Settings'!$A$15:$C$18,2,FALSE),""))</f>
        <v/>
      </c>
      <c r="R283" s="57">
        <f>IF($A283="","",IFERROR(MAX(0,L283-Q283),""))</f>
        <v/>
      </c>
      <c r="S283" s="29">
        <f>IF($A283="","",IFERROR(IF(L283&lt;=Q283,0,R283/O283*1000),""))</f>
        <v/>
      </c>
      <c r="T283" s="29">
        <f>IF($A283="","",IFERROR(J283+S283,""))</f>
        <v/>
      </c>
      <c r="U283" s="27" t="n"/>
      <c r="V283" s="29">
        <f>IF(A283="","",IF(U283="",'Settings'!$B$4,U283))</f>
        <v/>
      </c>
      <c r="W283" s="57">
        <f>IF($A283="","",IFERROR(S283/V283,""))</f>
        <v/>
      </c>
      <c r="X283" s="58">
        <f>IF($A283="","",IFERROR(IF(S283=0,I283,I283+ROUNDUP(W283*365/12,0)),""))</f>
        <v/>
      </c>
      <c r="Y283" s="59" t="n"/>
      <c r="Z283" s="59" t="n"/>
      <c r="AA283" s="60">
        <f>IF($A283="","",IFERROR(Y283+Z283,""))</f>
        <v/>
      </c>
      <c r="AB283" s="32">
        <f>IF(A283="","",IF(AD283&lt;&gt;"OK","Review Data",IF(L283&lt;=Q283,"Due Now",IF(X283&lt;='Settings'!$B$3,"Due Now",IF(X283&lt;='Settings'!$B$3+'Settings'!$B$5,"Due in 30 Days",IF(X283&lt;='Settings'!$B$3+'Settings'!$B$6,"Due in 90 Days",IF(X283&lt;=EDATE('Settings'!$B$3,6),"Due in 6 Months","Monitor")))))))</f>
        <v/>
      </c>
      <c r="AC283" s="61">
        <f>IF($A283="","",IFERROR(EOMONTH(X283,0),""))</f>
        <v/>
      </c>
      <c r="AD283" s="32">
        <f>IF(A283="","",IF(OR(B283="",C283="",D283="",G283="",H283="",I283="",J283="",K283="",L283="",Y283="",Z283=""),"Missing Required Input",IF(COUNTIF('Settings'!$A$15:$A$18,D283)=0,"Unknown Position Type",IF(J283&lt;H283,"Current Odometer Below Install",IF(I283&lt;G283,"Reading Date Before Install",IF(I283&gt;'Settings'!$B$3,"Reading Date After As-of Date",IF(L283&gt;K283,"Current Tread Above Original",IF(OR(H283&lt;0,J283&lt;0,K283&lt;=0,L283&lt;0,Y283&lt;0,Z283&lt;0,V283&lt;=0),"Check Numeric Input",IF(O283&lt;=0,"Check Wear Rate","OK")))))))))</f>
        <v/>
      </c>
      <c r="AE283" s="37" t="n"/>
      <c r="AF283" s="62">
        <f>IFERROR(IF(AND(AD283="OK",ISNUMBER(X283)),X283+ROW()/100000,""),"")</f>
        <v/>
      </c>
    </row>
    <row r="284">
      <c r="A284" s="25" t="n"/>
      <c r="B284" s="25" t="n"/>
      <c r="C284" s="25" t="n"/>
      <c r="D284" s="25" t="n"/>
      <c r="E284" s="25" t="n"/>
      <c r="F284" s="25" t="n"/>
      <c r="G284" s="55" t="n"/>
      <c r="H284" s="27" t="n"/>
      <c r="I284" s="55" t="n"/>
      <c r="J284" s="27" t="n"/>
      <c r="K284" s="56" t="n"/>
      <c r="L284" s="56" t="n"/>
      <c r="M284" s="29">
        <f>IF($A284="","",IFERROR(IF(OR(H284="",J284=""),"",MAX(0,J284-H284)),""))</f>
        <v/>
      </c>
      <c r="N284" s="57">
        <f>IF($A284="","",IFERROR(IF(OR(K284="",L284=""),"",MAX(0,K284-L284)),""))</f>
        <v/>
      </c>
      <c r="O284" s="31">
        <f>IF($A284="","",IFERROR(IF(AND(M284&gt;0,N284&gt;0),N284/(M284/1000),VLOOKUP(D284,'Settings'!$A$15:$C$18,3,FALSE)),""))</f>
        <v/>
      </c>
      <c r="P284" s="32">
        <f>IF(OR(A284="",D284=""),"",IF(AND(M284&gt;0,N284&gt;0),"Observed Wear","Default from Settings"))</f>
        <v/>
      </c>
      <c r="Q284" s="57">
        <f>IF($A284="","",IFERROR(VLOOKUP(D284,'Settings'!$A$15:$C$18,2,FALSE),""))</f>
        <v/>
      </c>
      <c r="R284" s="57">
        <f>IF($A284="","",IFERROR(MAX(0,L284-Q284),""))</f>
        <v/>
      </c>
      <c r="S284" s="29">
        <f>IF($A284="","",IFERROR(IF(L284&lt;=Q284,0,R284/O284*1000),""))</f>
        <v/>
      </c>
      <c r="T284" s="29">
        <f>IF($A284="","",IFERROR(J284+S284,""))</f>
        <v/>
      </c>
      <c r="U284" s="27" t="n"/>
      <c r="V284" s="29">
        <f>IF(A284="","",IF(U284="",'Settings'!$B$4,U284))</f>
        <v/>
      </c>
      <c r="W284" s="57">
        <f>IF($A284="","",IFERROR(S284/V284,""))</f>
        <v/>
      </c>
      <c r="X284" s="58">
        <f>IF($A284="","",IFERROR(IF(S284=0,I284,I284+ROUNDUP(W284*365/12,0)),""))</f>
        <v/>
      </c>
      <c r="Y284" s="59" t="n"/>
      <c r="Z284" s="59" t="n"/>
      <c r="AA284" s="60">
        <f>IF($A284="","",IFERROR(Y284+Z284,""))</f>
        <v/>
      </c>
      <c r="AB284" s="32">
        <f>IF(A284="","",IF(AD284&lt;&gt;"OK","Review Data",IF(L284&lt;=Q284,"Due Now",IF(X284&lt;='Settings'!$B$3,"Due Now",IF(X284&lt;='Settings'!$B$3+'Settings'!$B$5,"Due in 30 Days",IF(X284&lt;='Settings'!$B$3+'Settings'!$B$6,"Due in 90 Days",IF(X284&lt;=EDATE('Settings'!$B$3,6),"Due in 6 Months","Monitor")))))))</f>
        <v/>
      </c>
      <c r="AC284" s="61">
        <f>IF($A284="","",IFERROR(EOMONTH(X284,0),""))</f>
        <v/>
      </c>
      <c r="AD284" s="32">
        <f>IF(A284="","",IF(OR(B284="",C284="",D284="",G284="",H284="",I284="",J284="",K284="",L284="",Y284="",Z284=""),"Missing Required Input",IF(COUNTIF('Settings'!$A$15:$A$18,D284)=0,"Unknown Position Type",IF(J284&lt;H284,"Current Odometer Below Install",IF(I284&lt;G284,"Reading Date Before Install",IF(I284&gt;'Settings'!$B$3,"Reading Date After As-of Date",IF(L284&gt;K284,"Current Tread Above Original",IF(OR(H284&lt;0,J284&lt;0,K284&lt;=0,L284&lt;0,Y284&lt;0,Z284&lt;0,V284&lt;=0),"Check Numeric Input",IF(O284&lt;=0,"Check Wear Rate","OK")))))))))</f>
        <v/>
      </c>
      <c r="AE284" s="37" t="n"/>
      <c r="AF284" s="62">
        <f>IFERROR(IF(AND(AD284="OK",ISNUMBER(X284)),X284+ROW()/100000,""),"")</f>
        <v/>
      </c>
    </row>
    <row r="285">
      <c r="A285" s="25" t="n"/>
      <c r="B285" s="25" t="n"/>
      <c r="C285" s="25" t="n"/>
      <c r="D285" s="25" t="n"/>
      <c r="E285" s="25" t="n"/>
      <c r="F285" s="25" t="n"/>
      <c r="G285" s="55" t="n"/>
      <c r="H285" s="27" t="n"/>
      <c r="I285" s="55" t="n"/>
      <c r="J285" s="27" t="n"/>
      <c r="K285" s="56" t="n"/>
      <c r="L285" s="56" t="n"/>
      <c r="M285" s="29">
        <f>IF($A285="","",IFERROR(IF(OR(H285="",J285=""),"",MAX(0,J285-H285)),""))</f>
        <v/>
      </c>
      <c r="N285" s="57">
        <f>IF($A285="","",IFERROR(IF(OR(K285="",L285=""),"",MAX(0,K285-L285)),""))</f>
        <v/>
      </c>
      <c r="O285" s="31">
        <f>IF($A285="","",IFERROR(IF(AND(M285&gt;0,N285&gt;0),N285/(M285/1000),VLOOKUP(D285,'Settings'!$A$15:$C$18,3,FALSE)),""))</f>
        <v/>
      </c>
      <c r="P285" s="32">
        <f>IF(OR(A285="",D285=""),"",IF(AND(M285&gt;0,N285&gt;0),"Observed Wear","Default from Settings"))</f>
        <v/>
      </c>
      <c r="Q285" s="57">
        <f>IF($A285="","",IFERROR(VLOOKUP(D285,'Settings'!$A$15:$C$18,2,FALSE),""))</f>
        <v/>
      </c>
      <c r="R285" s="57">
        <f>IF($A285="","",IFERROR(MAX(0,L285-Q285),""))</f>
        <v/>
      </c>
      <c r="S285" s="29">
        <f>IF($A285="","",IFERROR(IF(L285&lt;=Q285,0,R285/O285*1000),""))</f>
        <v/>
      </c>
      <c r="T285" s="29">
        <f>IF($A285="","",IFERROR(J285+S285,""))</f>
        <v/>
      </c>
      <c r="U285" s="27" t="n"/>
      <c r="V285" s="29">
        <f>IF(A285="","",IF(U285="",'Settings'!$B$4,U285))</f>
        <v/>
      </c>
      <c r="W285" s="57">
        <f>IF($A285="","",IFERROR(S285/V285,""))</f>
        <v/>
      </c>
      <c r="X285" s="58">
        <f>IF($A285="","",IFERROR(IF(S285=0,I285,I285+ROUNDUP(W285*365/12,0)),""))</f>
        <v/>
      </c>
      <c r="Y285" s="59" t="n"/>
      <c r="Z285" s="59" t="n"/>
      <c r="AA285" s="60">
        <f>IF($A285="","",IFERROR(Y285+Z285,""))</f>
        <v/>
      </c>
      <c r="AB285" s="32">
        <f>IF(A285="","",IF(AD285&lt;&gt;"OK","Review Data",IF(L285&lt;=Q285,"Due Now",IF(X285&lt;='Settings'!$B$3,"Due Now",IF(X285&lt;='Settings'!$B$3+'Settings'!$B$5,"Due in 30 Days",IF(X285&lt;='Settings'!$B$3+'Settings'!$B$6,"Due in 90 Days",IF(X285&lt;=EDATE('Settings'!$B$3,6),"Due in 6 Months","Monitor")))))))</f>
        <v/>
      </c>
      <c r="AC285" s="61">
        <f>IF($A285="","",IFERROR(EOMONTH(X285,0),""))</f>
        <v/>
      </c>
      <c r="AD285" s="32">
        <f>IF(A285="","",IF(OR(B285="",C285="",D285="",G285="",H285="",I285="",J285="",K285="",L285="",Y285="",Z285=""),"Missing Required Input",IF(COUNTIF('Settings'!$A$15:$A$18,D285)=0,"Unknown Position Type",IF(J285&lt;H285,"Current Odometer Below Install",IF(I285&lt;G285,"Reading Date Before Install",IF(I285&gt;'Settings'!$B$3,"Reading Date After As-of Date",IF(L285&gt;K285,"Current Tread Above Original",IF(OR(H285&lt;0,J285&lt;0,K285&lt;=0,L285&lt;0,Y285&lt;0,Z285&lt;0,V285&lt;=0),"Check Numeric Input",IF(O285&lt;=0,"Check Wear Rate","OK")))))))))</f>
        <v/>
      </c>
      <c r="AE285" s="37" t="n"/>
      <c r="AF285" s="62">
        <f>IFERROR(IF(AND(AD285="OK",ISNUMBER(X285)),X285+ROW()/100000,""),"")</f>
        <v/>
      </c>
    </row>
    <row r="286">
      <c r="A286" s="25" t="n"/>
      <c r="B286" s="25" t="n"/>
      <c r="C286" s="25" t="n"/>
      <c r="D286" s="25" t="n"/>
      <c r="E286" s="25" t="n"/>
      <c r="F286" s="25" t="n"/>
      <c r="G286" s="55" t="n"/>
      <c r="H286" s="27" t="n"/>
      <c r="I286" s="55" t="n"/>
      <c r="J286" s="27" t="n"/>
      <c r="K286" s="56" t="n"/>
      <c r="L286" s="56" t="n"/>
      <c r="M286" s="29">
        <f>IF($A286="","",IFERROR(IF(OR(H286="",J286=""),"",MAX(0,J286-H286)),""))</f>
        <v/>
      </c>
      <c r="N286" s="57">
        <f>IF($A286="","",IFERROR(IF(OR(K286="",L286=""),"",MAX(0,K286-L286)),""))</f>
        <v/>
      </c>
      <c r="O286" s="31">
        <f>IF($A286="","",IFERROR(IF(AND(M286&gt;0,N286&gt;0),N286/(M286/1000),VLOOKUP(D286,'Settings'!$A$15:$C$18,3,FALSE)),""))</f>
        <v/>
      </c>
      <c r="P286" s="32">
        <f>IF(OR(A286="",D286=""),"",IF(AND(M286&gt;0,N286&gt;0),"Observed Wear","Default from Settings"))</f>
        <v/>
      </c>
      <c r="Q286" s="57">
        <f>IF($A286="","",IFERROR(VLOOKUP(D286,'Settings'!$A$15:$C$18,2,FALSE),""))</f>
        <v/>
      </c>
      <c r="R286" s="57">
        <f>IF($A286="","",IFERROR(MAX(0,L286-Q286),""))</f>
        <v/>
      </c>
      <c r="S286" s="29">
        <f>IF($A286="","",IFERROR(IF(L286&lt;=Q286,0,R286/O286*1000),""))</f>
        <v/>
      </c>
      <c r="T286" s="29">
        <f>IF($A286="","",IFERROR(J286+S286,""))</f>
        <v/>
      </c>
      <c r="U286" s="27" t="n"/>
      <c r="V286" s="29">
        <f>IF(A286="","",IF(U286="",'Settings'!$B$4,U286))</f>
        <v/>
      </c>
      <c r="W286" s="57">
        <f>IF($A286="","",IFERROR(S286/V286,""))</f>
        <v/>
      </c>
      <c r="X286" s="58">
        <f>IF($A286="","",IFERROR(IF(S286=0,I286,I286+ROUNDUP(W286*365/12,0)),""))</f>
        <v/>
      </c>
      <c r="Y286" s="59" t="n"/>
      <c r="Z286" s="59" t="n"/>
      <c r="AA286" s="60">
        <f>IF($A286="","",IFERROR(Y286+Z286,""))</f>
        <v/>
      </c>
      <c r="AB286" s="32">
        <f>IF(A286="","",IF(AD286&lt;&gt;"OK","Review Data",IF(L286&lt;=Q286,"Due Now",IF(X286&lt;='Settings'!$B$3,"Due Now",IF(X286&lt;='Settings'!$B$3+'Settings'!$B$5,"Due in 30 Days",IF(X286&lt;='Settings'!$B$3+'Settings'!$B$6,"Due in 90 Days",IF(X286&lt;=EDATE('Settings'!$B$3,6),"Due in 6 Months","Monitor")))))))</f>
        <v/>
      </c>
      <c r="AC286" s="61">
        <f>IF($A286="","",IFERROR(EOMONTH(X286,0),""))</f>
        <v/>
      </c>
      <c r="AD286" s="32">
        <f>IF(A286="","",IF(OR(B286="",C286="",D286="",G286="",H286="",I286="",J286="",K286="",L286="",Y286="",Z286=""),"Missing Required Input",IF(COUNTIF('Settings'!$A$15:$A$18,D286)=0,"Unknown Position Type",IF(J286&lt;H286,"Current Odometer Below Install",IF(I286&lt;G286,"Reading Date Before Install",IF(I286&gt;'Settings'!$B$3,"Reading Date After As-of Date",IF(L286&gt;K286,"Current Tread Above Original",IF(OR(H286&lt;0,J286&lt;0,K286&lt;=0,L286&lt;0,Y286&lt;0,Z286&lt;0,V286&lt;=0),"Check Numeric Input",IF(O286&lt;=0,"Check Wear Rate","OK")))))))))</f>
        <v/>
      </c>
      <c r="AE286" s="37" t="n"/>
      <c r="AF286" s="62">
        <f>IFERROR(IF(AND(AD286="OK",ISNUMBER(X286)),X286+ROW()/100000,""),"")</f>
        <v/>
      </c>
    </row>
    <row r="287">
      <c r="A287" s="25" t="n"/>
      <c r="B287" s="25" t="n"/>
      <c r="C287" s="25" t="n"/>
      <c r="D287" s="25" t="n"/>
      <c r="E287" s="25" t="n"/>
      <c r="F287" s="25" t="n"/>
      <c r="G287" s="55" t="n"/>
      <c r="H287" s="27" t="n"/>
      <c r="I287" s="55" t="n"/>
      <c r="J287" s="27" t="n"/>
      <c r="K287" s="56" t="n"/>
      <c r="L287" s="56" t="n"/>
      <c r="M287" s="29">
        <f>IF($A287="","",IFERROR(IF(OR(H287="",J287=""),"",MAX(0,J287-H287)),""))</f>
        <v/>
      </c>
      <c r="N287" s="57">
        <f>IF($A287="","",IFERROR(IF(OR(K287="",L287=""),"",MAX(0,K287-L287)),""))</f>
        <v/>
      </c>
      <c r="O287" s="31">
        <f>IF($A287="","",IFERROR(IF(AND(M287&gt;0,N287&gt;0),N287/(M287/1000),VLOOKUP(D287,'Settings'!$A$15:$C$18,3,FALSE)),""))</f>
        <v/>
      </c>
      <c r="P287" s="32">
        <f>IF(OR(A287="",D287=""),"",IF(AND(M287&gt;0,N287&gt;0),"Observed Wear","Default from Settings"))</f>
        <v/>
      </c>
      <c r="Q287" s="57">
        <f>IF($A287="","",IFERROR(VLOOKUP(D287,'Settings'!$A$15:$C$18,2,FALSE),""))</f>
        <v/>
      </c>
      <c r="R287" s="57">
        <f>IF($A287="","",IFERROR(MAX(0,L287-Q287),""))</f>
        <v/>
      </c>
      <c r="S287" s="29">
        <f>IF($A287="","",IFERROR(IF(L287&lt;=Q287,0,R287/O287*1000),""))</f>
        <v/>
      </c>
      <c r="T287" s="29">
        <f>IF($A287="","",IFERROR(J287+S287,""))</f>
        <v/>
      </c>
      <c r="U287" s="27" t="n"/>
      <c r="V287" s="29">
        <f>IF(A287="","",IF(U287="",'Settings'!$B$4,U287))</f>
        <v/>
      </c>
      <c r="W287" s="57">
        <f>IF($A287="","",IFERROR(S287/V287,""))</f>
        <v/>
      </c>
      <c r="X287" s="58">
        <f>IF($A287="","",IFERROR(IF(S287=0,I287,I287+ROUNDUP(W287*365/12,0)),""))</f>
        <v/>
      </c>
      <c r="Y287" s="59" t="n"/>
      <c r="Z287" s="59" t="n"/>
      <c r="AA287" s="60">
        <f>IF($A287="","",IFERROR(Y287+Z287,""))</f>
        <v/>
      </c>
      <c r="AB287" s="32">
        <f>IF(A287="","",IF(AD287&lt;&gt;"OK","Review Data",IF(L287&lt;=Q287,"Due Now",IF(X287&lt;='Settings'!$B$3,"Due Now",IF(X287&lt;='Settings'!$B$3+'Settings'!$B$5,"Due in 30 Days",IF(X287&lt;='Settings'!$B$3+'Settings'!$B$6,"Due in 90 Days",IF(X287&lt;=EDATE('Settings'!$B$3,6),"Due in 6 Months","Monitor")))))))</f>
        <v/>
      </c>
      <c r="AC287" s="61">
        <f>IF($A287="","",IFERROR(EOMONTH(X287,0),""))</f>
        <v/>
      </c>
      <c r="AD287" s="32">
        <f>IF(A287="","",IF(OR(B287="",C287="",D287="",G287="",H287="",I287="",J287="",K287="",L287="",Y287="",Z287=""),"Missing Required Input",IF(COUNTIF('Settings'!$A$15:$A$18,D287)=0,"Unknown Position Type",IF(J287&lt;H287,"Current Odometer Below Install",IF(I287&lt;G287,"Reading Date Before Install",IF(I287&gt;'Settings'!$B$3,"Reading Date After As-of Date",IF(L287&gt;K287,"Current Tread Above Original",IF(OR(H287&lt;0,J287&lt;0,K287&lt;=0,L287&lt;0,Y287&lt;0,Z287&lt;0,V287&lt;=0),"Check Numeric Input",IF(O287&lt;=0,"Check Wear Rate","OK")))))))))</f>
        <v/>
      </c>
      <c r="AE287" s="37" t="n"/>
      <c r="AF287" s="62">
        <f>IFERROR(IF(AND(AD287="OK",ISNUMBER(X287)),X287+ROW()/100000,""),"")</f>
        <v/>
      </c>
    </row>
    <row r="288">
      <c r="A288" s="25" t="n"/>
      <c r="B288" s="25" t="n"/>
      <c r="C288" s="25" t="n"/>
      <c r="D288" s="25" t="n"/>
      <c r="E288" s="25" t="n"/>
      <c r="F288" s="25" t="n"/>
      <c r="G288" s="55" t="n"/>
      <c r="H288" s="27" t="n"/>
      <c r="I288" s="55" t="n"/>
      <c r="J288" s="27" t="n"/>
      <c r="K288" s="56" t="n"/>
      <c r="L288" s="56" t="n"/>
      <c r="M288" s="29">
        <f>IF($A288="","",IFERROR(IF(OR(H288="",J288=""),"",MAX(0,J288-H288)),""))</f>
        <v/>
      </c>
      <c r="N288" s="57">
        <f>IF($A288="","",IFERROR(IF(OR(K288="",L288=""),"",MAX(0,K288-L288)),""))</f>
        <v/>
      </c>
      <c r="O288" s="31">
        <f>IF($A288="","",IFERROR(IF(AND(M288&gt;0,N288&gt;0),N288/(M288/1000),VLOOKUP(D288,'Settings'!$A$15:$C$18,3,FALSE)),""))</f>
        <v/>
      </c>
      <c r="P288" s="32">
        <f>IF(OR(A288="",D288=""),"",IF(AND(M288&gt;0,N288&gt;0),"Observed Wear","Default from Settings"))</f>
        <v/>
      </c>
      <c r="Q288" s="57">
        <f>IF($A288="","",IFERROR(VLOOKUP(D288,'Settings'!$A$15:$C$18,2,FALSE),""))</f>
        <v/>
      </c>
      <c r="R288" s="57">
        <f>IF($A288="","",IFERROR(MAX(0,L288-Q288),""))</f>
        <v/>
      </c>
      <c r="S288" s="29">
        <f>IF($A288="","",IFERROR(IF(L288&lt;=Q288,0,R288/O288*1000),""))</f>
        <v/>
      </c>
      <c r="T288" s="29">
        <f>IF($A288="","",IFERROR(J288+S288,""))</f>
        <v/>
      </c>
      <c r="U288" s="27" t="n"/>
      <c r="V288" s="29">
        <f>IF(A288="","",IF(U288="",'Settings'!$B$4,U288))</f>
        <v/>
      </c>
      <c r="W288" s="57">
        <f>IF($A288="","",IFERROR(S288/V288,""))</f>
        <v/>
      </c>
      <c r="X288" s="58">
        <f>IF($A288="","",IFERROR(IF(S288=0,I288,I288+ROUNDUP(W288*365/12,0)),""))</f>
        <v/>
      </c>
      <c r="Y288" s="59" t="n"/>
      <c r="Z288" s="59" t="n"/>
      <c r="AA288" s="60">
        <f>IF($A288="","",IFERROR(Y288+Z288,""))</f>
        <v/>
      </c>
      <c r="AB288" s="32">
        <f>IF(A288="","",IF(AD288&lt;&gt;"OK","Review Data",IF(L288&lt;=Q288,"Due Now",IF(X288&lt;='Settings'!$B$3,"Due Now",IF(X288&lt;='Settings'!$B$3+'Settings'!$B$5,"Due in 30 Days",IF(X288&lt;='Settings'!$B$3+'Settings'!$B$6,"Due in 90 Days",IF(X288&lt;=EDATE('Settings'!$B$3,6),"Due in 6 Months","Monitor")))))))</f>
        <v/>
      </c>
      <c r="AC288" s="61">
        <f>IF($A288="","",IFERROR(EOMONTH(X288,0),""))</f>
        <v/>
      </c>
      <c r="AD288" s="32">
        <f>IF(A288="","",IF(OR(B288="",C288="",D288="",G288="",H288="",I288="",J288="",K288="",L288="",Y288="",Z288=""),"Missing Required Input",IF(COUNTIF('Settings'!$A$15:$A$18,D288)=0,"Unknown Position Type",IF(J288&lt;H288,"Current Odometer Below Install",IF(I288&lt;G288,"Reading Date Before Install",IF(I288&gt;'Settings'!$B$3,"Reading Date After As-of Date",IF(L288&gt;K288,"Current Tread Above Original",IF(OR(H288&lt;0,J288&lt;0,K288&lt;=0,L288&lt;0,Y288&lt;0,Z288&lt;0,V288&lt;=0),"Check Numeric Input",IF(O288&lt;=0,"Check Wear Rate","OK")))))))))</f>
        <v/>
      </c>
      <c r="AE288" s="37" t="n"/>
      <c r="AF288" s="62">
        <f>IFERROR(IF(AND(AD288="OK",ISNUMBER(X288)),X288+ROW()/100000,""),"")</f>
        <v/>
      </c>
    </row>
    <row r="289">
      <c r="A289" s="25" t="n"/>
      <c r="B289" s="25" t="n"/>
      <c r="C289" s="25" t="n"/>
      <c r="D289" s="25" t="n"/>
      <c r="E289" s="25" t="n"/>
      <c r="F289" s="25" t="n"/>
      <c r="G289" s="55" t="n"/>
      <c r="H289" s="27" t="n"/>
      <c r="I289" s="55" t="n"/>
      <c r="J289" s="27" t="n"/>
      <c r="K289" s="56" t="n"/>
      <c r="L289" s="56" t="n"/>
      <c r="M289" s="29">
        <f>IF($A289="","",IFERROR(IF(OR(H289="",J289=""),"",MAX(0,J289-H289)),""))</f>
        <v/>
      </c>
      <c r="N289" s="57">
        <f>IF($A289="","",IFERROR(IF(OR(K289="",L289=""),"",MAX(0,K289-L289)),""))</f>
        <v/>
      </c>
      <c r="O289" s="31">
        <f>IF($A289="","",IFERROR(IF(AND(M289&gt;0,N289&gt;0),N289/(M289/1000),VLOOKUP(D289,'Settings'!$A$15:$C$18,3,FALSE)),""))</f>
        <v/>
      </c>
      <c r="P289" s="32">
        <f>IF(OR(A289="",D289=""),"",IF(AND(M289&gt;0,N289&gt;0),"Observed Wear","Default from Settings"))</f>
        <v/>
      </c>
      <c r="Q289" s="57">
        <f>IF($A289="","",IFERROR(VLOOKUP(D289,'Settings'!$A$15:$C$18,2,FALSE),""))</f>
        <v/>
      </c>
      <c r="R289" s="57">
        <f>IF($A289="","",IFERROR(MAX(0,L289-Q289),""))</f>
        <v/>
      </c>
      <c r="S289" s="29">
        <f>IF($A289="","",IFERROR(IF(L289&lt;=Q289,0,R289/O289*1000),""))</f>
        <v/>
      </c>
      <c r="T289" s="29">
        <f>IF($A289="","",IFERROR(J289+S289,""))</f>
        <v/>
      </c>
      <c r="U289" s="27" t="n"/>
      <c r="V289" s="29">
        <f>IF(A289="","",IF(U289="",'Settings'!$B$4,U289))</f>
        <v/>
      </c>
      <c r="W289" s="57">
        <f>IF($A289="","",IFERROR(S289/V289,""))</f>
        <v/>
      </c>
      <c r="X289" s="58">
        <f>IF($A289="","",IFERROR(IF(S289=0,I289,I289+ROUNDUP(W289*365/12,0)),""))</f>
        <v/>
      </c>
      <c r="Y289" s="59" t="n"/>
      <c r="Z289" s="59" t="n"/>
      <c r="AA289" s="60">
        <f>IF($A289="","",IFERROR(Y289+Z289,""))</f>
        <v/>
      </c>
      <c r="AB289" s="32">
        <f>IF(A289="","",IF(AD289&lt;&gt;"OK","Review Data",IF(L289&lt;=Q289,"Due Now",IF(X289&lt;='Settings'!$B$3,"Due Now",IF(X289&lt;='Settings'!$B$3+'Settings'!$B$5,"Due in 30 Days",IF(X289&lt;='Settings'!$B$3+'Settings'!$B$6,"Due in 90 Days",IF(X289&lt;=EDATE('Settings'!$B$3,6),"Due in 6 Months","Monitor")))))))</f>
        <v/>
      </c>
      <c r="AC289" s="61">
        <f>IF($A289="","",IFERROR(EOMONTH(X289,0),""))</f>
        <v/>
      </c>
      <c r="AD289" s="32">
        <f>IF(A289="","",IF(OR(B289="",C289="",D289="",G289="",H289="",I289="",J289="",K289="",L289="",Y289="",Z289=""),"Missing Required Input",IF(COUNTIF('Settings'!$A$15:$A$18,D289)=0,"Unknown Position Type",IF(J289&lt;H289,"Current Odometer Below Install",IF(I289&lt;G289,"Reading Date Before Install",IF(I289&gt;'Settings'!$B$3,"Reading Date After As-of Date",IF(L289&gt;K289,"Current Tread Above Original",IF(OR(H289&lt;0,J289&lt;0,K289&lt;=0,L289&lt;0,Y289&lt;0,Z289&lt;0,V289&lt;=0),"Check Numeric Input",IF(O289&lt;=0,"Check Wear Rate","OK")))))))))</f>
        <v/>
      </c>
      <c r="AE289" s="37" t="n"/>
      <c r="AF289" s="62">
        <f>IFERROR(IF(AND(AD289="OK",ISNUMBER(X289)),X289+ROW()/100000,""),"")</f>
        <v/>
      </c>
    </row>
    <row r="290">
      <c r="A290" s="25" t="n"/>
      <c r="B290" s="25" t="n"/>
      <c r="C290" s="25" t="n"/>
      <c r="D290" s="25" t="n"/>
      <c r="E290" s="25" t="n"/>
      <c r="F290" s="25" t="n"/>
      <c r="G290" s="55" t="n"/>
      <c r="H290" s="27" t="n"/>
      <c r="I290" s="55" t="n"/>
      <c r="J290" s="27" t="n"/>
      <c r="K290" s="56" t="n"/>
      <c r="L290" s="56" t="n"/>
      <c r="M290" s="29">
        <f>IF($A290="","",IFERROR(IF(OR(H290="",J290=""),"",MAX(0,J290-H290)),""))</f>
        <v/>
      </c>
      <c r="N290" s="57">
        <f>IF($A290="","",IFERROR(IF(OR(K290="",L290=""),"",MAX(0,K290-L290)),""))</f>
        <v/>
      </c>
      <c r="O290" s="31">
        <f>IF($A290="","",IFERROR(IF(AND(M290&gt;0,N290&gt;0),N290/(M290/1000),VLOOKUP(D290,'Settings'!$A$15:$C$18,3,FALSE)),""))</f>
        <v/>
      </c>
      <c r="P290" s="32">
        <f>IF(OR(A290="",D290=""),"",IF(AND(M290&gt;0,N290&gt;0),"Observed Wear","Default from Settings"))</f>
        <v/>
      </c>
      <c r="Q290" s="57">
        <f>IF($A290="","",IFERROR(VLOOKUP(D290,'Settings'!$A$15:$C$18,2,FALSE),""))</f>
        <v/>
      </c>
      <c r="R290" s="57">
        <f>IF($A290="","",IFERROR(MAX(0,L290-Q290),""))</f>
        <v/>
      </c>
      <c r="S290" s="29">
        <f>IF($A290="","",IFERROR(IF(L290&lt;=Q290,0,R290/O290*1000),""))</f>
        <v/>
      </c>
      <c r="T290" s="29">
        <f>IF($A290="","",IFERROR(J290+S290,""))</f>
        <v/>
      </c>
      <c r="U290" s="27" t="n"/>
      <c r="V290" s="29">
        <f>IF(A290="","",IF(U290="",'Settings'!$B$4,U290))</f>
        <v/>
      </c>
      <c r="W290" s="57">
        <f>IF($A290="","",IFERROR(S290/V290,""))</f>
        <v/>
      </c>
      <c r="X290" s="58">
        <f>IF($A290="","",IFERROR(IF(S290=0,I290,I290+ROUNDUP(W290*365/12,0)),""))</f>
        <v/>
      </c>
      <c r="Y290" s="59" t="n"/>
      <c r="Z290" s="59" t="n"/>
      <c r="AA290" s="60">
        <f>IF($A290="","",IFERROR(Y290+Z290,""))</f>
        <v/>
      </c>
      <c r="AB290" s="32">
        <f>IF(A290="","",IF(AD290&lt;&gt;"OK","Review Data",IF(L290&lt;=Q290,"Due Now",IF(X290&lt;='Settings'!$B$3,"Due Now",IF(X290&lt;='Settings'!$B$3+'Settings'!$B$5,"Due in 30 Days",IF(X290&lt;='Settings'!$B$3+'Settings'!$B$6,"Due in 90 Days",IF(X290&lt;=EDATE('Settings'!$B$3,6),"Due in 6 Months","Monitor")))))))</f>
        <v/>
      </c>
      <c r="AC290" s="61">
        <f>IF($A290="","",IFERROR(EOMONTH(X290,0),""))</f>
        <v/>
      </c>
      <c r="AD290" s="32">
        <f>IF(A290="","",IF(OR(B290="",C290="",D290="",G290="",H290="",I290="",J290="",K290="",L290="",Y290="",Z290=""),"Missing Required Input",IF(COUNTIF('Settings'!$A$15:$A$18,D290)=0,"Unknown Position Type",IF(J290&lt;H290,"Current Odometer Below Install",IF(I290&lt;G290,"Reading Date Before Install",IF(I290&gt;'Settings'!$B$3,"Reading Date After As-of Date",IF(L290&gt;K290,"Current Tread Above Original",IF(OR(H290&lt;0,J290&lt;0,K290&lt;=0,L290&lt;0,Y290&lt;0,Z290&lt;0,V290&lt;=0),"Check Numeric Input",IF(O290&lt;=0,"Check Wear Rate","OK")))))))))</f>
        <v/>
      </c>
      <c r="AE290" s="37" t="n"/>
      <c r="AF290" s="62">
        <f>IFERROR(IF(AND(AD290="OK",ISNUMBER(X290)),X290+ROW()/100000,""),"")</f>
        <v/>
      </c>
    </row>
    <row r="291">
      <c r="A291" s="25" t="n"/>
      <c r="B291" s="25" t="n"/>
      <c r="C291" s="25" t="n"/>
      <c r="D291" s="25" t="n"/>
      <c r="E291" s="25" t="n"/>
      <c r="F291" s="25" t="n"/>
      <c r="G291" s="55" t="n"/>
      <c r="H291" s="27" t="n"/>
      <c r="I291" s="55" t="n"/>
      <c r="J291" s="27" t="n"/>
      <c r="K291" s="56" t="n"/>
      <c r="L291" s="56" t="n"/>
      <c r="M291" s="29">
        <f>IF($A291="","",IFERROR(IF(OR(H291="",J291=""),"",MAX(0,J291-H291)),""))</f>
        <v/>
      </c>
      <c r="N291" s="57">
        <f>IF($A291="","",IFERROR(IF(OR(K291="",L291=""),"",MAX(0,K291-L291)),""))</f>
        <v/>
      </c>
      <c r="O291" s="31">
        <f>IF($A291="","",IFERROR(IF(AND(M291&gt;0,N291&gt;0),N291/(M291/1000),VLOOKUP(D291,'Settings'!$A$15:$C$18,3,FALSE)),""))</f>
        <v/>
      </c>
      <c r="P291" s="32">
        <f>IF(OR(A291="",D291=""),"",IF(AND(M291&gt;0,N291&gt;0),"Observed Wear","Default from Settings"))</f>
        <v/>
      </c>
      <c r="Q291" s="57">
        <f>IF($A291="","",IFERROR(VLOOKUP(D291,'Settings'!$A$15:$C$18,2,FALSE),""))</f>
        <v/>
      </c>
      <c r="R291" s="57">
        <f>IF($A291="","",IFERROR(MAX(0,L291-Q291),""))</f>
        <v/>
      </c>
      <c r="S291" s="29">
        <f>IF($A291="","",IFERROR(IF(L291&lt;=Q291,0,R291/O291*1000),""))</f>
        <v/>
      </c>
      <c r="T291" s="29">
        <f>IF($A291="","",IFERROR(J291+S291,""))</f>
        <v/>
      </c>
      <c r="U291" s="27" t="n"/>
      <c r="V291" s="29">
        <f>IF(A291="","",IF(U291="",'Settings'!$B$4,U291))</f>
        <v/>
      </c>
      <c r="W291" s="57">
        <f>IF($A291="","",IFERROR(S291/V291,""))</f>
        <v/>
      </c>
      <c r="X291" s="58">
        <f>IF($A291="","",IFERROR(IF(S291=0,I291,I291+ROUNDUP(W291*365/12,0)),""))</f>
        <v/>
      </c>
      <c r="Y291" s="59" t="n"/>
      <c r="Z291" s="59" t="n"/>
      <c r="AA291" s="60">
        <f>IF($A291="","",IFERROR(Y291+Z291,""))</f>
        <v/>
      </c>
      <c r="AB291" s="32">
        <f>IF(A291="","",IF(AD291&lt;&gt;"OK","Review Data",IF(L291&lt;=Q291,"Due Now",IF(X291&lt;='Settings'!$B$3,"Due Now",IF(X291&lt;='Settings'!$B$3+'Settings'!$B$5,"Due in 30 Days",IF(X291&lt;='Settings'!$B$3+'Settings'!$B$6,"Due in 90 Days",IF(X291&lt;=EDATE('Settings'!$B$3,6),"Due in 6 Months","Monitor")))))))</f>
        <v/>
      </c>
      <c r="AC291" s="61">
        <f>IF($A291="","",IFERROR(EOMONTH(X291,0),""))</f>
        <v/>
      </c>
      <c r="AD291" s="32">
        <f>IF(A291="","",IF(OR(B291="",C291="",D291="",G291="",H291="",I291="",J291="",K291="",L291="",Y291="",Z291=""),"Missing Required Input",IF(COUNTIF('Settings'!$A$15:$A$18,D291)=0,"Unknown Position Type",IF(J291&lt;H291,"Current Odometer Below Install",IF(I291&lt;G291,"Reading Date Before Install",IF(I291&gt;'Settings'!$B$3,"Reading Date After As-of Date",IF(L291&gt;K291,"Current Tread Above Original",IF(OR(H291&lt;0,J291&lt;0,K291&lt;=0,L291&lt;0,Y291&lt;0,Z291&lt;0,V291&lt;=0),"Check Numeric Input",IF(O291&lt;=0,"Check Wear Rate","OK")))))))))</f>
        <v/>
      </c>
      <c r="AE291" s="37" t="n"/>
      <c r="AF291" s="62">
        <f>IFERROR(IF(AND(AD291="OK",ISNUMBER(X291)),X291+ROW()/100000,""),"")</f>
        <v/>
      </c>
    </row>
    <row r="292">
      <c r="A292" s="25" t="n"/>
      <c r="B292" s="25" t="n"/>
      <c r="C292" s="25" t="n"/>
      <c r="D292" s="25" t="n"/>
      <c r="E292" s="25" t="n"/>
      <c r="F292" s="25" t="n"/>
      <c r="G292" s="55" t="n"/>
      <c r="H292" s="27" t="n"/>
      <c r="I292" s="55" t="n"/>
      <c r="J292" s="27" t="n"/>
      <c r="K292" s="56" t="n"/>
      <c r="L292" s="56" t="n"/>
      <c r="M292" s="29">
        <f>IF($A292="","",IFERROR(IF(OR(H292="",J292=""),"",MAX(0,J292-H292)),""))</f>
        <v/>
      </c>
      <c r="N292" s="57">
        <f>IF($A292="","",IFERROR(IF(OR(K292="",L292=""),"",MAX(0,K292-L292)),""))</f>
        <v/>
      </c>
      <c r="O292" s="31">
        <f>IF($A292="","",IFERROR(IF(AND(M292&gt;0,N292&gt;0),N292/(M292/1000),VLOOKUP(D292,'Settings'!$A$15:$C$18,3,FALSE)),""))</f>
        <v/>
      </c>
      <c r="P292" s="32">
        <f>IF(OR(A292="",D292=""),"",IF(AND(M292&gt;0,N292&gt;0),"Observed Wear","Default from Settings"))</f>
        <v/>
      </c>
      <c r="Q292" s="57">
        <f>IF($A292="","",IFERROR(VLOOKUP(D292,'Settings'!$A$15:$C$18,2,FALSE),""))</f>
        <v/>
      </c>
      <c r="R292" s="57">
        <f>IF($A292="","",IFERROR(MAX(0,L292-Q292),""))</f>
        <v/>
      </c>
      <c r="S292" s="29">
        <f>IF($A292="","",IFERROR(IF(L292&lt;=Q292,0,R292/O292*1000),""))</f>
        <v/>
      </c>
      <c r="T292" s="29">
        <f>IF($A292="","",IFERROR(J292+S292,""))</f>
        <v/>
      </c>
      <c r="U292" s="27" t="n"/>
      <c r="V292" s="29">
        <f>IF(A292="","",IF(U292="",'Settings'!$B$4,U292))</f>
        <v/>
      </c>
      <c r="W292" s="57">
        <f>IF($A292="","",IFERROR(S292/V292,""))</f>
        <v/>
      </c>
      <c r="X292" s="58">
        <f>IF($A292="","",IFERROR(IF(S292=0,I292,I292+ROUNDUP(W292*365/12,0)),""))</f>
        <v/>
      </c>
      <c r="Y292" s="59" t="n"/>
      <c r="Z292" s="59" t="n"/>
      <c r="AA292" s="60">
        <f>IF($A292="","",IFERROR(Y292+Z292,""))</f>
        <v/>
      </c>
      <c r="AB292" s="32">
        <f>IF(A292="","",IF(AD292&lt;&gt;"OK","Review Data",IF(L292&lt;=Q292,"Due Now",IF(X292&lt;='Settings'!$B$3,"Due Now",IF(X292&lt;='Settings'!$B$3+'Settings'!$B$5,"Due in 30 Days",IF(X292&lt;='Settings'!$B$3+'Settings'!$B$6,"Due in 90 Days",IF(X292&lt;=EDATE('Settings'!$B$3,6),"Due in 6 Months","Monitor")))))))</f>
        <v/>
      </c>
      <c r="AC292" s="61">
        <f>IF($A292="","",IFERROR(EOMONTH(X292,0),""))</f>
        <v/>
      </c>
      <c r="AD292" s="32">
        <f>IF(A292="","",IF(OR(B292="",C292="",D292="",G292="",H292="",I292="",J292="",K292="",L292="",Y292="",Z292=""),"Missing Required Input",IF(COUNTIF('Settings'!$A$15:$A$18,D292)=0,"Unknown Position Type",IF(J292&lt;H292,"Current Odometer Below Install",IF(I292&lt;G292,"Reading Date Before Install",IF(I292&gt;'Settings'!$B$3,"Reading Date After As-of Date",IF(L292&gt;K292,"Current Tread Above Original",IF(OR(H292&lt;0,J292&lt;0,K292&lt;=0,L292&lt;0,Y292&lt;0,Z292&lt;0,V292&lt;=0),"Check Numeric Input",IF(O292&lt;=0,"Check Wear Rate","OK")))))))))</f>
        <v/>
      </c>
      <c r="AE292" s="37" t="n"/>
      <c r="AF292" s="62">
        <f>IFERROR(IF(AND(AD292="OK",ISNUMBER(X292)),X292+ROW()/100000,""),"")</f>
        <v/>
      </c>
    </row>
    <row r="293">
      <c r="A293" s="25" t="n"/>
      <c r="B293" s="25" t="n"/>
      <c r="C293" s="25" t="n"/>
      <c r="D293" s="25" t="n"/>
      <c r="E293" s="25" t="n"/>
      <c r="F293" s="25" t="n"/>
      <c r="G293" s="55" t="n"/>
      <c r="H293" s="27" t="n"/>
      <c r="I293" s="55" t="n"/>
      <c r="J293" s="27" t="n"/>
      <c r="K293" s="56" t="n"/>
      <c r="L293" s="56" t="n"/>
      <c r="M293" s="29">
        <f>IF($A293="","",IFERROR(IF(OR(H293="",J293=""),"",MAX(0,J293-H293)),""))</f>
        <v/>
      </c>
      <c r="N293" s="57">
        <f>IF($A293="","",IFERROR(IF(OR(K293="",L293=""),"",MAX(0,K293-L293)),""))</f>
        <v/>
      </c>
      <c r="O293" s="31">
        <f>IF($A293="","",IFERROR(IF(AND(M293&gt;0,N293&gt;0),N293/(M293/1000),VLOOKUP(D293,'Settings'!$A$15:$C$18,3,FALSE)),""))</f>
        <v/>
      </c>
      <c r="P293" s="32">
        <f>IF(OR(A293="",D293=""),"",IF(AND(M293&gt;0,N293&gt;0),"Observed Wear","Default from Settings"))</f>
        <v/>
      </c>
      <c r="Q293" s="57">
        <f>IF($A293="","",IFERROR(VLOOKUP(D293,'Settings'!$A$15:$C$18,2,FALSE),""))</f>
        <v/>
      </c>
      <c r="R293" s="57">
        <f>IF($A293="","",IFERROR(MAX(0,L293-Q293),""))</f>
        <v/>
      </c>
      <c r="S293" s="29">
        <f>IF($A293="","",IFERROR(IF(L293&lt;=Q293,0,R293/O293*1000),""))</f>
        <v/>
      </c>
      <c r="T293" s="29">
        <f>IF($A293="","",IFERROR(J293+S293,""))</f>
        <v/>
      </c>
      <c r="U293" s="27" t="n"/>
      <c r="V293" s="29">
        <f>IF(A293="","",IF(U293="",'Settings'!$B$4,U293))</f>
        <v/>
      </c>
      <c r="W293" s="57">
        <f>IF($A293="","",IFERROR(S293/V293,""))</f>
        <v/>
      </c>
      <c r="X293" s="58">
        <f>IF($A293="","",IFERROR(IF(S293=0,I293,I293+ROUNDUP(W293*365/12,0)),""))</f>
        <v/>
      </c>
      <c r="Y293" s="59" t="n"/>
      <c r="Z293" s="59" t="n"/>
      <c r="AA293" s="60">
        <f>IF($A293="","",IFERROR(Y293+Z293,""))</f>
        <v/>
      </c>
      <c r="AB293" s="32">
        <f>IF(A293="","",IF(AD293&lt;&gt;"OK","Review Data",IF(L293&lt;=Q293,"Due Now",IF(X293&lt;='Settings'!$B$3,"Due Now",IF(X293&lt;='Settings'!$B$3+'Settings'!$B$5,"Due in 30 Days",IF(X293&lt;='Settings'!$B$3+'Settings'!$B$6,"Due in 90 Days",IF(X293&lt;=EDATE('Settings'!$B$3,6),"Due in 6 Months","Monitor")))))))</f>
        <v/>
      </c>
      <c r="AC293" s="61">
        <f>IF($A293="","",IFERROR(EOMONTH(X293,0),""))</f>
        <v/>
      </c>
      <c r="AD293" s="32">
        <f>IF(A293="","",IF(OR(B293="",C293="",D293="",G293="",H293="",I293="",J293="",K293="",L293="",Y293="",Z293=""),"Missing Required Input",IF(COUNTIF('Settings'!$A$15:$A$18,D293)=0,"Unknown Position Type",IF(J293&lt;H293,"Current Odometer Below Install",IF(I293&lt;G293,"Reading Date Before Install",IF(I293&gt;'Settings'!$B$3,"Reading Date After As-of Date",IF(L293&gt;K293,"Current Tread Above Original",IF(OR(H293&lt;0,J293&lt;0,K293&lt;=0,L293&lt;0,Y293&lt;0,Z293&lt;0,V293&lt;=0),"Check Numeric Input",IF(O293&lt;=0,"Check Wear Rate","OK")))))))))</f>
        <v/>
      </c>
      <c r="AE293" s="37" t="n"/>
      <c r="AF293" s="62">
        <f>IFERROR(IF(AND(AD293="OK",ISNUMBER(X293)),X293+ROW()/100000,""),"")</f>
        <v/>
      </c>
    </row>
    <row r="294">
      <c r="A294" s="25" t="n"/>
      <c r="B294" s="25" t="n"/>
      <c r="C294" s="25" t="n"/>
      <c r="D294" s="25" t="n"/>
      <c r="E294" s="25" t="n"/>
      <c r="F294" s="25" t="n"/>
      <c r="G294" s="55" t="n"/>
      <c r="H294" s="27" t="n"/>
      <c r="I294" s="55" t="n"/>
      <c r="J294" s="27" t="n"/>
      <c r="K294" s="56" t="n"/>
      <c r="L294" s="56" t="n"/>
      <c r="M294" s="29">
        <f>IF($A294="","",IFERROR(IF(OR(H294="",J294=""),"",MAX(0,J294-H294)),""))</f>
        <v/>
      </c>
      <c r="N294" s="57">
        <f>IF($A294="","",IFERROR(IF(OR(K294="",L294=""),"",MAX(0,K294-L294)),""))</f>
        <v/>
      </c>
      <c r="O294" s="31">
        <f>IF($A294="","",IFERROR(IF(AND(M294&gt;0,N294&gt;0),N294/(M294/1000),VLOOKUP(D294,'Settings'!$A$15:$C$18,3,FALSE)),""))</f>
        <v/>
      </c>
      <c r="P294" s="32">
        <f>IF(OR(A294="",D294=""),"",IF(AND(M294&gt;0,N294&gt;0),"Observed Wear","Default from Settings"))</f>
        <v/>
      </c>
      <c r="Q294" s="57">
        <f>IF($A294="","",IFERROR(VLOOKUP(D294,'Settings'!$A$15:$C$18,2,FALSE),""))</f>
        <v/>
      </c>
      <c r="R294" s="57">
        <f>IF($A294="","",IFERROR(MAX(0,L294-Q294),""))</f>
        <v/>
      </c>
      <c r="S294" s="29">
        <f>IF($A294="","",IFERROR(IF(L294&lt;=Q294,0,R294/O294*1000),""))</f>
        <v/>
      </c>
      <c r="T294" s="29">
        <f>IF($A294="","",IFERROR(J294+S294,""))</f>
        <v/>
      </c>
      <c r="U294" s="27" t="n"/>
      <c r="V294" s="29">
        <f>IF(A294="","",IF(U294="",'Settings'!$B$4,U294))</f>
        <v/>
      </c>
      <c r="W294" s="57">
        <f>IF($A294="","",IFERROR(S294/V294,""))</f>
        <v/>
      </c>
      <c r="X294" s="58">
        <f>IF($A294="","",IFERROR(IF(S294=0,I294,I294+ROUNDUP(W294*365/12,0)),""))</f>
        <v/>
      </c>
      <c r="Y294" s="59" t="n"/>
      <c r="Z294" s="59" t="n"/>
      <c r="AA294" s="60">
        <f>IF($A294="","",IFERROR(Y294+Z294,""))</f>
        <v/>
      </c>
      <c r="AB294" s="32">
        <f>IF(A294="","",IF(AD294&lt;&gt;"OK","Review Data",IF(L294&lt;=Q294,"Due Now",IF(X294&lt;='Settings'!$B$3,"Due Now",IF(X294&lt;='Settings'!$B$3+'Settings'!$B$5,"Due in 30 Days",IF(X294&lt;='Settings'!$B$3+'Settings'!$B$6,"Due in 90 Days",IF(X294&lt;=EDATE('Settings'!$B$3,6),"Due in 6 Months","Monitor")))))))</f>
        <v/>
      </c>
      <c r="AC294" s="61">
        <f>IF($A294="","",IFERROR(EOMONTH(X294,0),""))</f>
        <v/>
      </c>
      <c r="AD294" s="32">
        <f>IF(A294="","",IF(OR(B294="",C294="",D294="",G294="",H294="",I294="",J294="",K294="",L294="",Y294="",Z294=""),"Missing Required Input",IF(COUNTIF('Settings'!$A$15:$A$18,D294)=0,"Unknown Position Type",IF(J294&lt;H294,"Current Odometer Below Install",IF(I294&lt;G294,"Reading Date Before Install",IF(I294&gt;'Settings'!$B$3,"Reading Date After As-of Date",IF(L294&gt;K294,"Current Tread Above Original",IF(OR(H294&lt;0,J294&lt;0,K294&lt;=0,L294&lt;0,Y294&lt;0,Z294&lt;0,V294&lt;=0),"Check Numeric Input",IF(O294&lt;=0,"Check Wear Rate","OK")))))))))</f>
        <v/>
      </c>
      <c r="AE294" s="37" t="n"/>
      <c r="AF294" s="62">
        <f>IFERROR(IF(AND(AD294="OK",ISNUMBER(X294)),X294+ROW()/100000,""),"")</f>
        <v/>
      </c>
    </row>
    <row r="295">
      <c r="A295" s="25" t="n"/>
      <c r="B295" s="25" t="n"/>
      <c r="C295" s="25" t="n"/>
      <c r="D295" s="25" t="n"/>
      <c r="E295" s="25" t="n"/>
      <c r="F295" s="25" t="n"/>
      <c r="G295" s="55" t="n"/>
      <c r="H295" s="27" t="n"/>
      <c r="I295" s="55" t="n"/>
      <c r="J295" s="27" t="n"/>
      <c r="K295" s="56" t="n"/>
      <c r="L295" s="56" t="n"/>
      <c r="M295" s="29">
        <f>IF($A295="","",IFERROR(IF(OR(H295="",J295=""),"",MAX(0,J295-H295)),""))</f>
        <v/>
      </c>
      <c r="N295" s="57">
        <f>IF($A295="","",IFERROR(IF(OR(K295="",L295=""),"",MAX(0,K295-L295)),""))</f>
        <v/>
      </c>
      <c r="O295" s="31">
        <f>IF($A295="","",IFERROR(IF(AND(M295&gt;0,N295&gt;0),N295/(M295/1000),VLOOKUP(D295,'Settings'!$A$15:$C$18,3,FALSE)),""))</f>
        <v/>
      </c>
      <c r="P295" s="32">
        <f>IF(OR(A295="",D295=""),"",IF(AND(M295&gt;0,N295&gt;0),"Observed Wear","Default from Settings"))</f>
        <v/>
      </c>
      <c r="Q295" s="57">
        <f>IF($A295="","",IFERROR(VLOOKUP(D295,'Settings'!$A$15:$C$18,2,FALSE),""))</f>
        <v/>
      </c>
      <c r="R295" s="57">
        <f>IF($A295="","",IFERROR(MAX(0,L295-Q295),""))</f>
        <v/>
      </c>
      <c r="S295" s="29">
        <f>IF($A295="","",IFERROR(IF(L295&lt;=Q295,0,R295/O295*1000),""))</f>
        <v/>
      </c>
      <c r="T295" s="29">
        <f>IF($A295="","",IFERROR(J295+S295,""))</f>
        <v/>
      </c>
      <c r="U295" s="27" t="n"/>
      <c r="V295" s="29">
        <f>IF(A295="","",IF(U295="",'Settings'!$B$4,U295))</f>
        <v/>
      </c>
      <c r="W295" s="57">
        <f>IF($A295="","",IFERROR(S295/V295,""))</f>
        <v/>
      </c>
      <c r="X295" s="58">
        <f>IF($A295="","",IFERROR(IF(S295=0,I295,I295+ROUNDUP(W295*365/12,0)),""))</f>
        <v/>
      </c>
      <c r="Y295" s="59" t="n"/>
      <c r="Z295" s="59" t="n"/>
      <c r="AA295" s="60">
        <f>IF($A295="","",IFERROR(Y295+Z295,""))</f>
        <v/>
      </c>
      <c r="AB295" s="32">
        <f>IF(A295="","",IF(AD295&lt;&gt;"OK","Review Data",IF(L295&lt;=Q295,"Due Now",IF(X295&lt;='Settings'!$B$3,"Due Now",IF(X295&lt;='Settings'!$B$3+'Settings'!$B$5,"Due in 30 Days",IF(X295&lt;='Settings'!$B$3+'Settings'!$B$6,"Due in 90 Days",IF(X295&lt;=EDATE('Settings'!$B$3,6),"Due in 6 Months","Monitor")))))))</f>
        <v/>
      </c>
      <c r="AC295" s="61">
        <f>IF($A295="","",IFERROR(EOMONTH(X295,0),""))</f>
        <v/>
      </c>
      <c r="AD295" s="32">
        <f>IF(A295="","",IF(OR(B295="",C295="",D295="",G295="",H295="",I295="",J295="",K295="",L295="",Y295="",Z295=""),"Missing Required Input",IF(COUNTIF('Settings'!$A$15:$A$18,D295)=0,"Unknown Position Type",IF(J295&lt;H295,"Current Odometer Below Install",IF(I295&lt;G295,"Reading Date Before Install",IF(I295&gt;'Settings'!$B$3,"Reading Date After As-of Date",IF(L295&gt;K295,"Current Tread Above Original",IF(OR(H295&lt;0,J295&lt;0,K295&lt;=0,L295&lt;0,Y295&lt;0,Z295&lt;0,V295&lt;=0),"Check Numeric Input",IF(O295&lt;=0,"Check Wear Rate","OK")))))))))</f>
        <v/>
      </c>
      <c r="AE295" s="37" t="n"/>
      <c r="AF295" s="62">
        <f>IFERROR(IF(AND(AD295="OK",ISNUMBER(X295)),X295+ROW()/100000,""),"")</f>
        <v/>
      </c>
    </row>
    <row r="296">
      <c r="A296" s="25" t="n"/>
      <c r="B296" s="25" t="n"/>
      <c r="C296" s="25" t="n"/>
      <c r="D296" s="25" t="n"/>
      <c r="E296" s="25" t="n"/>
      <c r="F296" s="25" t="n"/>
      <c r="G296" s="55" t="n"/>
      <c r="H296" s="27" t="n"/>
      <c r="I296" s="55" t="n"/>
      <c r="J296" s="27" t="n"/>
      <c r="K296" s="56" t="n"/>
      <c r="L296" s="56" t="n"/>
      <c r="M296" s="29">
        <f>IF($A296="","",IFERROR(IF(OR(H296="",J296=""),"",MAX(0,J296-H296)),""))</f>
        <v/>
      </c>
      <c r="N296" s="57">
        <f>IF($A296="","",IFERROR(IF(OR(K296="",L296=""),"",MAX(0,K296-L296)),""))</f>
        <v/>
      </c>
      <c r="O296" s="31">
        <f>IF($A296="","",IFERROR(IF(AND(M296&gt;0,N296&gt;0),N296/(M296/1000),VLOOKUP(D296,'Settings'!$A$15:$C$18,3,FALSE)),""))</f>
        <v/>
      </c>
      <c r="P296" s="32">
        <f>IF(OR(A296="",D296=""),"",IF(AND(M296&gt;0,N296&gt;0),"Observed Wear","Default from Settings"))</f>
        <v/>
      </c>
      <c r="Q296" s="57">
        <f>IF($A296="","",IFERROR(VLOOKUP(D296,'Settings'!$A$15:$C$18,2,FALSE),""))</f>
        <v/>
      </c>
      <c r="R296" s="57">
        <f>IF($A296="","",IFERROR(MAX(0,L296-Q296),""))</f>
        <v/>
      </c>
      <c r="S296" s="29">
        <f>IF($A296="","",IFERROR(IF(L296&lt;=Q296,0,R296/O296*1000),""))</f>
        <v/>
      </c>
      <c r="T296" s="29">
        <f>IF($A296="","",IFERROR(J296+S296,""))</f>
        <v/>
      </c>
      <c r="U296" s="27" t="n"/>
      <c r="V296" s="29">
        <f>IF(A296="","",IF(U296="",'Settings'!$B$4,U296))</f>
        <v/>
      </c>
      <c r="W296" s="57">
        <f>IF($A296="","",IFERROR(S296/V296,""))</f>
        <v/>
      </c>
      <c r="X296" s="58">
        <f>IF($A296="","",IFERROR(IF(S296=0,I296,I296+ROUNDUP(W296*365/12,0)),""))</f>
        <v/>
      </c>
      <c r="Y296" s="59" t="n"/>
      <c r="Z296" s="59" t="n"/>
      <c r="AA296" s="60">
        <f>IF($A296="","",IFERROR(Y296+Z296,""))</f>
        <v/>
      </c>
      <c r="AB296" s="32">
        <f>IF(A296="","",IF(AD296&lt;&gt;"OK","Review Data",IF(L296&lt;=Q296,"Due Now",IF(X296&lt;='Settings'!$B$3,"Due Now",IF(X296&lt;='Settings'!$B$3+'Settings'!$B$5,"Due in 30 Days",IF(X296&lt;='Settings'!$B$3+'Settings'!$B$6,"Due in 90 Days",IF(X296&lt;=EDATE('Settings'!$B$3,6),"Due in 6 Months","Monitor")))))))</f>
        <v/>
      </c>
      <c r="AC296" s="61">
        <f>IF($A296="","",IFERROR(EOMONTH(X296,0),""))</f>
        <v/>
      </c>
      <c r="AD296" s="32">
        <f>IF(A296="","",IF(OR(B296="",C296="",D296="",G296="",H296="",I296="",J296="",K296="",L296="",Y296="",Z296=""),"Missing Required Input",IF(COUNTIF('Settings'!$A$15:$A$18,D296)=0,"Unknown Position Type",IF(J296&lt;H296,"Current Odometer Below Install",IF(I296&lt;G296,"Reading Date Before Install",IF(I296&gt;'Settings'!$B$3,"Reading Date After As-of Date",IF(L296&gt;K296,"Current Tread Above Original",IF(OR(H296&lt;0,J296&lt;0,K296&lt;=0,L296&lt;0,Y296&lt;0,Z296&lt;0,V296&lt;=0),"Check Numeric Input",IF(O296&lt;=0,"Check Wear Rate","OK")))))))))</f>
        <v/>
      </c>
      <c r="AE296" s="37" t="n"/>
      <c r="AF296" s="62">
        <f>IFERROR(IF(AND(AD296="OK",ISNUMBER(X296)),X296+ROW()/100000,""),"")</f>
        <v/>
      </c>
    </row>
    <row r="297">
      <c r="A297" s="25" t="n"/>
      <c r="B297" s="25" t="n"/>
      <c r="C297" s="25" t="n"/>
      <c r="D297" s="25" t="n"/>
      <c r="E297" s="25" t="n"/>
      <c r="F297" s="25" t="n"/>
      <c r="G297" s="55" t="n"/>
      <c r="H297" s="27" t="n"/>
      <c r="I297" s="55" t="n"/>
      <c r="J297" s="27" t="n"/>
      <c r="K297" s="56" t="n"/>
      <c r="L297" s="56" t="n"/>
      <c r="M297" s="29">
        <f>IF($A297="","",IFERROR(IF(OR(H297="",J297=""),"",MAX(0,J297-H297)),""))</f>
        <v/>
      </c>
      <c r="N297" s="57">
        <f>IF($A297="","",IFERROR(IF(OR(K297="",L297=""),"",MAX(0,K297-L297)),""))</f>
        <v/>
      </c>
      <c r="O297" s="31">
        <f>IF($A297="","",IFERROR(IF(AND(M297&gt;0,N297&gt;0),N297/(M297/1000),VLOOKUP(D297,'Settings'!$A$15:$C$18,3,FALSE)),""))</f>
        <v/>
      </c>
      <c r="P297" s="32">
        <f>IF(OR(A297="",D297=""),"",IF(AND(M297&gt;0,N297&gt;0),"Observed Wear","Default from Settings"))</f>
        <v/>
      </c>
      <c r="Q297" s="57">
        <f>IF($A297="","",IFERROR(VLOOKUP(D297,'Settings'!$A$15:$C$18,2,FALSE),""))</f>
        <v/>
      </c>
      <c r="R297" s="57">
        <f>IF($A297="","",IFERROR(MAX(0,L297-Q297),""))</f>
        <v/>
      </c>
      <c r="S297" s="29">
        <f>IF($A297="","",IFERROR(IF(L297&lt;=Q297,0,R297/O297*1000),""))</f>
        <v/>
      </c>
      <c r="T297" s="29">
        <f>IF($A297="","",IFERROR(J297+S297,""))</f>
        <v/>
      </c>
      <c r="U297" s="27" t="n"/>
      <c r="V297" s="29">
        <f>IF(A297="","",IF(U297="",'Settings'!$B$4,U297))</f>
        <v/>
      </c>
      <c r="W297" s="57">
        <f>IF($A297="","",IFERROR(S297/V297,""))</f>
        <v/>
      </c>
      <c r="X297" s="58">
        <f>IF($A297="","",IFERROR(IF(S297=0,I297,I297+ROUNDUP(W297*365/12,0)),""))</f>
        <v/>
      </c>
      <c r="Y297" s="59" t="n"/>
      <c r="Z297" s="59" t="n"/>
      <c r="AA297" s="60">
        <f>IF($A297="","",IFERROR(Y297+Z297,""))</f>
        <v/>
      </c>
      <c r="AB297" s="32">
        <f>IF(A297="","",IF(AD297&lt;&gt;"OK","Review Data",IF(L297&lt;=Q297,"Due Now",IF(X297&lt;='Settings'!$B$3,"Due Now",IF(X297&lt;='Settings'!$B$3+'Settings'!$B$5,"Due in 30 Days",IF(X297&lt;='Settings'!$B$3+'Settings'!$B$6,"Due in 90 Days",IF(X297&lt;=EDATE('Settings'!$B$3,6),"Due in 6 Months","Monitor")))))))</f>
        <v/>
      </c>
      <c r="AC297" s="61">
        <f>IF($A297="","",IFERROR(EOMONTH(X297,0),""))</f>
        <v/>
      </c>
      <c r="AD297" s="32">
        <f>IF(A297="","",IF(OR(B297="",C297="",D297="",G297="",H297="",I297="",J297="",K297="",L297="",Y297="",Z297=""),"Missing Required Input",IF(COUNTIF('Settings'!$A$15:$A$18,D297)=0,"Unknown Position Type",IF(J297&lt;H297,"Current Odometer Below Install",IF(I297&lt;G297,"Reading Date Before Install",IF(I297&gt;'Settings'!$B$3,"Reading Date After As-of Date",IF(L297&gt;K297,"Current Tread Above Original",IF(OR(H297&lt;0,J297&lt;0,K297&lt;=0,L297&lt;0,Y297&lt;0,Z297&lt;0,V297&lt;=0),"Check Numeric Input",IF(O297&lt;=0,"Check Wear Rate","OK")))))))))</f>
        <v/>
      </c>
      <c r="AE297" s="37" t="n"/>
      <c r="AF297" s="62">
        <f>IFERROR(IF(AND(AD297="OK",ISNUMBER(X297)),X297+ROW()/100000,""),"")</f>
        <v/>
      </c>
    </row>
    <row r="298">
      <c r="A298" s="25" t="n"/>
      <c r="B298" s="25" t="n"/>
      <c r="C298" s="25" t="n"/>
      <c r="D298" s="25" t="n"/>
      <c r="E298" s="25" t="n"/>
      <c r="F298" s="25" t="n"/>
      <c r="G298" s="55" t="n"/>
      <c r="H298" s="27" t="n"/>
      <c r="I298" s="55" t="n"/>
      <c r="J298" s="27" t="n"/>
      <c r="K298" s="56" t="n"/>
      <c r="L298" s="56" t="n"/>
      <c r="M298" s="29">
        <f>IF($A298="","",IFERROR(IF(OR(H298="",J298=""),"",MAX(0,J298-H298)),""))</f>
        <v/>
      </c>
      <c r="N298" s="57">
        <f>IF($A298="","",IFERROR(IF(OR(K298="",L298=""),"",MAX(0,K298-L298)),""))</f>
        <v/>
      </c>
      <c r="O298" s="31">
        <f>IF($A298="","",IFERROR(IF(AND(M298&gt;0,N298&gt;0),N298/(M298/1000),VLOOKUP(D298,'Settings'!$A$15:$C$18,3,FALSE)),""))</f>
        <v/>
      </c>
      <c r="P298" s="32">
        <f>IF(OR(A298="",D298=""),"",IF(AND(M298&gt;0,N298&gt;0),"Observed Wear","Default from Settings"))</f>
        <v/>
      </c>
      <c r="Q298" s="57">
        <f>IF($A298="","",IFERROR(VLOOKUP(D298,'Settings'!$A$15:$C$18,2,FALSE),""))</f>
        <v/>
      </c>
      <c r="R298" s="57">
        <f>IF($A298="","",IFERROR(MAX(0,L298-Q298),""))</f>
        <v/>
      </c>
      <c r="S298" s="29">
        <f>IF($A298="","",IFERROR(IF(L298&lt;=Q298,0,R298/O298*1000),""))</f>
        <v/>
      </c>
      <c r="T298" s="29">
        <f>IF($A298="","",IFERROR(J298+S298,""))</f>
        <v/>
      </c>
      <c r="U298" s="27" t="n"/>
      <c r="V298" s="29">
        <f>IF(A298="","",IF(U298="",'Settings'!$B$4,U298))</f>
        <v/>
      </c>
      <c r="W298" s="57">
        <f>IF($A298="","",IFERROR(S298/V298,""))</f>
        <v/>
      </c>
      <c r="X298" s="58">
        <f>IF($A298="","",IFERROR(IF(S298=0,I298,I298+ROUNDUP(W298*365/12,0)),""))</f>
        <v/>
      </c>
      <c r="Y298" s="59" t="n"/>
      <c r="Z298" s="59" t="n"/>
      <c r="AA298" s="60">
        <f>IF($A298="","",IFERROR(Y298+Z298,""))</f>
        <v/>
      </c>
      <c r="AB298" s="32">
        <f>IF(A298="","",IF(AD298&lt;&gt;"OK","Review Data",IF(L298&lt;=Q298,"Due Now",IF(X298&lt;='Settings'!$B$3,"Due Now",IF(X298&lt;='Settings'!$B$3+'Settings'!$B$5,"Due in 30 Days",IF(X298&lt;='Settings'!$B$3+'Settings'!$B$6,"Due in 90 Days",IF(X298&lt;=EDATE('Settings'!$B$3,6),"Due in 6 Months","Monitor")))))))</f>
        <v/>
      </c>
      <c r="AC298" s="61">
        <f>IF($A298="","",IFERROR(EOMONTH(X298,0),""))</f>
        <v/>
      </c>
      <c r="AD298" s="32">
        <f>IF(A298="","",IF(OR(B298="",C298="",D298="",G298="",H298="",I298="",J298="",K298="",L298="",Y298="",Z298=""),"Missing Required Input",IF(COUNTIF('Settings'!$A$15:$A$18,D298)=0,"Unknown Position Type",IF(J298&lt;H298,"Current Odometer Below Install",IF(I298&lt;G298,"Reading Date Before Install",IF(I298&gt;'Settings'!$B$3,"Reading Date After As-of Date",IF(L298&gt;K298,"Current Tread Above Original",IF(OR(H298&lt;0,J298&lt;0,K298&lt;=0,L298&lt;0,Y298&lt;0,Z298&lt;0,V298&lt;=0),"Check Numeric Input",IF(O298&lt;=0,"Check Wear Rate","OK")))))))))</f>
        <v/>
      </c>
      <c r="AE298" s="37" t="n"/>
      <c r="AF298" s="62">
        <f>IFERROR(IF(AND(AD298="OK",ISNUMBER(X298)),X298+ROW()/100000,""),"")</f>
        <v/>
      </c>
    </row>
    <row r="299">
      <c r="A299" s="25" t="n"/>
      <c r="B299" s="25" t="n"/>
      <c r="C299" s="25" t="n"/>
      <c r="D299" s="25" t="n"/>
      <c r="E299" s="25" t="n"/>
      <c r="F299" s="25" t="n"/>
      <c r="G299" s="55" t="n"/>
      <c r="H299" s="27" t="n"/>
      <c r="I299" s="55" t="n"/>
      <c r="J299" s="27" t="n"/>
      <c r="K299" s="56" t="n"/>
      <c r="L299" s="56" t="n"/>
      <c r="M299" s="29">
        <f>IF($A299="","",IFERROR(IF(OR(H299="",J299=""),"",MAX(0,J299-H299)),""))</f>
        <v/>
      </c>
      <c r="N299" s="57">
        <f>IF($A299="","",IFERROR(IF(OR(K299="",L299=""),"",MAX(0,K299-L299)),""))</f>
        <v/>
      </c>
      <c r="O299" s="31">
        <f>IF($A299="","",IFERROR(IF(AND(M299&gt;0,N299&gt;0),N299/(M299/1000),VLOOKUP(D299,'Settings'!$A$15:$C$18,3,FALSE)),""))</f>
        <v/>
      </c>
      <c r="P299" s="32">
        <f>IF(OR(A299="",D299=""),"",IF(AND(M299&gt;0,N299&gt;0),"Observed Wear","Default from Settings"))</f>
        <v/>
      </c>
      <c r="Q299" s="57">
        <f>IF($A299="","",IFERROR(VLOOKUP(D299,'Settings'!$A$15:$C$18,2,FALSE),""))</f>
        <v/>
      </c>
      <c r="R299" s="57">
        <f>IF($A299="","",IFERROR(MAX(0,L299-Q299),""))</f>
        <v/>
      </c>
      <c r="S299" s="29">
        <f>IF($A299="","",IFERROR(IF(L299&lt;=Q299,0,R299/O299*1000),""))</f>
        <v/>
      </c>
      <c r="T299" s="29">
        <f>IF($A299="","",IFERROR(J299+S299,""))</f>
        <v/>
      </c>
      <c r="U299" s="27" t="n"/>
      <c r="V299" s="29">
        <f>IF(A299="","",IF(U299="",'Settings'!$B$4,U299))</f>
        <v/>
      </c>
      <c r="W299" s="57">
        <f>IF($A299="","",IFERROR(S299/V299,""))</f>
        <v/>
      </c>
      <c r="X299" s="58">
        <f>IF($A299="","",IFERROR(IF(S299=0,I299,I299+ROUNDUP(W299*365/12,0)),""))</f>
        <v/>
      </c>
      <c r="Y299" s="59" t="n"/>
      <c r="Z299" s="59" t="n"/>
      <c r="AA299" s="60">
        <f>IF($A299="","",IFERROR(Y299+Z299,""))</f>
        <v/>
      </c>
      <c r="AB299" s="32">
        <f>IF(A299="","",IF(AD299&lt;&gt;"OK","Review Data",IF(L299&lt;=Q299,"Due Now",IF(X299&lt;='Settings'!$B$3,"Due Now",IF(X299&lt;='Settings'!$B$3+'Settings'!$B$5,"Due in 30 Days",IF(X299&lt;='Settings'!$B$3+'Settings'!$B$6,"Due in 90 Days",IF(X299&lt;=EDATE('Settings'!$B$3,6),"Due in 6 Months","Monitor")))))))</f>
        <v/>
      </c>
      <c r="AC299" s="61">
        <f>IF($A299="","",IFERROR(EOMONTH(X299,0),""))</f>
        <v/>
      </c>
      <c r="AD299" s="32">
        <f>IF(A299="","",IF(OR(B299="",C299="",D299="",G299="",H299="",I299="",J299="",K299="",L299="",Y299="",Z299=""),"Missing Required Input",IF(COUNTIF('Settings'!$A$15:$A$18,D299)=0,"Unknown Position Type",IF(J299&lt;H299,"Current Odometer Below Install",IF(I299&lt;G299,"Reading Date Before Install",IF(I299&gt;'Settings'!$B$3,"Reading Date After As-of Date",IF(L299&gt;K299,"Current Tread Above Original",IF(OR(H299&lt;0,J299&lt;0,K299&lt;=0,L299&lt;0,Y299&lt;0,Z299&lt;0,V299&lt;=0),"Check Numeric Input",IF(O299&lt;=0,"Check Wear Rate","OK")))))))))</f>
        <v/>
      </c>
      <c r="AE299" s="37" t="n"/>
      <c r="AF299" s="62">
        <f>IFERROR(IF(AND(AD299="OK",ISNUMBER(X299)),X299+ROW()/100000,""),"")</f>
        <v/>
      </c>
    </row>
    <row r="300">
      <c r="A300" s="25" t="n"/>
      <c r="B300" s="25" t="n"/>
      <c r="C300" s="25" t="n"/>
      <c r="D300" s="25" t="n"/>
      <c r="E300" s="25" t="n"/>
      <c r="F300" s="25" t="n"/>
      <c r="G300" s="55" t="n"/>
      <c r="H300" s="27" t="n"/>
      <c r="I300" s="55" t="n"/>
      <c r="J300" s="27" t="n"/>
      <c r="K300" s="56" t="n"/>
      <c r="L300" s="56" t="n"/>
      <c r="M300" s="29">
        <f>IF($A300="","",IFERROR(IF(OR(H300="",J300=""),"",MAX(0,J300-H300)),""))</f>
        <v/>
      </c>
      <c r="N300" s="57">
        <f>IF($A300="","",IFERROR(IF(OR(K300="",L300=""),"",MAX(0,K300-L300)),""))</f>
        <v/>
      </c>
      <c r="O300" s="31">
        <f>IF($A300="","",IFERROR(IF(AND(M300&gt;0,N300&gt;0),N300/(M300/1000),VLOOKUP(D300,'Settings'!$A$15:$C$18,3,FALSE)),""))</f>
        <v/>
      </c>
      <c r="P300" s="32">
        <f>IF(OR(A300="",D300=""),"",IF(AND(M300&gt;0,N300&gt;0),"Observed Wear","Default from Settings"))</f>
        <v/>
      </c>
      <c r="Q300" s="57">
        <f>IF($A300="","",IFERROR(VLOOKUP(D300,'Settings'!$A$15:$C$18,2,FALSE),""))</f>
        <v/>
      </c>
      <c r="R300" s="57">
        <f>IF($A300="","",IFERROR(MAX(0,L300-Q300),""))</f>
        <v/>
      </c>
      <c r="S300" s="29">
        <f>IF($A300="","",IFERROR(IF(L300&lt;=Q300,0,R300/O300*1000),""))</f>
        <v/>
      </c>
      <c r="T300" s="29">
        <f>IF($A300="","",IFERROR(J300+S300,""))</f>
        <v/>
      </c>
      <c r="U300" s="27" t="n"/>
      <c r="V300" s="29">
        <f>IF(A300="","",IF(U300="",'Settings'!$B$4,U300))</f>
        <v/>
      </c>
      <c r="W300" s="57">
        <f>IF($A300="","",IFERROR(S300/V300,""))</f>
        <v/>
      </c>
      <c r="X300" s="58">
        <f>IF($A300="","",IFERROR(IF(S300=0,I300,I300+ROUNDUP(W300*365/12,0)),""))</f>
        <v/>
      </c>
      <c r="Y300" s="59" t="n"/>
      <c r="Z300" s="59" t="n"/>
      <c r="AA300" s="60">
        <f>IF($A300="","",IFERROR(Y300+Z300,""))</f>
        <v/>
      </c>
      <c r="AB300" s="32">
        <f>IF(A300="","",IF(AD300&lt;&gt;"OK","Review Data",IF(L300&lt;=Q300,"Due Now",IF(X300&lt;='Settings'!$B$3,"Due Now",IF(X300&lt;='Settings'!$B$3+'Settings'!$B$5,"Due in 30 Days",IF(X300&lt;='Settings'!$B$3+'Settings'!$B$6,"Due in 90 Days",IF(X300&lt;=EDATE('Settings'!$B$3,6),"Due in 6 Months","Monitor")))))))</f>
        <v/>
      </c>
      <c r="AC300" s="61">
        <f>IF($A300="","",IFERROR(EOMONTH(X300,0),""))</f>
        <v/>
      </c>
      <c r="AD300" s="32">
        <f>IF(A300="","",IF(OR(B300="",C300="",D300="",G300="",H300="",I300="",J300="",K300="",L300="",Y300="",Z300=""),"Missing Required Input",IF(COUNTIF('Settings'!$A$15:$A$18,D300)=0,"Unknown Position Type",IF(J300&lt;H300,"Current Odometer Below Install",IF(I300&lt;G300,"Reading Date Before Install",IF(I300&gt;'Settings'!$B$3,"Reading Date After As-of Date",IF(L300&gt;K300,"Current Tread Above Original",IF(OR(H300&lt;0,J300&lt;0,K300&lt;=0,L300&lt;0,Y300&lt;0,Z300&lt;0,V300&lt;=0),"Check Numeric Input",IF(O300&lt;=0,"Check Wear Rate","OK")))))))))</f>
        <v/>
      </c>
      <c r="AE300" s="37" t="n"/>
      <c r="AF300" s="62">
        <f>IFERROR(IF(AND(AD300="OK",ISNUMBER(X300)),X300+ROW()/100000,""),"")</f>
        <v/>
      </c>
    </row>
    <row r="301">
      <c r="A301" s="25" t="n"/>
      <c r="B301" s="25" t="n"/>
      <c r="C301" s="25" t="n"/>
      <c r="D301" s="25" t="n"/>
      <c r="E301" s="25" t="n"/>
      <c r="F301" s="25" t="n"/>
      <c r="G301" s="55" t="n"/>
      <c r="H301" s="27" t="n"/>
      <c r="I301" s="55" t="n"/>
      <c r="J301" s="27" t="n"/>
      <c r="K301" s="56" t="n"/>
      <c r="L301" s="56" t="n"/>
      <c r="M301" s="29">
        <f>IF($A301="","",IFERROR(IF(OR(H301="",J301=""),"",MAX(0,J301-H301)),""))</f>
        <v/>
      </c>
      <c r="N301" s="57">
        <f>IF($A301="","",IFERROR(IF(OR(K301="",L301=""),"",MAX(0,K301-L301)),""))</f>
        <v/>
      </c>
      <c r="O301" s="31">
        <f>IF($A301="","",IFERROR(IF(AND(M301&gt;0,N301&gt;0),N301/(M301/1000),VLOOKUP(D301,'Settings'!$A$15:$C$18,3,FALSE)),""))</f>
        <v/>
      </c>
      <c r="P301" s="32">
        <f>IF(OR(A301="",D301=""),"",IF(AND(M301&gt;0,N301&gt;0),"Observed Wear","Default from Settings"))</f>
        <v/>
      </c>
      <c r="Q301" s="57">
        <f>IF($A301="","",IFERROR(VLOOKUP(D301,'Settings'!$A$15:$C$18,2,FALSE),""))</f>
        <v/>
      </c>
      <c r="R301" s="57">
        <f>IF($A301="","",IFERROR(MAX(0,L301-Q301),""))</f>
        <v/>
      </c>
      <c r="S301" s="29">
        <f>IF($A301="","",IFERROR(IF(L301&lt;=Q301,0,R301/O301*1000),""))</f>
        <v/>
      </c>
      <c r="T301" s="29">
        <f>IF($A301="","",IFERROR(J301+S301,""))</f>
        <v/>
      </c>
      <c r="U301" s="27" t="n"/>
      <c r="V301" s="29">
        <f>IF(A301="","",IF(U301="",'Settings'!$B$4,U301))</f>
        <v/>
      </c>
      <c r="W301" s="57">
        <f>IF($A301="","",IFERROR(S301/V301,""))</f>
        <v/>
      </c>
      <c r="X301" s="58">
        <f>IF($A301="","",IFERROR(IF(S301=0,I301,I301+ROUNDUP(W301*365/12,0)),""))</f>
        <v/>
      </c>
      <c r="Y301" s="59" t="n"/>
      <c r="Z301" s="59" t="n"/>
      <c r="AA301" s="60">
        <f>IF($A301="","",IFERROR(Y301+Z301,""))</f>
        <v/>
      </c>
      <c r="AB301" s="32">
        <f>IF(A301="","",IF(AD301&lt;&gt;"OK","Review Data",IF(L301&lt;=Q301,"Due Now",IF(X301&lt;='Settings'!$B$3,"Due Now",IF(X301&lt;='Settings'!$B$3+'Settings'!$B$5,"Due in 30 Days",IF(X301&lt;='Settings'!$B$3+'Settings'!$B$6,"Due in 90 Days",IF(X301&lt;=EDATE('Settings'!$B$3,6),"Due in 6 Months","Monitor")))))))</f>
        <v/>
      </c>
      <c r="AC301" s="61">
        <f>IF($A301="","",IFERROR(EOMONTH(X301,0),""))</f>
        <v/>
      </c>
      <c r="AD301" s="32">
        <f>IF(A301="","",IF(OR(B301="",C301="",D301="",G301="",H301="",I301="",J301="",K301="",L301="",Y301="",Z301=""),"Missing Required Input",IF(COUNTIF('Settings'!$A$15:$A$18,D301)=0,"Unknown Position Type",IF(J301&lt;H301,"Current Odometer Below Install",IF(I301&lt;G301,"Reading Date Before Install",IF(I301&gt;'Settings'!$B$3,"Reading Date After As-of Date",IF(L301&gt;K301,"Current Tread Above Original",IF(OR(H301&lt;0,J301&lt;0,K301&lt;=0,L301&lt;0,Y301&lt;0,Z301&lt;0,V301&lt;=0),"Check Numeric Input",IF(O301&lt;=0,"Check Wear Rate","OK")))))))))</f>
        <v/>
      </c>
      <c r="AE301" s="37" t="n"/>
      <c r="AF301" s="62">
        <f>IFERROR(IF(AND(AD301="OK",ISNUMBER(X301)),X301+ROW()/100000,""),"")</f>
        <v/>
      </c>
    </row>
    <row r="302">
      <c r="A302" s="25" t="n"/>
      <c r="B302" s="25" t="n"/>
      <c r="C302" s="25" t="n"/>
      <c r="D302" s="25" t="n"/>
      <c r="E302" s="25" t="n"/>
      <c r="F302" s="25" t="n"/>
      <c r="G302" s="55" t="n"/>
      <c r="H302" s="27" t="n"/>
      <c r="I302" s="55" t="n"/>
      <c r="J302" s="27" t="n"/>
      <c r="K302" s="56" t="n"/>
      <c r="L302" s="56" t="n"/>
      <c r="M302" s="29">
        <f>IF($A302="","",IFERROR(IF(OR(H302="",J302=""),"",MAX(0,J302-H302)),""))</f>
        <v/>
      </c>
      <c r="N302" s="57">
        <f>IF($A302="","",IFERROR(IF(OR(K302="",L302=""),"",MAX(0,K302-L302)),""))</f>
        <v/>
      </c>
      <c r="O302" s="31">
        <f>IF($A302="","",IFERROR(IF(AND(M302&gt;0,N302&gt;0),N302/(M302/1000),VLOOKUP(D302,'Settings'!$A$15:$C$18,3,FALSE)),""))</f>
        <v/>
      </c>
      <c r="P302" s="32">
        <f>IF(OR(A302="",D302=""),"",IF(AND(M302&gt;0,N302&gt;0),"Observed Wear","Default from Settings"))</f>
        <v/>
      </c>
      <c r="Q302" s="57">
        <f>IF($A302="","",IFERROR(VLOOKUP(D302,'Settings'!$A$15:$C$18,2,FALSE),""))</f>
        <v/>
      </c>
      <c r="R302" s="57">
        <f>IF($A302="","",IFERROR(MAX(0,L302-Q302),""))</f>
        <v/>
      </c>
      <c r="S302" s="29">
        <f>IF($A302="","",IFERROR(IF(L302&lt;=Q302,0,R302/O302*1000),""))</f>
        <v/>
      </c>
      <c r="T302" s="29">
        <f>IF($A302="","",IFERROR(J302+S302,""))</f>
        <v/>
      </c>
      <c r="U302" s="27" t="n"/>
      <c r="V302" s="29">
        <f>IF(A302="","",IF(U302="",'Settings'!$B$4,U302))</f>
        <v/>
      </c>
      <c r="W302" s="57">
        <f>IF($A302="","",IFERROR(S302/V302,""))</f>
        <v/>
      </c>
      <c r="X302" s="58">
        <f>IF($A302="","",IFERROR(IF(S302=0,I302,I302+ROUNDUP(W302*365/12,0)),""))</f>
        <v/>
      </c>
      <c r="Y302" s="59" t="n"/>
      <c r="Z302" s="59" t="n"/>
      <c r="AA302" s="60">
        <f>IF($A302="","",IFERROR(Y302+Z302,""))</f>
        <v/>
      </c>
      <c r="AB302" s="32">
        <f>IF(A302="","",IF(AD302&lt;&gt;"OK","Review Data",IF(L302&lt;=Q302,"Due Now",IF(X302&lt;='Settings'!$B$3,"Due Now",IF(X302&lt;='Settings'!$B$3+'Settings'!$B$5,"Due in 30 Days",IF(X302&lt;='Settings'!$B$3+'Settings'!$B$6,"Due in 90 Days",IF(X302&lt;=EDATE('Settings'!$B$3,6),"Due in 6 Months","Monitor")))))))</f>
        <v/>
      </c>
      <c r="AC302" s="61">
        <f>IF($A302="","",IFERROR(EOMONTH(X302,0),""))</f>
        <v/>
      </c>
      <c r="AD302" s="32">
        <f>IF(A302="","",IF(OR(B302="",C302="",D302="",G302="",H302="",I302="",J302="",K302="",L302="",Y302="",Z302=""),"Missing Required Input",IF(COUNTIF('Settings'!$A$15:$A$18,D302)=0,"Unknown Position Type",IF(J302&lt;H302,"Current Odometer Below Install",IF(I302&lt;G302,"Reading Date Before Install",IF(I302&gt;'Settings'!$B$3,"Reading Date After As-of Date",IF(L302&gt;K302,"Current Tread Above Original",IF(OR(H302&lt;0,J302&lt;0,K302&lt;=0,L302&lt;0,Y302&lt;0,Z302&lt;0,V302&lt;=0),"Check Numeric Input",IF(O302&lt;=0,"Check Wear Rate","OK")))))))))</f>
        <v/>
      </c>
      <c r="AE302" s="37" t="n"/>
      <c r="AF302" s="62">
        <f>IFERROR(IF(AND(AD302="OK",ISNUMBER(X302)),X302+ROW()/100000,""),"")</f>
        <v/>
      </c>
    </row>
    <row r="303">
      <c r="A303" s="25" t="n"/>
      <c r="B303" s="25" t="n"/>
      <c r="C303" s="25" t="n"/>
      <c r="D303" s="25" t="n"/>
      <c r="E303" s="25" t="n"/>
      <c r="F303" s="25" t="n"/>
      <c r="G303" s="55" t="n"/>
      <c r="H303" s="27" t="n"/>
      <c r="I303" s="55" t="n"/>
      <c r="J303" s="27" t="n"/>
      <c r="K303" s="56" t="n"/>
      <c r="L303" s="56" t="n"/>
      <c r="M303" s="29">
        <f>IF($A303="","",IFERROR(IF(OR(H303="",J303=""),"",MAX(0,J303-H303)),""))</f>
        <v/>
      </c>
      <c r="N303" s="57">
        <f>IF($A303="","",IFERROR(IF(OR(K303="",L303=""),"",MAX(0,K303-L303)),""))</f>
        <v/>
      </c>
      <c r="O303" s="31">
        <f>IF($A303="","",IFERROR(IF(AND(M303&gt;0,N303&gt;0),N303/(M303/1000),VLOOKUP(D303,'Settings'!$A$15:$C$18,3,FALSE)),""))</f>
        <v/>
      </c>
      <c r="P303" s="32">
        <f>IF(OR(A303="",D303=""),"",IF(AND(M303&gt;0,N303&gt;0),"Observed Wear","Default from Settings"))</f>
        <v/>
      </c>
      <c r="Q303" s="57">
        <f>IF($A303="","",IFERROR(VLOOKUP(D303,'Settings'!$A$15:$C$18,2,FALSE),""))</f>
        <v/>
      </c>
      <c r="R303" s="57">
        <f>IF($A303="","",IFERROR(MAX(0,L303-Q303),""))</f>
        <v/>
      </c>
      <c r="S303" s="29">
        <f>IF($A303="","",IFERROR(IF(L303&lt;=Q303,0,R303/O303*1000),""))</f>
        <v/>
      </c>
      <c r="T303" s="29">
        <f>IF($A303="","",IFERROR(J303+S303,""))</f>
        <v/>
      </c>
      <c r="U303" s="27" t="n"/>
      <c r="V303" s="29">
        <f>IF(A303="","",IF(U303="",'Settings'!$B$4,U303))</f>
        <v/>
      </c>
      <c r="W303" s="57">
        <f>IF($A303="","",IFERROR(S303/V303,""))</f>
        <v/>
      </c>
      <c r="X303" s="58">
        <f>IF($A303="","",IFERROR(IF(S303=0,I303,I303+ROUNDUP(W303*365/12,0)),""))</f>
        <v/>
      </c>
      <c r="Y303" s="59" t="n"/>
      <c r="Z303" s="59" t="n"/>
      <c r="AA303" s="60">
        <f>IF($A303="","",IFERROR(Y303+Z303,""))</f>
        <v/>
      </c>
      <c r="AB303" s="32">
        <f>IF(A303="","",IF(AD303&lt;&gt;"OK","Review Data",IF(L303&lt;=Q303,"Due Now",IF(X303&lt;='Settings'!$B$3,"Due Now",IF(X303&lt;='Settings'!$B$3+'Settings'!$B$5,"Due in 30 Days",IF(X303&lt;='Settings'!$B$3+'Settings'!$B$6,"Due in 90 Days",IF(X303&lt;=EDATE('Settings'!$B$3,6),"Due in 6 Months","Monitor")))))))</f>
        <v/>
      </c>
      <c r="AC303" s="61">
        <f>IF($A303="","",IFERROR(EOMONTH(X303,0),""))</f>
        <v/>
      </c>
      <c r="AD303" s="32">
        <f>IF(A303="","",IF(OR(B303="",C303="",D303="",G303="",H303="",I303="",J303="",K303="",L303="",Y303="",Z303=""),"Missing Required Input",IF(COUNTIF('Settings'!$A$15:$A$18,D303)=0,"Unknown Position Type",IF(J303&lt;H303,"Current Odometer Below Install",IF(I303&lt;G303,"Reading Date Before Install",IF(I303&gt;'Settings'!$B$3,"Reading Date After As-of Date",IF(L303&gt;K303,"Current Tread Above Original",IF(OR(H303&lt;0,J303&lt;0,K303&lt;=0,L303&lt;0,Y303&lt;0,Z303&lt;0,V303&lt;=0),"Check Numeric Input",IF(O303&lt;=0,"Check Wear Rate","OK")))))))))</f>
        <v/>
      </c>
      <c r="AE303" s="37" t="n"/>
      <c r="AF303" s="62">
        <f>IFERROR(IF(AND(AD303="OK",ISNUMBER(X303)),X303+ROW()/100000,""),"")</f>
        <v/>
      </c>
    </row>
    <row r="304">
      <c r="A304" s="25" t="n"/>
      <c r="B304" s="25" t="n"/>
      <c r="C304" s="25" t="n"/>
      <c r="D304" s="25" t="n"/>
      <c r="E304" s="25" t="n"/>
      <c r="F304" s="25" t="n"/>
      <c r="G304" s="55" t="n"/>
      <c r="H304" s="27" t="n"/>
      <c r="I304" s="55" t="n"/>
      <c r="J304" s="27" t="n"/>
      <c r="K304" s="56" t="n"/>
      <c r="L304" s="56" t="n"/>
      <c r="M304" s="29">
        <f>IF($A304="","",IFERROR(IF(OR(H304="",J304=""),"",MAX(0,J304-H304)),""))</f>
        <v/>
      </c>
      <c r="N304" s="57">
        <f>IF($A304="","",IFERROR(IF(OR(K304="",L304=""),"",MAX(0,K304-L304)),""))</f>
        <v/>
      </c>
      <c r="O304" s="31">
        <f>IF($A304="","",IFERROR(IF(AND(M304&gt;0,N304&gt;0),N304/(M304/1000),VLOOKUP(D304,'Settings'!$A$15:$C$18,3,FALSE)),""))</f>
        <v/>
      </c>
      <c r="P304" s="32">
        <f>IF(OR(A304="",D304=""),"",IF(AND(M304&gt;0,N304&gt;0),"Observed Wear","Default from Settings"))</f>
        <v/>
      </c>
      <c r="Q304" s="57">
        <f>IF($A304="","",IFERROR(VLOOKUP(D304,'Settings'!$A$15:$C$18,2,FALSE),""))</f>
        <v/>
      </c>
      <c r="R304" s="57">
        <f>IF($A304="","",IFERROR(MAX(0,L304-Q304),""))</f>
        <v/>
      </c>
      <c r="S304" s="29">
        <f>IF($A304="","",IFERROR(IF(L304&lt;=Q304,0,R304/O304*1000),""))</f>
        <v/>
      </c>
      <c r="T304" s="29">
        <f>IF($A304="","",IFERROR(J304+S304,""))</f>
        <v/>
      </c>
      <c r="U304" s="27" t="n"/>
      <c r="V304" s="29">
        <f>IF(A304="","",IF(U304="",'Settings'!$B$4,U304))</f>
        <v/>
      </c>
      <c r="W304" s="57">
        <f>IF($A304="","",IFERROR(S304/V304,""))</f>
        <v/>
      </c>
      <c r="X304" s="58">
        <f>IF($A304="","",IFERROR(IF(S304=0,I304,I304+ROUNDUP(W304*365/12,0)),""))</f>
        <v/>
      </c>
      <c r="Y304" s="59" t="n"/>
      <c r="Z304" s="59" t="n"/>
      <c r="AA304" s="60">
        <f>IF($A304="","",IFERROR(Y304+Z304,""))</f>
        <v/>
      </c>
      <c r="AB304" s="32">
        <f>IF(A304="","",IF(AD304&lt;&gt;"OK","Review Data",IF(L304&lt;=Q304,"Due Now",IF(X304&lt;='Settings'!$B$3,"Due Now",IF(X304&lt;='Settings'!$B$3+'Settings'!$B$5,"Due in 30 Days",IF(X304&lt;='Settings'!$B$3+'Settings'!$B$6,"Due in 90 Days",IF(X304&lt;=EDATE('Settings'!$B$3,6),"Due in 6 Months","Monitor")))))))</f>
        <v/>
      </c>
      <c r="AC304" s="61">
        <f>IF($A304="","",IFERROR(EOMONTH(X304,0),""))</f>
        <v/>
      </c>
      <c r="AD304" s="32">
        <f>IF(A304="","",IF(OR(B304="",C304="",D304="",G304="",H304="",I304="",J304="",K304="",L304="",Y304="",Z304=""),"Missing Required Input",IF(COUNTIF('Settings'!$A$15:$A$18,D304)=0,"Unknown Position Type",IF(J304&lt;H304,"Current Odometer Below Install",IF(I304&lt;G304,"Reading Date Before Install",IF(I304&gt;'Settings'!$B$3,"Reading Date After As-of Date",IF(L304&gt;K304,"Current Tread Above Original",IF(OR(H304&lt;0,J304&lt;0,K304&lt;=0,L304&lt;0,Y304&lt;0,Z304&lt;0,V304&lt;=0),"Check Numeric Input",IF(O304&lt;=0,"Check Wear Rate","OK")))))))))</f>
        <v/>
      </c>
      <c r="AE304" s="37" t="n"/>
      <c r="AF304" s="62">
        <f>IFERROR(IF(AND(AD304="OK",ISNUMBER(X304)),X304+ROW()/100000,""),"")</f>
        <v/>
      </c>
    </row>
    <row r="305">
      <c r="A305" s="25" t="n"/>
      <c r="B305" s="25" t="n"/>
      <c r="C305" s="25" t="n"/>
      <c r="D305" s="25" t="n"/>
      <c r="E305" s="25" t="n"/>
      <c r="F305" s="25" t="n"/>
      <c r="G305" s="55" t="n"/>
      <c r="H305" s="27" t="n"/>
      <c r="I305" s="55" t="n"/>
      <c r="J305" s="27" t="n"/>
      <c r="K305" s="56" t="n"/>
      <c r="L305" s="56" t="n"/>
      <c r="M305" s="29">
        <f>IF($A305="","",IFERROR(IF(OR(H305="",J305=""),"",MAX(0,J305-H305)),""))</f>
        <v/>
      </c>
      <c r="N305" s="57">
        <f>IF($A305="","",IFERROR(IF(OR(K305="",L305=""),"",MAX(0,K305-L305)),""))</f>
        <v/>
      </c>
      <c r="O305" s="31">
        <f>IF($A305="","",IFERROR(IF(AND(M305&gt;0,N305&gt;0),N305/(M305/1000),VLOOKUP(D305,'Settings'!$A$15:$C$18,3,FALSE)),""))</f>
        <v/>
      </c>
      <c r="P305" s="32">
        <f>IF(OR(A305="",D305=""),"",IF(AND(M305&gt;0,N305&gt;0),"Observed Wear","Default from Settings"))</f>
        <v/>
      </c>
      <c r="Q305" s="57">
        <f>IF($A305="","",IFERROR(VLOOKUP(D305,'Settings'!$A$15:$C$18,2,FALSE),""))</f>
        <v/>
      </c>
      <c r="R305" s="57">
        <f>IF($A305="","",IFERROR(MAX(0,L305-Q305),""))</f>
        <v/>
      </c>
      <c r="S305" s="29">
        <f>IF($A305="","",IFERROR(IF(L305&lt;=Q305,0,R305/O305*1000),""))</f>
        <v/>
      </c>
      <c r="T305" s="29">
        <f>IF($A305="","",IFERROR(J305+S305,""))</f>
        <v/>
      </c>
      <c r="U305" s="27" t="n"/>
      <c r="V305" s="29">
        <f>IF(A305="","",IF(U305="",'Settings'!$B$4,U305))</f>
        <v/>
      </c>
      <c r="W305" s="57">
        <f>IF($A305="","",IFERROR(S305/V305,""))</f>
        <v/>
      </c>
      <c r="X305" s="58">
        <f>IF($A305="","",IFERROR(IF(S305=0,I305,I305+ROUNDUP(W305*365/12,0)),""))</f>
        <v/>
      </c>
      <c r="Y305" s="59" t="n"/>
      <c r="Z305" s="59" t="n"/>
      <c r="AA305" s="60">
        <f>IF($A305="","",IFERROR(Y305+Z305,""))</f>
        <v/>
      </c>
      <c r="AB305" s="32">
        <f>IF(A305="","",IF(AD305&lt;&gt;"OK","Review Data",IF(L305&lt;=Q305,"Due Now",IF(X305&lt;='Settings'!$B$3,"Due Now",IF(X305&lt;='Settings'!$B$3+'Settings'!$B$5,"Due in 30 Days",IF(X305&lt;='Settings'!$B$3+'Settings'!$B$6,"Due in 90 Days",IF(X305&lt;=EDATE('Settings'!$B$3,6),"Due in 6 Months","Monitor")))))))</f>
        <v/>
      </c>
      <c r="AC305" s="61">
        <f>IF($A305="","",IFERROR(EOMONTH(X305,0),""))</f>
        <v/>
      </c>
      <c r="AD305" s="32">
        <f>IF(A305="","",IF(OR(B305="",C305="",D305="",G305="",H305="",I305="",J305="",K305="",L305="",Y305="",Z305=""),"Missing Required Input",IF(COUNTIF('Settings'!$A$15:$A$18,D305)=0,"Unknown Position Type",IF(J305&lt;H305,"Current Odometer Below Install",IF(I305&lt;G305,"Reading Date Before Install",IF(I305&gt;'Settings'!$B$3,"Reading Date After As-of Date",IF(L305&gt;K305,"Current Tread Above Original",IF(OR(H305&lt;0,J305&lt;0,K305&lt;=0,L305&lt;0,Y305&lt;0,Z305&lt;0,V305&lt;=0),"Check Numeric Input",IF(O305&lt;=0,"Check Wear Rate","OK")))))))))</f>
        <v/>
      </c>
      <c r="AE305" s="37" t="n"/>
      <c r="AF305" s="62">
        <f>IFERROR(IF(AND(AD305="OK",ISNUMBER(X305)),X305+ROW()/100000,""),"")</f>
        <v/>
      </c>
    </row>
    <row r="306">
      <c r="A306" s="25" t="n"/>
      <c r="B306" s="25" t="n"/>
      <c r="C306" s="25" t="n"/>
      <c r="D306" s="25" t="n"/>
      <c r="E306" s="25" t="n"/>
      <c r="F306" s="25" t="n"/>
      <c r="G306" s="55" t="n"/>
      <c r="H306" s="27" t="n"/>
      <c r="I306" s="55" t="n"/>
      <c r="J306" s="27" t="n"/>
      <c r="K306" s="56" t="n"/>
      <c r="L306" s="56" t="n"/>
      <c r="M306" s="29">
        <f>IF($A306="","",IFERROR(IF(OR(H306="",J306=""),"",MAX(0,J306-H306)),""))</f>
        <v/>
      </c>
      <c r="N306" s="57">
        <f>IF($A306="","",IFERROR(IF(OR(K306="",L306=""),"",MAX(0,K306-L306)),""))</f>
        <v/>
      </c>
      <c r="O306" s="31">
        <f>IF($A306="","",IFERROR(IF(AND(M306&gt;0,N306&gt;0),N306/(M306/1000),VLOOKUP(D306,'Settings'!$A$15:$C$18,3,FALSE)),""))</f>
        <v/>
      </c>
      <c r="P306" s="32">
        <f>IF(OR(A306="",D306=""),"",IF(AND(M306&gt;0,N306&gt;0),"Observed Wear","Default from Settings"))</f>
        <v/>
      </c>
      <c r="Q306" s="57">
        <f>IF($A306="","",IFERROR(VLOOKUP(D306,'Settings'!$A$15:$C$18,2,FALSE),""))</f>
        <v/>
      </c>
      <c r="R306" s="57">
        <f>IF($A306="","",IFERROR(MAX(0,L306-Q306),""))</f>
        <v/>
      </c>
      <c r="S306" s="29">
        <f>IF($A306="","",IFERROR(IF(L306&lt;=Q306,0,R306/O306*1000),""))</f>
        <v/>
      </c>
      <c r="T306" s="29">
        <f>IF($A306="","",IFERROR(J306+S306,""))</f>
        <v/>
      </c>
      <c r="U306" s="27" t="n"/>
      <c r="V306" s="29">
        <f>IF(A306="","",IF(U306="",'Settings'!$B$4,U306))</f>
        <v/>
      </c>
      <c r="W306" s="57">
        <f>IF($A306="","",IFERROR(S306/V306,""))</f>
        <v/>
      </c>
      <c r="X306" s="58">
        <f>IF($A306="","",IFERROR(IF(S306=0,I306,I306+ROUNDUP(W306*365/12,0)),""))</f>
        <v/>
      </c>
      <c r="Y306" s="59" t="n"/>
      <c r="Z306" s="59" t="n"/>
      <c r="AA306" s="60">
        <f>IF($A306="","",IFERROR(Y306+Z306,""))</f>
        <v/>
      </c>
      <c r="AB306" s="32">
        <f>IF(A306="","",IF(AD306&lt;&gt;"OK","Review Data",IF(L306&lt;=Q306,"Due Now",IF(X306&lt;='Settings'!$B$3,"Due Now",IF(X306&lt;='Settings'!$B$3+'Settings'!$B$5,"Due in 30 Days",IF(X306&lt;='Settings'!$B$3+'Settings'!$B$6,"Due in 90 Days",IF(X306&lt;=EDATE('Settings'!$B$3,6),"Due in 6 Months","Monitor")))))))</f>
        <v/>
      </c>
      <c r="AC306" s="61">
        <f>IF($A306="","",IFERROR(EOMONTH(X306,0),""))</f>
        <v/>
      </c>
      <c r="AD306" s="32">
        <f>IF(A306="","",IF(OR(B306="",C306="",D306="",G306="",H306="",I306="",J306="",K306="",L306="",Y306="",Z306=""),"Missing Required Input",IF(COUNTIF('Settings'!$A$15:$A$18,D306)=0,"Unknown Position Type",IF(J306&lt;H306,"Current Odometer Below Install",IF(I306&lt;G306,"Reading Date Before Install",IF(I306&gt;'Settings'!$B$3,"Reading Date After As-of Date",IF(L306&gt;K306,"Current Tread Above Original",IF(OR(H306&lt;0,J306&lt;0,K306&lt;=0,L306&lt;0,Y306&lt;0,Z306&lt;0,V306&lt;=0),"Check Numeric Input",IF(O306&lt;=0,"Check Wear Rate","OK")))))))))</f>
        <v/>
      </c>
      <c r="AE306" s="37" t="n"/>
      <c r="AF306" s="62">
        <f>IFERROR(IF(AND(AD306="OK",ISNUMBER(X306)),X306+ROW()/100000,""),"")</f>
        <v/>
      </c>
    </row>
    <row r="307">
      <c r="A307" s="25" t="n"/>
      <c r="B307" s="25" t="n"/>
      <c r="C307" s="25" t="n"/>
      <c r="D307" s="25" t="n"/>
      <c r="E307" s="25" t="n"/>
      <c r="F307" s="25" t="n"/>
      <c r="G307" s="55" t="n"/>
      <c r="H307" s="27" t="n"/>
      <c r="I307" s="55" t="n"/>
      <c r="J307" s="27" t="n"/>
      <c r="K307" s="56" t="n"/>
      <c r="L307" s="56" t="n"/>
      <c r="M307" s="29">
        <f>IF($A307="","",IFERROR(IF(OR(H307="",J307=""),"",MAX(0,J307-H307)),""))</f>
        <v/>
      </c>
      <c r="N307" s="57">
        <f>IF($A307="","",IFERROR(IF(OR(K307="",L307=""),"",MAX(0,K307-L307)),""))</f>
        <v/>
      </c>
      <c r="O307" s="31">
        <f>IF($A307="","",IFERROR(IF(AND(M307&gt;0,N307&gt;0),N307/(M307/1000),VLOOKUP(D307,'Settings'!$A$15:$C$18,3,FALSE)),""))</f>
        <v/>
      </c>
      <c r="P307" s="32">
        <f>IF(OR(A307="",D307=""),"",IF(AND(M307&gt;0,N307&gt;0),"Observed Wear","Default from Settings"))</f>
        <v/>
      </c>
      <c r="Q307" s="57">
        <f>IF($A307="","",IFERROR(VLOOKUP(D307,'Settings'!$A$15:$C$18,2,FALSE),""))</f>
        <v/>
      </c>
      <c r="R307" s="57">
        <f>IF($A307="","",IFERROR(MAX(0,L307-Q307),""))</f>
        <v/>
      </c>
      <c r="S307" s="29">
        <f>IF($A307="","",IFERROR(IF(L307&lt;=Q307,0,R307/O307*1000),""))</f>
        <v/>
      </c>
      <c r="T307" s="29">
        <f>IF($A307="","",IFERROR(J307+S307,""))</f>
        <v/>
      </c>
      <c r="U307" s="27" t="n"/>
      <c r="V307" s="29">
        <f>IF(A307="","",IF(U307="",'Settings'!$B$4,U307))</f>
        <v/>
      </c>
      <c r="W307" s="57">
        <f>IF($A307="","",IFERROR(S307/V307,""))</f>
        <v/>
      </c>
      <c r="X307" s="58">
        <f>IF($A307="","",IFERROR(IF(S307=0,I307,I307+ROUNDUP(W307*365/12,0)),""))</f>
        <v/>
      </c>
      <c r="Y307" s="59" t="n"/>
      <c r="Z307" s="59" t="n"/>
      <c r="AA307" s="60">
        <f>IF($A307="","",IFERROR(Y307+Z307,""))</f>
        <v/>
      </c>
      <c r="AB307" s="32">
        <f>IF(A307="","",IF(AD307&lt;&gt;"OK","Review Data",IF(L307&lt;=Q307,"Due Now",IF(X307&lt;='Settings'!$B$3,"Due Now",IF(X307&lt;='Settings'!$B$3+'Settings'!$B$5,"Due in 30 Days",IF(X307&lt;='Settings'!$B$3+'Settings'!$B$6,"Due in 90 Days",IF(X307&lt;=EDATE('Settings'!$B$3,6),"Due in 6 Months","Monitor")))))))</f>
        <v/>
      </c>
      <c r="AC307" s="61">
        <f>IF($A307="","",IFERROR(EOMONTH(X307,0),""))</f>
        <v/>
      </c>
      <c r="AD307" s="32">
        <f>IF(A307="","",IF(OR(B307="",C307="",D307="",G307="",H307="",I307="",J307="",K307="",L307="",Y307="",Z307=""),"Missing Required Input",IF(COUNTIF('Settings'!$A$15:$A$18,D307)=0,"Unknown Position Type",IF(J307&lt;H307,"Current Odometer Below Install",IF(I307&lt;G307,"Reading Date Before Install",IF(I307&gt;'Settings'!$B$3,"Reading Date After As-of Date",IF(L307&gt;K307,"Current Tread Above Original",IF(OR(H307&lt;0,J307&lt;0,K307&lt;=0,L307&lt;0,Y307&lt;0,Z307&lt;0,V307&lt;=0),"Check Numeric Input",IF(O307&lt;=0,"Check Wear Rate","OK")))))))))</f>
        <v/>
      </c>
      <c r="AE307" s="37" t="n"/>
      <c r="AF307" s="62">
        <f>IFERROR(IF(AND(AD307="OK",ISNUMBER(X307)),X307+ROW()/100000,""),"")</f>
        <v/>
      </c>
    </row>
    <row r="308">
      <c r="A308" s="25" t="n"/>
      <c r="B308" s="25" t="n"/>
      <c r="C308" s="25" t="n"/>
      <c r="D308" s="25" t="n"/>
      <c r="E308" s="25" t="n"/>
      <c r="F308" s="25" t="n"/>
      <c r="G308" s="55" t="n"/>
      <c r="H308" s="27" t="n"/>
      <c r="I308" s="55" t="n"/>
      <c r="J308" s="27" t="n"/>
      <c r="K308" s="56" t="n"/>
      <c r="L308" s="56" t="n"/>
      <c r="M308" s="29">
        <f>IF($A308="","",IFERROR(IF(OR(H308="",J308=""),"",MAX(0,J308-H308)),""))</f>
        <v/>
      </c>
      <c r="N308" s="57">
        <f>IF($A308="","",IFERROR(IF(OR(K308="",L308=""),"",MAX(0,K308-L308)),""))</f>
        <v/>
      </c>
      <c r="O308" s="31">
        <f>IF($A308="","",IFERROR(IF(AND(M308&gt;0,N308&gt;0),N308/(M308/1000),VLOOKUP(D308,'Settings'!$A$15:$C$18,3,FALSE)),""))</f>
        <v/>
      </c>
      <c r="P308" s="32">
        <f>IF(OR(A308="",D308=""),"",IF(AND(M308&gt;0,N308&gt;0),"Observed Wear","Default from Settings"))</f>
        <v/>
      </c>
      <c r="Q308" s="57">
        <f>IF($A308="","",IFERROR(VLOOKUP(D308,'Settings'!$A$15:$C$18,2,FALSE),""))</f>
        <v/>
      </c>
      <c r="R308" s="57">
        <f>IF($A308="","",IFERROR(MAX(0,L308-Q308),""))</f>
        <v/>
      </c>
      <c r="S308" s="29">
        <f>IF($A308="","",IFERROR(IF(L308&lt;=Q308,0,R308/O308*1000),""))</f>
        <v/>
      </c>
      <c r="T308" s="29">
        <f>IF($A308="","",IFERROR(J308+S308,""))</f>
        <v/>
      </c>
      <c r="U308" s="27" t="n"/>
      <c r="V308" s="29">
        <f>IF(A308="","",IF(U308="",'Settings'!$B$4,U308))</f>
        <v/>
      </c>
      <c r="W308" s="57">
        <f>IF($A308="","",IFERROR(S308/V308,""))</f>
        <v/>
      </c>
      <c r="X308" s="58">
        <f>IF($A308="","",IFERROR(IF(S308=0,I308,I308+ROUNDUP(W308*365/12,0)),""))</f>
        <v/>
      </c>
      <c r="Y308" s="59" t="n"/>
      <c r="Z308" s="59" t="n"/>
      <c r="AA308" s="60">
        <f>IF($A308="","",IFERROR(Y308+Z308,""))</f>
        <v/>
      </c>
      <c r="AB308" s="32">
        <f>IF(A308="","",IF(AD308&lt;&gt;"OK","Review Data",IF(L308&lt;=Q308,"Due Now",IF(X308&lt;='Settings'!$B$3,"Due Now",IF(X308&lt;='Settings'!$B$3+'Settings'!$B$5,"Due in 30 Days",IF(X308&lt;='Settings'!$B$3+'Settings'!$B$6,"Due in 90 Days",IF(X308&lt;=EDATE('Settings'!$B$3,6),"Due in 6 Months","Monitor")))))))</f>
        <v/>
      </c>
      <c r="AC308" s="61">
        <f>IF($A308="","",IFERROR(EOMONTH(X308,0),""))</f>
        <v/>
      </c>
      <c r="AD308" s="32">
        <f>IF(A308="","",IF(OR(B308="",C308="",D308="",G308="",H308="",I308="",J308="",K308="",L308="",Y308="",Z308=""),"Missing Required Input",IF(COUNTIF('Settings'!$A$15:$A$18,D308)=0,"Unknown Position Type",IF(J308&lt;H308,"Current Odometer Below Install",IF(I308&lt;G308,"Reading Date Before Install",IF(I308&gt;'Settings'!$B$3,"Reading Date After As-of Date",IF(L308&gt;K308,"Current Tread Above Original",IF(OR(H308&lt;0,J308&lt;0,K308&lt;=0,L308&lt;0,Y308&lt;0,Z308&lt;0,V308&lt;=0),"Check Numeric Input",IF(O308&lt;=0,"Check Wear Rate","OK")))))))))</f>
        <v/>
      </c>
      <c r="AE308" s="37" t="n"/>
      <c r="AF308" s="62">
        <f>IFERROR(IF(AND(AD308="OK",ISNUMBER(X308)),X308+ROW()/100000,""),"")</f>
        <v/>
      </c>
    </row>
    <row r="309">
      <c r="A309" s="25" t="n"/>
      <c r="B309" s="25" t="n"/>
      <c r="C309" s="25" t="n"/>
      <c r="D309" s="25" t="n"/>
      <c r="E309" s="25" t="n"/>
      <c r="F309" s="25" t="n"/>
      <c r="G309" s="55" t="n"/>
      <c r="H309" s="27" t="n"/>
      <c r="I309" s="55" t="n"/>
      <c r="J309" s="27" t="n"/>
      <c r="K309" s="56" t="n"/>
      <c r="L309" s="56" t="n"/>
      <c r="M309" s="29">
        <f>IF($A309="","",IFERROR(IF(OR(H309="",J309=""),"",MAX(0,J309-H309)),""))</f>
        <v/>
      </c>
      <c r="N309" s="57">
        <f>IF($A309="","",IFERROR(IF(OR(K309="",L309=""),"",MAX(0,K309-L309)),""))</f>
        <v/>
      </c>
      <c r="O309" s="31">
        <f>IF($A309="","",IFERROR(IF(AND(M309&gt;0,N309&gt;0),N309/(M309/1000),VLOOKUP(D309,'Settings'!$A$15:$C$18,3,FALSE)),""))</f>
        <v/>
      </c>
      <c r="P309" s="32">
        <f>IF(OR(A309="",D309=""),"",IF(AND(M309&gt;0,N309&gt;0),"Observed Wear","Default from Settings"))</f>
        <v/>
      </c>
      <c r="Q309" s="57">
        <f>IF($A309="","",IFERROR(VLOOKUP(D309,'Settings'!$A$15:$C$18,2,FALSE),""))</f>
        <v/>
      </c>
      <c r="R309" s="57">
        <f>IF($A309="","",IFERROR(MAX(0,L309-Q309),""))</f>
        <v/>
      </c>
      <c r="S309" s="29">
        <f>IF($A309="","",IFERROR(IF(L309&lt;=Q309,0,R309/O309*1000),""))</f>
        <v/>
      </c>
      <c r="T309" s="29">
        <f>IF($A309="","",IFERROR(J309+S309,""))</f>
        <v/>
      </c>
      <c r="U309" s="27" t="n"/>
      <c r="V309" s="29">
        <f>IF(A309="","",IF(U309="",'Settings'!$B$4,U309))</f>
        <v/>
      </c>
      <c r="W309" s="57">
        <f>IF($A309="","",IFERROR(S309/V309,""))</f>
        <v/>
      </c>
      <c r="X309" s="58">
        <f>IF($A309="","",IFERROR(IF(S309=0,I309,I309+ROUNDUP(W309*365/12,0)),""))</f>
        <v/>
      </c>
      <c r="Y309" s="59" t="n"/>
      <c r="Z309" s="59" t="n"/>
      <c r="AA309" s="60">
        <f>IF($A309="","",IFERROR(Y309+Z309,""))</f>
        <v/>
      </c>
      <c r="AB309" s="32">
        <f>IF(A309="","",IF(AD309&lt;&gt;"OK","Review Data",IF(L309&lt;=Q309,"Due Now",IF(X309&lt;='Settings'!$B$3,"Due Now",IF(X309&lt;='Settings'!$B$3+'Settings'!$B$5,"Due in 30 Days",IF(X309&lt;='Settings'!$B$3+'Settings'!$B$6,"Due in 90 Days",IF(X309&lt;=EDATE('Settings'!$B$3,6),"Due in 6 Months","Monitor")))))))</f>
        <v/>
      </c>
      <c r="AC309" s="61">
        <f>IF($A309="","",IFERROR(EOMONTH(X309,0),""))</f>
        <v/>
      </c>
      <c r="AD309" s="32">
        <f>IF(A309="","",IF(OR(B309="",C309="",D309="",G309="",H309="",I309="",J309="",K309="",L309="",Y309="",Z309=""),"Missing Required Input",IF(COUNTIF('Settings'!$A$15:$A$18,D309)=0,"Unknown Position Type",IF(J309&lt;H309,"Current Odometer Below Install",IF(I309&lt;G309,"Reading Date Before Install",IF(I309&gt;'Settings'!$B$3,"Reading Date After As-of Date",IF(L309&gt;K309,"Current Tread Above Original",IF(OR(H309&lt;0,J309&lt;0,K309&lt;=0,L309&lt;0,Y309&lt;0,Z309&lt;0,V309&lt;=0),"Check Numeric Input",IF(O309&lt;=0,"Check Wear Rate","OK")))))))))</f>
        <v/>
      </c>
      <c r="AE309" s="37" t="n"/>
      <c r="AF309" s="62">
        <f>IFERROR(IF(AND(AD309="OK",ISNUMBER(X309)),X309+ROW()/100000,""),"")</f>
        <v/>
      </c>
    </row>
    <row r="310">
      <c r="A310" s="25" t="n"/>
      <c r="B310" s="25" t="n"/>
      <c r="C310" s="25" t="n"/>
      <c r="D310" s="25" t="n"/>
      <c r="E310" s="25" t="n"/>
      <c r="F310" s="25" t="n"/>
      <c r="G310" s="55" t="n"/>
      <c r="H310" s="27" t="n"/>
      <c r="I310" s="55" t="n"/>
      <c r="J310" s="27" t="n"/>
      <c r="K310" s="56" t="n"/>
      <c r="L310" s="56" t="n"/>
      <c r="M310" s="29">
        <f>IF($A310="","",IFERROR(IF(OR(H310="",J310=""),"",MAX(0,J310-H310)),""))</f>
        <v/>
      </c>
      <c r="N310" s="57">
        <f>IF($A310="","",IFERROR(IF(OR(K310="",L310=""),"",MAX(0,K310-L310)),""))</f>
        <v/>
      </c>
      <c r="O310" s="31">
        <f>IF($A310="","",IFERROR(IF(AND(M310&gt;0,N310&gt;0),N310/(M310/1000),VLOOKUP(D310,'Settings'!$A$15:$C$18,3,FALSE)),""))</f>
        <v/>
      </c>
      <c r="P310" s="32">
        <f>IF(OR(A310="",D310=""),"",IF(AND(M310&gt;0,N310&gt;0),"Observed Wear","Default from Settings"))</f>
        <v/>
      </c>
      <c r="Q310" s="57">
        <f>IF($A310="","",IFERROR(VLOOKUP(D310,'Settings'!$A$15:$C$18,2,FALSE),""))</f>
        <v/>
      </c>
      <c r="R310" s="57">
        <f>IF($A310="","",IFERROR(MAX(0,L310-Q310),""))</f>
        <v/>
      </c>
      <c r="S310" s="29">
        <f>IF($A310="","",IFERROR(IF(L310&lt;=Q310,0,R310/O310*1000),""))</f>
        <v/>
      </c>
      <c r="T310" s="29">
        <f>IF($A310="","",IFERROR(J310+S310,""))</f>
        <v/>
      </c>
      <c r="U310" s="27" t="n"/>
      <c r="V310" s="29">
        <f>IF(A310="","",IF(U310="",'Settings'!$B$4,U310))</f>
        <v/>
      </c>
      <c r="W310" s="57">
        <f>IF($A310="","",IFERROR(S310/V310,""))</f>
        <v/>
      </c>
      <c r="X310" s="58">
        <f>IF($A310="","",IFERROR(IF(S310=0,I310,I310+ROUNDUP(W310*365/12,0)),""))</f>
        <v/>
      </c>
      <c r="Y310" s="59" t="n"/>
      <c r="Z310" s="59" t="n"/>
      <c r="AA310" s="60">
        <f>IF($A310="","",IFERROR(Y310+Z310,""))</f>
        <v/>
      </c>
      <c r="AB310" s="32">
        <f>IF(A310="","",IF(AD310&lt;&gt;"OK","Review Data",IF(L310&lt;=Q310,"Due Now",IF(X310&lt;='Settings'!$B$3,"Due Now",IF(X310&lt;='Settings'!$B$3+'Settings'!$B$5,"Due in 30 Days",IF(X310&lt;='Settings'!$B$3+'Settings'!$B$6,"Due in 90 Days",IF(X310&lt;=EDATE('Settings'!$B$3,6),"Due in 6 Months","Monitor")))))))</f>
        <v/>
      </c>
      <c r="AC310" s="61">
        <f>IF($A310="","",IFERROR(EOMONTH(X310,0),""))</f>
        <v/>
      </c>
      <c r="AD310" s="32">
        <f>IF(A310="","",IF(OR(B310="",C310="",D310="",G310="",H310="",I310="",J310="",K310="",L310="",Y310="",Z310=""),"Missing Required Input",IF(COUNTIF('Settings'!$A$15:$A$18,D310)=0,"Unknown Position Type",IF(J310&lt;H310,"Current Odometer Below Install",IF(I310&lt;G310,"Reading Date Before Install",IF(I310&gt;'Settings'!$B$3,"Reading Date After As-of Date",IF(L310&gt;K310,"Current Tread Above Original",IF(OR(H310&lt;0,J310&lt;0,K310&lt;=0,L310&lt;0,Y310&lt;0,Z310&lt;0,V310&lt;=0),"Check Numeric Input",IF(O310&lt;=0,"Check Wear Rate","OK")))))))))</f>
        <v/>
      </c>
      <c r="AE310" s="37" t="n"/>
      <c r="AF310" s="62">
        <f>IFERROR(IF(AND(AD310="OK",ISNUMBER(X310)),X310+ROW()/100000,""),"")</f>
        <v/>
      </c>
    </row>
    <row r="311">
      <c r="A311" s="25" t="n"/>
      <c r="B311" s="25" t="n"/>
      <c r="C311" s="25" t="n"/>
      <c r="D311" s="25" t="n"/>
      <c r="E311" s="25" t="n"/>
      <c r="F311" s="25" t="n"/>
      <c r="G311" s="55" t="n"/>
      <c r="H311" s="27" t="n"/>
      <c r="I311" s="55" t="n"/>
      <c r="J311" s="27" t="n"/>
      <c r="K311" s="56" t="n"/>
      <c r="L311" s="56" t="n"/>
      <c r="M311" s="29">
        <f>IF($A311="","",IFERROR(IF(OR(H311="",J311=""),"",MAX(0,J311-H311)),""))</f>
        <v/>
      </c>
      <c r="N311" s="57">
        <f>IF($A311="","",IFERROR(IF(OR(K311="",L311=""),"",MAX(0,K311-L311)),""))</f>
        <v/>
      </c>
      <c r="O311" s="31">
        <f>IF($A311="","",IFERROR(IF(AND(M311&gt;0,N311&gt;0),N311/(M311/1000),VLOOKUP(D311,'Settings'!$A$15:$C$18,3,FALSE)),""))</f>
        <v/>
      </c>
      <c r="P311" s="32">
        <f>IF(OR(A311="",D311=""),"",IF(AND(M311&gt;0,N311&gt;0),"Observed Wear","Default from Settings"))</f>
        <v/>
      </c>
      <c r="Q311" s="57">
        <f>IF($A311="","",IFERROR(VLOOKUP(D311,'Settings'!$A$15:$C$18,2,FALSE),""))</f>
        <v/>
      </c>
      <c r="R311" s="57">
        <f>IF($A311="","",IFERROR(MAX(0,L311-Q311),""))</f>
        <v/>
      </c>
      <c r="S311" s="29">
        <f>IF($A311="","",IFERROR(IF(L311&lt;=Q311,0,R311/O311*1000),""))</f>
        <v/>
      </c>
      <c r="T311" s="29">
        <f>IF($A311="","",IFERROR(J311+S311,""))</f>
        <v/>
      </c>
      <c r="U311" s="27" t="n"/>
      <c r="V311" s="29">
        <f>IF(A311="","",IF(U311="",'Settings'!$B$4,U311))</f>
        <v/>
      </c>
      <c r="W311" s="57">
        <f>IF($A311="","",IFERROR(S311/V311,""))</f>
        <v/>
      </c>
      <c r="X311" s="58">
        <f>IF($A311="","",IFERROR(IF(S311=0,I311,I311+ROUNDUP(W311*365/12,0)),""))</f>
        <v/>
      </c>
      <c r="Y311" s="59" t="n"/>
      <c r="Z311" s="59" t="n"/>
      <c r="AA311" s="60">
        <f>IF($A311="","",IFERROR(Y311+Z311,""))</f>
        <v/>
      </c>
      <c r="AB311" s="32">
        <f>IF(A311="","",IF(AD311&lt;&gt;"OK","Review Data",IF(L311&lt;=Q311,"Due Now",IF(X311&lt;='Settings'!$B$3,"Due Now",IF(X311&lt;='Settings'!$B$3+'Settings'!$B$5,"Due in 30 Days",IF(X311&lt;='Settings'!$B$3+'Settings'!$B$6,"Due in 90 Days",IF(X311&lt;=EDATE('Settings'!$B$3,6),"Due in 6 Months","Monitor")))))))</f>
        <v/>
      </c>
      <c r="AC311" s="61">
        <f>IF($A311="","",IFERROR(EOMONTH(X311,0),""))</f>
        <v/>
      </c>
      <c r="AD311" s="32">
        <f>IF(A311="","",IF(OR(B311="",C311="",D311="",G311="",H311="",I311="",J311="",K311="",L311="",Y311="",Z311=""),"Missing Required Input",IF(COUNTIF('Settings'!$A$15:$A$18,D311)=0,"Unknown Position Type",IF(J311&lt;H311,"Current Odometer Below Install",IF(I311&lt;G311,"Reading Date Before Install",IF(I311&gt;'Settings'!$B$3,"Reading Date After As-of Date",IF(L311&gt;K311,"Current Tread Above Original",IF(OR(H311&lt;0,J311&lt;0,K311&lt;=0,L311&lt;0,Y311&lt;0,Z311&lt;0,V311&lt;=0),"Check Numeric Input",IF(O311&lt;=0,"Check Wear Rate","OK")))))))))</f>
        <v/>
      </c>
      <c r="AE311" s="37" t="n"/>
      <c r="AF311" s="62">
        <f>IFERROR(IF(AND(AD311="OK",ISNUMBER(X311)),X311+ROW()/100000,""),"")</f>
        <v/>
      </c>
    </row>
    <row r="312">
      <c r="A312" s="25" t="n"/>
      <c r="B312" s="25" t="n"/>
      <c r="C312" s="25" t="n"/>
      <c r="D312" s="25" t="n"/>
      <c r="E312" s="25" t="n"/>
      <c r="F312" s="25" t="n"/>
      <c r="G312" s="55" t="n"/>
      <c r="H312" s="27" t="n"/>
      <c r="I312" s="55" t="n"/>
      <c r="J312" s="27" t="n"/>
      <c r="K312" s="56" t="n"/>
      <c r="L312" s="56" t="n"/>
      <c r="M312" s="29">
        <f>IF($A312="","",IFERROR(IF(OR(H312="",J312=""),"",MAX(0,J312-H312)),""))</f>
        <v/>
      </c>
      <c r="N312" s="57">
        <f>IF($A312="","",IFERROR(IF(OR(K312="",L312=""),"",MAX(0,K312-L312)),""))</f>
        <v/>
      </c>
      <c r="O312" s="31">
        <f>IF($A312="","",IFERROR(IF(AND(M312&gt;0,N312&gt;0),N312/(M312/1000),VLOOKUP(D312,'Settings'!$A$15:$C$18,3,FALSE)),""))</f>
        <v/>
      </c>
      <c r="P312" s="32">
        <f>IF(OR(A312="",D312=""),"",IF(AND(M312&gt;0,N312&gt;0),"Observed Wear","Default from Settings"))</f>
        <v/>
      </c>
      <c r="Q312" s="57">
        <f>IF($A312="","",IFERROR(VLOOKUP(D312,'Settings'!$A$15:$C$18,2,FALSE),""))</f>
        <v/>
      </c>
      <c r="R312" s="57">
        <f>IF($A312="","",IFERROR(MAX(0,L312-Q312),""))</f>
        <v/>
      </c>
      <c r="S312" s="29">
        <f>IF($A312="","",IFERROR(IF(L312&lt;=Q312,0,R312/O312*1000),""))</f>
        <v/>
      </c>
      <c r="T312" s="29">
        <f>IF($A312="","",IFERROR(J312+S312,""))</f>
        <v/>
      </c>
      <c r="U312" s="27" t="n"/>
      <c r="V312" s="29">
        <f>IF(A312="","",IF(U312="",'Settings'!$B$4,U312))</f>
        <v/>
      </c>
      <c r="W312" s="57">
        <f>IF($A312="","",IFERROR(S312/V312,""))</f>
        <v/>
      </c>
      <c r="X312" s="58">
        <f>IF($A312="","",IFERROR(IF(S312=0,I312,I312+ROUNDUP(W312*365/12,0)),""))</f>
        <v/>
      </c>
      <c r="Y312" s="59" t="n"/>
      <c r="Z312" s="59" t="n"/>
      <c r="AA312" s="60">
        <f>IF($A312="","",IFERROR(Y312+Z312,""))</f>
        <v/>
      </c>
      <c r="AB312" s="32">
        <f>IF(A312="","",IF(AD312&lt;&gt;"OK","Review Data",IF(L312&lt;=Q312,"Due Now",IF(X312&lt;='Settings'!$B$3,"Due Now",IF(X312&lt;='Settings'!$B$3+'Settings'!$B$5,"Due in 30 Days",IF(X312&lt;='Settings'!$B$3+'Settings'!$B$6,"Due in 90 Days",IF(X312&lt;=EDATE('Settings'!$B$3,6),"Due in 6 Months","Monitor")))))))</f>
        <v/>
      </c>
      <c r="AC312" s="61">
        <f>IF($A312="","",IFERROR(EOMONTH(X312,0),""))</f>
        <v/>
      </c>
      <c r="AD312" s="32">
        <f>IF(A312="","",IF(OR(B312="",C312="",D312="",G312="",H312="",I312="",J312="",K312="",L312="",Y312="",Z312=""),"Missing Required Input",IF(COUNTIF('Settings'!$A$15:$A$18,D312)=0,"Unknown Position Type",IF(J312&lt;H312,"Current Odometer Below Install",IF(I312&lt;G312,"Reading Date Before Install",IF(I312&gt;'Settings'!$B$3,"Reading Date After As-of Date",IF(L312&gt;K312,"Current Tread Above Original",IF(OR(H312&lt;0,J312&lt;0,K312&lt;=0,L312&lt;0,Y312&lt;0,Z312&lt;0,V312&lt;=0),"Check Numeric Input",IF(O312&lt;=0,"Check Wear Rate","OK")))))))))</f>
        <v/>
      </c>
      <c r="AE312" s="37" t="n"/>
      <c r="AF312" s="62">
        <f>IFERROR(IF(AND(AD312="OK",ISNUMBER(X312)),X312+ROW()/100000,""),"")</f>
        <v/>
      </c>
    </row>
    <row r="313">
      <c r="A313" s="25" t="n"/>
      <c r="B313" s="25" t="n"/>
      <c r="C313" s="25" t="n"/>
      <c r="D313" s="25" t="n"/>
      <c r="E313" s="25" t="n"/>
      <c r="F313" s="25" t="n"/>
      <c r="G313" s="55" t="n"/>
      <c r="H313" s="27" t="n"/>
      <c r="I313" s="55" t="n"/>
      <c r="J313" s="27" t="n"/>
      <c r="K313" s="56" t="n"/>
      <c r="L313" s="56" t="n"/>
      <c r="M313" s="29">
        <f>IF($A313="","",IFERROR(IF(OR(H313="",J313=""),"",MAX(0,J313-H313)),""))</f>
        <v/>
      </c>
      <c r="N313" s="57">
        <f>IF($A313="","",IFERROR(IF(OR(K313="",L313=""),"",MAX(0,K313-L313)),""))</f>
        <v/>
      </c>
      <c r="O313" s="31">
        <f>IF($A313="","",IFERROR(IF(AND(M313&gt;0,N313&gt;0),N313/(M313/1000),VLOOKUP(D313,'Settings'!$A$15:$C$18,3,FALSE)),""))</f>
        <v/>
      </c>
      <c r="P313" s="32">
        <f>IF(OR(A313="",D313=""),"",IF(AND(M313&gt;0,N313&gt;0),"Observed Wear","Default from Settings"))</f>
        <v/>
      </c>
      <c r="Q313" s="57">
        <f>IF($A313="","",IFERROR(VLOOKUP(D313,'Settings'!$A$15:$C$18,2,FALSE),""))</f>
        <v/>
      </c>
      <c r="R313" s="57">
        <f>IF($A313="","",IFERROR(MAX(0,L313-Q313),""))</f>
        <v/>
      </c>
      <c r="S313" s="29">
        <f>IF($A313="","",IFERROR(IF(L313&lt;=Q313,0,R313/O313*1000),""))</f>
        <v/>
      </c>
      <c r="T313" s="29">
        <f>IF($A313="","",IFERROR(J313+S313,""))</f>
        <v/>
      </c>
      <c r="U313" s="27" t="n"/>
      <c r="V313" s="29">
        <f>IF(A313="","",IF(U313="",'Settings'!$B$4,U313))</f>
        <v/>
      </c>
      <c r="W313" s="57">
        <f>IF($A313="","",IFERROR(S313/V313,""))</f>
        <v/>
      </c>
      <c r="X313" s="58">
        <f>IF($A313="","",IFERROR(IF(S313=0,I313,I313+ROUNDUP(W313*365/12,0)),""))</f>
        <v/>
      </c>
      <c r="Y313" s="59" t="n"/>
      <c r="Z313" s="59" t="n"/>
      <c r="AA313" s="60">
        <f>IF($A313="","",IFERROR(Y313+Z313,""))</f>
        <v/>
      </c>
      <c r="AB313" s="32">
        <f>IF(A313="","",IF(AD313&lt;&gt;"OK","Review Data",IF(L313&lt;=Q313,"Due Now",IF(X313&lt;='Settings'!$B$3,"Due Now",IF(X313&lt;='Settings'!$B$3+'Settings'!$B$5,"Due in 30 Days",IF(X313&lt;='Settings'!$B$3+'Settings'!$B$6,"Due in 90 Days",IF(X313&lt;=EDATE('Settings'!$B$3,6),"Due in 6 Months","Monitor")))))))</f>
        <v/>
      </c>
      <c r="AC313" s="61">
        <f>IF($A313="","",IFERROR(EOMONTH(X313,0),""))</f>
        <v/>
      </c>
      <c r="AD313" s="32">
        <f>IF(A313="","",IF(OR(B313="",C313="",D313="",G313="",H313="",I313="",J313="",K313="",L313="",Y313="",Z313=""),"Missing Required Input",IF(COUNTIF('Settings'!$A$15:$A$18,D313)=0,"Unknown Position Type",IF(J313&lt;H313,"Current Odometer Below Install",IF(I313&lt;G313,"Reading Date Before Install",IF(I313&gt;'Settings'!$B$3,"Reading Date After As-of Date",IF(L313&gt;K313,"Current Tread Above Original",IF(OR(H313&lt;0,J313&lt;0,K313&lt;=0,L313&lt;0,Y313&lt;0,Z313&lt;0,V313&lt;=0),"Check Numeric Input",IF(O313&lt;=0,"Check Wear Rate","OK")))))))))</f>
        <v/>
      </c>
      <c r="AE313" s="37" t="n"/>
      <c r="AF313" s="62">
        <f>IFERROR(IF(AND(AD313="OK",ISNUMBER(X313)),X313+ROW()/100000,""),"")</f>
        <v/>
      </c>
    </row>
    <row r="314">
      <c r="A314" s="25" t="n"/>
      <c r="B314" s="25" t="n"/>
      <c r="C314" s="25" t="n"/>
      <c r="D314" s="25" t="n"/>
      <c r="E314" s="25" t="n"/>
      <c r="F314" s="25" t="n"/>
      <c r="G314" s="55" t="n"/>
      <c r="H314" s="27" t="n"/>
      <c r="I314" s="55" t="n"/>
      <c r="J314" s="27" t="n"/>
      <c r="K314" s="56" t="n"/>
      <c r="L314" s="56" t="n"/>
      <c r="M314" s="29">
        <f>IF($A314="","",IFERROR(IF(OR(H314="",J314=""),"",MAX(0,J314-H314)),""))</f>
        <v/>
      </c>
      <c r="N314" s="57">
        <f>IF($A314="","",IFERROR(IF(OR(K314="",L314=""),"",MAX(0,K314-L314)),""))</f>
        <v/>
      </c>
      <c r="O314" s="31">
        <f>IF($A314="","",IFERROR(IF(AND(M314&gt;0,N314&gt;0),N314/(M314/1000),VLOOKUP(D314,'Settings'!$A$15:$C$18,3,FALSE)),""))</f>
        <v/>
      </c>
      <c r="P314" s="32">
        <f>IF(OR(A314="",D314=""),"",IF(AND(M314&gt;0,N314&gt;0),"Observed Wear","Default from Settings"))</f>
        <v/>
      </c>
      <c r="Q314" s="57">
        <f>IF($A314="","",IFERROR(VLOOKUP(D314,'Settings'!$A$15:$C$18,2,FALSE),""))</f>
        <v/>
      </c>
      <c r="R314" s="57">
        <f>IF($A314="","",IFERROR(MAX(0,L314-Q314),""))</f>
        <v/>
      </c>
      <c r="S314" s="29">
        <f>IF($A314="","",IFERROR(IF(L314&lt;=Q314,0,R314/O314*1000),""))</f>
        <v/>
      </c>
      <c r="T314" s="29">
        <f>IF($A314="","",IFERROR(J314+S314,""))</f>
        <v/>
      </c>
      <c r="U314" s="27" t="n"/>
      <c r="V314" s="29">
        <f>IF(A314="","",IF(U314="",'Settings'!$B$4,U314))</f>
        <v/>
      </c>
      <c r="W314" s="57">
        <f>IF($A314="","",IFERROR(S314/V314,""))</f>
        <v/>
      </c>
      <c r="X314" s="58">
        <f>IF($A314="","",IFERROR(IF(S314=0,I314,I314+ROUNDUP(W314*365/12,0)),""))</f>
        <v/>
      </c>
      <c r="Y314" s="59" t="n"/>
      <c r="Z314" s="59" t="n"/>
      <c r="AA314" s="60">
        <f>IF($A314="","",IFERROR(Y314+Z314,""))</f>
        <v/>
      </c>
      <c r="AB314" s="32">
        <f>IF(A314="","",IF(AD314&lt;&gt;"OK","Review Data",IF(L314&lt;=Q314,"Due Now",IF(X314&lt;='Settings'!$B$3,"Due Now",IF(X314&lt;='Settings'!$B$3+'Settings'!$B$5,"Due in 30 Days",IF(X314&lt;='Settings'!$B$3+'Settings'!$B$6,"Due in 90 Days",IF(X314&lt;=EDATE('Settings'!$B$3,6),"Due in 6 Months","Monitor")))))))</f>
        <v/>
      </c>
      <c r="AC314" s="61">
        <f>IF($A314="","",IFERROR(EOMONTH(X314,0),""))</f>
        <v/>
      </c>
      <c r="AD314" s="32">
        <f>IF(A314="","",IF(OR(B314="",C314="",D314="",G314="",H314="",I314="",J314="",K314="",L314="",Y314="",Z314=""),"Missing Required Input",IF(COUNTIF('Settings'!$A$15:$A$18,D314)=0,"Unknown Position Type",IF(J314&lt;H314,"Current Odometer Below Install",IF(I314&lt;G314,"Reading Date Before Install",IF(I314&gt;'Settings'!$B$3,"Reading Date After As-of Date",IF(L314&gt;K314,"Current Tread Above Original",IF(OR(H314&lt;0,J314&lt;0,K314&lt;=0,L314&lt;0,Y314&lt;0,Z314&lt;0,V314&lt;=0),"Check Numeric Input",IF(O314&lt;=0,"Check Wear Rate","OK")))))))))</f>
        <v/>
      </c>
      <c r="AE314" s="37" t="n"/>
      <c r="AF314" s="62">
        <f>IFERROR(IF(AND(AD314="OK",ISNUMBER(X314)),X314+ROW()/100000,""),"")</f>
        <v/>
      </c>
    </row>
    <row r="315">
      <c r="A315" s="25" t="n"/>
      <c r="B315" s="25" t="n"/>
      <c r="C315" s="25" t="n"/>
      <c r="D315" s="25" t="n"/>
      <c r="E315" s="25" t="n"/>
      <c r="F315" s="25" t="n"/>
      <c r="G315" s="55" t="n"/>
      <c r="H315" s="27" t="n"/>
      <c r="I315" s="55" t="n"/>
      <c r="J315" s="27" t="n"/>
      <c r="K315" s="56" t="n"/>
      <c r="L315" s="56" t="n"/>
      <c r="M315" s="29">
        <f>IF($A315="","",IFERROR(IF(OR(H315="",J315=""),"",MAX(0,J315-H315)),""))</f>
        <v/>
      </c>
      <c r="N315" s="57">
        <f>IF($A315="","",IFERROR(IF(OR(K315="",L315=""),"",MAX(0,K315-L315)),""))</f>
        <v/>
      </c>
      <c r="O315" s="31">
        <f>IF($A315="","",IFERROR(IF(AND(M315&gt;0,N315&gt;0),N315/(M315/1000),VLOOKUP(D315,'Settings'!$A$15:$C$18,3,FALSE)),""))</f>
        <v/>
      </c>
      <c r="P315" s="32">
        <f>IF(OR(A315="",D315=""),"",IF(AND(M315&gt;0,N315&gt;0),"Observed Wear","Default from Settings"))</f>
        <v/>
      </c>
      <c r="Q315" s="57">
        <f>IF($A315="","",IFERROR(VLOOKUP(D315,'Settings'!$A$15:$C$18,2,FALSE),""))</f>
        <v/>
      </c>
      <c r="R315" s="57">
        <f>IF($A315="","",IFERROR(MAX(0,L315-Q315),""))</f>
        <v/>
      </c>
      <c r="S315" s="29">
        <f>IF($A315="","",IFERROR(IF(L315&lt;=Q315,0,R315/O315*1000),""))</f>
        <v/>
      </c>
      <c r="T315" s="29">
        <f>IF($A315="","",IFERROR(J315+S315,""))</f>
        <v/>
      </c>
      <c r="U315" s="27" t="n"/>
      <c r="V315" s="29">
        <f>IF(A315="","",IF(U315="",'Settings'!$B$4,U315))</f>
        <v/>
      </c>
      <c r="W315" s="57">
        <f>IF($A315="","",IFERROR(S315/V315,""))</f>
        <v/>
      </c>
      <c r="X315" s="58">
        <f>IF($A315="","",IFERROR(IF(S315=0,I315,I315+ROUNDUP(W315*365/12,0)),""))</f>
        <v/>
      </c>
      <c r="Y315" s="59" t="n"/>
      <c r="Z315" s="59" t="n"/>
      <c r="AA315" s="60">
        <f>IF($A315="","",IFERROR(Y315+Z315,""))</f>
        <v/>
      </c>
      <c r="AB315" s="32">
        <f>IF(A315="","",IF(AD315&lt;&gt;"OK","Review Data",IF(L315&lt;=Q315,"Due Now",IF(X315&lt;='Settings'!$B$3,"Due Now",IF(X315&lt;='Settings'!$B$3+'Settings'!$B$5,"Due in 30 Days",IF(X315&lt;='Settings'!$B$3+'Settings'!$B$6,"Due in 90 Days",IF(X315&lt;=EDATE('Settings'!$B$3,6),"Due in 6 Months","Monitor")))))))</f>
        <v/>
      </c>
      <c r="AC315" s="61">
        <f>IF($A315="","",IFERROR(EOMONTH(X315,0),""))</f>
        <v/>
      </c>
      <c r="AD315" s="32">
        <f>IF(A315="","",IF(OR(B315="",C315="",D315="",G315="",H315="",I315="",J315="",K315="",L315="",Y315="",Z315=""),"Missing Required Input",IF(COUNTIF('Settings'!$A$15:$A$18,D315)=0,"Unknown Position Type",IF(J315&lt;H315,"Current Odometer Below Install",IF(I315&lt;G315,"Reading Date Before Install",IF(I315&gt;'Settings'!$B$3,"Reading Date After As-of Date",IF(L315&gt;K315,"Current Tread Above Original",IF(OR(H315&lt;0,J315&lt;0,K315&lt;=0,L315&lt;0,Y315&lt;0,Z315&lt;0,V315&lt;=0),"Check Numeric Input",IF(O315&lt;=0,"Check Wear Rate","OK")))))))))</f>
        <v/>
      </c>
      <c r="AE315" s="37" t="n"/>
      <c r="AF315" s="62">
        <f>IFERROR(IF(AND(AD315="OK",ISNUMBER(X315)),X315+ROW()/100000,""),"")</f>
        <v/>
      </c>
    </row>
    <row r="316">
      <c r="A316" s="25" t="n"/>
      <c r="B316" s="25" t="n"/>
      <c r="C316" s="25" t="n"/>
      <c r="D316" s="25" t="n"/>
      <c r="E316" s="25" t="n"/>
      <c r="F316" s="25" t="n"/>
      <c r="G316" s="55" t="n"/>
      <c r="H316" s="27" t="n"/>
      <c r="I316" s="55" t="n"/>
      <c r="J316" s="27" t="n"/>
      <c r="K316" s="56" t="n"/>
      <c r="L316" s="56" t="n"/>
      <c r="M316" s="29">
        <f>IF($A316="","",IFERROR(IF(OR(H316="",J316=""),"",MAX(0,J316-H316)),""))</f>
        <v/>
      </c>
      <c r="N316" s="57">
        <f>IF($A316="","",IFERROR(IF(OR(K316="",L316=""),"",MAX(0,K316-L316)),""))</f>
        <v/>
      </c>
      <c r="O316" s="31">
        <f>IF($A316="","",IFERROR(IF(AND(M316&gt;0,N316&gt;0),N316/(M316/1000),VLOOKUP(D316,'Settings'!$A$15:$C$18,3,FALSE)),""))</f>
        <v/>
      </c>
      <c r="P316" s="32">
        <f>IF(OR(A316="",D316=""),"",IF(AND(M316&gt;0,N316&gt;0),"Observed Wear","Default from Settings"))</f>
        <v/>
      </c>
      <c r="Q316" s="57">
        <f>IF($A316="","",IFERROR(VLOOKUP(D316,'Settings'!$A$15:$C$18,2,FALSE),""))</f>
        <v/>
      </c>
      <c r="R316" s="57">
        <f>IF($A316="","",IFERROR(MAX(0,L316-Q316),""))</f>
        <v/>
      </c>
      <c r="S316" s="29">
        <f>IF($A316="","",IFERROR(IF(L316&lt;=Q316,0,R316/O316*1000),""))</f>
        <v/>
      </c>
      <c r="T316" s="29">
        <f>IF($A316="","",IFERROR(J316+S316,""))</f>
        <v/>
      </c>
      <c r="U316" s="27" t="n"/>
      <c r="V316" s="29">
        <f>IF(A316="","",IF(U316="",'Settings'!$B$4,U316))</f>
        <v/>
      </c>
      <c r="W316" s="57">
        <f>IF($A316="","",IFERROR(S316/V316,""))</f>
        <v/>
      </c>
      <c r="X316" s="58">
        <f>IF($A316="","",IFERROR(IF(S316=0,I316,I316+ROUNDUP(W316*365/12,0)),""))</f>
        <v/>
      </c>
      <c r="Y316" s="59" t="n"/>
      <c r="Z316" s="59" t="n"/>
      <c r="AA316" s="60">
        <f>IF($A316="","",IFERROR(Y316+Z316,""))</f>
        <v/>
      </c>
      <c r="AB316" s="32">
        <f>IF(A316="","",IF(AD316&lt;&gt;"OK","Review Data",IF(L316&lt;=Q316,"Due Now",IF(X316&lt;='Settings'!$B$3,"Due Now",IF(X316&lt;='Settings'!$B$3+'Settings'!$B$5,"Due in 30 Days",IF(X316&lt;='Settings'!$B$3+'Settings'!$B$6,"Due in 90 Days",IF(X316&lt;=EDATE('Settings'!$B$3,6),"Due in 6 Months","Monitor")))))))</f>
        <v/>
      </c>
      <c r="AC316" s="61">
        <f>IF($A316="","",IFERROR(EOMONTH(X316,0),""))</f>
        <v/>
      </c>
      <c r="AD316" s="32">
        <f>IF(A316="","",IF(OR(B316="",C316="",D316="",G316="",H316="",I316="",J316="",K316="",L316="",Y316="",Z316=""),"Missing Required Input",IF(COUNTIF('Settings'!$A$15:$A$18,D316)=0,"Unknown Position Type",IF(J316&lt;H316,"Current Odometer Below Install",IF(I316&lt;G316,"Reading Date Before Install",IF(I316&gt;'Settings'!$B$3,"Reading Date After As-of Date",IF(L316&gt;K316,"Current Tread Above Original",IF(OR(H316&lt;0,J316&lt;0,K316&lt;=0,L316&lt;0,Y316&lt;0,Z316&lt;0,V316&lt;=0),"Check Numeric Input",IF(O316&lt;=0,"Check Wear Rate","OK")))))))))</f>
        <v/>
      </c>
      <c r="AE316" s="37" t="n"/>
      <c r="AF316" s="62">
        <f>IFERROR(IF(AND(AD316="OK",ISNUMBER(X316)),X316+ROW()/100000,""),"")</f>
        <v/>
      </c>
    </row>
    <row r="317">
      <c r="A317" s="25" t="n"/>
      <c r="B317" s="25" t="n"/>
      <c r="C317" s="25" t="n"/>
      <c r="D317" s="25" t="n"/>
      <c r="E317" s="25" t="n"/>
      <c r="F317" s="25" t="n"/>
      <c r="G317" s="55" t="n"/>
      <c r="H317" s="27" t="n"/>
      <c r="I317" s="55" t="n"/>
      <c r="J317" s="27" t="n"/>
      <c r="K317" s="56" t="n"/>
      <c r="L317" s="56" t="n"/>
      <c r="M317" s="29">
        <f>IF($A317="","",IFERROR(IF(OR(H317="",J317=""),"",MAX(0,J317-H317)),""))</f>
        <v/>
      </c>
      <c r="N317" s="57">
        <f>IF($A317="","",IFERROR(IF(OR(K317="",L317=""),"",MAX(0,K317-L317)),""))</f>
        <v/>
      </c>
      <c r="O317" s="31">
        <f>IF($A317="","",IFERROR(IF(AND(M317&gt;0,N317&gt;0),N317/(M317/1000),VLOOKUP(D317,'Settings'!$A$15:$C$18,3,FALSE)),""))</f>
        <v/>
      </c>
      <c r="P317" s="32">
        <f>IF(OR(A317="",D317=""),"",IF(AND(M317&gt;0,N317&gt;0),"Observed Wear","Default from Settings"))</f>
        <v/>
      </c>
      <c r="Q317" s="57">
        <f>IF($A317="","",IFERROR(VLOOKUP(D317,'Settings'!$A$15:$C$18,2,FALSE),""))</f>
        <v/>
      </c>
      <c r="R317" s="57">
        <f>IF($A317="","",IFERROR(MAX(0,L317-Q317),""))</f>
        <v/>
      </c>
      <c r="S317" s="29">
        <f>IF($A317="","",IFERROR(IF(L317&lt;=Q317,0,R317/O317*1000),""))</f>
        <v/>
      </c>
      <c r="T317" s="29">
        <f>IF($A317="","",IFERROR(J317+S317,""))</f>
        <v/>
      </c>
      <c r="U317" s="27" t="n"/>
      <c r="V317" s="29">
        <f>IF(A317="","",IF(U317="",'Settings'!$B$4,U317))</f>
        <v/>
      </c>
      <c r="W317" s="57">
        <f>IF($A317="","",IFERROR(S317/V317,""))</f>
        <v/>
      </c>
      <c r="X317" s="58">
        <f>IF($A317="","",IFERROR(IF(S317=0,I317,I317+ROUNDUP(W317*365/12,0)),""))</f>
        <v/>
      </c>
      <c r="Y317" s="59" t="n"/>
      <c r="Z317" s="59" t="n"/>
      <c r="AA317" s="60">
        <f>IF($A317="","",IFERROR(Y317+Z317,""))</f>
        <v/>
      </c>
      <c r="AB317" s="32">
        <f>IF(A317="","",IF(AD317&lt;&gt;"OK","Review Data",IF(L317&lt;=Q317,"Due Now",IF(X317&lt;='Settings'!$B$3,"Due Now",IF(X317&lt;='Settings'!$B$3+'Settings'!$B$5,"Due in 30 Days",IF(X317&lt;='Settings'!$B$3+'Settings'!$B$6,"Due in 90 Days",IF(X317&lt;=EDATE('Settings'!$B$3,6),"Due in 6 Months","Monitor")))))))</f>
        <v/>
      </c>
      <c r="AC317" s="61">
        <f>IF($A317="","",IFERROR(EOMONTH(X317,0),""))</f>
        <v/>
      </c>
      <c r="AD317" s="32">
        <f>IF(A317="","",IF(OR(B317="",C317="",D317="",G317="",H317="",I317="",J317="",K317="",L317="",Y317="",Z317=""),"Missing Required Input",IF(COUNTIF('Settings'!$A$15:$A$18,D317)=0,"Unknown Position Type",IF(J317&lt;H317,"Current Odometer Below Install",IF(I317&lt;G317,"Reading Date Before Install",IF(I317&gt;'Settings'!$B$3,"Reading Date After As-of Date",IF(L317&gt;K317,"Current Tread Above Original",IF(OR(H317&lt;0,J317&lt;0,K317&lt;=0,L317&lt;0,Y317&lt;0,Z317&lt;0,V317&lt;=0),"Check Numeric Input",IF(O317&lt;=0,"Check Wear Rate","OK")))))))))</f>
        <v/>
      </c>
      <c r="AE317" s="37" t="n"/>
      <c r="AF317" s="62">
        <f>IFERROR(IF(AND(AD317="OK",ISNUMBER(X317)),X317+ROW()/100000,""),"")</f>
        <v/>
      </c>
    </row>
    <row r="318">
      <c r="A318" s="25" t="n"/>
      <c r="B318" s="25" t="n"/>
      <c r="C318" s="25" t="n"/>
      <c r="D318" s="25" t="n"/>
      <c r="E318" s="25" t="n"/>
      <c r="F318" s="25" t="n"/>
      <c r="G318" s="55" t="n"/>
      <c r="H318" s="27" t="n"/>
      <c r="I318" s="55" t="n"/>
      <c r="J318" s="27" t="n"/>
      <c r="K318" s="56" t="n"/>
      <c r="L318" s="56" t="n"/>
      <c r="M318" s="29">
        <f>IF($A318="","",IFERROR(IF(OR(H318="",J318=""),"",MAX(0,J318-H318)),""))</f>
        <v/>
      </c>
      <c r="N318" s="57">
        <f>IF($A318="","",IFERROR(IF(OR(K318="",L318=""),"",MAX(0,K318-L318)),""))</f>
        <v/>
      </c>
      <c r="O318" s="31">
        <f>IF($A318="","",IFERROR(IF(AND(M318&gt;0,N318&gt;0),N318/(M318/1000),VLOOKUP(D318,'Settings'!$A$15:$C$18,3,FALSE)),""))</f>
        <v/>
      </c>
      <c r="P318" s="32">
        <f>IF(OR(A318="",D318=""),"",IF(AND(M318&gt;0,N318&gt;0),"Observed Wear","Default from Settings"))</f>
        <v/>
      </c>
      <c r="Q318" s="57">
        <f>IF($A318="","",IFERROR(VLOOKUP(D318,'Settings'!$A$15:$C$18,2,FALSE),""))</f>
        <v/>
      </c>
      <c r="R318" s="57">
        <f>IF($A318="","",IFERROR(MAX(0,L318-Q318),""))</f>
        <v/>
      </c>
      <c r="S318" s="29">
        <f>IF($A318="","",IFERROR(IF(L318&lt;=Q318,0,R318/O318*1000),""))</f>
        <v/>
      </c>
      <c r="T318" s="29">
        <f>IF($A318="","",IFERROR(J318+S318,""))</f>
        <v/>
      </c>
      <c r="U318" s="27" t="n"/>
      <c r="V318" s="29">
        <f>IF(A318="","",IF(U318="",'Settings'!$B$4,U318))</f>
        <v/>
      </c>
      <c r="W318" s="57">
        <f>IF($A318="","",IFERROR(S318/V318,""))</f>
        <v/>
      </c>
      <c r="X318" s="58">
        <f>IF($A318="","",IFERROR(IF(S318=0,I318,I318+ROUNDUP(W318*365/12,0)),""))</f>
        <v/>
      </c>
      <c r="Y318" s="59" t="n"/>
      <c r="Z318" s="59" t="n"/>
      <c r="AA318" s="60">
        <f>IF($A318="","",IFERROR(Y318+Z318,""))</f>
        <v/>
      </c>
      <c r="AB318" s="32">
        <f>IF(A318="","",IF(AD318&lt;&gt;"OK","Review Data",IF(L318&lt;=Q318,"Due Now",IF(X318&lt;='Settings'!$B$3,"Due Now",IF(X318&lt;='Settings'!$B$3+'Settings'!$B$5,"Due in 30 Days",IF(X318&lt;='Settings'!$B$3+'Settings'!$B$6,"Due in 90 Days",IF(X318&lt;=EDATE('Settings'!$B$3,6),"Due in 6 Months","Monitor")))))))</f>
        <v/>
      </c>
      <c r="AC318" s="61">
        <f>IF($A318="","",IFERROR(EOMONTH(X318,0),""))</f>
        <v/>
      </c>
      <c r="AD318" s="32">
        <f>IF(A318="","",IF(OR(B318="",C318="",D318="",G318="",H318="",I318="",J318="",K318="",L318="",Y318="",Z318=""),"Missing Required Input",IF(COUNTIF('Settings'!$A$15:$A$18,D318)=0,"Unknown Position Type",IF(J318&lt;H318,"Current Odometer Below Install",IF(I318&lt;G318,"Reading Date Before Install",IF(I318&gt;'Settings'!$B$3,"Reading Date After As-of Date",IF(L318&gt;K318,"Current Tread Above Original",IF(OR(H318&lt;0,J318&lt;0,K318&lt;=0,L318&lt;0,Y318&lt;0,Z318&lt;0,V318&lt;=0),"Check Numeric Input",IF(O318&lt;=0,"Check Wear Rate","OK")))))))))</f>
        <v/>
      </c>
      <c r="AE318" s="37" t="n"/>
      <c r="AF318" s="62">
        <f>IFERROR(IF(AND(AD318="OK",ISNUMBER(X318)),X318+ROW()/100000,""),"")</f>
        <v/>
      </c>
    </row>
    <row r="319">
      <c r="A319" s="25" t="n"/>
      <c r="B319" s="25" t="n"/>
      <c r="C319" s="25" t="n"/>
      <c r="D319" s="25" t="n"/>
      <c r="E319" s="25" t="n"/>
      <c r="F319" s="25" t="n"/>
      <c r="G319" s="55" t="n"/>
      <c r="H319" s="27" t="n"/>
      <c r="I319" s="55" t="n"/>
      <c r="J319" s="27" t="n"/>
      <c r="K319" s="56" t="n"/>
      <c r="L319" s="56" t="n"/>
      <c r="M319" s="29">
        <f>IF($A319="","",IFERROR(IF(OR(H319="",J319=""),"",MAX(0,J319-H319)),""))</f>
        <v/>
      </c>
      <c r="N319" s="57">
        <f>IF($A319="","",IFERROR(IF(OR(K319="",L319=""),"",MAX(0,K319-L319)),""))</f>
        <v/>
      </c>
      <c r="O319" s="31">
        <f>IF($A319="","",IFERROR(IF(AND(M319&gt;0,N319&gt;0),N319/(M319/1000),VLOOKUP(D319,'Settings'!$A$15:$C$18,3,FALSE)),""))</f>
        <v/>
      </c>
      <c r="P319" s="32">
        <f>IF(OR(A319="",D319=""),"",IF(AND(M319&gt;0,N319&gt;0),"Observed Wear","Default from Settings"))</f>
        <v/>
      </c>
      <c r="Q319" s="57">
        <f>IF($A319="","",IFERROR(VLOOKUP(D319,'Settings'!$A$15:$C$18,2,FALSE),""))</f>
        <v/>
      </c>
      <c r="R319" s="57">
        <f>IF($A319="","",IFERROR(MAX(0,L319-Q319),""))</f>
        <v/>
      </c>
      <c r="S319" s="29">
        <f>IF($A319="","",IFERROR(IF(L319&lt;=Q319,0,R319/O319*1000),""))</f>
        <v/>
      </c>
      <c r="T319" s="29">
        <f>IF($A319="","",IFERROR(J319+S319,""))</f>
        <v/>
      </c>
      <c r="U319" s="27" t="n"/>
      <c r="V319" s="29">
        <f>IF(A319="","",IF(U319="",'Settings'!$B$4,U319))</f>
        <v/>
      </c>
      <c r="W319" s="57">
        <f>IF($A319="","",IFERROR(S319/V319,""))</f>
        <v/>
      </c>
      <c r="X319" s="58">
        <f>IF($A319="","",IFERROR(IF(S319=0,I319,I319+ROUNDUP(W319*365/12,0)),""))</f>
        <v/>
      </c>
      <c r="Y319" s="59" t="n"/>
      <c r="Z319" s="59" t="n"/>
      <c r="AA319" s="60">
        <f>IF($A319="","",IFERROR(Y319+Z319,""))</f>
        <v/>
      </c>
      <c r="AB319" s="32">
        <f>IF(A319="","",IF(AD319&lt;&gt;"OK","Review Data",IF(L319&lt;=Q319,"Due Now",IF(X319&lt;='Settings'!$B$3,"Due Now",IF(X319&lt;='Settings'!$B$3+'Settings'!$B$5,"Due in 30 Days",IF(X319&lt;='Settings'!$B$3+'Settings'!$B$6,"Due in 90 Days",IF(X319&lt;=EDATE('Settings'!$B$3,6),"Due in 6 Months","Monitor")))))))</f>
        <v/>
      </c>
      <c r="AC319" s="61">
        <f>IF($A319="","",IFERROR(EOMONTH(X319,0),""))</f>
        <v/>
      </c>
      <c r="AD319" s="32">
        <f>IF(A319="","",IF(OR(B319="",C319="",D319="",G319="",H319="",I319="",J319="",K319="",L319="",Y319="",Z319=""),"Missing Required Input",IF(COUNTIF('Settings'!$A$15:$A$18,D319)=0,"Unknown Position Type",IF(J319&lt;H319,"Current Odometer Below Install",IF(I319&lt;G319,"Reading Date Before Install",IF(I319&gt;'Settings'!$B$3,"Reading Date After As-of Date",IF(L319&gt;K319,"Current Tread Above Original",IF(OR(H319&lt;0,J319&lt;0,K319&lt;=0,L319&lt;0,Y319&lt;0,Z319&lt;0,V319&lt;=0),"Check Numeric Input",IF(O319&lt;=0,"Check Wear Rate","OK")))))))))</f>
        <v/>
      </c>
      <c r="AE319" s="37" t="n"/>
      <c r="AF319" s="62">
        <f>IFERROR(IF(AND(AD319="OK",ISNUMBER(X319)),X319+ROW()/100000,""),"")</f>
        <v/>
      </c>
    </row>
    <row r="320">
      <c r="A320" s="25" t="n"/>
      <c r="B320" s="25" t="n"/>
      <c r="C320" s="25" t="n"/>
      <c r="D320" s="25" t="n"/>
      <c r="E320" s="25" t="n"/>
      <c r="F320" s="25" t="n"/>
      <c r="G320" s="55" t="n"/>
      <c r="H320" s="27" t="n"/>
      <c r="I320" s="55" t="n"/>
      <c r="J320" s="27" t="n"/>
      <c r="K320" s="56" t="n"/>
      <c r="L320" s="56" t="n"/>
      <c r="M320" s="29">
        <f>IF($A320="","",IFERROR(IF(OR(H320="",J320=""),"",MAX(0,J320-H320)),""))</f>
        <v/>
      </c>
      <c r="N320" s="57">
        <f>IF($A320="","",IFERROR(IF(OR(K320="",L320=""),"",MAX(0,K320-L320)),""))</f>
        <v/>
      </c>
      <c r="O320" s="31">
        <f>IF($A320="","",IFERROR(IF(AND(M320&gt;0,N320&gt;0),N320/(M320/1000),VLOOKUP(D320,'Settings'!$A$15:$C$18,3,FALSE)),""))</f>
        <v/>
      </c>
      <c r="P320" s="32">
        <f>IF(OR(A320="",D320=""),"",IF(AND(M320&gt;0,N320&gt;0),"Observed Wear","Default from Settings"))</f>
        <v/>
      </c>
      <c r="Q320" s="57">
        <f>IF($A320="","",IFERROR(VLOOKUP(D320,'Settings'!$A$15:$C$18,2,FALSE),""))</f>
        <v/>
      </c>
      <c r="R320" s="57">
        <f>IF($A320="","",IFERROR(MAX(0,L320-Q320),""))</f>
        <v/>
      </c>
      <c r="S320" s="29">
        <f>IF($A320="","",IFERROR(IF(L320&lt;=Q320,0,R320/O320*1000),""))</f>
        <v/>
      </c>
      <c r="T320" s="29">
        <f>IF($A320="","",IFERROR(J320+S320,""))</f>
        <v/>
      </c>
      <c r="U320" s="27" t="n"/>
      <c r="V320" s="29">
        <f>IF(A320="","",IF(U320="",'Settings'!$B$4,U320))</f>
        <v/>
      </c>
      <c r="W320" s="57">
        <f>IF($A320="","",IFERROR(S320/V320,""))</f>
        <v/>
      </c>
      <c r="X320" s="58">
        <f>IF($A320="","",IFERROR(IF(S320=0,I320,I320+ROUNDUP(W320*365/12,0)),""))</f>
        <v/>
      </c>
      <c r="Y320" s="59" t="n"/>
      <c r="Z320" s="59" t="n"/>
      <c r="AA320" s="60">
        <f>IF($A320="","",IFERROR(Y320+Z320,""))</f>
        <v/>
      </c>
      <c r="AB320" s="32">
        <f>IF(A320="","",IF(AD320&lt;&gt;"OK","Review Data",IF(L320&lt;=Q320,"Due Now",IF(X320&lt;='Settings'!$B$3,"Due Now",IF(X320&lt;='Settings'!$B$3+'Settings'!$B$5,"Due in 30 Days",IF(X320&lt;='Settings'!$B$3+'Settings'!$B$6,"Due in 90 Days",IF(X320&lt;=EDATE('Settings'!$B$3,6),"Due in 6 Months","Monitor")))))))</f>
        <v/>
      </c>
      <c r="AC320" s="61">
        <f>IF($A320="","",IFERROR(EOMONTH(X320,0),""))</f>
        <v/>
      </c>
      <c r="AD320" s="32">
        <f>IF(A320="","",IF(OR(B320="",C320="",D320="",G320="",H320="",I320="",J320="",K320="",L320="",Y320="",Z320=""),"Missing Required Input",IF(COUNTIF('Settings'!$A$15:$A$18,D320)=0,"Unknown Position Type",IF(J320&lt;H320,"Current Odometer Below Install",IF(I320&lt;G320,"Reading Date Before Install",IF(I320&gt;'Settings'!$B$3,"Reading Date After As-of Date",IF(L320&gt;K320,"Current Tread Above Original",IF(OR(H320&lt;0,J320&lt;0,K320&lt;=0,L320&lt;0,Y320&lt;0,Z320&lt;0,V320&lt;=0),"Check Numeric Input",IF(O320&lt;=0,"Check Wear Rate","OK")))))))))</f>
        <v/>
      </c>
      <c r="AE320" s="37" t="n"/>
      <c r="AF320" s="62">
        <f>IFERROR(IF(AND(AD320="OK",ISNUMBER(X320)),X320+ROW()/100000,""),"")</f>
        <v/>
      </c>
    </row>
    <row r="321">
      <c r="A321" s="25" t="n"/>
      <c r="B321" s="25" t="n"/>
      <c r="C321" s="25" t="n"/>
      <c r="D321" s="25" t="n"/>
      <c r="E321" s="25" t="n"/>
      <c r="F321" s="25" t="n"/>
      <c r="G321" s="55" t="n"/>
      <c r="H321" s="27" t="n"/>
      <c r="I321" s="55" t="n"/>
      <c r="J321" s="27" t="n"/>
      <c r="K321" s="56" t="n"/>
      <c r="L321" s="56" t="n"/>
      <c r="M321" s="29">
        <f>IF($A321="","",IFERROR(IF(OR(H321="",J321=""),"",MAX(0,J321-H321)),""))</f>
        <v/>
      </c>
      <c r="N321" s="57">
        <f>IF($A321="","",IFERROR(IF(OR(K321="",L321=""),"",MAX(0,K321-L321)),""))</f>
        <v/>
      </c>
      <c r="O321" s="31">
        <f>IF($A321="","",IFERROR(IF(AND(M321&gt;0,N321&gt;0),N321/(M321/1000),VLOOKUP(D321,'Settings'!$A$15:$C$18,3,FALSE)),""))</f>
        <v/>
      </c>
      <c r="P321" s="32">
        <f>IF(OR(A321="",D321=""),"",IF(AND(M321&gt;0,N321&gt;0),"Observed Wear","Default from Settings"))</f>
        <v/>
      </c>
      <c r="Q321" s="57">
        <f>IF($A321="","",IFERROR(VLOOKUP(D321,'Settings'!$A$15:$C$18,2,FALSE),""))</f>
        <v/>
      </c>
      <c r="R321" s="57">
        <f>IF($A321="","",IFERROR(MAX(0,L321-Q321),""))</f>
        <v/>
      </c>
      <c r="S321" s="29">
        <f>IF($A321="","",IFERROR(IF(L321&lt;=Q321,0,R321/O321*1000),""))</f>
        <v/>
      </c>
      <c r="T321" s="29">
        <f>IF($A321="","",IFERROR(J321+S321,""))</f>
        <v/>
      </c>
      <c r="U321" s="27" t="n"/>
      <c r="V321" s="29">
        <f>IF(A321="","",IF(U321="",'Settings'!$B$4,U321))</f>
        <v/>
      </c>
      <c r="W321" s="57">
        <f>IF($A321="","",IFERROR(S321/V321,""))</f>
        <v/>
      </c>
      <c r="X321" s="58">
        <f>IF($A321="","",IFERROR(IF(S321=0,I321,I321+ROUNDUP(W321*365/12,0)),""))</f>
        <v/>
      </c>
      <c r="Y321" s="59" t="n"/>
      <c r="Z321" s="59" t="n"/>
      <c r="AA321" s="60">
        <f>IF($A321="","",IFERROR(Y321+Z321,""))</f>
        <v/>
      </c>
      <c r="AB321" s="32">
        <f>IF(A321="","",IF(AD321&lt;&gt;"OK","Review Data",IF(L321&lt;=Q321,"Due Now",IF(X321&lt;='Settings'!$B$3,"Due Now",IF(X321&lt;='Settings'!$B$3+'Settings'!$B$5,"Due in 30 Days",IF(X321&lt;='Settings'!$B$3+'Settings'!$B$6,"Due in 90 Days",IF(X321&lt;=EDATE('Settings'!$B$3,6),"Due in 6 Months","Monitor")))))))</f>
        <v/>
      </c>
      <c r="AC321" s="61">
        <f>IF($A321="","",IFERROR(EOMONTH(X321,0),""))</f>
        <v/>
      </c>
      <c r="AD321" s="32">
        <f>IF(A321="","",IF(OR(B321="",C321="",D321="",G321="",H321="",I321="",J321="",K321="",L321="",Y321="",Z321=""),"Missing Required Input",IF(COUNTIF('Settings'!$A$15:$A$18,D321)=0,"Unknown Position Type",IF(J321&lt;H321,"Current Odometer Below Install",IF(I321&lt;G321,"Reading Date Before Install",IF(I321&gt;'Settings'!$B$3,"Reading Date After As-of Date",IF(L321&gt;K321,"Current Tread Above Original",IF(OR(H321&lt;0,J321&lt;0,K321&lt;=0,L321&lt;0,Y321&lt;0,Z321&lt;0,V321&lt;=0),"Check Numeric Input",IF(O321&lt;=0,"Check Wear Rate","OK")))))))))</f>
        <v/>
      </c>
      <c r="AE321" s="37" t="n"/>
      <c r="AF321" s="62">
        <f>IFERROR(IF(AND(AD321="OK",ISNUMBER(X321)),X321+ROW()/100000,""),"")</f>
        <v/>
      </c>
    </row>
    <row r="322">
      <c r="A322" s="25" t="n"/>
      <c r="B322" s="25" t="n"/>
      <c r="C322" s="25" t="n"/>
      <c r="D322" s="25" t="n"/>
      <c r="E322" s="25" t="n"/>
      <c r="F322" s="25" t="n"/>
      <c r="G322" s="55" t="n"/>
      <c r="H322" s="27" t="n"/>
      <c r="I322" s="55" t="n"/>
      <c r="J322" s="27" t="n"/>
      <c r="K322" s="56" t="n"/>
      <c r="L322" s="56" t="n"/>
      <c r="M322" s="29">
        <f>IF($A322="","",IFERROR(IF(OR(H322="",J322=""),"",MAX(0,J322-H322)),""))</f>
        <v/>
      </c>
      <c r="N322" s="57">
        <f>IF($A322="","",IFERROR(IF(OR(K322="",L322=""),"",MAX(0,K322-L322)),""))</f>
        <v/>
      </c>
      <c r="O322" s="31">
        <f>IF($A322="","",IFERROR(IF(AND(M322&gt;0,N322&gt;0),N322/(M322/1000),VLOOKUP(D322,'Settings'!$A$15:$C$18,3,FALSE)),""))</f>
        <v/>
      </c>
      <c r="P322" s="32">
        <f>IF(OR(A322="",D322=""),"",IF(AND(M322&gt;0,N322&gt;0),"Observed Wear","Default from Settings"))</f>
        <v/>
      </c>
      <c r="Q322" s="57">
        <f>IF($A322="","",IFERROR(VLOOKUP(D322,'Settings'!$A$15:$C$18,2,FALSE),""))</f>
        <v/>
      </c>
      <c r="R322" s="57">
        <f>IF($A322="","",IFERROR(MAX(0,L322-Q322),""))</f>
        <v/>
      </c>
      <c r="S322" s="29">
        <f>IF($A322="","",IFERROR(IF(L322&lt;=Q322,0,R322/O322*1000),""))</f>
        <v/>
      </c>
      <c r="T322" s="29">
        <f>IF($A322="","",IFERROR(J322+S322,""))</f>
        <v/>
      </c>
      <c r="U322" s="27" t="n"/>
      <c r="V322" s="29">
        <f>IF(A322="","",IF(U322="",'Settings'!$B$4,U322))</f>
        <v/>
      </c>
      <c r="W322" s="57">
        <f>IF($A322="","",IFERROR(S322/V322,""))</f>
        <v/>
      </c>
      <c r="X322" s="58">
        <f>IF($A322="","",IFERROR(IF(S322=0,I322,I322+ROUNDUP(W322*365/12,0)),""))</f>
        <v/>
      </c>
      <c r="Y322" s="59" t="n"/>
      <c r="Z322" s="59" t="n"/>
      <c r="AA322" s="60">
        <f>IF($A322="","",IFERROR(Y322+Z322,""))</f>
        <v/>
      </c>
      <c r="AB322" s="32">
        <f>IF(A322="","",IF(AD322&lt;&gt;"OK","Review Data",IF(L322&lt;=Q322,"Due Now",IF(X322&lt;='Settings'!$B$3,"Due Now",IF(X322&lt;='Settings'!$B$3+'Settings'!$B$5,"Due in 30 Days",IF(X322&lt;='Settings'!$B$3+'Settings'!$B$6,"Due in 90 Days",IF(X322&lt;=EDATE('Settings'!$B$3,6),"Due in 6 Months","Monitor")))))))</f>
        <v/>
      </c>
      <c r="AC322" s="61">
        <f>IF($A322="","",IFERROR(EOMONTH(X322,0),""))</f>
        <v/>
      </c>
      <c r="AD322" s="32">
        <f>IF(A322="","",IF(OR(B322="",C322="",D322="",G322="",H322="",I322="",J322="",K322="",L322="",Y322="",Z322=""),"Missing Required Input",IF(COUNTIF('Settings'!$A$15:$A$18,D322)=0,"Unknown Position Type",IF(J322&lt;H322,"Current Odometer Below Install",IF(I322&lt;G322,"Reading Date Before Install",IF(I322&gt;'Settings'!$B$3,"Reading Date After As-of Date",IF(L322&gt;K322,"Current Tread Above Original",IF(OR(H322&lt;0,J322&lt;0,K322&lt;=0,L322&lt;0,Y322&lt;0,Z322&lt;0,V322&lt;=0),"Check Numeric Input",IF(O322&lt;=0,"Check Wear Rate","OK")))))))))</f>
        <v/>
      </c>
      <c r="AE322" s="37" t="n"/>
      <c r="AF322" s="62">
        <f>IFERROR(IF(AND(AD322="OK",ISNUMBER(X322)),X322+ROW()/100000,""),"")</f>
        <v/>
      </c>
    </row>
    <row r="323">
      <c r="A323" s="25" t="n"/>
      <c r="B323" s="25" t="n"/>
      <c r="C323" s="25" t="n"/>
      <c r="D323" s="25" t="n"/>
      <c r="E323" s="25" t="n"/>
      <c r="F323" s="25" t="n"/>
      <c r="G323" s="55" t="n"/>
      <c r="H323" s="27" t="n"/>
      <c r="I323" s="55" t="n"/>
      <c r="J323" s="27" t="n"/>
      <c r="K323" s="56" t="n"/>
      <c r="L323" s="56" t="n"/>
      <c r="M323" s="29">
        <f>IF($A323="","",IFERROR(IF(OR(H323="",J323=""),"",MAX(0,J323-H323)),""))</f>
        <v/>
      </c>
      <c r="N323" s="57">
        <f>IF($A323="","",IFERROR(IF(OR(K323="",L323=""),"",MAX(0,K323-L323)),""))</f>
        <v/>
      </c>
      <c r="O323" s="31">
        <f>IF($A323="","",IFERROR(IF(AND(M323&gt;0,N323&gt;0),N323/(M323/1000),VLOOKUP(D323,'Settings'!$A$15:$C$18,3,FALSE)),""))</f>
        <v/>
      </c>
      <c r="P323" s="32">
        <f>IF(OR(A323="",D323=""),"",IF(AND(M323&gt;0,N323&gt;0),"Observed Wear","Default from Settings"))</f>
        <v/>
      </c>
      <c r="Q323" s="57">
        <f>IF($A323="","",IFERROR(VLOOKUP(D323,'Settings'!$A$15:$C$18,2,FALSE),""))</f>
        <v/>
      </c>
      <c r="R323" s="57">
        <f>IF($A323="","",IFERROR(MAX(0,L323-Q323),""))</f>
        <v/>
      </c>
      <c r="S323" s="29">
        <f>IF($A323="","",IFERROR(IF(L323&lt;=Q323,0,R323/O323*1000),""))</f>
        <v/>
      </c>
      <c r="T323" s="29">
        <f>IF($A323="","",IFERROR(J323+S323,""))</f>
        <v/>
      </c>
      <c r="U323" s="27" t="n"/>
      <c r="V323" s="29">
        <f>IF(A323="","",IF(U323="",'Settings'!$B$4,U323))</f>
        <v/>
      </c>
      <c r="W323" s="57">
        <f>IF($A323="","",IFERROR(S323/V323,""))</f>
        <v/>
      </c>
      <c r="X323" s="58">
        <f>IF($A323="","",IFERROR(IF(S323=0,I323,I323+ROUNDUP(W323*365/12,0)),""))</f>
        <v/>
      </c>
      <c r="Y323" s="59" t="n"/>
      <c r="Z323" s="59" t="n"/>
      <c r="AA323" s="60">
        <f>IF($A323="","",IFERROR(Y323+Z323,""))</f>
        <v/>
      </c>
      <c r="AB323" s="32">
        <f>IF(A323="","",IF(AD323&lt;&gt;"OK","Review Data",IF(L323&lt;=Q323,"Due Now",IF(X323&lt;='Settings'!$B$3,"Due Now",IF(X323&lt;='Settings'!$B$3+'Settings'!$B$5,"Due in 30 Days",IF(X323&lt;='Settings'!$B$3+'Settings'!$B$6,"Due in 90 Days",IF(X323&lt;=EDATE('Settings'!$B$3,6),"Due in 6 Months","Monitor")))))))</f>
        <v/>
      </c>
      <c r="AC323" s="61">
        <f>IF($A323="","",IFERROR(EOMONTH(X323,0),""))</f>
        <v/>
      </c>
      <c r="AD323" s="32">
        <f>IF(A323="","",IF(OR(B323="",C323="",D323="",G323="",H323="",I323="",J323="",K323="",L323="",Y323="",Z323=""),"Missing Required Input",IF(COUNTIF('Settings'!$A$15:$A$18,D323)=0,"Unknown Position Type",IF(J323&lt;H323,"Current Odometer Below Install",IF(I323&lt;G323,"Reading Date Before Install",IF(I323&gt;'Settings'!$B$3,"Reading Date After As-of Date",IF(L323&gt;K323,"Current Tread Above Original",IF(OR(H323&lt;0,J323&lt;0,K323&lt;=0,L323&lt;0,Y323&lt;0,Z323&lt;0,V323&lt;=0),"Check Numeric Input",IF(O323&lt;=0,"Check Wear Rate","OK")))))))))</f>
        <v/>
      </c>
      <c r="AE323" s="37" t="n"/>
      <c r="AF323" s="62">
        <f>IFERROR(IF(AND(AD323="OK",ISNUMBER(X323)),X323+ROW()/100000,""),"")</f>
        <v/>
      </c>
    </row>
    <row r="324">
      <c r="A324" s="25" t="n"/>
      <c r="B324" s="25" t="n"/>
      <c r="C324" s="25" t="n"/>
      <c r="D324" s="25" t="n"/>
      <c r="E324" s="25" t="n"/>
      <c r="F324" s="25" t="n"/>
      <c r="G324" s="55" t="n"/>
      <c r="H324" s="27" t="n"/>
      <c r="I324" s="55" t="n"/>
      <c r="J324" s="27" t="n"/>
      <c r="K324" s="56" t="n"/>
      <c r="L324" s="56" t="n"/>
      <c r="M324" s="29">
        <f>IF($A324="","",IFERROR(IF(OR(H324="",J324=""),"",MAX(0,J324-H324)),""))</f>
        <v/>
      </c>
      <c r="N324" s="57">
        <f>IF($A324="","",IFERROR(IF(OR(K324="",L324=""),"",MAX(0,K324-L324)),""))</f>
        <v/>
      </c>
      <c r="O324" s="31">
        <f>IF($A324="","",IFERROR(IF(AND(M324&gt;0,N324&gt;0),N324/(M324/1000),VLOOKUP(D324,'Settings'!$A$15:$C$18,3,FALSE)),""))</f>
        <v/>
      </c>
      <c r="P324" s="32">
        <f>IF(OR(A324="",D324=""),"",IF(AND(M324&gt;0,N324&gt;0),"Observed Wear","Default from Settings"))</f>
        <v/>
      </c>
      <c r="Q324" s="57">
        <f>IF($A324="","",IFERROR(VLOOKUP(D324,'Settings'!$A$15:$C$18,2,FALSE),""))</f>
        <v/>
      </c>
      <c r="R324" s="57">
        <f>IF($A324="","",IFERROR(MAX(0,L324-Q324),""))</f>
        <v/>
      </c>
      <c r="S324" s="29">
        <f>IF($A324="","",IFERROR(IF(L324&lt;=Q324,0,R324/O324*1000),""))</f>
        <v/>
      </c>
      <c r="T324" s="29">
        <f>IF($A324="","",IFERROR(J324+S324,""))</f>
        <v/>
      </c>
      <c r="U324" s="27" t="n"/>
      <c r="V324" s="29">
        <f>IF(A324="","",IF(U324="",'Settings'!$B$4,U324))</f>
        <v/>
      </c>
      <c r="W324" s="57">
        <f>IF($A324="","",IFERROR(S324/V324,""))</f>
        <v/>
      </c>
      <c r="X324" s="58">
        <f>IF($A324="","",IFERROR(IF(S324=0,I324,I324+ROUNDUP(W324*365/12,0)),""))</f>
        <v/>
      </c>
      <c r="Y324" s="59" t="n"/>
      <c r="Z324" s="59" t="n"/>
      <c r="AA324" s="60">
        <f>IF($A324="","",IFERROR(Y324+Z324,""))</f>
        <v/>
      </c>
      <c r="AB324" s="32">
        <f>IF(A324="","",IF(AD324&lt;&gt;"OK","Review Data",IF(L324&lt;=Q324,"Due Now",IF(X324&lt;='Settings'!$B$3,"Due Now",IF(X324&lt;='Settings'!$B$3+'Settings'!$B$5,"Due in 30 Days",IF(X324&lt;='Settings'!$B$3+'Settings'!$B$6,"Due in 90 Days",IF(X324&lt;=EDATE('Settings'!$B$3,6),"Due in 6 Months","Monitor")))))))</f>
        <v/>
      </c>
      <c r="AC324" s="61">
        <f>IF($A324="","",IFERROR(EOMONTH(X324,0),""))</f>
        <v/>
      </c>
      <c r="AD324" s="32">
        <f>IF(A324="","",IF(OR(B324="",C324="",D324="",G324="",H324="",I324="",J324="",K324="",L324="",Y324="",Z324=""),"Missing Required Input",IF(COUNTIF('Settings'!$A$15:$A$18,D324)=0,"Unknown Position Type",IF(J324&lt;H324,"Current Odometer Below Install",IF(I324&lt;G324,"Reading Date Before Install",IF(I324&gt;'Settings'!$B$3,"Reading Date After As-of Date",IF(L324&gt;K324,"Current Tread Above Original",IF(OR(H324&lt;0,J324&lt;0,K324&lt;=0,L324&lt;0,Y324&lt;0,Z324&lt;0,V324&lt;=0),"Check Numeric Input",IF(O324&lt;=0,"Check Wear Rate","OK")))))))))</f>
        <v/>
      </c>
      <c r="AE324" s="37" t="n"/>
      <c r="AF324" s="62">
        <f>IFERROR(IF(AND(AD324="OK",ISNUMBER(X324)),X324+ROW()/100000,""),"")</f>
        <v/>
      </c>
    </row>
    <row r="325">
      <c r="A325" s="25" t="n"/>
      <c r="B325" s="25" t="n"/>
      <c r="C325" s="25" t="n"/>
      <c r="D325" s="25" t="n"/>
      <c r="E325" s="25" t="n"/>
      <c r="F325" s="25" t="n"/>
      <c r="G325" s="55" t="n"/>
      <c r="H325" s="27" t="n"/>
      <c r="I325" s="55" t="n"/>
      <c r="J325" s="27" t="n"/>
      <c r="K325" s="56" t="n"/>
      <c r="L325" s="56" t="n"/>
      <c r="M325" s="29">
        <f>IF($A325="","",IFERROR(IF(OR(H325="",J325=""),"",MAX(0,J325-H325)),""))</f>
        <v/>
      </c>
      <c r="N325" s="57">
        <f>IF($A325="","",IFERROR(IF(OR(K325="",L325=""),"",MAX(0,K325-L325)),""))</f>
        <v/>
      </c>
      <c r="O325" s="31">
        <f>IF($A325="","",IFERROR(IF(AND(M325&gt;0,N325&gt;0),N325/(M325/1000),VLOOKUP(D325,'Settings'!$A$15:$C$18,3,FALSE)),""))</f>
        <v/>
      </c>
      <c r="P325" s="32">
        <f>IF(OR(A325="",D325=""),"",IF(AND(M325&gt;0,N325&gt;0),"Observed Wear","Default from Settings"))</f>
        <v/>
      </c>
      <c r="Q325" s="57">
        <f>IF($A325="","",IFERROR(VLOOKUP(D325,'Settings'!$A$15:$C$18,2,FALSE),""))</f>
        <v/>
      </c>
      <c r="R325" s="57">
        <f>IF($A325="","",IFERROR(MAX(0,L325-Q325),""))</f>
        <v/>
      </c>
      <c r="S325" s="29">
        <f>IF($A325="","",IFERROR(IF(L325&lt;=Q325,0,R325/O325*1000),""))</f>
        <v/>
      </c>
      <c r="T325" s="29">
        <f>IF($A325="","",IFERROR(J325+S325,""))</f>
        <v/>
      </c>
      <c r="U325" s="27" t="n"/>
      <c r="V325" s="29">
        <f>IF(A325="","",IF(U325="",'Settings'!$B$4,U325))</f>
        <v/>
      </c>
      <c r="W325" s="57">
        <f>IF($A325="","",IFERROR(S325/V325,""))</f>
        <v/>
      </c>
      <c r="X325" s="58">
        <f>IF($A325="","",IFERROR(IF(S325=0,I325,I325+ROUNDUP(W325*365/12,0)),""))</f>
        <v/>
      </c>
      <c r="Y325" s="59" t="n"/>
      <c r="Z325" s="59" t="n"/>
      <c r="AA325" s="60">
        <f>IF($A325="","",IFERROR(Y325+Z325,""))</f>
        <v/>
      </c>
      <c r="AB325" s="32">
        <f>IF(A325="","",IF(AD325&lt;&gt;"OK","Review Data",IF(L325&lt;=Q325,"Due Now",IF(X325&lt;='Settings'!$B$3,"Due Now",IF(X325&lt;='Settings'!$B$3+'Settings'!$B$5,"Due in 30 Days",IF(X325&lt;='Settings'!$B$3+'Settings'!$B$6,"Due in 90 Days",IF(X325&lt;=EDATE('Settings'!$B$3,6),"Due in 6 Months","Monitor")))))))</f>
        <v/>
      </c>
      <c r="AC325" s="61">
        <f>IF($A325="","",IFERROR(EOMONTH(X325,0),""))</f>
        <v/>
      </c>
      <c r="AD325" s="32">
        <f>IF(A325="","",IF(OR(B325="",C325="",D325="",G325="",H325="",I325="",J325="",K325="",L325="",Y325="",Z325=""),"Missing Required Input",IF(COUNTIF('Settings'!$A$15:$A$18,D325)=0,"Unknown Position Type",IF(J325&lt;H325,"Current Odometer Below Install",IF(I325&lt;G325,"Reading Date Before Install",IF(I325&gt;'Settings'!$B$3,"Reading Date After As-of Date",IF(L325&gt;K325,"Current Tread Above Original",IF(OR(H325&lt;0,J325&lt;0,K325&lt;=0,L325&lt;0,Y325&lt;0,Z325&lt;0,V325&lt;=0),"Check Numeric Input",IF(O325&lt;=0,"Check Wear Rate","OK")))))))))</f>
        <v/>
      </c>
      <c r="AE325" s="37" t="n"/>
      <c r="AF325" s="62">
        <f>IFERROR(IF(AND(AD325="OK",ISNUMBER(X325)),X325+ROW()/100000,""),"")</f>
        <v/>
      </c>
    </row>
    <row r="326">
      <c r="A326" s="25" t="n"/>
      <c r="B326" s="25" t="n"/>
      <c r="C326" s="25" t="n"/>
      <c r="D326" s="25" t="n"/>
      <c r="E326" s="25" t="n"/>
      <c r="F326" s="25" t="n"/>
      <c r="G326" s="55" t="n"/>
      <c r="H326" s="27" t="n"/>
      <c r="I326" s="55" t="n"/>
      <c r="J326" s="27" t="n"/>
      <c r="K326" s="56" t="n"/>
      <c r="L326" s="56" t="n"/>
      <c r="M326" s="29">
        <f>IF($A326="","",IFERROR(IF(OR(H326="",J326=""),"",MAX(0,J326-H326)),""))</f>
        <v/>
      </c>
      <c r="N326" s="57">
        <f>IF($A326="","",IFERROR(IF(OR(K326="",L326=""),"",MAX(0,K326-L326)),""))</f>
        <v/>
      </c>
      <c r="O326" s="31">
        <f>IF($A326="","",IFERROR(IF(AND(M326&gt;0,N326&gt;0),N326/(M326/1000),VLOOKUP(D326,'Settings'!$A$15:$C$18,3,FALSE)),""))</f>
        <v/>
      </c>
      <c r="P326" s="32">
        <f>IF(OR(A326="",D326=""),"",IF(AND(M326&gt;0,N326&gt;0),"Observed Wear","Default from Settings"))</f>
        <v/>
      </c>
      <c r="Q326" s="57">
        <f>IF($A326="","",IFERROR(VLOOKUP(D326,'Settings'!$A$15:$C$18,2,FALSE),""))</f>
        <v/>
      </c>
      <c r="R326" s="57">
        <f>IF($A326="","",IFERROR(MAX(0,L326-Q326),""))</f>
        <v/>
      </c>
      <c r="S326" s="29">
        <f>IF($A326="","",IFERROR(IF(L326&lt;=Q326,0,R326/O326*1000),""))</f>
        <v/>
      </c>
      <c r="T326" s="29">
        <f>IF($A326="","",IFERROR(J326+S326,""))</f>
        <v/>
      </c>
      <c r="U326" s="27" t="n"/>
      <c r="V326" s="29">
        <f>IF(A326="","",IF(U326="",'Settings'!$B$4,U326))</f>
        <v/>
      </c>
      <c r="W326" s="57">
        <f>IF($A326="","",IFERROR(S326/V326,""))</f>
        <v/>
      </c>
      <c r="X326" s="58">
        <f>IF($A326="","",IFERROR(IF(S326=0,I326,I326+ROUNDUP(W326*365/12,0)),""))</f>
        <v/>
      </c>
      <c r="Y326" s="59" t="n"/>
      <c r="Z326" s="59" t="n"/>
      <c r="AA326" s="60">
        <f>IF($A326="","",IFERROR(Y326+Z326,""))</f>
        <v/>
      </c>
      <c r="AB326" s="32">
        <f>IF(A326="","",IF(AD326&lt;&gt;"OK","Review Data",IF(L326&lt;=Q326,"Due Now",IF(X326&lt;='Settings'!$B$3,"Due Now",IF(X326&lt;='Settings'!$B$3+'Settings'!$B$5,"Due in 30 Days",IF(X326&lt;='Settings'!$B$3+'Settings'!$B$6,"Due in 90 Days",IF(X326&lt;=EDATE('Settings'!$B$3,6),"Due in 6 Months","Monitor")))))))</f>
        <v/>
      </c>
      <c r="AC326" s="61">
        <f>IF($A326="","",IFERROR(EOMONTH(X326,0),""))</f>
        <v/>
      </c>
      <c r="AD326" s="32">
        <f>IF(A326="","",IF(OR(B326="",C326="",D326="",G326="",H326="",I326="",J326="",K326="",L326="",Y326="",Z326=""),"Missing Required Input",IF(COUNTIF('Settings'!$A$15:$A$18,D326)=0,"Unknown Position Type",IF(J326&lt;H326,"Current Odometer Below Install",IF(I326&lt;G326,"Reading Date Before Install",IF(I326&gt;'Settings'!$B$3,"Reading Date After As-of Date",IF(L326&gt;K326,"Current Tread Above Original",IF(OR(H326&lt;0,J326&lt;0,K326&lt;=0,L326&lt;0,Y326&lt;0,Z326&lt;0,V326&lt;=0),"Check Numeric Input",IF(O326&lt;=0,"Check Wear Rate","OK")))))))))</f>
        <v/>
      </c>
      <c r="AE326" s="37" t="n"/>
      <c r="AF326" s="62">
        <f>IFERROR(IF(AND(AD326="OK",ISNUMBER(X326)),X326+ROW()/100000,""),"")</f>
        <v/>
      </c>
    </row>
    <row r="327">
      <c r="A327" s="25" t="n"/>
      <c r="B327" s="25" t="n"/>
      <c r="C327" s="25" t="n"/>
      <c r="D327" s="25" t="n"/>
      <c r="E327" s="25" t="n"/>
      <c r="F327" s="25" t="n"/>
      <c r="G327" s="55" t="n"/>
      <c r="H327" s="27" t="n"/>
      <c r="I327" s="55" t="n"/>
      <c r="J327" s="27" t="n"/>
      <c r="K327" s="56" t="n"/>
      <c r="L327" s="56" t="n"/>
      <c r="M327" s="29">
        <f>IF($A327="","",IFERROR(IF(OR(H327="",J327=""),"",MAX(0,J327-H327)),""))</f>
        <v/>
      </c>
      <c r="N327" s="57">
        <f>IF($A327="","",IFERROR(IF(OR(K327="",L327=""),"",MAX(0,K327-L327)),""))</f>
        <v/>
      </c>
      <c r="O327" s="31">
        <f>IF($A327="","",IFERROR(IF(AND(M327&gt;0,N327&gt;0),N327/(M327/1000),VLOOKUP(D327,'Settings'!$A$15:$C$18,3,FALSE)),""))</f>
        <v/>
      </c>
      <c r="P327" s="32">
        <f>IF(OR(A327="",D327=""),"",IF(AND(M327&gt;0,N327&gt;0),"Observed Wear","Default from Settings"))</f>
        <v/>
      </c>
      <c r="Q327" s="57">
        <f>IF($A327="","",IFERROR(VLOOKUP(D327,'Settings'!$A$15:$C$18,2,FALSE),""))</f>
        <v/>
      </c>
      <c r="R327" s="57">
        <f>IF($A327="","",IFERROR(MAX(0,L327-Q327),""))</f>
        <v/>
      </c>
      <c r="S327" s="29">
        <f>IF($A327="","",IFERROR(IF(L327&lt;=Q327,0,R327/O327*1000),""))</f>
        <v/>
      </c>
      <c r="T327" s="29">
        <f>IF($A327="","",IFERROR(J327+S327,""))</f>
        <v/>
      </c>
      <c r="U327" s="27" t="n"/>
      <c r="V327" s="29">
        <f>IF(A327="","",IF(U327="",'Settings'!$B$4,U327))</f>
        <v/>
      </c>
      <c r="W327" s="57">
        <f>IF($A327="","",IFERROR(S327/V327,""))</f>
        <v/>
      </c>
      <c r="X327" s="58">
        <f>IF($A327="","",IFERROR(IF(S327=0,I327,I327+ROUNDUP(W327*365/12,0)),""))</f>
        <v/>
      </c>
      <c r="Y327" s="59" t="n"/>
      <c r="Z327" s="59" t="n"/>
      <c r="AA327" s="60">
        <f>IF($A327="","",IFERROR(Y327+Z327,""))</f>
        <v/>
      </c>
      <c r="AB327" s="32">
        <f>IF(A327="","",IF(AD327&lt;&gt;"OK","Review Data",IF(L327&lt;=Q327,"Due Now",IF(X327&lt;='Settings'!$B$3,"Due Now",IF(X327&lt;='Settings'!$B$3+'Settings'!$B$5,"Due in 30 Days",IF(X327&lt;='Settings'!$B$3+'Settings'!$B$6,"Due in 90 Days",IF(X327&lt;=EDATE('Settings'!$B$3,6),"Due in 6 Months","Monitor")))))))</f>
        <v/>
      </c>
      <c r="AC327" s="61">
        <f>IF($A327="","",IFERROR(EOMONTH(X327,0),""))</f>
        <v/>
      </c>
      <c r="AD327" s="32">
        <f>IF(A327="","",IF(OR(B327="",C327="",D327="",G327="",H327="",I327="",J327="",K327="",L327="",Y327="",Z327=""),"Missing Required Input",IF(COUNTIF('Settings'!$A$15:$A$18,D327)=0,"Unknown Position Type",IF(J327&lt;H327,"Current Odometer Below Install",IF(I327&lt;G327,"Reading Date Before Install",IF(I327&gt;'Settings'!$B$3,"Reading Date After As-of Date",IF(L327&gt;K327,"Current Tread Above Original",IF(OR(H327&lt;0,J327&lt;0,K327&lt;=0,L327&lt;0,Y327&lt;0,Z327&lt;0,V327&lt;=0),"Check Numeric Input",IF(O327&lt;=0,"Check Wear Rate","OK")))))))))</f>
        <v/>
      </c>
      <c r="AE327" s="37" t="n"/>
      <c r="AF327" s="62">
        <f>IFERROR(IF(AND(AD327="OK",ISNUMBER(X327)),X327+ROW()/100000,""),"")</f>
        <v/>
      </c>
    </row>
    <row r="328">
      <c r="A328" s="25" t="n"/>
      <c r="B328" s="25" t="n"/>
      <c r="C328" s="25" t="n"/>
      <c r="D328" s="25" t="n"/>
      <c r="E328" s="25" t="n"/>
      <c r="F328" s="25" t="n"/>
      <c r="G328" s="55" t="n"/>
      <c r="H328" s="27" t="n"/>
      <c r="I328" s="55" t="n"/>
      <c r="J328" s="27" t="n"/>
      <c r="K328" s="56" t="n"/>
      <c r="L328" s="56" t="n"/>
      <c r="M328" s="29">
        <f>IF($A328="","",IFERROR(IF(OR(H328="",J328=""),"",MAX(0,J328-H328)),""))</f>
        <v/>
      </c>
      <c r="N328" s="57">
        <f>IF($A328="","",IFERROR(IF(OR(K328="",L328=""),"",MAX(0,K328-L328)),""))</f>
        <v/>
      </c>
      <c r="O328" s="31">
        <f>IF($A328="","",IFERROR(IF(AND(M328&gt;0,N328&gt;0),N328/(M328/1000),VLOOKUP(D328,'Settings'!$A$15:$C$18,3,FALSE)),""))</f>
        <v/>
      </c>
      <c r="P328" s="32">
        <f>IF(OR(A328="",D328=""),"",IF(AND(M328&gt;0,N328&gt;0),"Observed Wear","Default from Settings"))</f>
        <v/>
      </c>
      <c r="Q328" s="57">
        <f>IF($A328="","",IFERROR(VLOOKUP(D328,'Settings'!$A$15:$C$18,2,FALSE),""))</f>
        <v/>
      </c>
      <c r="R328" s="57">
        <f>IF($A328="","",IFERROR(MAX(0,L328-Q328),""))</f>
        <v/>
      </c>
      <c r="S328" s="29">
        <f>IF($A328="","",IFERROR(IF(L328&lt;=Q328,0,R328/O328*1000),""))</f>
        <v/>
      </c>
      <c r="T328" s="29">
        <f>IF($A328="","",IFERROR(J328+S328,""))</f>
        <v/>
      </c>
      <c r="U328" s="27" t="n"/>
      <c r="V328" s="29">
        <f>IF(A328="","",IF(U328="",'Settings'!$B$4,U328))</f>
        <v/>
      </c>
      <c r="W328" s="57">
        <f>IF($A328="","",IFERROR(S328/V328,""))</f>
        <v/>
      </c>
      <c r="X328" s="58">
        <f>IF($A328="","",IFERROR(IF(S328=0,I328,I328+ROUNDUP(W328*365/12,0)),""))</f>
        <v/>
      </c>
      <c r="Y328" s="59" t="n"/>
      <c r="Z328" s="59" t="n"/>
      <c r="AA328" s="60">
        <f>IF($A328="","",IFERROR(Y328+Z328,""))</f>
        <v/>
      </c>
      <c r="AB328" s="32">
        <f>IF(A328="","",IF(AD328&lt;&gt;"OK","Review Data",IF(L328&lt;=Q328,"Due Now",IF(X328&lt;='Settings'!$B$3,"Due Now",IF(X328&lt;='Settings'!$B$3+'Settings'!$B$5,"Due in 30 Days",IF(X328&lt;='Settings'!$B$3+'Settings'!$B$6,"Due in 90 Days",IF(X328&lt;=EDATE('Settings'!$B$3,6),"Due in 6 Months","Monitor")))))))</f>
        <v/>
      </c>
      <c r="AC328" s="61">
        <f>IF($A328="","",IFERROR(EOMONTH(X328,0),""))</f>
        <v/>
      </c>
      <c r="AD328" s="32">
        <f>IF(A328="","",IF(OR(B328="",C328="",D328="",G328="",H328="",I328="",J328="",K328="",L328="",Y328="",Z328=""),"Missing Required Input",IF(COUNTIF('Settings'!$A$15:$A$18,D328)=0,"Unknown Position Type",IF(J328&lt;H328,"Current Odometer Below Install",IF(I328&lt;G328,"Reading Date Before Install",IF(I328&gt;'Settings'!$B$3,"Reading Date After As-of Date",IF(L328&gt;K328,"Current Tread Above Original",IF(OR(H328&lt;0,J328&lt;0,K328&lt;=0,L328&lt;0,Y328&lt;0,Z328&lt;0,V328&lt;=0),"Check Numeric Input",IF(O328&lt;=0,"Check Wear Rate","OK")))))))))</f>
        <v/>
      </c>
      <c r="AE328" s="37" t="n"/>
      <c r="AF328" s="62">
        <f>IFERROR(IF(AND(AD328="OK",ISNUMBER(X328)),X328+ROW()/100000,""),"")</f>
        <v/>
      </c>
    </row>
    <row r="329">
      <c r="A329" s="25" t="n"/>
      <c r="B329" s="25" t="n"/>
      <c r="C329" s="25" t="n"/>
      <c r="D329" s="25" t="n"/>
      <c r="E329" s="25" t="n"/>
      <c r="F329" s="25" t="n"/>
      <c r="G329" s="55" t="n"/>
      <c r="H329" s="27" t="n"/>
      <c r="I329" s="55" t="n"/>
      <c r="J329" s="27" t="n"/>
      <c r="K329" s="56" t="n"/>
      <c r="L329" s="56" t="n"/>
      <c r="M329" s="29">
        <f>IF($A329="","",IFERROR(IF(OR(H329="",J329=""),"",MAX(0,J329-H329)),""))</f>
        <v/>
      </c>
      <c r="N329" s="57">
        <f>IF($A329="","",IFERROR(IF(OR(K329="",L329=""),"",MAX(0,K329-L329)),""))</f>
        <v/>
      </c>
      <c r="O329" s="31">
        <f>IF($A329="","",IFERROR(IF(AND(M329&gt;0,N329&gt;0),N329/(M329/1000),VLOOKUP(D329,'Settings'!$A$15:$C$18,3,FALSE)),""))</f>
        <v/>
      </c>
      <c r="P329" s="32">
        <f>IF(OR(A329="",D329=""),"",IF(AND(M329&gt;0,N329&gt;0),"Observed Wear","Default from Settings"))</f>
        <v/>
      </c>
      <c r="Q329" s="57">
        <f>IF($A329="","",IFERROR(VLOOKUP(D329,'Settings'!$A$15:$C$18,2,FALSE),""))</f>
        <v/>
      </c>
      <c r="R329" s="57">
        <f>IF($A329="","",IFERROR(MAX(0,L329-Q329),""))</f>
        <v/>
      </c>
      <c r="S329" s="29">
        <f>IF($A329="","",IFERROR(IF(L329&lt;=Q329,0,R329/O329*1000),""))</f>
        <v/>
      </c>
      <c r="T329" s="29">
        <f>IF($A329="","",IFERROR(J329+S329,""))</f>
        <v/>
      </c>
      <c r="U329" s="27" t="n"/>
      <c r="V329" s="29">
        <f>IF(A329="","",IF(U329="",'Settings'!$B$4,U329))</f>
        <v/>
      </c>
      <c r="W329" s="57">
        <f>IF($A329="","",IFERROR(S329/V329,""))</f>
        <v/>
      </c>
      <c r="X329" s="58">
        <f>IF($A329="","",IFERROR(IF(S329=0,I329,I329+ROUNDUP(W329*365/12,0)),""))</f>
        <v/>
      </c>
      <c r="Y329" s="59" t="n"/>
      <c r="Z329" s="59" t="n"/>
      <c r="AA329" s="60">
        <f>IF($A329="","",IFERROR(Y329+Z329,""))</f>
        <v/>
      </c>
      <c r="AB329" s="32">
        <f>IF(A329="","",IF(AD329&lt;&gt;"OK","Review Data",IF(L329&lt;=Q329,"Due Now",IF(X329&lt;='Settings'!$B$3,"Due Now",IF(X329&lt;='Settings'!$B$3+'Settings'!$B$5,"Due in 30 Days",IF(X329&lt;='Settings'!$B$3+'Settings'!$B$6,"Due in 90 Days",IF(X329&lt;=EDATE('Settings'!$B$3,6),"Due in 6 Months","Monitor")))))))</f>
        <v/>
      </c>
      <c r="AC329" s="61">
        <f>IF($A329="","",IFERROR(EOMONTH(X329,0),""))</f>
        <v/>
      </c>
      <c r="AD329" s="32">
        <f>IF(A329="","",IF(OR(B329="",C329="",D329="",G329="",H329="",I329="",J329="",K329="",L329="",Y329="",Z329=""),"Missing Required Input",IF(COUNTIF('Settings'!$A$15:$A$18,D329)=0,"Unknown Position Type",IF(J329&lt;H329,"Current Odometer Below Install",IF(I329&lt;G329,"Reading Date Before Install",IF(I329&gt;'Settings'!$B$3,"Reading Date After As-of Date",IF(L329&gt;K329,"Current Tread Above Original",IF(OR(H329&lt;0,J329&lt;0,K329&lt;=0,L329&lt;0,Y329&lt;0,Z329&lt;0,V329&lt;=0),"Check Numeric Input",IF(O329&lt;=0,"Check Wear Rate","OK")))))))))</f>
        <v/>
      </c>
      <c r="AE329" s="37" t="n"/>
      <c r="AF329" s="62">
        <f>IFERROR(IF(AND(AD329="OK",ISNUMBER(X329)),X329+ROW()/100000,""),"")</f>
        <v/>
      </c>
    </row>
    <row r="330">
      <c r="A330" s="25" t="n"/>
      <c r="B330" s="25" t="n"/>
      <c r="C330" s="25" t="n"/>
      <c r="D330" s="25" t="n"/>
      <c r="E330" s="25" t="n"/>
      <c r="F330" s="25" t="n"/>
      <c r="G330" s="55" t="n"/>
      <c r="H330" s="27" t="n"/>
      <c r="I330" s="55" t="n"/>
      <c r="J330" s="27" t="n"/>
      <c r="K330" s="56" t="n"/>
      <c r="L330" s="56" t="n"/>
      <c r="M330" s="29">
        <f>IF($A330="","",IFERROR(IF(OR(H330="",J330=""),"",MAX(0,J330-H330)),""))</f>
        <v/>
      </c>
      <c r="N330" s="57">
        <f>IF($A330="","",IFERROR(IF(OR(K330="",L330=""),"",MAX(0,K330-L330)),""))</f>
        <v/>
      </c>
      <c r="O330" s="31">
        <f>IF($A330="","",IFERROR(IF(AND(M330&gt;0,N330&gt;0),N330/(M330/1000),VLOOKUP(D330,'Settings'!$A$15:$C$18,3,FALSE)),""))</f>
        <v/>
      </c>
      <c r="P330" s="32">
        <f>IF(OR(A330="",D330=""),"",IF(AND(M330&gt;0,N330&gt;0),"Observed Wear","Default from Settings"))</f>
        <v/>
      </c>
      <c r="Q330" s="57">
        <f>IF($A330="","",IFERROR(VLOOKUP(D330,'Settings'!$A$15:$C$18,2,FALSE),""))</f>
        <v/>
      </c>
      <c r="R330" s="57">
        <f>IF($A330="","",IFERROR(MAX(0,L330-Q330),""))</f>
        <v/>
      </c>
      <c r="S330" s="29">
        <f>IF($A330="","",IFERROR(IF(L330&lt;=Q330,0,R330/O330*1000),""))</f>
        <v/>
      </c>
      <c r="T330" s="29">
        <f>IF($A330="","",IFERROR(J330+S330,""))</f>
        <v/>
      </c>
      <c r="U330" s="27" t="n"/>
      <c r="V330" s="29">
        <f>IF(A330="","",IF(U330="",'Settings'!$B$4,U330))</f>
        <v/>
      </c>
      <c r="W330" s="57">
        <f>IF($A330="","",IFERROR(S330/V330,""))</f>
        <v/>
      </c>
      <c r="X330" s="58">
        <f>IF($A330="","",IFERROR(IF(S330=0,I330,I330+ROUNDUP(W330*365/12,0)),""))</f>
        <v/>
      </c>
      <c r="Y330" s="59" t="n"/>
      <c r="Z330" s="59" t="n"/>
      <c r="AA330" s="60">
        <f>IF($A330="","",IFERROR(Y330+Z330,""))</f>
        <v/>
      </c>
      <c r="AB330" s="32">
        <f>IF(A330="","",IF(AD330&lt;&gt;"OK","Review Data",IF(L330&lt;=Q330,"Due Now",IF(X330&lt;='Settings'!$B$3,"Due Now",IF(X330&lt;='Settings'!$B$3+'Settings'!$B$5,"Due in 30 Days",IF(X330&lt;='Settings'!$B$3+'Settings'!$B$6,"Due in 90 Days",IF(X330&lt;=EDATE('Settings'!$B$3,6),"Due in 6 Months","Monitor")))))))</f>
        <v/>
      </c>
      <c r="AC330" s="61">
        <f>IF($A330="","",IFERROR(EOMONTH(X330,0),""))</f>
        <v/>
      </c>
      <c r="AD330" s="32">
        <f>IF(A330="","",IF(OR(B330="",C330="",D330="",G330="",H330="",I330="",J330="",K330="",L330="",Y330="",Z330=""),"Missing Required Input",IF(COUNTIF('Settings'!$A$15:$A$18,D330)=0,"Unknown Position Type",IF(J330&lt;H330,"Current Odometer Below Install",IF(I330&lt;G330,"Reading Date Before Install",IF(I330&gt;'Settings'!$B$3,"Reading Date After As-of Date",IF(L330&gt;K330,"Current Tread Above Original",IF(OR(H330&lt;0,J330&lt;0,K330&lt;=0,L330&lt;0,Y330&lt;0,Z330&lt;0,V330&lt;=0),"Check Numeric Input",IF(O330&lt;=0,"Check Wear Rate","OK")))))))))</f>
        <v/>
      </c>
      <c r="AE330" s="37" t="n"/>
      <c r="AF330" s="62">
        <f>IFERROR(IF(AND(AD330="OK",ISNUMBER(X330)),X330+ROW()/100000,""),"")</f>
        <v/>
      </c>
    </row>
    <row r="331">
      <c r="A331" s="25" t="n"/>
      <c r="B331" s="25" t="n"/>
      <c r="C331" s="25" t="n"/>
      <c r="D331" s="25" t="n"/>
      <c r="E331" s="25" t="n"/>
      <c r="F331" s="25" t="n"/>
      <c r="G331" s="55" t="n"/>
      <c r="H331" s="27" t="n"/>
      <c r="I331" s="55" t="n"/>
      <c r="J331" s="27" t="n"/>
      <c r="K331" s="56" t="n"/>
      <c r="L331" s="56" t="n"/>
      <c r="M331" s="29">
        <f>IF($A331="","",IFERROR(IF(OR(H331="",J331=""),"",MAX(0,J331-H331)),""))</f>
        <v/>
      </c>
      <c r="N331" s="57">
        <f>IF($A331="","",IFERROR(IF(OR(K331="",L331=""),"",MAX(0,K331-L331)),""))</f>
        <v/>
      </c>
      <c r="O331" s="31">
        <f>IF($A331="","",IFERROR(IF(AND(M331&gt;0,N331&gt;0),N331/(M331/1000),VLOOKUP(D331,'Settings'!$A$15:$C$18,3,FALSE)),""))</f>
        <v/>
      </c>
      <c r="P331" s="32">
        <f>IF(OR(A331="",D331=""),"",IF(AND(M331&gt;0,N331&gt;0),"Observed Wear","Default from Settings"))</f>
        <v/>
      </c>
      <c r="Q331" s="57">
        <f>IF($A331="","",IFERROR(VLOOKUP(D331,'Settings'!$A$15:$C$18,2,FALSE),""))</f>
        <v/>
      </c>
      <c r="R331" s="57">
        <f>IF($A331="","",IFERROR(MAX(0,L331-Q331),""))</f>
        <v/>
      </c>
      <c r="S331" s="29">
        <f>IF($A331="","",IFERROR(IF(L331&lt;=Q331,0,R331/O331*1000),""))</f>
        <v/>
      </c>
      <c r="T331" s="29">
        <f>IF($A331="","",IFERROR(J331+S331,""))</f>
        <v/>
      </c>
      <c r="U331" s="27" t="n"/>
      <c r="V331" s="29">
        <f>IF(A331="","",IF(U331="",'Settings'!$B$4,U331))</f>
        <v/>
      </c>
      <c r="W331" s="57">
        <f>IF($A331="","",IFERROR(S331/V331,""))</f>
        <v/>
      </c>
      <c r="X331" s="58">
        <f>IF($A331="","",IFERROR(IF(S331=0,I331,I331+ROUNDUP(W331*365/12,0)),""))</f>
        <v/>
      </c>
      <c r="Y331" s="59" t="n"/>
      <c r="Z331" s="59" t="n"/>
      <c r="AA331" s="60">
        <f>IF($A331="","",IFERROR(Y331+Z331,""))</f>
        <v/>
      </c>
      <c r="AB331" s="32">
        <f>IF(A331="","",IF(AD331&lt;&gt;"OK","Review Data",IF(L331&lt;=Q331,"Due Now",IF(X331&lt;='Settings'!$B$3,"Due Now",IF(X331&lt;='Settings'!$B$3+'Settings'!$B$5,"Due in 30 Days",IF(X331&lt;='Settings'!$B$3+'Settings'!$B$6,"Due in 90 Days",IF(X331&lt;=EDATE('Settings'!$B$3,6),"Due in 6 Months","Monitor")))))))</f>
        <v/>
      </c>
      <c r="AC331" s="61">
        <f>IF($A331="","",IFERROR(EOMONTH(X331,0),""))</f>
        <v/>
      </c>
      <c r="AD331" s="32">
        <f>IF(A331="","",IF(OR(B331="",C331="",D331="",G331="",H331="",I331="",J331="",K331="",L331="",Y331="",Z331=""),"Missing Required Input",IF(COUNTIF('Settings'!$A$15:$A$18,D331)=0,"Unknown Position Type",IF(J331&lt;H331,"Current Odometer Below Install",IF(I331&lt;G331,"Reading Date Before Install",IF(I331&gt;'Settings'!$B$3,"Reading Date After As-of Date",IF(L331&gt;K331,"Current Tread Above Original",IF(OR(H331&lt;0,J331&lt;0,K331&lt;=0,L331&lt;0,Y331&lt;0,Z331&lt;0,V331&lt;=0),"Check Numeric Input",IF(O331&lt;=0,"Check Wear Rate","OK")))))))))</f>
        <v/>
      </c>
      <c r="AE331" s="37" t="n"/>
      <c r="AF331" s="62">
        <f>IFERROR(IF(AND(AD331="OK",ISNUMBER(X331)),X331+ROW()/100000,""),"")</f>
        <v/>
      </c>
    </row>
    <row r="332">
      <c r="A332" s="25" t="n"/>
      <c r="B332" s="25" t="n"/>
      <c r="C332" s="25" t="n"/>
      <c r="D332" s="25" t="n"/>
      <c r="E332" s="25" t="n"/>
      <c r="F332" s="25" t="n"/>
      <c r="G332" s="55" t="n"/>
      <c r="H332" s="27" t="n"/>
      <c r="I332" s="55" t="n"/>
      <c r="J332" s="27" t="n"/>
      <c r="K332" s="56" t="n"/>
      <c r="L332" s="56" t="n"/>
      <c r="M332" s="29">
        <f>IF($A332="","",IFERROR(IF(OR(H332="",J332=""),"",MAX(0,J332-H332)),""))</f>
        <v/>
      </c>
      <c r="N332" s="57">
        <f>IF($A332="","",IFERROR(IF(OR(K332="",L332=""),"",MAX(0,K332-L332)),""))</f>
        <v/>
      </c>
      <c r="O332" s="31">
        <f>IF($A332="","",IFERROR(IF(AND(M332&gt;0,N332&gt;0),N332/(M332/1000),VLOOKUP(D332,'Settings'!$A$15:$C$18,3,FALSE)),""))</f>
        <v/>
      </c>
      <c r="P332" s="32">
        <f>IF(OR(A332="",D332=""),"",IF(AND(M332&gt;0,N332&gt;0),"Observed Wear","Default from Settings"))</f>
        <v/>
      </c>
      <c r="Q332" s="57">
        <f>IF($A332="","",IFERROR(VLOOKUP(D332,'Settings'!$A$15:$C$18,2,FALSE),""))</f>
        <v/>
      </c>
      <c r="R332" s="57">
        <f>IF($A332="","",IFERROR(MAX(0,L332-Q332),""))</f>
        <v/>
      </c>
      <c r="S332" s="29">
        <f>IF($A332="","",IFERROR(IF(L332&lt;=Q332,0,R332/O332*1000),""))</f>
        <v/>
      </c>
      <c r="T332" s="29">
        <f>IF($A332="","",IFERROR(J332+S332,""))</f>
        <v/>
      </c>
      <c r="U332" s="27" t="n"/>
      <c r="V332" s="29">
        <f>IF(A332="","",IF(U332="",'Settings'!$B$4,U332))</f>
        <v/>
      </c>
      <c r="W332" s="57">
        <f>IF($A332="","",IFERROR(S332/V332,""))</f>
        <v/>
      </c>
      <c r="X332" s="58">
        <f>IF($A332="","",IFERROR(IF(S332=0,I332,I332+ROUNDUP(W332*365/12,0)),""))</f>
        <v/>
      </c>
      <c r="Y332" s="59" t="n"/>
      <c r="Z332" s="59" t="n"/>
      <c r="AA332" s="60">
        <f>IF($A332="","",IFERROR(Y332+Z332,""))</f>
        <v/>
      </c>
      <c r="AB332" s="32">
        <f>IF(A332="","",IF(AD332&lt;&gt;"OK","Review Data",IF(L332&lt;=Q332,"Due Now",IF(X332&lt;='Settings'!$B$3,"Due Now",IF(X332&lt;='Settings'!$B$3+'Settings'!$B$5,"Due in 30 Days",IF(X332&lt;='Settings'!$B$3+'Settings'!$B$6,"Due in 90 Days",IF(X332&lt;=EDATE('Settings'!$B$3,6),"Due in 6 Months","Monitor")))))))</f>
        <v/>
      </c>
      <c r="AC332" s="61">
        <f>IF($A332="","",IFERROR(EOMONTH(X332,0),""))</f>
        <v/>
      </c>
      <c r="AD332" s="32">
        <f>IF(A332="","",IF(OR(B332="",C332="",D332="",G332="",H332="",I332="",J332="",K332="",L332="",Y332="",Z332=""),"Missing Required Input",IF(COUNTIF('Settings'!$A$15:$A$18,D332)=0,"Unknown Position Type",IF(J332&lt;H332,"Current Odometer Below Install",IF(I332&lt;G332,"Reading Date Before Install",IF(I332&gt;'Settings'!$B$3,"Reading Date After As-of Date",IF(L332&gt;K332,"Current Tread Above Original",IF(OR(H332&lt;0,J332&lt;0,K332&lt;=0,L332&lt;0,Y332&lt;0,Z332&lt;0,V332&lt;=0),"Check Numeric Input",IF(O332&lt;=0,"Check Wear Rate","OK")))))))))</f>
        <v/>
      </c>
      <c r="AE332" s="37" t="n"/>
      <c r="AF332" s="62">
        <f>IFERROR(IF(AND(AD332="OK",ISNUMBER(X332)),X332+ROW()/100000,""),"")</f>
        <v/>
      </c>
    </row>
    <row r="333">
      <c r="A333" s="25" t="n"/>
      <c r="B333" s="25" t="n"/>
      <c r="C333" s="25" t="n"/>
      <c r="D333" s="25" t="n"/>
      <c r="E333" s="25" t="n"/>
      <c r="F333" s="25" t="n"/>
      <c r="G333" s="55" t="n"/>
      <c r="H333" s="27" t="n"/>
      <c r="I333" s="55" t="n"/>
      <c r="J333" s="27" t="n"/>
      <c r="K333" s="56" t="n"/>
      <c r="L333" s="56" t="n"/>
      <c r="M333" s="29">
        <f>IF($A333="","",IFERROR(IF(OR(H333="",J333=""),"",MAX(0,J333-H333)),""))</f>
        <v/>
      </c>
      <c r="N333" s="57">
        <f>IF($A333="","",IFERROR(IF(OR(K333="",L333=""),"",MAX(0,K333-L333)),""))</f>
        <v/>
      </c>
      <c r="O333" s="31">
        <f>IF($A333="","",IFERROR(IF(AND(M333&gt;0,N333&gt;0),N333/(M333/1000),VLOOKUP(D333,'Settings'!$A$15:$C$18,3,FALSE)),""))</f>
        <v/>
      </c>
      <c r="P333" s="32">
        <f>IF(OR(A333="",D333=""),"",IF(AND(M333&gt;0,N333&gt;0),"Observed Wear","Default from Settings"))</f>
        <v/>
      </c>
      <c r="Q333" s="57">
        <f>IF($A333="","",IFERROR(VLOOKUP(D333,'Settings'!$A$15:$C$18,2,FALSE),""))</f>
        <v/>
      </c>
      <c r="R333" s="57">
        <f>IF($A333="","",IFERROR(MAX(0,L333-Q333),""))</f>
        <v/>
      </c>
      <c r="S333" s="29">
        <f>IF($A333="","",IFERROR(IF(L333&lt;=Q333,0,R333/O333*1000),""))</f>
        <v/>
      </c>
      <c r="T333" s="29">
        <f>IF($A333="","",IFERROR(J333+S333,""))</f>
        <v/>
      </c>
      <c r="U333" s="27" t="n"/>
      <c r="V333" s="29">
        <f>IF(A333="","",IF(U333="",'Settings'!$B$4,U333))</f>
        <v/>
      </c>
      <c r="W333" s="57">
        <f>IF($A333="","",IFERROR(S333/V333,""))</f>
        <v/>
      </c>
      <c r="X333" s="58">
        <f>IF($A333="","",IFERROR(IF(S333=0,I333,I333+ROUNDUP(W333*365/12,0)),""))</f>
        <v/>
      </c>
      <c r="Y333" s="59" t="n"/>
      <c r="Z333" s="59" t="n"/>
      <c r="AA333" s="60">
        <f>IF($A333="","",IFERROR(Y333+Z333,""))</f>
        <v/>
      </c>
      <c r="AB333" s="32">
        <f>IF(A333="","",IF(AD333&lt;&gt;"OK","Review Data",IF(L333&lt;=Q333,"Due Now",IF(X333&lt;='Settings'!$B$3,"Due Now",IF(X333&lt;='Settings'!$B$3+'Settings'!$B$5,"Due in 30 Days",IF(X333&lt;='Settings'!$B$3+'Settings'!$B$6,"Due in 90 Days",IF(X333&lt;=EDATE('Settings'!$B$3,6),"Due in 6 Months","Monitor")))))))</f>
        <v/>
      </c>
      <c r="AC333" s="61">
        <f>IF($A333="","",IFERROR(EOMONTH(X333,0),""))</f>
        <v/>
      </c>
      <c r="AD333" s="32">
        <f>IF(A333="","",IF(OR(B333="",C333="",D333="",G333="",H333="",I333="",J333="",K333="",L333="",Y333="",Z333=""),"Missing Required Input",IF(COUNTIF('Settings'!$A$15:$A$18,D333)=0,"Unknown Position Type",IF(J333&lt;H333,"Current Odometer Below Install",IF(I333&lt;G333,"Reading Date Before Install",IF(I333&gt;'Settings'!$B$3,"Reading Date After As-of Date",IF(L333&gt;K333,"Current Tread Above Original",IF(OR(H333&lt;0,J333&lt;0,K333&lt;=0,L333&lt;0,Y333&lt;0,Z333&lt;0,V333&lt;=0),"Check Numeric Input",IF(O333&lt;=0,"Check Wear Rate","OK")))))))))</f>
        <v/>
      </c>
      <c r="AE333" s="37" t="n"/>
      <c r="AF333" s="62">
        <f>IFERROR(IF(AND(AD333="OK",ISNUMBER(X333)),X333+ROW()/100000,""),"")</f>
        <v/>
      </c>
    </row>
    <row r="334">
      <c r="A334" s="25" t="n"/>
      <c r="B334" s="25" t="n"/>
      <c r="C334" s="25" t="n"/>
      <c r="D334" s="25" t="n"/>
      <c r="E334" s="25" t="n"/>
      <c r="F334" s="25" t="n"/>
      <c r="G334" s="55" t="n"/>
      <c r="H334" s="27" t="n"/>
      <c r="I334" s="55" t="n"/>
      <c r="J334" s="27" t="n"/>
      <c r="K334" s="56" t="n"/>
      <c r="L334" s="56" t="n"/>
      <c r="M334" s="29">
        <f>IF($A334="","",IFERROR(IF(OR(H334="",J334=""),"",MAX(0,J334-H334)),""))</f>
        <v/>
      </c>
      <c r="N334" s="57">
        <f>IF($A334="","",IFERROR(IF(OR(K334="",L334=""),"",MAX(0,K334-L334)),""))</f>
        <v/>
      </c>
      <c r="O334" s="31">
        <f>IF($A334="","",IFERROR(IF(AND(M334&gt;0,N334&gt;0),N334/(M334/1000),VLOOKUP(D334,'Settings'!$A$15:$C$18,3,FALSE)),""))</f>
        <v/>
      </c>
      <c r="P334" s="32">
        <f>IF(OR(A334="",D334=""),"",IF(AND(M334&gt;0,N334&gt;0),"Observed Wear","Default from Settings"))</f>
        <v/>
      </c>
      <c r="Q334" s="57">
        <f>IF($A334="","",IFERROR(VLOOKUP(D334,'Settings'!$A$15:$C$18,2,FALSE),""))</f>
        <v/>
      </c>
      <c r="R334" s="57">
        <f>IF($A334="","",IFERROR(MAX(0,L334-Q334),""))</f>
        <v/>
      </c>
      <c r="S334" s="29">
        <f>IF($A334="","",IFERROR(IF(L334&lt;=Q334,0,R334/O334*1000),""))</f>
        <v/>
      </c>
      <c r="T334" s="29">
        <f>IF($A334="","",IFERROR(J334+S334,""))</f>
        <v/>
      </c>
      <c r="U334" s="27" t="n"/>
      <c r="V334" s="29">
        <f>IF(A334="","",IF(U334="",'Settings'!$B$4,U334))</f>
        <v/>
      </c>
      <c r="W334" s="57">
        <f>IF($A334="","",IFERROR(S334/V334,""))</f>
        <v/>
      </c>
      <c r="X334" s="58">
        <f>IF($A334="","",IFERROR(IF(S334=0,I334,I334+ROUNDUP(W334*365/12,0)),""))</f>
        <v/>
      </c>
      <c r="Y334" s="59" t="n"/>
      <c r="Z334" s="59" t="n"/>
      <c r="AA334" s="60">
        <f>IF($A334="","",IFERROR(Y334+Z334,""))</f>
        <v/>
      </c>
      <c r="AB334" s="32">
        <f>IF(A334="","",IF(AD334&lt;&gt;"OK","Review Data",IF(L334&lt;=Q334,"Due Now",IF(X334&lt;='Settings'!$B$3,"Due Now",IF(X334&lt;='Settings'!$B$3+'Settings'!$B$5,"Due in 30 Days",IF(X334&lt;='Settings'!$B$3+'Settings'!$B$6,"Due in 90 Days",IF(X334&lt;=EDATE('Settings'!$B$3,6),"Due in 6 Months","Monitor")))))))</f>
        <v/>
      </c>
      <c r="AC334" s="61">
        <f>IF($A334="","",IFERROR(EOMONTH(X334,0),""))</f>
        <v/>
      </c>
      <c r="AD334" s="32">
        <f>IF(A334="","",IF(OR(B334="",C334="",D334="",G334="",H334="",I334="",J334="",K334="",L334="",Y334="",Z334=""),"Missing Required Input",IF(COUNTIF('Settings'!$A$15:$A$18,D334)=0,"Unknown Position Type",IF(J334&lt;H334,"Current Odometer Below Install",IF(I334&lt;G334,"Reading Date Before Install",IF(I334&gt;'Settings'!$B$3,"Reading Date After As-of Date",IF(L334&gt;K334,"Current Tread Above Original",IF(OR(H334&lt;0,J334&lt;0,K334&lt;=0,L334&lt;0,Y334&lt;0,Z334&lt;0,V334&lt;=0),"Check Numeric Input",IF(O334&lt;=0,"Check Wear Rate","OK")))))))))</f>
        <v/>
      </c>
      <c r="AE334" s="37" t="n"/>
      <c r="AF334" s="62">
        <f>IFERROR(IF(AND(AD334="OK",ISNUMBER(X334)),X334+ROW()/100000,""),"")</f>
        <v/>
      </c>
    </row>
    <row r="335">
      <c r="A335" s="25" t="n"/>
      <c r="B335" s="25" t="n"/>
      <c r="C335" s="25" t="n"/>
      <c r="D335" s="25" t="n"/>
      <c r="E335" s="25" t="n"/>
      <c r="F335" s="25" t="n"/>
      <c r="G335" s="55" t="n"/>
      <c r="H335" s="27" t="n"/>
      <c r="I335" s="55" t="n"/>
      <c r="J335" s="27" t="n"/>
      <c r="K335" s="56" t="n"/>
      <c r="L335" s="56" t="n"/>
      <c r="M335" s="29">
        <f>IF($A335="","",IFERROR(IF(OR(H335="",J335=""),"",MAX(0,J335-H335)),""))</f>
        <v/>
      </c>
      <c r="N335" s="57">
        <f>IF($A335="","",IFERROR(IF(OR(K335="",L335=""),"",MAX(0,K335-L335)),""))</f>
        <v/>
      </c>
      <c r="O335" s="31">
        <f>IF($A335="","",IFERROR(IF(AND(M335&gt;0,N335&gt;0),N335/(M335/1000),VLOOKUP(D335,'Settings'!$A$15:$C$18,3,FALSE)),""))</f>
        <v/>
      </c>
      <c r="P335" s="32">
        <f>IF(OR(A335="",D335=""),"",IF(AND(M335&gt;0,N335&gt;0),"Observed Wear","Default from Settings"))</f>
        <v/>
      </c>
      <c r="Q335" s="57">
        <f>IF($A335="","",IFERROR(VLOOKUP(D335,'Settings'!$A$15:$C$18,2,FALSE),""))</f>
        <v/>
      </c>
      <c r="R335" s="57">
        <f>IF($A335="","",IFERROR(MAX(0,L335-Q335),""))</f>
        <v/>
      </c>
      <c r="S335" s="29">
        <f>IF($A335="","",IFERROR(IF(L335&lt;=Q335,0,R335/O335*1000),""))</f>
        <v/>
      </c>
      <c r="T335" s="29">
        <f>IF($A335="","",IFERROR(J335+S335,""))</f>
        <v/>
      </c>
      <c r="U335" s="27" t="n"/>
      <c r="V335" s="29">
        <f>IF(A335="","",IF(U335="",'Settings'!$B$4,U335))</f>
        <v/>
      </c>
      <c r="W335" s="57">
        <f>IF($A335="","",IFERROR(S335/V335,""))</f>
        <v/>
      </c>
      <c r="X335" s="58">
        <f>IF($A335="","",IFERROR(IF(S335=0,I335,I335+ROUNDUP(W335*365/12,0)),""))</f>
        <v/>
      </c>
      <c r="Y335" s="59" t="n"/>
      <c r="Z335" s="59" t="n"/>
      <c r="AA335" s="60">
        <f>IF($A335="","",IFERROR(Y335+Z335,""))</f>
        <v/>
      </c>
      <c r="AB335" s="32">
        <f>IF(A335="","",IF(AD335&lt;&gt;"OK","Review Data",IF(L335&lt;=Q335,"Due Now",IF(X335&lt;='Settings'!$B$3,"Due Now",IF(X335&lt;='Settings'!$B$3+'Settings'!$B$5,"Due in 30 Days",IF(X335&lt;='Settings'!$B$3+'Settings'!$B$6,"Due in 90 Days",IF(X335&lt;=EDATE('Settings'!$B$3,6),"Due in 6 Months","Monitor")))))))</f>
        <v/>
      </c>
      <c r="AC335" s="61">
        <f>IF($A335="","",IFERROR(EOMONTH(X335,0),""))</f>
        <v/>
      </c>
      <c r="AD335" s="32">
        <f>IF(A335="","",IF(OR(B335="",C335="",D335="",G335="",H335="",I335="",J335="",K335="",L335="",Y335="",Z335=""),"Missing Required Input",IF(COUNTIF('Settings'!$A$15:$A$18,D335)=0,"Unknown Position Type",IF(J335&lt;H335,"Current Odometer Below Install",IF(I335&lt;G335,"Reading Date Before Install",IF(I335&gt;'Settings'!$B$3,"Reading Date After As-of Date",IF(L335&gt;K335,"Current Tread Above Original",IF(OR(H335&lt;0,J335&lt;0,K335&lt;=0,L335&lt;0,Y335&lt;0,Z335&lt;0,V335&lt;=0),"Check Numeric Input",IF(O335&lt;=0,"Check Wear Rate","OK")))))))))</f>
        <v/>
      </c>
      <c r="AE335" s="37" t="n"/>
      <c r="AF335" s="62">
        <f>IFERROR(IF(AND(AD335="OK",ISNUMBER(X335)),X335+ROW()/100000,""),"")</f>
        <v/>
      </c>
    </row>
    <row r="336">
      <c r="A336" s="25" t="n"/>
      <c r="B336" s="25" t="n"/>
      <c r="C336" s="25" t="n"/>
      <c r="D336" s="25" t="n"/>
      <c r="E336" s="25" t="n"/>
      <c r="F336" s="25" t="n"/>
      <c r="G336" s="55" t="n"/>
      <c r="H336" s="27" t="n"/>
      <c r="I336" s="55" t="n"/>
      <c r="J336" s="27" t="n"/>
      <c r="K336" s="56" t="n"/>
      <c r="L336" s="56" t="n"/>
      <c r="M336" s="29">
        <f>IF($A336="","",IFERROR(IF(OR(H336="",J336=""),"",MAX(0,J336-H336)),""))</f>
        <v/>
      </c>
      <c r="N336" s="57">
        <f>IF($A336="","",IFERROR(IF(OR(K336="",L336=""),"",MAX(0,K336-L336)),""))</f>
        <v/>
      </c>
      <c r="O336" s="31">
        <f>IF($A336="","",IFERROR(IF(AND(M336&gt;0,N336&gt;0),N336/(M336/1000),VLOOKUP(D336,'Settings'!$A$15:$C$18,3,FALSE)),""))</f>
        <v/>
      </c>
      <c r="P336" s="32">
        <f>IF(OR(A336="",D336=""),"",IF(AND(M336&gt;0,N336&gt;0),"Observed Wear","Default from Settings"))</f>
        <v/>
      </c>
      <c r="Q336" s="57">
        <f>IF($A336="","",IFERROR(VLOOKUP(D336,'Settings'!$A$15:$C$18,2,FALSE),""))</f>
        <v/>
      </c>
      <c r="R336" s="57">
        <f>IF($A336="","",IFERROR(MAX(0,L336-Q336),""))</f>
        <v/>
      </c>
      <c r="S336" s="29">
        <f>IF($A336="","",IFERROR(IF(L336&lt;=Q336,0,R336/O336*1000),""))</f>
        <v/>
      </c>
      <c r="T336" s="29">
        <f>IF($A336="","",IFERROR(J336+S336,""))</f>
        <v/>
      </c>
      <c r="U336" s="27" t="n"/>
      <c r="V336" s="29">
        <f>IF(A336="","",IF(U336="",'Settings'!$B$4,U336))</f>
        <v/>
      </c>
      <c r="W336" s="57">
        <f>IF($A336="","",IFERROR(S336/V336,""))</f>
        <v/>
      </c>
      <c r="X336" s="58">
        <f>IF($A336="","",IFERROR(IF(S336=0,I336,I336+ROUNDUP(W336*365/12,0)),""))</f>
        <v/>
      </c>
      <c r="Y336" s="59" t="n"/>
      <c r="Z336" s="59" t="n"/>
      <c r="AA336" s="60">
        <f>IF($A336="","",IFERROR(Y336+Z336,""))</f>
        <v/>
      </c>
      <c r="AB336" s="32">
        <f>IF(A336="","",IF(AD336&lt;&gt;"OK","Review Data",IF(L336&lt;=Q336,"Due Now",IF(X336&lt;='Settings'!$B$3,"Due Now",IF(X336&lt;='Settings'!$B$3+'Settings'!$B$5,"Due in 30 Days",IF(X336&lt;='Settings'!$B$3+'Settings'!$B$6,"Due in 90 Days",IF(X336&lt;=EDATE('Settings'!$B$3,6),"Due in 6 Months","Monitor")))))))</f>
        <v/>
      </c>
      <c r="AC336" s="61">
        <f>IF($A336="","",IFERROR(EOMONTH(X336,0),""))</f>
        <v/>
      </c>
      <c r="AD336" s="32">
        <f>IF(A336="","",IF(OR(B336="",C336="",D336="",G336="",H336="",I336="",J336="",K336="",L336="",Y336="",Z336=""),"Missing Required Input",IF(COUNTIF('Settings'!$A$15:$A$18,D336)=0,"Unknown Position Type",IF(J336&lt;H336,"Current Odometer Below Install",IF(I336&lt;G336,"Reading Date Before Install",IF(I336&gt;'Settings'!$B$3,"Reading Date After As-of Date",IF(L336&gt;K336,"Current Tread Above Original",IF(OR(H336&lt;0,J336&lt;0,K336&lt;=0,L336&lt;0,Y336&lt;0,Z336&lt;0,V336&lt;=0),"Check Numeric Input",IF(O336&lt;=0,"Check Wear Rate","OK")))))))))</f>
        <v/>
      </c>
      <c r="AE336" s="37" t="n"/>
      <c r="AF336" s="62">
        <f>IFERROR(IF(AND(AD336="OK",ISNUMBER(X336)),X336+ROW()/100000,""),"")</f>
        <v/>
      </c>
    </row>
    <row r="337">
      <c r="A337" s="25" t="n"/>
      <c r="B337" s="25" t="n"/>
      <c r="C337" s="25" t="n"/>
      <c r="D337" s="25" t="n"/>
      <c r="E337" s="25" t="n"/>
      <c r="F337" s="25" t="n"/>
      <c r="G337" s="55" t="n"/>
      <c r="H337" s="27" t="n"/>
      <c r="I337" s="55" t="n"/>
      <c r="J337" s="27" t="n"/>
      <c r="K337" s="56" t="n"/>
      <c r="L337" s="56" t="n"/>
      <c r="M337" s="29">
        <f>IF($A337="","",IFERROR(IF(OR(H337="",J337=""),"",MAX(0,J337-H337)),""))</f>
        <v/>
      </c>
      <c r="N337" s="57">
        <f>IF($A337="","",IFERROR(IF(OR(K337="",L337=""),"",MAX(0,K337-L337)),""))</f>
        <v/>
      </c>
      <c r="O337" s="31">
        <f>IF($A337="","",IFERROR(IF(AND(M337&gt;0,N337&gt;0),N337/(M337/1000),VLOOKUP(D337,'Settings'!$A$15:$C$18,3,FALSE)),""))</f>
        <v/>
      </c>
      <c r="P337" s="32">
        <f>IF(OR(A337="",D337=""),"",IF(AND(M337&gt;0,N337&gt;0),"Observed Wear","Default from Settings"))</f>
        <v/>
      </c>
      <c r="Q337" s="57">
        <f>IF($A337="","",IFERROR(VLOOKUP(D337,'Settings'!$A$15:$C$18,2,FALSE),""))</f>
        <v/>
      </c>
      <c r="R337" s="57">
        <f>IF($A337="","",IFERROR(MAX(0,L337-Q337),""))</f>
        <v/>
      </c>
      <c r="S337" s="29">
        <f>IF($A337="","",IFERROR(IF(L337&lt;=Q337,0,R337/O337*1000),""))</f>
        <v/>
      </c>
      <c r="T337" s="29">
        <f>IF($A337="","",IFERROR(J337+S337,""))</f>
        <v/>
      </c>
      <c r="U337" s="27" t="n"/>
      <c r="V337" s="29">
        <f>IF(A337="","",IF(U337="",'Settings'!$B$4,U337))</f>
        <v/>
      </c>
      <c r="W337" s="57">
        <f>IF($A337="","",IFERROR(S337/V337,""))</f>
        <v/>
      </c>
      <c r="X337" s="58">
        <f>IF($A337="","",IFERROR(IF(S337=0,I337,I337+ROUNDUP(W337*365/12,0)),""))</f>
        <v/>
      </c>
      <c r="Y337" s="59" t="n"/>
      <c r="Z337" s="59" t="n"/>
      <c r="AA337" s="60">
        <f>IF($A337="","",IFERROR(Y337+Z337,""))</f>
        <v/>
      </c>
      <c r="AB337" s="32">
        <f>IF(A337="","",IF(AD337&lt;&gt;"OK","Review Data",IF(L337&lt;=Q337,"Due Now",IF(X337&lt;='Settings'!$B$3,"Due Now",IF(X337&lt;='Settings'!$B$3+'Settings'!$B$5,"Due in 30 Days",IF(X337&lt;='Settings'!$B$3+'Settings'!$B$6,"Due in 90 Days",IF(X337&lt;=EDATE('Settings'!$B$3,6),"Due in 6 Months","Monitor")))))))</f>
        <v/>
      </c>
      <c r="AC337" s="61">
        <f>IF($A337="","",IFERROR(EOMONTH(X337,0),""))</f>
        <v/>
      </c>
      <c r="AD337" s="32">
        <f>IF(A337="","",IF(OR(B337="",C337="",D337="",G337="",H337="",I337="",J337="",K337="",L337="",Y337="",Z337=""),"Missing Required Input",IF(COUNTIF('Settings'!$A$15:$A$18,D337)=0,"Unknown Position Type",IF(J337&lt;H337,"Current Odometer Below Install",IF(I337&lt;G337,"Reading Date Before Install",IF(I337&gt;'Settings'!$B$3,"Reading Date After As-of Date",IF(L337&gt;K337,"Current Tread Above Original",IF(OR(H337&lt;0,J337&lt;0,K337&lt;=0,L337&lt;0,Y337&lt;0,Z337&lt;0,V337&lt;=0),"Check Numeric Input",IF(O337&lt;=0,"Check Wear Rate","OK")))))))))</f>
        <v/>
      </c>
      <c r="AE337" s="37" t="n"/>
      <c r="AF337" s="62">
        <f>IFERROR(IF(AND(AD337="OK",ISNUMBER(X337)),X337+ROW()/100000,""),"")</f>
        <v/>
      </c>
    </row>
    <row r="338">
      <c r="A338" s="25" t="n"/>
      <c r="B338" s="25" t="n"/>
      <c r="C338" s="25" t="n"/>
      <c r="D338" s="25" t="n"/>
      <c r="E338" s="25" t="n"/>
      <c r="F338" s="25" t="n"/>
      <c r="G338" s="55" t="n"/>
      <c r="H338" s="27" t="n"/>
      <c r="I338" s="55" t="n"/>
      <c r="J338" s="27" t="n"/>
      <c r="K338" s="56" t="n"/>
      <c r="L338" s="56" t="n"/>
      <c r="M338" s="29">
        <f>IF($A338="","",IFERROR(IF(OR(H338="",J338=""),"",MAX(0,J338-H338)),""))</f>
        <v/>
      </c>
      <c r="N338" s="57">
        <f>IF($A338="","",IFERROR(IF(OR(K338="",L338=""),"",MAX(0,K338-L338)),""))</f>
        <v/>
      </c>
      <c r="O338" s="31">
        <f>IF($A338="","",IFERROR(IF(AND(M338&gt;0,N338&gt;0),N338/(M338/1000),VLOOKUP(D338,'Settings'!$A$15:$C$18,3,FALSE)),""))</f>
        <v/>
      </c>
      <c r="P338" s="32">
        <f>IF(OR(A338="",D338=""),"",IF(AND(M338&gt;0,N338&gt;0),"Observed Wear","Default from Settings"))</f>
        <v/>
      </c>
      <c r="Q338" s="57">
        <f>IF($A338="","",IFERROR(VLOOKUP(D338,'Settings'!$A$15:$C$18,2,FALSE),""))</f>
        <v/>
      </c>
      <c r="R338" s="57">
        <f>IF($A338="","",IFERROR(MAX(0,L338-Q338),""))</f>
        <v/>
      </c>
      <c r="S338" s="29">
        <f>IF($A338="","",IFERROR(IF(L338&lt;=Q338,0,R338/O338*1000),""))</f>
        <v/>
      </c>
      <c r="T338" s="29">
        <f>IF($A338="","",IFERROR(J338+S338,""))</f>
        <v/>
      </c>
      <c r="U338" s="27" t="n"/>
      <c r="V338" s="29">
        <f>IF(A338="","",IF(U338="",'Settings'!$B$4,U338))</f>
        <v/>
      </c>
      <c r="W338" s="57">
        <f>IF($A338="","",IFERROR(S338/V338,""))</f>
        <v/>
      </c>
      <c r="X338" s="58">
        <f>IF($A338="","",IFERROR(IF(S338=0,I338,I338+ROUNDUP(W338*365/12,0)),""))</f>
        <v/>
      </c>
      <c r="Y338" s="59" t="n"/>
      <c r="Z338" s="59" t="n"/>
      <c r="AA338" s="60">
        <f>IF($A338="","",IFERROR(Y338+Z338,""))</f>
        <v/>
      </c>
      <c r="AB338" s="32">
        <f>IF(A338="","",IF(AD338&lt;&gt;"OK","Review Data",IF(L338&lt;=Q338,"Due Now",IF(X338&lt;='Settings'!$B$3,"Due Now",IF(X338&lt;='Settings'!$B$3+'Settings'!$B$5,"Due in 30 Days",IF(X338&lt;='Settings'!$B$3+'Settings'!$B$6,"Due in 90 Days",IF(X338&lt;=EDATE('Settings'!$B$3,6),"Due in 6 Months","Monitor")))))))</f>
        <v/>
      </c>
      <c r="AC338" s="61">
        <f>IF($A338="","",IFERROR(EOMONTH(X338,0),""))</f>
        <v/>
      </c>
      <c r="AD338" s="32">
        <f>IF(A338="","",IF(OR(B338="",C338="",D338="",G338="",H338="",I338="",J338="",K338="",L338="",Y338="",Z338=""),"Missing Required Input",IF(COUNTIF('Settings'!$A$15:$A$18,D338)=0,"Unknown Position Type",IF(J338&lt;H338,"Current Odometer Below Install",IF(I338&lt;G338,"Reading Date Before Install",IF(I338&gt;'Settings'!$B$3,"Reading Date After As-of Date",IF(L338&gt;K338,"Current Tread Above Original",IF(OR(H338&lt;0,J338&lt;0,K338&lt;=0,L338&lt;0,Y338&lt;0,Z338&lt;0,V338&lt;=0),"Check Numeric Input",IF(O338&lt;=0,"Check Wear Rate","OK")))))))))</f>
        <v/>
      </c>
      <c r="AE338" s="37" t="n"/>
      <c r="AF338" s="62">
        <f>IFERROR(IF(AND(AD338="OK",ISNUMBER(X338)),X338+ROW()/100000,""),"")</f>
        <v/>
      </c>
    </row>
    <row r="339">
      <c r="A339" s="25" t="n"/>
      <c r="B339" s="25" t="n"/>
      <c r="C339" s="25" t="n"/>
      <c r="D339" s="25" t="n"/>
      <c r="E339" s="25" t="n"/>
      <c r="F339" s="25" t="n"/>
      <c r="G339" s="55" t="n"/>
      <c r="H339" s="27" t="n"/>
      <c r="I339" s="55" t="n"/>
      <c r="J339" s="27" t="n"/>
      <c r="K339" s="56" t="n"/>
      <c r="L339" s="56" t="n"/>
      <c r="M339" s="29">
        <f>IF($A339="","",IFERROR(IF(OR(H339="",J339=""),"",MAX(0,J339-H339)),""))</f>
        <v/>
      </c>
      <c r="N339" s="57">
        <f>IF($A339="","",IFERROR(IF(OR(K339="",L339=""),"",MAX(0,K339-L339)),""))</f>
        <v/>
      </c>
      <c r="O339" s="31">
        <f>IF($A339="","",IFERROR(IF(AND(M339&gt;0,N339&gt;0),N339/(M339/1000),VLOOKUP(D339,'Settings'!$A$15:$C$18,3,FALSE)),""))</f>
        <v/>
      </c>
      <c r="P339" s="32">
        <f>IF(OR(A339="",D339=""),"",IF(AND(M339&gt;0,N339&gt;0),"Observed Wear","Default from Settings"))</f>
        <v/>
      </c>
      <c r="Q339" s="57">
        <f>IF($A339="","",IFERROR(VLOOKUP(D339,'Settings'!$A$15:$C$18,2,FALSE),""))</f>
        <v/>
      </c>
      <c r="R339" s="57">
        <f>IF($A339="","",IFERROR(MAX(0,L339-Q339),""))</f>
        <v/>
      </c>
      <c r="S339" s="29">
        <f>IF($A339="","",IFERROR(IF(L339&lt;=Q339,0,R339/O339*1000),""))</f>
        <v/>
      </c>
      <c r="T339" s="29">
        <f>IF($A339="","",IFERROR(J339+S339,""))</f>
        <v/>
      </c>
      <c r="U339" s="27" t="n"/>
      <c r="V339" s="29">
        <f>IF(A339="","",IF(U339="",'Settings'!$B$4,U339))</f>
        <v/>
      </c>
      <c r="W339" s="57">
        <f>IF($A339="","",IFERROR(S339/V339,""))</f>
        <v/>
      </c>
      <c r="X339" s="58">
        <f>IF($A339="","",IFERROR(IF(S339=0,I339,I339+ROUNDUP(W339*365/12,0)),""))</f>
        <v/>
      </c>
      <c r="Y339" s="59" t="n"/>
      <c r="Z339" s="59" t="n"/>
      <c r="AA339" s="60">
        <f>IF($A339="","",IFERROR(Y339+Z339,""))</f>
        <v/>
      </c>
      <c r="AB339" s="32">
        <f>IF(A339="","",IF(AD339&lt;&gt;"OK","Review Data",IF(L339&lt;=Q339,"Due Now",IF(X339&lt;='Settings'!$B$3,"Due Now",IF(X339&lt;='Settings'!$B$3+'Settings'!$B$5,"Due in 30 Days",IF(X339&lt;='Settings'!$B$3+'Settings'!$B$6,"Due in 90 Days",IF(X339&lt;=EDATE('Settings'!$B$3,6),"Due in 6 Months","Monitor")))))))</f>
        <v/>
      </c>
      <c r="AC339" s="61">
        <f>IF($A339="","",IFERROR(EOMONTH(X339,0),""))</f>
        <v/>
      </c>
      <c r="AD339" s="32">
        <f>IF(A339="","",IF(OR(B339="",C339="",D339="",G339="",H339="",I339="",J339="",K339="",L339="",Y339="",Z339=""),"Missing Required Input",IF(COUNTIF('Settings'!$A$15:$A$18,D339)=0,"Unknown Position Type",IF(J339&lt;H339,"Current Odometer Below Install",IF(I339&lt;G339,"Reading Date Before Install",IF(I339&gt;'Settings'!$B$3,"Reading Date After As-of Date",IF(L339&gt;K339,"Current Tread Above Original",IF(OR(H339&lt;0,J339&lt;0,K339&lt;=0,L339&lt;0,Y339&lt;0,Z339&lt;0,V339&lt;=0),"Check Numeric Input",IF(O339&lt;=0,"Check Wear Rate","OK")))))))))</f>
        <v/>
      </c>
      <c r="AE339" s="37" t="n"/>
      <c r="AF339" s="62">
        <f>IFERROR(IF(AND(AD339="OK",ISNUMBER(X339)),X339+ROW()/100000,""),"")</f>
        <v/>
      </c>
    </row>
    <row r="340">
      <c r="A340" s="25" t="n"/>
      <c r="B340" s="25" t="n"/>
      <c r="C340" s="25" t="n"/>
      <c r="D340" s="25" t="n"/>
      <c r="E340" s="25" t="n"/>
      <c r="F340" s="25" t="n"/>
      <c r="G340" s="55" t="n"/>
      <c r="H340" s="27" t="n"/>
      <c r="I340" s="55" t="n"/>
      <c r="J340" s="27" t="n"/>
      <c r="K340" s="56" t="n"/>
      <c r="L340" s="56" t="n"/>
      <c r="M340" s="29">
        <f>IF($A340="","",IFERROR(IF(OR(H340="",J340=""),"",MAX(0,J340-H340)),""))</f>
        <v/>
      </c>
      <c r="N340" s="57">
        <f>IF($A340="","",IFERROR(IF(OR(K340="",L340=""),"",MAX(0,K340-L340)),""))</f>
        <v/>
      </c>
      <c r="O340" s="31">
        <f>IF($A340="","",IFERROR(IF(AND(M340&gt;0,N340&gt;0),N340/(M340/1000),VLOOKUP(D340,'Settings'!$A$15:$C$18,3,FALSE)),""))</f>
        <v/>
      </c>
      <c r="P340" s="32">
        <f>IF(OR(A340="",D340=""),"",IF(AND(M340&gt;0,N340&gt;0),"Observed Wear","Default from Settings"))</f>
        <v/>
      </c>
      <c r="Q340" s="57">
        <f>IF($A340="","",IFERROR(VLOOKUP(D340,'Settings'!$A$15:$C$18,2,FALSE),""))</f>
        <v/>
      </c>
      <c r="R340" s="57">
        <f>IF($A340="","",IFERROR(MAX(0,L340-Q340),""))</f>
        <v/>
      </c>
      <c r="S340" s="29">
        <f>IF($A340="","",IFERROR(IF(L340&lt;=Q340,0,R340/O340*1000),""))</f>
        <v/>
      </c>
      <c r="T340" s="29">
        <f>IF($A340="","",IFERROR(J340+S340,""))</f>
        <v/>
      </c>
      <c r="U340" s="27" t="n"/>
      <c r="V340" s="29">
        <f>IF(A340="","",IF(U340="",'Settings'!$B$4,U340))</f>
        <v/>
      </c>
      <c r="W340" s="57">
        <f>IF($A340="","",IFERROR(S340/V340,""))</f>
        <v/>
      </c>
      <c r="X340" s="58">
        <f>IF($A340="","",IFERROR(IF(S340=0,I340,I340+ROUNDUP(W340*365/12,0)),""))</f>
        <v/>
      </c>
      <c r="Y340" s="59" t="n"/>
      <c r="Z340" s="59" t="n"/>
      <c r="AA340" s="60">
        <f>IF($A340="","",IFERROR(Y340+Z340,""))</f>
        <v/>
      </c>
      <c r="AB340" s="32">
        <f>IF(A340="","",IF(AD340&lt;&gt;"OK","Review Data",IF(L340&lt;=Q340,"Due Now",IF(X340&lt;='Settings'!$B$3,"Due Now",IF(X340&lt;='Settings'!$B$3+'Settings'!$B$5,"Due in 30 Days",IF(X340&lt;='Settings'!$B$3+'Settings'!$B$6,"Due in 90 Days",IF(X340&lt;=EDATE('Settings'!$B$3,6),"Due in 6 Months","Monitor")))))))</f>
        <v/>
      </c>
      <c r="AC340" s="61">
        <f>IF($A340="","",IFERROR(EOMONTH(X340,0),""))</f>
        <v/>
      </c>
      <c r="AD340" s="32">
        <f>IF(A340="","",IF(OR(B340="",C340="",D340="",G340="",H340="",I340="",J340="",K340="",L340="",Y340="",Z340=""),"Missing Required Input",IF(COUNTIF('Settings'!$A$15:$A$18,D340)=0,"Unknown Position Type",IF(J340&lt;H340,"Current Odometer Below Install",IF(I340&lt;G340,"Reading Date Before Install",IF(I340&gt;'Settings'!$B$3,"Reading Date After As-of Date",IF(L340&gt;K340,"Current Tread Above Original",IF(OR(H340&lt;0,J340&lt;0,K340&lt;=0,L340&lt;0,Y340&lt;0,Z340&lt;0,V340&lt;=0),"Check Numeric Input",IF(O340&lt;=0,"Check Wear Rate","OK")))))))))</f>
        <v/>
      </c>
      <c r="AE340" s="37" t="n"/>
      <c r="AF340" s="62">
        <f>IFERROR(IF(AND(AD340="OK",ISNUMBER(X340)),X340+ROW()/100000,""),"")</f>
        <v/>
      </c>
    </row>
    <row r="341">
      <c r="A341" s="25" t="n"/>
      <c r="B341" s="25" t="n"/>
      <c r="C341" s="25" t="n"/>
      <c r="D341" s="25" t="n"/>
      <c r="E341" s="25" t="n"/>
      <c r="F341" s="25" t="n"/>
      <c r="G341" s="55" t="n"/>
      <c r="H341" s="27" t="n"/>
      <c r="I341" s="55" t="n"/>
      <c r="J341" s="27" t="n"/>
      <c r="K341" s="56" t="n"/>
      <c r="L341" s="56" t="n"/>
      <c r="M341" s="29">
        <f>IF($A341="","",IFERROR(IF(OR(H341="",J341=""),"",MAX(0,J341-H341)),""))</f>
        <v/>
      </c>
      <c r="N341" s="57">
        <f>IF($A341="","",IFERROR(IF(OR(K341="",L341=""),"",MAX(0,K341-L341)),""))</f>
        <v/>
      </c>
      <c r="O341" s="31">
        <f>IF($A341="","",IFERROR(IF(AND(M341&gt;0,N341&gt;0),N341/(M341/1000),VLOOKUP(D341,'Settings'!$A$15:$C$18,3,FALSE)),""))</f>
        <v/>
      </c>
      <c r="P341" s="32">
        <f>IF(OR(A341="",D341=""),"",IF(AND(M341&gt;0,N341&gt;0),"Observed Wear","Default from Settings"))</f>
        <v/>
      </c>
      <c r="Q341" s="57">
        <f>IF($A341="","",IFERROR(VLOOKUP(D341,'Settings'!$A$15:$C$18,2,FALSE),""))</f>
        <v/>
      </c>
      <c r="R341" s="57">
        <f>IF($A341="","",IFERROR(MAX(0,L341-Q341),""))</f>
        <v/>
      </c>
      <c r="S341" s="29">
        <f>IF($A341="","",IFERROR(IF(L341&lt;=Q341,0,R341/O341*1000),""))</f>
        <v/>
      </c>
      <c r="T341" s="29">
        <f>IF($A341="","",IFERROR(J341+S341,""))</f>
        <v/>
      </c>
      <c r="U341" s="27" t="n"/>
      <c r="V341" s="29">
        <f>IF(A341="","",IF(U341="",'Settings'!$B$4,U341))</f>
        <v/>
      </c>
      <c r="W341" s="57">
        <f>IF($A341="","",IFERROR(S341/V341,""))</f>
        <v/>
      </c>
      <c r="X341" s="58">
        <f>IF($A341="","",IFERROR(IF(S341=0,I341,I341+ROUNDUP(W341*365/12,0)),""))</f>
        <v/>
      </c>
      <c r="Y341" s="59" t="n"/>
      <c r="Z341" s="59" t="n"/>
      <c r="AA341" s="60">
        <f>IF($A341="","",IFERROR(Y341+Z341,""))</f>
        <v/>
      </c>
      <c r="AB341" s="32">
        <f>IF(A341="","",IF(AD341&lt;&gt;"OK","Review Data",IF(L341&lt;=Q341,"Due Now",IF(X341&lt;='Settings'!$B$3,"Due Now",IF(X341&lt;='Settings'!$B$3+'Settings'!$B$5,"Due in 30 Days",IF(X341&lt;='Settings'!$B$3+'Settings'!$B$6,"Due in 90 Days",IF(X341&lt;=EDATE('Settings'!$B$3,6),"Due in 6 Months","Monitor")))))))</f>
        <v/>
      </c>
      <c r="AC341" s="61">
        <f>IF($A341="","",IFERROR(EOMONTH(X341,0),""))</f>
        <v/>
      </c>
      <c r="AD341" s="32">
        <f>IF(A341="","",IF(OR(B341="",C341="",D341="",G341="",H341="",I341="",J341="",K341="",L341="",Y341="",Z341=""),"Missing Required Input",IF(COUNTIF('Settings'!$A$15:$A$18,D341)=0,"Unknown Position Type",IF(J341&lt;H341,"Current Odometer Below Install",IF(I341&lt;G341,"Reading Date Before Install",IF(I341&gt;'Settings'!$B$3,"Reading Date After As-of Date",IF(L341&gt;K341,"Current Tread Above Original",IF(OR(H341&lt;0,J341&lt;0,K341&lt;=0,L341&lt;0,Y341&lt;0,Z341&lt;0,V341&lt;=0),"Check Numeric Input",IF(O341&lt;=0,"Check Wear Rate","OK")))))))))</f>
        <v/>
      </c>
      <c r="AE341" s="37" t="n"/>
      <c r="AF341" s="62">
        <f>IFERROR(IF(AND(AD341="OK",ISNUMBER(X341)),X341+ROW()/100000,""),"")</f>
        <v/>
      </c>
    </row>
    <row r="342">
      <c r="A342" s="25" t="n"/>
      <c r="B342" s="25" t="n"/>
      <c r="C342" s="25" t="n"/>
      <c r="D342" s="25" t="n"/>
      <c r="E342" s="25" t="n"/>
      <c r="F342" s="25" t="n"/>
      <c r="G342" s="55" t="n"/>
      <c r="H342" s="27" t="n"/>
      <c r="I342" s="55" t="n"/>
      <c r="J342" s="27" t="n"/>
      <c r="K342" s="56" t="n"/>
      <c r="L342" s="56" t="n"/>
      <c r="M342" s="29">
        <f>IF($A342="","",IFERROR(IF(OR(H342="",J342=""),"",MAX(0,J342-H342)),""))</f>
        <v/>
      </c>
      <c r="N342" s="57">
        <f>IF($A342="","",IFERROR(IF(OR(K342="",L342=""),"",MAX(0,K342-L342)),""))</f>
        <v/>
      </c>
      <c r="O342" s="31">
        <f>IF($A342="","",IFERROR(IF(AND(M342&gt;0,N342&gt;0),N342/(M342/1000),VLOOKUP(D342,'Settings'!$A$15:$C$18,3,FALSE)),""))</f>
        <v/>
      </c>
      <c r="P342" s="32">
        <f>IF(OR(A342="",D342=""),"",IF(AND(M342&gt;0,N342&gt;0),"Observed Wear","Default from Settings"))</f>
        <v/>
      </c>
      <c r="Q342" s="57">
        <f>IF($A342="","",IFERROR(VLOOKUP(D342,'Settings'!$A$15:$C$18,2,FALSE),""))</f>
        <v/>
      </c>
      <c r="R342" s="57">
        <f>IF($A342="","",IFERROR(MAX(0,L342-Q342),""))</f>
        <v/>
      </c>
      <c r="S342" s="29">
        <f>IF($A342="","",IFERROR(IF(L342&lt;=Q342,0,R342/O342*1000),""))</f>
        <v/>
      </c>
      <c r="T342" s="29">
        <f>IF($A342="","",IFERROR(J342+S342,""))</f>
        <v/>
      </c>
      <c r="U342" s="27" t="n"/>
      <c r="V342" s="29">
        <f>IF(A342="","",IF(U342="",'Settings'!$B$4,U342))</f>
        <v/>
      </c>
      <c r="W342" s="57">
        <f>IF($A342="","",IFERROR(S342/V342,""))</f>
        <v/>
      </c>
      <c r="X342" s="58">
        <f>IF($A342="","",IFERROR(IF(S342=0,I342,I342+ROUNDUP(W342*365/12,0)),""))</f>
        <v/>
      </c>
      <c r="Y342" s="59" t="n"/>
      <c r="Z342" s="59" t="n"/>
      <c r="AA342" s="60">
        <f>IF($A342="","",IFERROR(Y342+Z342,""))</f>
        <v/>
      </c>
      <c r="AB342" s="32">
        <f>IF(A342="","",IF(AD342&lt;&gt;"OK","Review Data",IF(L342&lt;=Q342,"Due Now",IF(X342&lt;='Settings'!$B$3,"Due Now",IF(X342&lt;='Settings'!$B$3+'Settings'!$B$5,"Due in 30 Days",IF(X342&lt;='Settings'!$B$3+'Settings'!$B$6,"Due in 90 Days",IF(X342&lt;=EDATE('Settings'!$B$3,6),"Due in 6 Months","Monitor")))))))</f>
        <v/>
      </c>
      <c r="AC342" s="61">
        <f>IF($A342="","",IFERROR(EOMONTH(X342,0),""))</f>
        <v/>
      </c>
      <c r="AD342" s="32">
        <f>IF(A342="","",IF(OR(B342="",C342="",D342="",G342="",H342="",I342="",J342="",K342="",L342="",Y342="",Z342=""),"Missing Required Input",IF(COUNTIF('Settings'!$A$15:$A$18,D342)=0,"Unknown Position Type",IF(J342&lt;H342,"Current Odometer Below Install",IF(I342&lt;G342,"Reading Date Before Install",IF(I342&gt;'Settings'!$B$3,"Reading Date After As-of Date",IF(L342&gt;K342,"Current Tread Above Original",IF(OR(H342&lt;0,J342&lt;0,K342&lt;=0,L342&lt;0,Y342&lt;0,Z342&lt;0,V342&lt;=0),"Check Numeric Input",IF(O342&lt;=0,"Check Wear Rate","OK")))))))))</f>
        <v/>
      </c>
      <c r="AE342" s="37" t="n"/>
      <c r="AF342" s="62">
        <f>IFERROR(IF(AND(AD342="OK",ISNUMBER(X342)),X342+ROW()/100000,""),"")</f>
        <v/>
      </c>
    </row>
    <row r="343">
      <c r="A343" s="25" t="n"/>
      <c r="B343" s="25" t="n"/>
      <c r="C343" s="25" t="n"/>
      <c r="D343" s="25" t="n"/>
      <c r="E343" s="25" t="n"/>
      <c r="F343" s="25" t="n"/>
      <c r="G343" s="55" t="n"/>
      <c r="H343" s="27" t="n"/>
      <c r="I343" s="55" t="n"/>
      <c r="J343" s="27" t="n"/>
      <c r="K343" s="56" t="n"/>
      <c r="L343" s="56" t="n"/>
      <c r="M343" s="29">
        <f>IF($A343="","",IFERROR(IF(OR(H343="",J343=""),"",MAX(0,J343-H343)),""))</f>
        <v/>
      </c>
      <c r="N343" s="57">
        <f>IF($A343="","",IFERROR(IF(OR(K343="",L343=""),"",MAX(0,K343-L343)),""))</f>
        <v/>
      </c>
      <c r="O343" s="31">
        <f>IF($A343="","",IFERROR(IF(AND(M343&gt;0,N343&gt;0),N343/(M343/1000),VLOOKUP(D343,'Settings'!$A$15:$C$18,3,FALSE)),""))</f>
        <v/>
      </c>
      <c r="P343" s="32">
        <f>IF(OR(A343="",D343=""),"",IF(AND(M343&gt;0,N343&gt;0),"Observed Wear","Default from Settings"))</f>
        <v/>
      </c>
      <c r="Q343" s="57">
        <f>IF($A343="","",IFERROR(VLOOKUP(D343,'Settings'!$A$15:$C$18,2,FALSE),""))</f>
        <v/>
      </c>
      <c r="R343" s="57">
        <f>IF($A343="","",IFERROR(MAX(0,L343-Q343),""))</f>
        <v/>
      </c>
      <c r="S343" s="29">
        <f>IF($A343="","",IFERROR(IF(L343&lt;=Q343,0,R343/O343*1000),""))</f>
        <v/>
      </c>
      <c r="T343" s="29">
        <f>IF($A343="","",IFERROR(J343+S343,""))</f>
        <v/>
      </c>
      <c r="U343" s="27" t="n"/>
      <c r="V343" s="29">
        <f>IF(A343="","",IF(U343="",'Settings'!$B$4,U343))</f>
        <v/>
      </c>
      <c r="W343" s="57">
        <f>IF($A343="","",IFERROR(S343/V343,""))</f>
        <v/>
      </c>
      <c r="X343" s="58">
        <f>IF($A343="","",IFERROR(IF(S343=0,I343,I343+ROUNDUP(W343*365/12,0)),""))</f>
        <v/>
      </c>
      <c r="Y343" s="59" t="n"/>
      <c r="Z343" s="59" t="n"/>
      <c r="AA343" s="60">
        <f>IF($A343="","",IFERROR(Y343+Z343,""))</f>
        <v/>
      </c>
      <c r="AB343" s="32">
        <f>IF(A343="","",IF(AD343&lt;&gt;"OK","Review Data",IF(L343&lt;=Q343,"Due Now",IF(X343&lt;='Settings'!$B$3,"Due Now",IF(X343&lt;='Settings'!$B$3+'Settings'!$B$5,"Due in 30 Days",IF(X343&lt;='Settings'!$B$3+'Settings'!$B$6,"Due in 90 Days",IF(X343&lt;=EDATE('Settings'!$B$3,6),"Due in 6 Months","Monitor")))))))</f>
        <v/>
      </c>
      <c r="AC343" s="61">
        <f>IF($A343="","",IFERROR(EOMONTH(X343,0),""))</f>
        <v/>
      </c>
      <c r="AD343" s="32">
        <f>IF(A343="","",IF(OR(B343="",C343="",D343="",G343="",H343="",I343="",J343="",K343="",L343="",Y343="",Z343=""),"Missing Required Input",IF(COUNTIF('Settings'!$A$15:$A$18,D343)=0,"Unknown Position Type",IF(J343&lt;H343,"Current Odometer Below Install",IF(I343&lt;G343,"Reading Date Before Install",IF(I343&gt;'Settings'!$B$3,"Reading Date After As-of Date",IF(L343&gt;K343,"Current Tread Above Original",IF(OR(H343&lt;0,J343&lt;0,K343&lt;=0,L343&lt;0,Y343&lt;0,Z343&lt;0,V343&lt;=0),"Check Numeric Input",IF(O343&lt;=0,"Check Wear Rate","OK")))))))))</f>
        <v/>
      </c>
      <c r="AE343" s="37" t="n"/>
      <c r="AF343" s="62">
        <f>IFERROR(IF(AND(AD343="OK",ISNUMBER(X343)),X343+ROW()/100000,""),"")</f>
        <v/>
      </c>
    </row>
    <row r="344">
      <c r="A344" s="25" t="n"/>
      <c r="B344" s="25" t="n"/>
      <c r="C344" s="25" t="n"/>
      <c r="D344" s="25" t="n"/>
      <c r="E344" s="25" t="n"/>
      <c r="F344" s="25" t="n"/>
      <c r="G344" s="55" t="n"/>
      <c r="H344" s="27" t="n"/>
      <c r="I344" s="55" t="n"/>
      <c r="J344" s="27" t="n"/>
      <c r="K344" s="56" t="n"/>
      <c r="L344" s="56" t="n"/>
      <c r="M344" s="29">
        <f>IF($A344="","",IFERROR(IF(OR(H344="",J344=""),"",MAX(0,J344-H344)),""))</f>
        <v/>
      </c>
      <c r="N344" s="57">
        <f>IF($A344="","",IFERROR(IF(OR(K344="",L344=""),"",MAX(0,K344-L344)),""))</f>
        <v/>
      </c>
      <c r="O344" s="31">
        <f>IF($A344="","",IFERROR(IF(AND(M344&gt;0,N344&gt;0),N344/(M344/1000),VLOOKUP(D344,'Settings'!$A$15:$C$18,3,FALSE)),""))</f>
        <v/>
      </c>
      <c r="P344" s="32">
        <f>IF(OR(A344="",D344=""),"",IF(AND(M344&gt;0,N344&gt;0),"Observed Wear","Default from Settings"))</f>
        <v/>
      </c>
      <c r="Q344" s="57">
        <f>IF($A344="","",IFERROR(VLOOKUP(D344,'Settings'!$A$15:$C$18,2,FALSE),""))</f>
        <v/>
      </c>
      <c r="R344" s="57">
        <f>IF($A344="","",IFERROR(MAX(0,L344-Q344),""))</f>
        <v/>
      </c>
      <c r="S344" s="29">
        <f>IF($A344="","",IFERROR(IF(L344&lt;=Q344,0,R344/O344*1000),""))</f>
        <v/>
      </c>
      <c r="T344" s="29">
        <f>IF($A344="","",IFERROR(J344+S344,""))</f>
        <v/>
      </c>
      <c r="U344" s="27" t="n"/>
      <c r="V344" s="29">
        <f>IF(A344="","",IF(U344="",'Settings'!$B$4,U344))</f>
        <v/>
      </c>
      <c r="W344" s="57">
        <f>IF($A344="","",IFERROR(S344/V344,""))</f>
        <v/>
      </c>
      <c r="X344" s="58">
        <f>IF($A344="","",IFERROR(IF(S344=0,I344,I344+ROUNDUP(W344*365/12,0)),""))</f>
        <v/>
      </c>
      <c r="Y344" s="59" t="n"/>
      <c r="Z344" s="59" t="n"/>
      <c r="AA344" s="60">
        <f>IF($A344="","",IFERROR(Y344+Z344,""))</f>
        <v/>
      </c>
      <c r="AB344" s="32">
        <f>IF(A344="","",IF(AD344&lt;&gt;"OK","Review Data",IF(L344&lt;=Q344,"Due Now",IF(X344&lt;='Settings'!$B$3,"Due Now",IF(X344&lt;='Settings'!$B$3+'Settings'!$B$5,"Due in 30 Days",IF(X344&lt;='Settings'!$B$3+'Settings'!$B$6,"Due in 90 Days",IF(X344&lt;=EDATE('Settings'!$B$3,6),"Due in 6 Months","Monitor")))))))</f>
        <v/>
      </c>
      <c r="AC344" s="61">
        <f>IF($A344="","",IFERROR(EOMONTH(X344,0),""))</f>
        <v/>
      </c>
      <c r="AD344" s="32">
        <f>IF(A344="","",IF(OR(B344="",C344="",D344="",G344="",H344="",I344="",J344="",K344="",L344="",Y344="",Z344=""),"Missing Required Input",IF(COUNTIF('Settings'!$A$15:$A$18,D344)=0,"Unknown Position Type",IF(J344&lt;H344,"Current Odometer Below Install",IF(I344&lt;G344,"Reading Date Before Install",IF(I344&gt;'Settings'!$B$3,"Reading Date After As-of Date",IF(L344&gt;K344,"Current Tread Above Original",IF(OR(H344&lt;0,J344&lt;0,K344&lt;=0,L344&lt;0,Y344&lt;0,Z344&lt;0,V344&lt;=0),"Check Numeric Input",IF(O344&lt;=0,"Check Wear Rate","OK")))))))))</f>
        <v/>
      </c>
      <c r="AE344" s="37" t="n"/>
      <c r="AF344" s="62">
        <f>IFERROR(IF(AND(AD344="OK",ISNUMBER(X344)),X344+ROW()/100000,""),"")</f>
        <v/>
      </c>
    </row>
    <row r="345">
      <c r="A345" s="25" t="n"/>
      <c r="B345" s="25" t="n"/>
      <c r="C345" s="25" t="n"/>
      <c r="D345" s="25" t="n"/>
      <c r="E345" s="25" t="n"/>
      <c r="F345" s="25" t="n"/>
      <c r="G345" s="55" t="n"/>
      <c r="H345" s="27" t="n"/>
      <c r="I345" s="55" t="n"/>
      <c r="J345" s="27" t="n"/>
      <c r="K345" s="56" t="n"/>
      <c r="L345" s="56" t="n"/>
      <c r="M345" s="29">
        <f>IF($A345="","",IFERROR(IF(OR(H345="",J345=""),"",MAX(0,J345-H345)),""))</f>
        <v/>
      </c>
      <c r="N345" s="57">
        <f>IF($A345="","",IFERROR(IF(OR(K345="",L345=""),"",MAX(0,K345-L345)),""))</f>
        <v/>
      </c>
      <c r="O345" s="31">
        <f>IF($A345="","",IFERROR(IF(AND(M345&gt;0,N345&gt;0),N345/(M345/1000),VLOOKUP(D345,'Settings'!$A$15:$C$18,3,FALSE)),""))</f>
        <v/>
      </c>
      <c r="P345" s="32">
        <f>IF(OR(A345="",D345=""),"",IF(AND(M345&gt;0,N345&gt;0),"Observed Wear","Default from Settings"))</f>
        <v/>
      </c>
      <c r="Q345" s="57">
        <f>IF($A345="","",IFERROR(VLOOKUP(D345,'Settings'!$A$15:$C$18,2,FALSE),""))</f>
        <v/>
      </c>
      <c r="R345" s="57">
        <f>IF($A345="","",IFERROR(MAX(0,L345-Q345),""))</f>
        <v/>
      </c>
      <c r="S345" s="29">
        <f>IF($A345="","",IFERROR(IF(L345&lt;=Q345,0,R345/O345*1000),""))</f>
        <v/>
      </c>
      <c r="T345" s="29">
        <f>IF($A345="","",IFERROR(J345+S345,""))</f>
        <v/>
      </c>
      <c r="U345" s="27" t="n"/>
      <c r="V345" s="29">
        <f>IF(A345="","",IF(U345="",'Settings'!$B$4,U345))</f>
        <v/>
      </c>
      <c r="W345" s="57">
        <f>IF($A345="","",IFERROR(S345/V345,""))</f>
        <v/>
      </c>
      <c r="X345" s="58">
        <f>IF($A345="","",IFERROR(IF(S345=0,I345,I345+ROUNDUP(W345*365/12,0)),""))</f>
        <v/>
      </c>
      <c r="Y345" s="59" t="n"/>
      <c r="Z345" s="59" t="n"/>
      <c r="AA345" s="60">
        <f>IF($A345="","",IFERROR(Y345+Z345,""))</f>
        <v/>
      </c>
      <c r="AB345" s="32">
        <f>IF(A345="","",IF(AD345&lt;&gt;"OK","Review Data",IF(L345&lt;=Q345,"Due Now",IF(X345&lt;='Settings'!$B$3,"Due Now",IF(X345&lt;='Settings'!$B$3+'Settings'!$B$5,"Due in 30 Days",IF(X345&lt;='Settings'!$B$3+'Settings'!$B$6,"Due in 90 Days",IF(X345&lt;=EDATE('Settings'!$B$3,6),"Due in 6 Months","Monitor")))))))</f>
        <v/>
      </c>
      <c r="AC345" s="61">
        <f>IF($A345="","",IFERROR(EOMONTH(X345,0),""))</f>
        <v/>
      </c>
      <c r="AD345" s="32">
        <f>IF(A345="","",IF(OR(B345="",C345="",D345="",G345="",H345="",I345="",J345="",K345="",L345="",Y345="",Z345=""),"Missing Required Input",IF(COUNTIF('Settings'!$A$15:$A$18,D345)=0,"Unknown Position Type",IF(J345&lt;H345,"Current Odometer Below Install",IF(I345&lt;G345,"Reading Date Before Install",IF(I345&gt;'Settings'!$B$3,"Reading Date After As-of Date",IF(L345&gt;K345,"Current Tread Above Original",IF(OR(H345&lt;0,J345&lt;0,K345&lt;=0,L345&lt;0,Y345&lt;0,Z345&lt;0,V345&lt;=0),"Check Numeric Input",IF(O345&lt;=0,"Check Wear Rate","OK")))))))))</f>
        <v/>
      </c>
      <c r="AE345" s="37" t="n"/>
      <c r="AF345" s="62">
        <f>IFERROR(IF(AND(AD345="OK",ISNUMBER(X345)),X345+ROW()/100000,""),"")</f>
        <v/>
      </c>
    </row>
    <row r="346">
      <c r="A346" s="25" t="n"/>
      <c r="B346" s="25" t="n"/>
      <c r="C346" s="25" t="n"/>
      <c r="D346" s="25" t="n"/>
      <c r="E346" s="25" t="n"/>
      <c r="F346" s="25" t="n"/>
      <c r="G346" s="55" t="n"/>
      <c r="H346" s="27" t="n"/>
      <c r="I346" s="55" t="n"/>
      <c r="J346" s="27" t="n"/>
      <c r="K346" s="56" t="n"/>
      <c r="L346" s="56" t="n"/>
      <c r="M346" s="29">
        <f>IF($A346="","",IFERROR(IF(OR(H346="",J346=""),"",MAX(0,J346-H346)),""))</f>
        <v/>
      </c>
      <c r="N346" s="57">
        <f>IF($A346="","",IFERROR(IF(OR(K346="",L346=""),"",MAX(0,K346-L346)),""))</f>
        <v/>
      </c>
      <c r="O346" s="31">
        <f>IF($A346="","",IFERROR(IF(AND(M346&gt;0,N346&gt;0),N346/(M346/1000),VLOOKUP(D346,'Settings'!$A$15:$C$18,3,FALSE)),""))</f>
        <v/>
      </c>
      <c r="P346" s="32">
        <f>IF(OR(A346="",D346=""),"",IF(AND(M346&gt;0,N346&gt;0),"Observed Wear","Default from Settings"))</f>
        <v/>
      </c>
      <c r="Q346" s="57">
        <f>IF($A346="","",IFERROR(VLOOKUP(D346,'Settings'!$A$15:$C$18,2,FALSE),""))</f>
        <v/>
      </c>
      <c r="R346" s="57">
        <f>IF($A346="","",IFERROR(MAX(0,L346-Q346),""))</f>
        <v/>
      </c>
      <c r="S346" s="29">
        <f>IF($A346="","",IFERROR(IF(L346&lt;=Q346,0,R346/O346*1000),""))</f>
        <v/>
      </c>
      <c r="T346" s="29">
        <f>IF($A346="","",IFERROR(J346+S346,""))</f>
        <v/>
      </c>
      <c r="U346" s="27" t="n"/>
      <c r="V346" s="29">
        <f>IF(A346="","",IF(U346="",'Settings'!$B$4,U346))</f>
        <v/>
      </c>
      <c r="W346" s="57">
        <f>IF($A346="","",IFERROR(S346/V346,""))</f>
        <v/>
      </c>
      <c r="X346" s="58">
        <f>IF($A346="","",IFERROR(IF(S346=0,I346,I346+ROUNDUP(W346*365/12,0)),""))</f>
        <v/>
      </c>
      <c r="Y346" s="59" t="n"/>
      <c r="Z346" s="59" t="n"/>
      <c r="AA346" s="60">
        <f>IF($A346="","",IFERROR(Y346+Z346,""))</f>
        <v/>
      </c>
      <c r="AB346" s="32">
        <f>IF(A346="","",IF(AD346&lt;&gt;"OK","Review Data",IF(L346&lt;=Q346,"Due Now",IF(X346&lt;='Settings'!$B$3,"Due Now",IF(X346&lt;='Settings'!$B$3+'Settings'!$B$5,"Due in 30 Days",IF(X346&lt;='Settings'!$B$3+'Settings'!$B$6,"Due in 90 Days",IF(X346&lt;=EDATE('Settings'!$B$3,6),"Due in 6 Months","Monitor")))))))</f>
        <v/>
      </c>
      <c r="AC346" s="61">
        <f>IF($A346="","",IFERROR(EOMONTH(X346,0),""))</f>
        <v/>
      </c>
      <c r="AD346" s="32">
        <f>IF(A346="","",IF(OR(B346="",C346="",D346="",G346="",H346="",I346="",J346="",K346="",L346="",Y346="",Z346=""),"Missing Required Input",IF(COUNTIF('Settings'!$A$15:$A$18,D346)=0,"Unknown Position Type",IF(J346&lt;H346,"Current Odometer Below Install",IF(I346&lt;G346,"Reading Date Before Install",IF(I346&gt;'Settings'!$B$3,"Reading Date After As-of Date",IF(L346&gt;K346,"Current Tread Above Original",IF(OR(H346&lt;0,J346&lt;0,K346&lt;=0,L346&lt;0,Y346&lt;0,Z346&lt;0,V346&lt;=0),"Check Numeric Input",IF(O346&lt;=0,"Check Wear Rate","OK")))))))))</f>
        <v/>
      </c>
      <c r="AE346" s="37" t="n"/>
      <c r="AF346" s="62">
        <f>IFERROR(IF(AND(AD346="OK",ISNUMBER(X346)),X346+ROW()/100000,""),"")</f>
        <v/>
      </c>
    </row>
    <row r="347">
      <c r="A347" s="25" t="n"/>
      <c r="B347" s="25" t="n"/>
      <c r="C347" s="25" t="n"/>
      <c r="D347" s="25" t="n"/>
      <c r="E347" s="25" t="n"/>
      <c r="F347" s="25" t="n"/>
      <c r="G347" s="55" t="n"/>
      <c r="H347" s="27" t="n"/>
      <c r="I347" s="55" t="n"/>
      <c r="J347" s="27" t="n"/>
      <c r="K347" s="56" t="n"/>
      <c r="L347" s="56" t="n"/>
      <c r="M347" s="29">
        <f>IF($A347="","",IFERROR(IF(OR(H347="",J347=""),"",MAX(0,J347-H347)),""))</f>
        <v/>
      </c>
      <c r="N347" s="57">
        <f>IF($A347="","",IFERROR(IF(OR(K347="",L347=""),"",MAX(0,K347-L347)),""))</f>
        <v/>
      </c>
      <c r="O347" s="31">
        <f>IF($A347="","",IFERROR(IF(AND(M347&gt;0,N347&gt;0),N347/(M347/1000),VLOOKUP(D347,'Settings'!$A$15:$C$18,3,FALSE)),""))</f>
        <v/>
      </c>
      <c r="P347" s="32">
        <f>IF(OR(A347="",D347=""),"",IF(AND(M347&gt;0,N347&gt;0),"Observed Wear","Default from Settings"))</f>
        <v/>
      </c>
      <c r="Q347" s="57">
        <f>IF($A347="","",IFERROR(VLOOKUP(D347,'Settings'!$A$15:$C$18,2,FALSE),""))</f>
        <v/>
      </c>
      <c r="R347" s="57">
        <f>IF($A347="","",IFERROR(MAX(0,L347-Q347),""))</f>
        <v/>
      </c>
      <c r="S347" s="29">
        <f>IF($A347="","",IFERROR(IF(L347&lt;=Q347,0,R347/O347*1000),""))</f>
        <v/>
      </c>
      <c r="T347" s="29">
        <f>IF($A347="","",IFERROR(J347+S347,""))</f>
        <v/>
      </c>
      <c r="U347" s="27" t="n"/>
      <c r="V347" s="29">
        <f>IF(A347="","",IF(U347="",'Settings'!$B$4,U347))</f>
        <v/>
      </c>
      <c r="W347" s="57">
        <f>IF($A347="","",IFERROR(S347/V347,""))</f>
        <v/>
      </c>
      <c r="X347" s="58">
        <f>IF($A347="","",IFERROR(IF(S347=0,I347,I347+ROUNDUP(W347*365/12,0)),""))</f>
        <v/>
      </c>
      <c r="Y347" s="59" t="n"/>
      <c r="Z347" s="59" t="n"/>
      <c r="AA347" s="60">
        <f>IF($A347="","",IFERROR(Y347+Z347,""))</f>
        <v/>
      </c>
      <c r="AB347" s="32">
        <f>IF(A347="","",IF(AD347&lt;&gt;"OK","Review Data",IF(L347&lt;=Q347,"Due Now",IF(X347&lt;='Settings'!$B$3,"Due Now",IF(X347&lt;='Settings'!$B$3+'Settings'!$B$5,"Due in 30 Days",IF(X347&lt;='Settings'!$B$3+'Settings'!$B$6,"Due in 90 Days",IF(X347&lt;=EDATE('Settings'!$B$3,6),"Due in 6 Months","Monitor")))))))</f>
        <v/>
      </c>
      <c r="AC347" s="61">
        <f>IF($A347="","",IFERROR(EOMONTH(X347,0),""))</f>
        <v/>
      </c>
      <c r="AD347" s="32">
        <f>IF(A347="","",IF(OR(B347="",C347="",D347="",G347="",H347="",I347="",J347="",K347="",L347="",Y347="",Z347=""),"Missing Required Input",IF(COUNTIF('Settings'!$A$15:$A$18,D347)=0,"Unknown Position Type",IF(J347&lt;H347,"Current Odometer Below Install",IF(I347&lt;G347,"Reading Date Before Install",IF(I347&gt;'Settings'!$B$3,"Reading Date After As-of Date",IF(L347&gt;K347,"Current Tread Above Original",IF(OR(H347&lt;0,J347&lt;0,K347&lt;=0,L347&lt;0,Y347&lt;0,Z347&lt;0,V347&lt;=0),"Check Numeric Input",IF(O347&lt;=0,"Check Wear Rate","OK")))))))))</f>
        <v/>
      </c>
      <c r="AE347" s="37" t="n"/>
      <c r="AF347" s="62">
        <f>IFERROR(IF(AND(AD347="OK",ISNUMBER(X347)),X347+ROW()/100000,""),"")</f>
        <v/>
      </c>
    </row>
    <row r="348">
      <c r="A348" s="25" t="n"/>
      <c r="B348" s="25" t="n"/>
      <c r="C348" s="25" t="n"/>
      <c r="D348" s="25" t="n"/>
      <c r="E348" s="25" t="n"/>
      <c r="F348" s="25" t="n"/>
      <c r="G348" s="55" t="n"/>
      <c r="H348" s="27" t="n"/>
      <c r="I348" s="55" t="n"/>
      <c r="J348" s="27" t="n"/>
      <c r="K348" s="56" t="n"/>
      <c r="L348" s="56" t="n"/>
      <c r="M348" s="29">
        <f>IF($A348="","",IFERROR(IF(OR(H348="",J348=""),"",MAX(0,J348-H348)),""))</f>
        <v/>
      </c>
      <c r="N348" s="57">
        <f>IF($A348="","",IFERROR(IF(OR(K348="",L348=""),"",MAX(0,K348-L348)),""))</f>
        <v/>
      </c>
      <c r="O348" s="31">
        <f>IF($A348="","",IFERROR(IF(AND(M348&gt;0,N348&gt;0),N348/(M348/1000),VLOOKUP(D348,'Settings'!$A$15:$C$18,3,FALSE)),""))</f>
        <v/>
      </c>
      <c r="P348" s="32">
        <f>IF(OR(A348="",D348=""),"",IF(AND(M348&gt;0,N348&gt;0),"Observed Wear","Default from Settings"))</f>
        <v/>
      </c>
      <c r="Q348" s="57">
        <f>IF($A348="","",IFERROR(VLOOKUP(D348,'Settings'!$A$15:$C$18,2,FALSE),""))</f>
        <v/>
      </c>
      <c r="R348" s="57">
        <f>IF($A348="","",IFERROR(MAX(0,L348-Q348),""))</f>
        <v/>
      </c>
      <c r="S348" s="29">
        <f>IF($A348="","",IFERROR(IF(L348&lt;=Q348,0,R348/O348*1000),""))</f>
        <v/>
      </c>
      <c r="T348" s="29">
        <f>IF($A348="","",IFERROR(J348+S348,""))</f>
        <v/>
      </c>
      <c r="U348" s="27" t="n"/>
      <c r="V348" s="29">
        <f>IF(A348="","",IF(U348="",'Settings'!$B$4,U348))</f>
        <v/>
      </c>
      <c r="W348" s="57">
        <f>IF($A348="","",IFERROR(S348/V348,""))</f>
        <v/>
      </c>
      <c r="X348" s="58">
        <f>IF($A348="","",IFERROR(IF(S348=0,I348,I348+ROUNDUP(W348*365/12,0)),""))</f>
        <v/>
      </c>
      <c r="Y348" s="59" t="n"/>
      <c r="Z348" s="59" t="n"/>
      <c r="AA348" s="60">
        <f>IF($A348="","",IFERROR(Y348+Z348,""))</f>
        <v/>
      </c>
      <c r="AB348" s="32">
        <f>IF(A348="","",IF(AD348&lt;&gt;"OK","Review Data",IF(L348&lt;=Q348,"Due Now",IF(X348&lt;='Settings'!$B$3,"Due Now",IF(X348&lt;='Settings'!$B$3+'Settings'!$B$5,"Due in 30 Days",IF(X348&lt;='Settings'!$B$3+'Settings'!$B$6,"Due in 90 Days",IF(X348&lt;=EDATE('Settings'!$B$3,6),"Due in 6 Months","Monitor")))))))</f>
        <v/>
      </c>
      <c r="AC348" s="61">
        <f>IF($A348="","",IFERROR(EOMONTH(X348,0),""))</f>
        <v/>
      </c>
      <c r="AD348" s="32">
        <f>IF(A348="","",IF(OR(B348="",C348="",D348="",G348="",H348="",I348="",J348="",K348="",L348="",Y348="",Z348=""),"Missing Required Input",IF(COUNTIF('Settings'!$A$15:$A$18,D348)=0,"Unknown Position Type",IF(J348&lt;H348,"Current Odometer Below Install",IF(I348&lt;G348,"Reading Date Before Install",IF(I348&gt;'Settings'!$B$3,"Reading Date After As-of Date",IF(L348&gt;K348,"Current Tread Above Original",IF(OR(H348&lt;0,J348&lt;0,K348&lt;=0,L348&lt;0,Y348&lt;0,Z348&lt;0,V348&lt;=0),"Check Numeric Input",IF(O348&lt;=0,"Check Wear Rate","OK")))))))))</f>
        <v/>
      </c>
      <c r="AE348" s="37" t="n"/>
      <c r="AF348" s="62">
        <f>IFERROR(IF(AND(AD348="OK",ISNUMBER(X348)),X348+ROW()/100000,""),"")</f>
        <v/>
      </c>
    </row>
    <row r="349">
      <c r="A349" s="25" t="n"/>
      <c r="B349" s="25" t="n"/>
      <c r="C349" s="25" t="n"/>
      <c r="D349" s="25" t="n"/>
      <c r="E349" s="25" t="n"/>
      <c r="F349" s="25" t="n"/>
      <c r="G349" s="55" t="n"/>
      <c r="H349" s="27" t="n"/>
      <c r="I349" s="55" t="n"/>
      <c r="J349" s="27" t="n"/>
      <c r="K349" s="56" t="n"/>
      <c r="L349" s="56" t="n"/>
      <c r="M349" s="29">
        <f>IF($A349="","",IFERROR(IF(OR(H349="",J349=""),"",MAX(0,J349-H349)),""))</f>
        <v/>
      </c>
      <c r="N349" s="57">
        <f>IF($A349="","",IFERROR(IF(OR(K349="",L349=""),"",MAX(0,K349-L349)),""))</f>
        <v/>
      </c>
      <c r="O349" s="31">
        <f>IF($A349="","",IFERROR(IF(AND(M349&gt;0,N349&gt;0),N349/(M349/1000),VLOOKUP(D349,'Settings'!$A$15:$C$18,3,FALSE)),""))</f>
        <v/>
      </c>
      <c r="P349" s="32">
        <f>IF(OR(A349="",D349=""),"",IF(AND(M349&gt;0,N349&gt;0),"Observed Wear","Default from Settings"))</f>
        <v/>
      </c>
      <c r="Q349" s="57">
        <f>IF($A349="","",IFERROR(VLOOKUP(D349,'Settings'!$A$15:$C$18,2,FALSE),""))</f>
        <v/>
      </c>
      <c r="R349" s="57">
        <f>IF($A349="","",IFERROR(MAX(0,L349-Q349),""))</f>
        <v/>
      </c>
      <c r="S349" s="29">
        <f>IF($A349="","",IFERROR(IF(L349&lt;=Q349,0,R349/O349*1000),""))</f>
        <v/>
      </c>
      <c r="T349" s="29">
        <f>IF($A349="","",IFERROR(J349+S349,""))</f>
        <v/>
      </c>
      <c r="U349" s="27" t="n"/>
      <c r="V349" s="29">
        <f>IF(A349="","",IF(U349="",'Settings'!$B$4,U349))</f>
        <v/>
      </c>
      <c r="W349" s="57">
        <f>IF($A349="","",IFERROR(S349/V349,""))</f>
        <v/>
      </c>
      <c r="X349" s="58">
        <f>IF($A349="","",IFERROR(IF(S349=0,I349,I349+ROUNDUP(W349*365/12,0)),""))</f>
        <v/>
      </c>
      <c r="Y349" s="59" t="n"/>
      <c r="Z349" s="59" t="n"/>
      <c r="AA349" s="60">
        <f>IF($A349="","",IFERROR(Y349+Z349,""))</f>
        <v/>
      </c>
      <c r="AB349" s="32">
        <f>IF(A349="","",IF(AD349&lt;&gt;"OK","Review Data",IF(L349&lt;=Q349,"Due Now",IF(X349&lt;='Settings'!$B$3,"Due Now",IF(X349&lt;='Settings'!$B$3+'Settings'!$B$5,"Due in 30 Days",IF(X349&lt;='Settings'!$B$3+'Settings'!$B$6,"Due in 90 Days",IF(X349&lt;=EDATE('Settings'!$B$3,6),"Due in 6 Months","Monitor")))))))</f>
        <v/>
      </c>
      <c r="AC349" s="61">
        <f>IF($A349="","",IFERROR(EOMONTH(X349,0),""))</f>
        <v/>
      </c>
      <c r="AD349" s="32">
        <f>IF(A349="","",IF(OR(B349="",C349="",D349="",G349="",H349="",I349="",J349="",K349="",L349="",Y349="",Z349=""),"Missing Required Input",IF(COUNTIF('Settings'!$A$15:$A$18,D349)=0,"Unknown Position Type",IF(J349&lt;H349,"Current Odometer Below Install",IF(I349&lt;G349,"Reading Date Before Install",IF(I349&gt;'Settings'!$B$3,"Reading Date After As-of Date",IF(L349&gt;K349,"Current Tread Above Original",IF(OR(H349&lt;0,J349&lt;0,K349&lt;=0,L349&lt;0,Y349&lt;0,Z349&lt;0,V349&lt;=0),"Check Numeric Input",IF(O349&lt;=0,"Check Wear Rate","OK")))))))))</f>
        <v/>
      </c>
      <c r="AE349" s="37" t="n"/>
      <c r="AF349" s="62">
        <f>IFERROR(IF(AND(AD349="OK",ISNUMBER(X349)),X349+ROW()/100000,""),"")</f>
        <v/>
      </c>
    </row>
    <row r="350">
      <c r="A350" s="25" t="n"/>
      <c r="B350" s="25" t="n"/>
      <c r="C350" s="25" t="n"/>
      <c r="D350" s="25" t="n"/>
      <c r="E350" s="25" t="n"/>
      <c r="F350" s="25" t="n"/>
      <c r="G350" s="55" t="n"/>
      <c r="H350" s="27" t="n"/>
      <c r="I350" s="55" t="n"/>
      <c r="J350" s="27" t="n"/>
      <c r="K350" s="56" t="n"/>
      <c r="L350" s="56" t="n"/>
      <c r="M350" s="29">
        <f>IF($A350="","",IFERROR(IF(OR(H350="",J350=""),"",MAX(0,J350-H350)),""))</f>
        <v/>
      </c>
      <c r="N350" s="57">
        <f>IF($A350="","",IFERROR(IF(OR(K350="",L350=""),"",MAX(0,K350-L350)),""))</f>
        <v/>
      </c>
      <c r="O350" s="31">
        <f>IF($A350="","",IFERROR(IF(AND(M350&gt;0,N350&gt;0),N350/(M350/1000),VLOOKUP(D350,'Settings'!$A$15:$C$18,3,FALSE)),""))</f>
        <v/>
      </c>
      <c r="P350" s="32">
        <f>IF(OR(A350="",D350=""),"",IF(AND(M350&gt;0,N350&gt;0),"Observed Wear","Default from Settings"))</f>
        <v/>
      </c>
      <c r="Q350" s="57">
        <f>IF($A350="","",IFERROR(VLOOKUP(D350,'Settings'!$A$15:$C$18,2,FALSE),""))</f>
        <v/>
      </c>
      <c r="R350" s="57">
        <f>IF($A350="","",IFERROR(MAX(0,L350-Q350),""))</f>
        <v/>
      </c>
      <c r="S350" s="29">
        <f>IF($A350="","",IFERROR(IF(L350&lt;=Q350,0,R350/O350*1000),""))</f>
        <v/>
      </c>
      <c r="T350" s="29">
        <f>IF($A350="","",IFERROR(J350+S350,""))</f>
        <v/>
      </c>
      <c r="U350" s="27" t="n"/>
      <c r="V350" s="29">
        <f>IF(A350="","",IF(U350="",'Settings'!$B$4,U350))</f>
        <v/>
      </c>
      <c r="W350" s="57">
        <f>IF($A350="","",IFERROR(S350/V350,""))</f>
        <v/>
      </c>
      <c r="X350" s="58">
        <f>IF($A350="","",IFERROR(IF(S350=0,I350,I350+ROUNDUP(W350*365/12,0)),""))</f>
        <v/>
      </c>
      <c r="Y350" s="59" t="n"/>
      <c r="Z350" s="59" t="n"/>
      <c r="AA350" s="60">
        <f>IF($A350="","",IFERROR(Y350+Z350,""))</f>
        <v/>
      </c>
      <c r="AB350" s="32">
        <f>IF(A350="","",IF(AD350&lt;&gt;"OK","Review Data",IF(L350&lt;=Q350,"Due Now",IF(X350&lt;='Settings'!$B$3,"Due Now",IF(X350&lt;='Settings'!$B$3+'Settings'!$B$5,"Due in 30 Days",IF(X350&lt;='Settings'!$B$3+'Settings'!$B$6,"Due in 90 Days",IF(X350&lt;=EDATE('Settings'!$B$3,6),"Due in 6 Months","Monitor")))))))</f>
        <v/>
      </c>
      <c r="AC350" s="61">
        <f>IF($A350="","",IFERROR(EOMONTH(X350,0),""))</f>
        <v/>
      </c>
      <c r="AD350" s="32">
        <f>IF(A350="","",IF(OR(B350="",C350="",D350="",G350="",H350="",I350="",J350="",K350="",L350="",Y350="",Z350=""),"Missing Required Input",IF(COUNTIF('Settings'!$A$15:$A$18,D350)=0,"Unknown Position Type",IF(J350&lt;H350,"Current Odometer Below Install",IF(I350&lt;G350,"Reading Date Before Install",IF(I350&gt;'Settings'!$B$3,"Reading Date After As-of Date",IF(L350&gt;K350,"Current Tread Above Original",IF(OR(H350&lt;0,J350&lt;0,K350&lt;=0,L350&lt;0,Y350&lt;0,Z350&lt;0,V350&lt;=0),"Check Numeric Input",IF(O350&lt;=0,"Check Wear Rate","OK")))))))))</f>
        <v/>
      </c>
      <c r="AE350" s="37" t="n"/>
      <c r="AF350" s="62">
        <f>IFERROR(IF(AND(AD350="OK",ISNUMBER(X350)),X350+ROW()/100000,""),"")</f>
        <v/>
      </c>
    </row>
    <row r="351">
      <c r="A351" s="25" t="n"/>
      <c r="B351" s="25" t="n"/>
      <c r="C351" s="25" t="n"/>
      <c r="D351" s="25" t="n"/>
      <c r="E351" s="25" t="n"/>
      <c r="F351" s="25" t="n"/>
      <c r="G351" s="55" t="n"/>
      <c r="H351" s="27" t="n"/>
      <c r="I351" s="55" t="n"/>
      <c r="J351" s="27" t="n"/>
      <c r="K351" s="56" t="n"/>
      <c r="L351" s="56" t="n"/>
      <c r="M351" s="29">
        <f>IF($A351="","",IFERROR(IF(OR(H351="",J351=""),"",MAX(0,J351-H351)),""))</f>
        <v/>
      </c>
      <c r="N351" s="57">
        <f>IF($A351="","",IFERROR(IF(OR(K351="",L351=""),"",MAX(0,K351-L351)),""))</f>
        <v/>
      </c>
      <c r="O351" s="31">
        <f>IF($A351="","",IFERROR(IF(AND(M351&gt;0,N351&gt;0),N351/(M351/1000),VLOOKUP(D351,'Settings'!$A$15:$C$18,3,FALSE)),""))</f>
        <v/>
      </c>
      <c r="P351" s="32">
        <f>IF(OR(A351="",D351=""),"",IF(AND(M351&gt;0,N351&gt;0),"Observed Wear","Default from Settings"))</f>
        <v/>
      </c>
      <c r="Q351" s="57">
        <f>IF($A351="","",IFERROR(VLOOKUP(D351,'Settings'!$A$15:$C$18,2,FALSE),""))</f>
        <v/>
      </c>
      <c r="R351" s="57">
        <f>IF($A351="","",IFERROR(MAX(0,L351-Q351),""))</f>
        <v/>
      </c>
      <c r="S351" s="29">
        <f>IF($A351="","",IFERROR(IF(L351&lt;=Q351,0,R351/O351*1000),""))</f>
        <v/>
      </c>
      <c r="T351" s="29">
        <f>IF($A351="","",IFERROR(J351+S351,""))</f>
        <v/>
      </c>
      <c r="U351" s="27" t="n"/>
      <c r="V351" s="29">
        <f>IF(A351="","",IF(U351="",'Settings'!$B$4,U351))</f>
        <v/>
      </c>
      <c r="W351" s="57">
        <f>IF($A351="","",IFERROR(S351/V351,""))</f>
        <v/>
      </c>
      <c r="X351" s="58">
        <f>IF($A351="","",IFERROR(IF(S351=0,I351,I351+ROUNDUP(W351*365/12,0)),""))</f>
        <v/>
      </c>
      <c r="Y351" s="59" t="n"/>
      <c r="Z351" s="59" t="n"/>
      <c r="AA351" s="60">
        <f>IF($A351="","",IFERROR(Y351+Z351,""))</f>
        <v/>
      </c>
      <c r="AB351" s="32">
        <f>IF(A351="","",IF(AD351&lt;&gt;"OK","Review Data",IF(L351&lt;=Q351,"Due Now",IF(X351&lt;='Settings'!$B$3,"Due Now",IF(X351&lt;='Settings'!$B$3+'Settings'!$B$5,"Due in 30 Days",IF(X351&lt;='Settings'!$B$3+'Settings'!$B$6,"Due in 90 Days",IF(X351&lt;=EDATE('Settings'!$B$3,6),"Due in 6 Months","Monitor")))))))</f>
        <v/>
      </c>
      <c r="AC351" s="61">
        <f>IF($A351="","",IFERROR(EOMONTH(X351,0),""))</f>
        <v/>
      </c>
      <c r="AD351" s="32">
        <f>IF(A351="","",IF(OR(B351="",C351="",D351="",G351="",H351="",I351="",J351="",K351="",L351="",Y351="",Z351=""),"Missing Required Input",IF(COUNTIF('Settings'!$A$15:$A$18,D351)=0,"Unknown Position Type",IF(J351&lt;H351,"Current Odometer Below Install",IF(I351&lt;G351,"Reading Date Before Install",IF(I351&gt;'Settings'!$B$3,"Reading Date After As-of Date",IF(L351&gt;K351,"Current Tread Above Original",IF(OR(H351&lt;0,J351&lt;0,K351&lt;=0,L351&lt;0,Y351&lt;0,Z351&lt;0,V351&lt;=0),"Check Numeric Input",IF(O351&lt;=0,"Check Wear Rate","OK")))))))))</f>
        <v/>
      </c>
      <c r="AE351" s="37" t="n"/>
      <c r="AF351" s="62">
        <f>IFERROR(IF(AND(AD351="OK",ISNUMBER(X351)),X351+ROW()/100000,""),"")</f>
        <v/>
      </c>
    </row>
    <row r="352">
      <c r="A352" s="25" t="n"/>
      <c r="B352" s="25" t="n"/>
      <c r="C352" s="25" t="n"/>
      <c r="D352" s="25" t="n"/>
      <c r="E352" s="25" t="n"/>
      <c r="F352" s="25" t="n"/>
      <c r="G352" s="55" t="n"/>
      <c r="H352" s="27" t="n"/>
      <c r="I352" s="55" t="n"/>
      <c r="J352" s="27" t="n"/>
      <c r="K352" s="56" t="n"/>
      <c r="L352" s="56" t="n"/>
      <c r="M352" s="29">
        <f>IF($A352="","",IFERROR(IF(OR(H352="",J352=""),"",MAX(0,J352-H352)),""))</f>
        <v/>
      </c>
      <c r="N352" s="57">
        <f>IF($A352="","",IFERROR(IF(OR(K352="",L352=""),"",MAX(0,K352-L352)),""))</f>
        <v/>
      </c>
      <c r="O352" s="31">
        <f>IF($A352="","",IFERROR(IF(AND(M352&gt;0,N352&gt;0),N352/(M352/1000),VLOOKUP(D352,'Settings'!$A$15:$C$18,3,FALSE)),""))</f>
        <v/>
      </c>
      <c r="P352" s="32">
        <f>IF(OR(A352="",D352=""),"",IF(AND(M352&gt;0,N352&gt;0),"Observed Wear","Default from Settings"))</f>
        <v/>
      </c>
      <c r="Q352" s="57">
        <f>IF($A352="","",IFERROR(VLOOKUP(D352,'Settings'!$A$15:$C$18,2,FALSE),""))</f>
        <v/>
      </c>
      <c r="R352" s="57">
        <f>IF($A352="","",IFERROR(MAX(0,L352-Q352),""))</f>
        <v/>
      </c>
      <c r="S352" s="29">
        <f>IF($A352="","",IFERROR(IF(L352&lt;=Q352,0,R352/O352*1000),""))</f>
        <v/>
      </c>
      <c r="T352" s="29">
        <f>IF($A352="","",IFERROR(J352+S352,""))</f>
        <v/>
      </c>
      <c r="U352" s="27" t="n"/>
      <c r="V352" s="29">
        <f>IF(A352="","",IF(U352="",'Settings'!$B$4,U352))</f>
        <v/>
      </c>
      <c r="W352" s="57">
        <f>IF($A352="","",IFERROR(S352/V352,""))</f>
        <v/>
      </c>
      <c r="X352" s="58">
        <f>IF($A352="","",IFERROR(IF(S352=0,I352,I352+ROUNDUP(W352*365/12,0)),""))</f>
        <v/>
      </c>
      <c r="Y352" s="59" t="n"/>
      <c r="Z352" s="59" t="n"/>
      <c r="AA352" s="60">
        <f>IF($A352="","",IFERROR(Y352+Z352,""))</f>
        <v/>
      </c>
      <c r="AB352" s="32">
        <f>IF(A352="","",IF(AD352&lt;&gt;"OK","Review Data",IF(L352&lt;=Q352,"Due Now",IF(X352&lt;='Settings'!$B$3,"Due Now",IF(X352&lt;='Settings'!$B$3+'Settings'!$B$5,"Due in 30 Days",IF(X352&lt;='Settings'!$B$3+'Settings'!$B$6,"Due in 90 Days",IF(X352&lt;=EDATE('Settings'!$B$3,6),"Due in 6 Months","Monitor")))))))</f>
        <v/>
      </c>
      <c r="AC352" s="61">
        <f>IF($A352="","",IFERROR(EOMONTH(X352,0),""))</f>
        <v/>
      </c>
      <c r="AD352" s="32">
        <f>IF(A352="","",IF(OR(B352="",C352="",D352="",G352="",H352="",I352="",J352="",K352="",L352="",Y352="",Z352=""),"Missing Required Input",IF(COUNTIF('Settings'!$A$15:$A$18,D352)=0,"Unknown Position Type",IF(J352&lt;H352,"Current Odometer Below Install",IF(I352&lt;G352,"Reading Date Before Install",IF(I352&gt;'Settings'!$B$3,"Reading Date After As-of Date",IF(L352&gt;K352,"Current Tread Above Original",IF(OR(H352&lt;0,J352&lt;0,K352&lt;=0,L352&lt;0,Y352&lt;0,Z352&lt;0,V352&lt;=0),"Check Numeric Input",IF(O352&lt;=0,"Check Wear Rate","OK")))))))))</f>
        <v/>
      </c>
      <c r="AE352" s="37" t="n"/>
      <c r="AF352" s="62">
        <f>IFERROR(IF(AND(AD352="OK",ISNUMBER(X352)),X352+ROW()/100000,""),"")</f>
        <v/>
      </c>
    </row>
    <row r="353">
      <c r="A353" s="25" t="n"/>
      <c r="B353" s="25" t="n"/>
      <c r="C353" s="25" t="n"/>
      <c r="D353" s="25" t="n"/>
      <c r="E353" s="25" t="n"/>
      <c r="F353" s="25" t="n"/>
      <c r="G353" s="55" t="n"/>
      <c r="H353" s="27" t="n"/>
      <c r="I353" s="55" t="n"/>
      <c r="J353" s="27" t="n"/>
      <c r="K353" s="56" t="n"/>
      <c r="L353" s="56" t="n"/>
      <c r="M353" s="29">
        <f>IF($A353="","",IFERROR(IF(OR(H353="",J353=""),"",MAX(0,J353-H353)),""))</f>
        <v/>
      </c>
      <c r="N353" s="57">
        <f>IF($A353="","",IFERROR(IF(OR(K353="",L353=""),"",MAX(0,K353-L353)),""))</f>
        <v/>
      </c>
      <c r="O353" s="31">
        <f>IF($A353="","",IFERROR(IF(AND(M353&gt;0,N353&gt;0),N353/(M353/1000),VLOOKUP(D353,'Settings'!$A$15:$C$18,3,FALSE)),""))</f>
        <v/>
      </c>
      <c r="P353" s="32">
        <f>IF(OR(A353="",D353=""),"",IF(AND(M353&gt;0,N353&gt;0),"Observed Wear","Default from Settings"))</f>
        <v/>
      </c>
      <c r="Q353" s="57">
        <f>IF($A353="","",IFERROR(VLOOKUP(D353,'Settings'!$A$15:$C$18,2,FALSE),""))</f>
        <v/>
      </c>
      <c r="R353" s="57">
        <f>IF($A353="","",IFERROR(MAX(0,L353-Q353),""))</f>
        <v/>
      </c>
      <c r="S353" s="29">
        <f>IF($A353="","",IFERROR(IF(L353&lt;=Q353,0,R353/O353*1000),""))</f>
        <v/>
      </c>
      <c r="T353" s="29">
        <f>IF($A353="","",IFERROR(J353+S353,""))</f>
        <v/>
      </c>
      <c r="U353" s="27" t="n"/>
      <c r="V353" s="29">
        <f>IF(A353="","",IF(U353="",'Settings'!$B$4,U353))</f>
        <v/>
      </c>
      <c r="W353" s="57">
        <f>IF($A353="","",IFERROR(S353/V353,""))</f>
        <v/>
      </c>
      <c r="X353" s="58">
        <f>IF($A353="","",IFERROR(IF(S353=0,I353,I353+ROUNDUP(W353*365/12,0)),""))</f>
        <v/>
      </c>
      <c r="Y353" s="59" t="n"/>
      <c r="Z353" s="59" t="n"/>
      <c r="AA353" s="60">
        <f>IF($A353="","",IFERROR(Y353+Z353,""))</f>
        <v/>
      </c>
      <c r="AB353" s="32">
        <f>IF(A353="","",IF(AD353&lt;&gt;"OK","Review Data",IF(L353&lt;=Q353,"Due Now",IF(X353&lt;='Settings'!$B$3,"Due Now",IF(X353&lt;='Settings'!$B$3+'Settings'!$B$5,"Due in 30 Days",IF(X353&lt;='Settings'!$B$3+'Settings'!$B$6,"Due in 90 Days",IF(X353&lt;=EDATE('Settings'!$B$3,6),"Due in 6 Months","Monitor")))))))</f>
        <v/>
      </c>
      <c r="AC353" s="61">
        <f>IF($A353="","",IFERROR(EOMONTH(X353,0),""))</f>
        <v/>
      </c>
      <c r="AD353" s="32">
        <f>IF(A353="","",IF(OR(B353="",C353="",D353="",G353="",H353="",I353="",J353="",K353="",L353="",Y353="",Z353=""),"Missing Required Input",IF(COUNTIF('Settings'!$A$15:$A$18,D353)=0,"Unknown Position Type",IF(J353&lt;H353,"Current Odometer Below Install",IF(I353&lt;G353,"Reading Date Before Install",IF(I353&gt;'Settings'!$B$3,"Reading Date After As-of Date",IF(L353&gt;K353,"Current Tread Above Original",IF(OR(H353&lt;0,J353&lt;0,K353&lt;=0,L353&lt;0,Y353&lt;0,Z353&lt;0,V353&lt;=0),"Check Numeric Input",IF(O353&lt;=0,"Check Wear Rate","OK")))))))))</f>
        <v/>
      </c>
      <c r="AE353" s="37" t="n"/>
      <c r="AF353" s="62">
        <f>IFERROR(IF(AND(AD353="OK",ISNUMBER(X353)),X353+ROW()/100000,""),"")</f>
        <v/>
      </c>
    </row>
    <row r="354">
      <c r="A354" s="25" t="n"/>
      <c r="B354" s="25" t="n"/>
      <c r="C354" s="25" t="n"/>
      <c r="D354" s="25" t="n"/>
      <c r="E354" s="25" t="n"/>
      <c r="F354" s="25" t="n"/>
      <c r="G354" s="55" t="n"/>
      <c r="H354" s="27" t="n"/>
      <c r="I354" s="55" t="n"/>
      <c r="J354" s="27" t="n"/>
      <c r="K354" s="56" t="n"/>
      <c r="L354" s="56" t="n"/>
      <c r="M354" s="29">
        <f>IF($A354="","",IFERROR(IF(OR(H354="",J354=""),"",MAX(0,J354-H354)),""))</f>
        <v/>
      </c>
      <c r="N354" s="57">
        <f>IF($A354="","",IFERROR(IF(OR(K354="",L354=""),"",MAX(0,K354-L354)),""))</f>
        <v/>
      </c>
      <c r="O354" s="31">
        <f>IF($A354="","",IFERROR(IF(AND(M354&gt;0,N354&gt;0),N354/(M354/1000),VLOOKUP(D354,'Settings'!$A$15:$C$18,3,FALSE)),""))</f>
        <v/>
      </c>
      <c r="P354" s="32">
        <f>IF(OR(A354="",D354=""),"",IF(AND(M354&gt;0,N354&gt;0),"Observed Wear","Default from Settings"))</f>
        <v/>
      </c>
      <c r="Q354" s="57">
        <f>IF($A354="","",IFERROR(VLOOKUP(D354,'Settings'!$A$15:$C$18,2,FALSE),""))</f>
        <v/>
      </c>
      <c r="R354" s="57">
        <f>IF($A354="","",IFERROR(MAX(0,L354-Q354),""))</f>
        <v/>
      </c>
      <c r="S354" s="29">
        <f>IF($A354="","",IFERROR(IF(L354&lt;=Q354,0,R354/O354*1000),""))</f>
        <v/>
      </c>
      <c r="T354" s="29">
        <f>IF($A354="","",IFERROR(J354+S354,""))</f>
        <v/>
      </c>
      <c r="U354" s="27" t="n"/>
      <c r="V354" s="29">
        <f>IF(A354="","",IF(U354="",'Settings'!$B$4,U354))</f>
        <v/>
      </c>
      <c r="W354" s="57">
        <f>IF($A354="","",IFERROR(S354/V354,""))</f>
        <v/>
      </c>
      <c r="X354" s="58">
        <f>IF($A354="","",IFERROR(IF(S354=0,I354,I354+ROUNDUP(W354*365/12,0)),""))</f>
        <v/>
      </c>
      <c r="Y354" s="59" t="n"/>
      <c r="Z354" s="59" t="n"/>
      <c r="AA354" s="60">
        <f>IF($A354="","",IFERROR(Y354+Z354,""))</f>
        <v/>
      </c>
      <c r="AB354" s="32">
        <f>IF(A354="","",IF(AD354&lt;&gt;"OK","Review Data",IF(L354&lt;=Q354,"Due Now",IF(X354&lt;='Settings'!$B$3,"Due Now",IF(X354&lt;='Settings'!$B$3+'Settings'!$B$5,"Due in 30 Days",IF(X354&lt;='Settings'!$B$3+'Settings'!$B$6,"Due in 90 Days",IF(X354&lt;=EDATE('Settings'!$B$3,6),"Due in 6 Months","Monitor")))))))</f>
        <v/>
      </c>
      <c r="AC354" s="61">
        <f>IF($A354="","",IFERROR(EOMONTH(X354,0),""))</f>
        <v/>
      </c>
      <c r="AD354" s="32">
        <f>IF(A354="","",IF(OR(B354="",C354="",D354="",G354="",H354="",I354="",J354="",K354="",L354="",Y354="",Z354=""),"Missing Required Input",IF(COUNTIF('Settings'!$A$15:$A$18,D354)=0,"Unknown Position Type",IF(J354&lt;H354,"Current Odometer Below Install",IF(I354&lt;G354,"Reading Date Before Install",IF(I354&gt;'Settings'!$B$3,"Reading Date After As-of Date",IF(L354&gt;K354,"Current Tread Above Original",IF(OR(H354&lt;0,J354&lt;0,K354&lt;=0,L354&lt;0,Y354&lt;0,Z354&lt;0,V354&lt;=0),"Check Numeric Input",IF(O354&lt;=0,"Check Wear Rate","OK")))))))))</f>
        <v/>
      </c>
      <c r="AE354" s="37" t="n"/>
      <c r="AF354" s="62">
        <f>IFERROR(IF(AND(AD354="OK",ISNUMBER(X354)),X354+ROW()/100000,""),"")</f>
        <v/>
      </c>
    </row>
    <row r="355">
      <c r="A355" s="25" t="n"/>
      <c r="B355" s="25" t="n"/>
      <c r="C355" s="25" t="n"/>
      <c r="D355" s="25" t="n"/>
      <c r="E355" s="25" t="n"/>
      <c r="F355" s="25" t="n"/>
      <c r="G355" s="55" t="n"/>
      <c r="H355" s="27" t="n"/>
      <c r="I355" s="55" t="n"/>
      <c r="J355" s="27" t="n"/>
      <c r="K355" s="56" t="n"/>
      <c r="L355" s="56" t="n"/>
      <c r="M355" s="29">
        <f>IF($A355="","",IFERROR(IF(OR(H355="",J355=""),"",MAX(0,J355-H355)),""))</f>
        <v/>
      </c>
      <c r="N355" s="57">
        <f>IF($A355="","",IFERROR(IF(OR(K355="",L355=""),"",MAX(0,K355-L355)),""))</f>
        <v/>
      </c>
      <c r="O355" s="31">
        <f>IF($A355="","",IFERROR(IF(AND(M355&gt;0,N355&gt;0),N355/(M355/1000),VLOOKUP(D355,'Settings'!$A$15:$C$18,3,FALSE)),""))</f>
        <v/>
      </c>
      <c r="P355" s="32">
        <f>IF(OR(A355="",D355=""),"",IF(AND(M355&gt;0,N355&gt;0),"Observed Wear","Default from Settings"))</f>
        <v/>
      </c>
      <c r="Q355" s="57">
        <f>IF($A355="","",IFERROR(VLOOKUP(D355,'Settings'!$A$15:$C$18,2,FALSE),""))</f>
        <v/>
      </c>
      <c r="R355" s="57">
        <f>IF($A355="","",IFERROR(MAX(0,L355-Q355),""))</f>
        <v/>
      </c>
      <c r="S355" s="29">
        <f>IF($A355="","",IFERROR(IF(L355&lt;=Q355,0,R355/O355*1000),""))</f>
        <v/>
      </c>
      <c r="T355" s="29">
        <f>IF($A355="","",IFERROR(J355+S355,""))</f>
        <v/>
      </c>
      <c r="U355" s="27" t="n"/>
      <c r="V355" s="29">
        <f>IF(A355="","",IF(U355="",'Settings'!$B$4,U355))</f>
        <v/>
      </c>
      <c r="W355" s="57">
        <f>IF($A355="","",IFERROR(S355/V355,""))</f>
        <v/>
      </c>
      <c r="X355" s="58">
        <f>IF($A355="","",IFERROR(IF(S355=0,I355,I355+ROUNDUP(W355*365/12,0)),""))</f>
        <v/>
      </c>
      <c r="Y355" s="59" t="n"/>
      <c r="Z355" s="59" t="n"/>
      <c r="AA355" s="60">
        <f>IF($A355="","",IFERROR(Y355+Z355,""))</f>
        <v/>
      </c>
      <c r="AB355" s="32">
        <f>IF(A355="","",IF(AD355&lt;&gt;"OK","Review Data",IF(L355&lt;=Q355,"Due Now",IF(X355&lt;='Settings'!$B$3,"Due Now",IF(X355&lt;='Settings'!$B$3+'Settings'!$B$5,"Due in 30 Days",IF(X355&lt;='Settings'!$B$3+'Settings'!$B$6,"Due in 90 Days",IF(X355&lt;=EDATE('Settings'!$B$3,6),"Due in 6 Months","Monitor")))))))</f>
        <v/>
      </c>
      <c r="AC355" s="61">
        <f>IF($A355="","",IFERROR(EOMONTH(X355,0),""))</f>
        <v/>
      </c>
      <c r="AD355" s="32">
        <f>IF(A355="","",IF(OR(B355="",C355="",D355="",G355="",H355="",I355="",J355="",K355="",L355="",Y355="",Z355=""),"Missing Required Input",IF(COUNTIF('Settings'!$A$15:$A$18,D355)=0,"Unknown Position Type",IF(J355&lt;H355,"Current Odometer Below Install",IF(I355&lt;G355,"Reading Date Before Install",IF(I355&gt;'Settings'!$B$3,"Reading Date After As-of Date",IF(L355&gt;K355,"Current Tread Above Original",IF(OR(H355&lt;0,J355&lt;0,K355&lt;=0,L355&lt;0,Y355&lt;0,Z355&lt;0,V355&lt;=0),"Check Numeric Input",IF(O355&lt;=0,"Check Wear Rate","OK")))))))))</f>
        <v/>
      </c>
      <c r="AE355" s="37" t="n"/>
      <c r="AF355" s="62">
        <f>IFERROR(IF(AND(AD355="OK",ISNUMBER(X355)),X355+ROW()/100000,""),"")</f>
        <v/>
      </c>
    </row>
    <row r="356">
      <c r="A356" s="25" t="n"/>
      <c r="B356" s="25" t="n"/>
      <c r="C356" s="25" t="n"/>
      <c r="D356" s="25" t="n"/>
      <c r="E356" s="25" t="n"/>
      <c r="F356" s="25" t="n"/>
      <c r="G356" s="55" t="n"/>
      <c r="H356" s="27" t="n"/>
      <c r="I356" s="55" t="n"/>
      <c r="J356" s="27" t="n"/>
      <c r="K356" s="56" t="n"/>
      <c r="L356" s="56" t="n"/>
      <c r="M356" s="29">
        <f>IF($A356="","",IFERROR(IF(OR(H356="",J356=""),"",MAX(0,J356-H356)),""))</f>
        <v/>
      </c>
      <c r="N356" s="57">
        <f>IF($A356="","",IFERROR(IF(OR(K356="",L356=""),"",MAX(0,K356-L356)),""))</f>
        <v/>
      </c>
      <c r="O356" s="31">
        <f>IF($A356="","",IFERROR(IF(AND(M356&gt;0,N356&gt;0),N356/(M356/1000),VLOOKUP(D356,'Settings'!$A$15:$C$18,3,FALSE)),""))</f>
        <v/>
      </c>
      <c r="P356" s="32">
        <f>IF(OR(A356="",D356=""),"",IF(AND(M356&gt;0,N356&gt;0),"Observed Wear","Default from Settings"))</f>
        <v/>
      </c>
      <c r="Q356" s="57">
        <f>IF($A356="","",IFERROR(VLOOKUP(D356,'Settings'!$A$15:$C$18,2,FALSE),""))</f>
        <v/>
      </c>
      <c r="R356" s="57">
        <f>IF($A356="","",IFERROR(MAX(0,L356-Q356),""))</f>
        <v/>
      </c>
      <c r="S356" s="29">
        <f>IF($A356="","",IFERROR(IF(L356&lt;=Q356,0,R356/O356*1000),""))</f>
        <v/>
      </c>
      <c r="T356" s="29">
        <f>IF($A356="","",IFERROR(J356+S356,""))</f>
        <v/>
      </c>
      <c r="U356" s="27" t="n"/>
      <c r="V356" s="29">
        <f>IF(A356="","",IF(U356="",'Settings'!$B$4,U356))</f>
        <v/>
      </c>
      <c r="W356" s="57">
        <f>IF($A356="","",IFERROR(S356/V356,""))</f>
        <v/>
      </c>
      <c r="X356" s="58">
        <f>IF($A356="","",IFERROR(IF(S356=0,I356,I356+ROUNDUP(W356*365/12,0)),""))</f>
        <v/>
      </c>
      <c r="Y356" s="59" t="n"/>
      <c r="Z356" s="59" t="n"/>
      <c r="AA356" s="60">
        <f>IF($A356="","",IFERROR(Y356+Z356,""))</f>
        <v/>
      </c>
      <c r="AB356" s="32">
        <f>IF(A356="","",IF(AD356&lt;&gt;"OK","Review Data",IF(L356&lt;=Q356,"Due Now",IF(X356&lt;='Settings'!$B$3,"Due Now",IF(X356&lt;='Settings'!$B$3+'Settings'!$B$5,"Due in 30 Days",IF(X356&lt;='Settings'!$B$3+'Settings'!$B$6,"Due in 90 Days",IF(X356&lt;=EDATE('Settings'!$B$3,6),"Due in 6 Months","Monitor")))))))</f>
        <v/>
      </c>
      <c r="AC356" s="61">
        <f>IF($A356="","",IFERROR(EOMONTH(X356,0),""))</f>
        <v/>
      </c>
      <c r="AD356" s="32">
        <f>IF(A356="","",IF(OR(B356="",C356="",D356="",G356="",H356="",I356="",J356="",K356="",L356="",Y356="",Z356=""),"Missing Required Input",IF(COUNTIF('Settings'!$A$15:$A$18,D356)=0,"Unknown Position Type",IF(J356&lt;H356,"Current Odometer Below Install",IF(I356&lt;G356,"Reading Date Before Install",IF(I356&gt;'Settings'!$B$3,"Reading Date After As-of Date",IF(L356&gt;K356,"Current Tread Above Original",IF(OR(H356&lt;0,J356&lt;0,K356&lt;=0,L356&lt;0,Y356&lt;0,Z356&lt;0,V356&lt;=0),"Check Numeric Input",IF(O356&lt;=0,"Check Wear Rate","OK")))))))))</f>
        <v/>
      </c>
      <c r="AE356" s="37" t="n"/>
      <c r="AF356" s="62">
        <f>IFERROR(IF(AND(AD356="OK",ISNUMBER(X356)),X356+ROW()/100000,""),"")</f>
        <v/>
      </c>
    </row>
    <row r="357">
      <c r="A357" s="25" t="n"/>
      <c r="B357" s="25" t="n"/>
      <c r="C357" s="25" t="n"/>
      <c r="D357" s="25" t="n"/>
      <c r="E357" s="25" t="n"/>
      <c r="F357" s="25" t="n"/>
      <c r="G357" s="55" t="n"/>
      <c r="H357" s="27" t="n"/>
      <c r="I357" s="55" t="n"/>
      <c r="J357" s="27" t="n"/>
      <c r="K357" s="56" t="n"/>
      <c r="L357" s="56" t="n"/>
      <c r="M357" s="29">
        <f>IF($A357="","",IFERROR(IF(OR(H357="",J357=""),"",MAX(0,J357-H357)),""))</f>
        <v/>
      </c>
      <c r="N357" s="57">
        <f>IF($A357="","",IFERROR(IF(OR(K357="",L357=""),"",MAX(0,K357-L357)),""))</f>
        <v/>
      </c>
      <c r="O357" s="31">
        <f>IF($A357="","",IFERROR(IF(AND(M357&gt;0,N357&gt;0),N357/(M357/1000),VLOOKUP(D357,'Settings'!$A$15:$C$18,3,FALSE)),""))</f>
        <v/>
      </c>
      <c r="P357" s="32">
        <f>IF(OR(A357="",D357=""),"",IF(AND(M357&gt;0,N357&gt;0),"Observed Wear","Default from Settings"))</f>
        <v/>
      </c>
      <c r="Q357" s="57">
        <f>IF($A357="","",IFERROR(VLOOKUP(D357,'Settings'!$A$15:$C$18,2,FALSE),""))</f>
        <v/>
      </c>
      <c r="R357" s="57">
        <f>IF($A357="","",IFERROR(MAX(0,L357-Q357),""))</f>
        <v/>
      </c>
      <c r="S357" s="29">
        <f>IF($A357="","",IFERROR(IF(L357&lt;=Q357,0,R357/O357*1000),""))</f>
        <v/>
      </c>
      <c r="T357" s="29">
        <f>IF($A357="","",IFERROR(J357+S357,""))</f>
        <v/>
      </c>
      <c r="U357" s="27" t="n"/>
      <c r="V357" s="29">
        <f>IF(A357="","",IF(U357="",'Settings'!$B$4,U357))</f>
        <v/>
      </c>
      <c r="W357" s="57">
        <f>IF($A357="","",IFERROR(S357/V357,""))</f>
        <v/>
      </c>
      <c r="X357" s="58">
        <f>IF($A357="","",IFERROR(IF(S357=0,I357,I357+ROUNDUP(W357*365/12,0)),""))</f>
        <v/>
      </c>
      <c r="Y357" s="59" t="n"/>
      <c r="Z357" s="59" t="n"/>
      <c r="AA357" s="60">
        <f>IF($A357="","",IFERROR(Y357+Z357,""))</f>
        <v/>
      </c>
      <c r="AB357" s="32">
        <f>IF(A357="","",IF(AD357&lt;&gt;"OK","Review Data",IF(L357&lt;=Q357,"Due Now",IF(X357&lt;='Settings'!$B$3,"Due Now",IF(X357&lt;='Settings'!$B$3+'Settings'!$B$5,"Due in 30 Days",IF(X357&lt;='Settings'!$B$3+'Settings'!$B$6,"Due in 90 Days",IF(X357&lt;=EDATE('Settings'!$B$3,6),"Due in 6 Months","Monitor")))))))</f>
        <v/>
      </c>
      <c r="AC357" s="61">
        <f>IF($A357="","",IFERROR(EOMONTH(X357,0),""))</f>
        <v/>
      </c>
      <c r="AD357" s="32">
        <f>IF(A357="","",IF(OR(B357="",C357="",D357="",G357="",H357="",I357="",J357="",K357="",L357="",Y357="",Z357=""),"Missing Required Input",IF(COUNTIF('Settings'!$A$15:$A$18,D357)=0,"Unknown Position Type",IF(J357&lt;H357,"Current Odometer Below Install",IF(I357&lt;G357,"Reading Date Before Install",IF(I357&gt;'Settings'!$B$3,"Reading Date After As-of Date",IF(L357&gt;K357,"Current Tread Above Original",IF(OR(H357&lt;0,J357&lt;0,K357&lt;=0,L357&lt;0,Y357&lt;0,Z357&lt;0,V357&lt;=0),"Check Numeric Input",IF(O357&lt;=0,"Check Wear Rate","OK")))))))))</f>
        <v/>
      </c>
      <c r="AE357" s="37" t="n"/>
      <c r="AF357" s="62">
        <f>IFERROR(IF(AND(AD357="OK",ISNUMBER(X357)),X357+ROW()/100000,""),"")</f>
        <v/>
      </c>
    </row>
    <row r="358">
      <c r="A358" s="25" t="n"/>
      <c r="B358" s="25" t="n"/>
      <c r="C358" s="25" t="n"/>
      <c r="D358" s="25" t="n"/>
      <c r="E358" s="25" t="n"/>
      <c r="F358" s="25" t="n"/>
      <c r="G358" s="55" t="n"/>
      <c r="H358" s="27" t="n"/>
      <c r="I358" s="55" t="n"/>
      <c r="J358" s="27" t="n"/>
      <c r="K358" s="56" t="n"/>
      <c r="L358" s="56" t="n"/>
      <c r="M358" s="29">
        <f>IF($A358="","",IFERROR(IF(OR(H358="",J358=""),"",MAX(0,J358-H358)),""))</f>
        <v/>
      </c>
      <c r="N358" s="57">
        <f>IF($A358="","",IFERROR(IF(OR(K358="",L358=""),"",MAX(0,K358-L358)),""))</f>
        <v/>
      </c>
      <c r="O358" s="31">
        <f>IF($A358="","",IFERROR(IF(AND(M358&gt;0,N358&gt;0),N358/(M358/1000),VLOOKUP(D358,'Settings'!$A$15:$C$18,3,FALSE)),""))</f>
        <v/>
      </c>
      <c r="P358" s="32">
        <f>IF(OR(A358="",D358=""),"",IF(AND(M358&gt;0,N358&gt;0),"Observed Wear","Default from Settings"))</f>
        <v/>
      </c>
      <c r="Q358" s="57">
        <f>IF($A358="","",IFERROR(VLOOKUP(D358,'Settings'!$A$15:$C$18,2,FALSE),""))</f>
        <v/>
      </c>
      <c r="R358" s="57">
        <f>IF($A358="","",IFERROR(MAX(0,L358-Q358),""))</f>
        <v/>
      </c>
      <c r="S358" s="29">
        <f>IF($A358="","",IFERROR(IF(L358&lt;=Q358,0,R358/O358*1000),""))</f>
        <v/>
      </c>
      <c r="T358" s="29">
        <f>IF($A358="","",IFERROR(J358+S358,""))</f>
        <v/>
      </c>
      <c r="U358" s="27" t="n"/>
      <c r="V358" s="29">
        <f>IF(A358="","",IF(U358="",'Settings'!$B$4,U358))</f>
        <v/>
      </c>
      <c r="W358" s="57">
        <f>IF($A358="","",IFERROR(S358/V358,""))</f>
        <v/>
      </c>
      <c r="X358" s="58">
        <f>IF($A358="","",IFERROR(IF(S358=0,I358,I358+ROUNDUP(W358*365/12,0)),""))</f>
        <v/>
      </c>
      <c r="Y358" s="59" t="n"/>
      <c r="Z358" s="59" t="n"/>
      <c r="AA358" s="60">
        <f>IF($A358="","",IFERROR(Y358+Z358,""))</f>
        <v/>
      </c>
      <c r="AB358" s="32">
        <f>IF(A358="","",IF(AD358&lt;&gt;"OK","Review Data",IF(L358&lt;=Q358,"Due Now",IF(X358&lt;='Settings'!$B$3,"Due Now",IF(X358&lt;='Settings'!$B$3+'Settings'!$B$5,"Due in 30 Days",IF(X358&lt;='Settings'!$B$3+'Settings'!$B$6,"Due in 90 Days",IF(X358&lt;=EDATE('Settings'!$B$3,6),"Due in 6 Months","Monitor")))))))</f>
        <v/>
      </c>
      <c r="AC358" s="61">
        <f>IF($A358="","",IFERROR(EOMONTH(X358,0),""))</f>
        <v/>
      </c>
      <c r="AD358" s="32">
        <f>IF(A358="","",IF(OR(B358="",C358="",D358="",G358="",H358="",I358="",J358="",K358="",L358="",Y358="",Z358=""),"Missing Required Input",IF(COUNTIF('Settings'!$A$15:$A$18,D358)=0,"Unknown Position Type",IF(J358&lt;H358,"Current Odometer Below Install",IF(I358&lt;G358,"Reading Date Before Install",IF(I358&gt;'Settings'!$B$3,"Reading Date After As-of Date",IF(L358&gt;K358,"Current Tread Above Original",IF(OR(H358&lt;0,J358&lt;0,K358&lt;=0,L358&lt;0,Y358&lt;0,Z358&lt;0,V358&lt;=0),"Check Numeric Input",IF(O358&lt;=0,"Check Wear Rate","OK")))))))))</f>
        <v/>
      </c>
      <c r="AE358" s="37" t="n"/>
      <c r="AF358" s="62">
        <f>IFERROR(IF(AND(AD358="OK",ISNUMBER(X358)),X358+ROW()/100000,""),"")</f>
        <v/>
      </c>
    </row>
    <row r="359">
      <c r="A359" s="25" t="n"/>
      <c r="B359" s="25" t="n"/>
      <c r="C359" s="25" t="n"/>
      <c r="D359" s="25" t="n"/>
      <c r="E359" s="25" t="n"/>
      <c r="F359" s="25" t="n"/>
      <c r="G359" s="55" t="n"/>
      <c r="H359" s="27" t="n"/>
      <c r="I359" s="55" t="n"/>
      <c r="J359" s="27" t="n"/>
      <c r="K359" s="56" t="n"/>
      <c r="L359" s="56" t="n"/>
      <c r="M359" s="29">
        <f>IF($A359="","",IFERROR(IF(OR(H359="",J359=""),"",MAX(0,J359-H359)),""))</f>
        <v/>
      </c>
      <c r="N359" s="57">
        <f>IF($A359="","",IFERROR(IF(OR(K359="",L359=""),"",MAX(0,K359-L359)),""))</f>
        <v/>
      </c>
      <c r="O359" s="31">
        <f>IF($A359="","",IFERROR(IF(AND(M359&gt;0,N359&gt;0),N359/(M359/1000),VLOOKUP(D359,'Settings'!$A$15:$C$18,3,FALSE)),""))</f>
        <v/>
      </c>
      <c r="P359" s="32">
        <f>IF(OR(A359="",D359=""),"",IF(AND(M359&gt;0,N359&gt;0),"Observed Wear","Default from Settings"))</f>
        <v/>
      </c>
      <c r="Q359" s="57">
        <f>IF($A359="","",IFERROR(VLOOKUP(D359,'Settings'!$A$15:$C$18,2,FALSE),""))</f>
        <v/>
      </c>
      <c r="R359" s="57">
        <f>IF($A359="","",IFERROR(MAX(0,L359-Q359),""))</f>
        <v/>
      </c>
      <c r="S359" s="29">
        <f>IF($A359="","",IFERROR(IF(L359&lt;=Q359,0,R359/O359*1000),""))</f>
        <v/>
      </c>
      <c r="T359" s="29">
        <f>IF($A359="","",IFERROR(J359+S359,""))</f>
        <v/>
      </c>
      <c r="U359" s="27" t="n"/>
      <c r="V359" s="29">
        <f>IF(A359="","",IF(U359="",'Settings'!$B$4,U359))</f>
        <v/>
      </c>
      <c r="W359" s="57">
        <f>IF($A359="","",IFERROR(S359/V359,""))</f>
        <v/>
      </c>
      <c r="X359" s="58">
        <f>IF($A359="","",IFERROR(IF(S359=0,I359,I359+ROUNDUP(W359*365/12,0)),""))</f>
        <v/>
      </c>
      <c r="Y359" s="59" t="n"/>
      <c r="Z359" s="59" t="n"/>
      <c r="AA359" s="60">
        <f>IF($A359="","",IFERROR(Y359+Z359,""))</f>
        <v/>
      </c>
      <c r="AB359" s="32">
        <f>IF(A359="","",IF(AD359&lt;&gt;"OK","Review Data",IF(L359&lt;=Q359,"Due Now",IF(X359&lt;='Settings'!$B$3,"Due Now",IF(X359&lt;='Settings'!$B$3+'Settings'!$B$5,"Due in 30 Days",IF(X359&lt;='Settings'!$B$3+'Settings'!$B$6,"Due in 90 Days",IF(X359&lt;=EDATE('Settings'!$B$3,6),"Due in 6 Months","Monitor")))))))</f>
        <v/>
      </c>
      <c r="AC359" s="61">
        <f>IF($A359="","",IFERROR(EOMONTH(X359,0),""))</f>
        <v/>
      </c>
      <c r="AD359" s="32">
        <f>IF(A359="","",IF(OR(B359="",C359="",D359="",G359="",H359="",I359="",J359="",K359="",L359="",Y359="",Z359=""),"Missing Required Input",IF(COUNTIF('Settings'!$A$15:$A$18,D359)=0,"Unknown Position Type",IF(J359&lt;H359,"Current Odometer Below Install",IF(I359&lt;G359,"Reading Date Before Install",IF(I359&gt;'Settings'!$B$3,"Reading Date After As-of Date",IF(L359&gt;K359,"Current Tread Above Original",IF(OR(H359&lt;0,J359&lt;0,K359&lt;=0,L359&lt;0,Y359&lt;0,Z359&lt;0,V359&lt;=0),"Check Numeric Input",IF(O359&lt;=0,"Check Wear Rate","OK")))))))))</f>
        <v/>
      </c>
      <c r="AE359" s="37" t="n"/>
      <c r="AF359" s="62">
        <f>IFERROR(IF(AND(AD359="OK",ISNUMBER(X359)),X359+ROW()/100000,""),"")</f>
        <v/>
      </c>
    </row>
    <row r="360">
      <c r="A360" s="25" t="n"/>
      <c r="B360" s="25" t="n"/>
      <c r="C360" s="25" t="n"/>
      <c r="D360" s="25" t="n"/>
      <c r="E360" s="25" t="n"/>
      <c r="F360" s="25" t="n"/>
      <c r="G360" s="55" t="n"/>
      <c r="H360" s="27" t="n"/>
      <c r="I360" s="55" t="n"/>
      <c r="J360" s="27" t="n"/>
      <c r="K360" s="56" t="n"/>
      <c r="L360" s="56" t="n"/>
      <c r="M360" s="29">
        <f>IF($A360="","",IFERROR(IF(OR(H360="",J360=""),"",MAX(0,J360-H360)),""))</f>
        <v/>
      </c>
      <c r="N360" s="57">
        <f>IF($A360="","",IFERROR(IF(OR(K360="",L360=""),"",MAX(0,K360-L360)),""))</f>
        <v/>
      </c>
      <c r="O360" s="31">
        <f>IF($A360="","",IFERROR(IF(AND(M360&gt;0,N360&gt;0),N360/(M360/1000),VLOOKUP(D360,'Settings'!$A$15:$C$18,3,FALSE)),""))</f>
        <v/>
      </c>
      <c r="P360" s="32">
        <f>IF(OR(A360="",D360=""),"",IF(AND(M360&gt;0,N360&gt;0),"Observed Wear","Default from Settings"))</f>
        <v/>
      </c>
      <c r="Q360" s="57">
        <f>IF($A360="","",IFERROR(VLOOKUP(D360,'Settings'!$A$15:$C$18,2,FALSE),""))</f>
        <v/>
      </c>
      <c r="R360" s="57">
        <f>IF($A360="","",IFERROR(MAX(0,L360-Q360),""))</f>
        <v/>
      </c>
      <c r="S360" s="29">
        <f>IF($A360="","",IFERROR(IF(L360&lt;=Q360,0,R360/O360*1000),""))</f>
        <v/>
      </c>
      <c r="T360" s="29">
        <f>IF($A360="","",IFERROR(J360+S360,""))</f>
        <v/>
      </c>
      <c r="U360" s="27" t="n"/>
      <c r="V360" s="29">
        <f>IF(A360="","",IF(U360="",'Settings'!$B$4,U360))</f>
        <v/>
      </c>
      <c r="W360" s="57">
        <f>IF($A360="","",IFERROR(S360/V360,""))</f>
        <v/>
      </c>
      <c r="X360" s="58">
        <f>IF($A360="","",IFERROR(IF(S360=0,I360,I360+ROUNDUP(W360*365/12,0)),""))</f>
        <v/>
      </c>
      <c r="Y360" s="59" t="n"/>
      <c r="Z360" s="59" t="n"/>
      <c r="AA360" s="60">
        <f>IF($A360="","",IFERROR(Y360+Z360,""))</f>
        <v/>
      </c>
      <c r="AB360" s="32">
        <f>IF(A360="","",IF(AD360&lt;&gt;"OK","Review Data",IF(L360&lt;=Q360,"Due Now",IF(X360&lt;='Settings'!$B$3,"Due Now",IF(X360&lt;='Settings'!$B$3+'Settings'!$B$5,"Due in 30 Days",IF(X360&lt;='Settings'!$B$3+'Settings'!$B$6,"Due in 90 Days",IF(X360&lt;=EDATE('Settings'!$B$3,6),"Due in 6 Months","Monitor")))))))</f>
        <v/>
      </c>
      <c r="AC360" s="61">
        <f>IF($A360="","",IFERROR(EOMONTH(X360,0),""))</f>
        <v/>
      </c>
      <c r="AD360" s="32">
        <f>IF(A360="","",IF(OR(B360="",C360="",D360="",G360="",H360="",I360="",J360="",K360="",L360="",Y360="",Z360=""),"Missing Required Input",IF(COUNTIF('Settings'!$A$15:$A$18,D360)=0,"Unknown Position Type",IF(J360&lt;H360,"Current Odometer Below Install",IF(I360&lt;G360,"Reading Date Before Install",IF(I360&gt;'Settings'!$B$3,"Reading Date After As-of Date",IF(L360&gt;K360,"Current Tread Above Original",IF(OR(H360&lt;0,J360&lt;0,K360&lt;=0,L360&lt;0,Y360&lt;0,Z360&lt;0,V360&lt;=0),"Check Numeric Input",IF(O360&lt;=0,"Check Wear Rate","OK")))))))))</f>
        <v/>
      </c>
      <c r="AE360" s="37" t="n"/>
      <c r="AF360" s="62">
        <f>IFERROR(IF(AND(AD360="OK",ISNUMBER(X360)),X360+ROW()/100000,""),"")</f>
        <v/>
      </c>
    </row>
    <row r="361">
      <c r="A361" s="25" t="n"/>
      <c r="B361" s="25" t="n"/>
      <c r="C361" s="25" t="n"/>
      <c r="D361" s="25" t="n"/>
      <c r="E361" s="25" t="n"/>
      <c r="F361" s="25" t="n"/>
      <c r="G361" s="55" t="n"/>
      <c r="H361" s="27" t="n"/>
      <c r="I361" s="55" t="n"/>
      <c r="J361" s="27" t="n"/>
      <c r="K361" s="56" t="n"/>
      <c r="L361" s="56" t="n"/>
      <c r="M361" s="29">
        <f>IF($A361="","",IFERROR(IF(OR(H361="",J361=""),"",MAX(0,J361-H361)),""))</f>
        <v/>
      </c>
      <c r="N361" s="57">
        <f>IF($A361="","",IFERROR(IF(OR(K361="",L361=""),"",MAX(0,K361-L361)),""))</f>
        <v/>
      </c>
      <c r="O361" s="31">
        <f>IF($A361="","",IFERROR(IF(AND(M361&gt;0,N361&gt;0),N361/(M361/1000),VLOOKUP(D361,'Settings'!$A$15:$C$18,3,FALSE)),""))</f>
        <v/>
      </c>
      <c r="P361" s="32">
        <f>IF(OR(A361="",D361=""),"",IF(AND(M361&gt;0,N361&gt;0),"Observed Wear","Default from Settings"))</f>
        <v/>
      </c>
      <c r="Q361" s="57">
        <f>IF($A361="","",IFERROR(VLOOKUP(D361,'Settings'!$A$15:$C$18,2,FALSE),""))</f>
        <v/>
      </c>
      <c r="R361" s="57">
        <f>IF($A361="","",IFERROR(MAX(0,L361-Q361),""))</f>
        <v/>
      </c>
      <c r="S361" s="29">
        <f>IF($A361="","",IFERROR(IF(L361&lt;=Q361,0,R361/O361*1000),""))</f>
        <v/>
      </c>
      <c r="T361" s="29">
        <f>IF($A361="","",IFERROR(J361+S361,""))</f>
        <v/>
      </c>
      <c r="U361" s="27" t="n"/>
      <c r="V361" s="29">
        <f>IF(A361="","",IF(U361="",'Settings'!$B$4,U361))</f>
        <v/>
      </c>
      <c r="W361" s="57">
        <f>IF($A361="","",IFERROR(S361/V361,""))</f>
        <v/>
      </c>
      <c r="X361" s="58">
        <f>IF($A361="","",IFERROR(IF(S361=0,I361,I361+ROUNDUP(W361*365/12,0)),""))</f>
        <v/>
      </c>
      <c r="Y361" s="59" t="n"/>
      <c r="Z361" s="59" t="n"/>
      <c r="AA361" s="60">
        <f>IF($A361="","",IFERROR(Y361+Z361,""))</f>
        <v/>
      </c>
      <c r="AB361" s="32">
        <f>IF(A361="","",IF(AD361&lt;&gt;"OK","Review Data",IF(L361&lt;=Q361,"Due Now",IF(X361&lt;='Settings'!$B$3,"Due Now",IF(X361&lt;='Settings'!$B$3+'Settings'!$B$5,"Due in 30 Days",IF(X361&lt;='Settings'!$B$3+'Settings'!$B$6,"Due in 90 Days",IF(X361&lt;=EDATE('Settings'!$B$3,6),"Due in 6 Months","Monitor")))))))</f>
        <v/>
      </c>
      <c r="AC361" s="61">
        <f>IF($A361="","",IFERROR(EOMONTH(X361,0),""))</f>
        <v/>
      </c>
      <c r="AD361" s="32">
        <f>IF(A361="","",IF(OR(B361="",C361="",D361="",G361="",H361="",I361="",J361="",K361="",L361="",Y361="",Z361=""),"Missing Required Input",IF(COUNTIF('Settings'!$A$15:$A$18,D361)=0,"Unknown Position Type",IF(J361&lt;H361,"Current Odometer Below Install",IF(I361&lt;G361,"Reading Date Before Install",IF(I361&gt;'Settings'!$B$3,"Reading Date After As-of Date",IF(L361&gt;K361,"Current Tread Above Original",IF(OR(H361&lt;0,J361&lt;0,K361&lt;=0,L361&lt;0,Y361&lt;0,Z361&lt;0,V361&lt;=0),"Check Numeric Input",IF(O361&lt;=0,"Check Wear Rate","OK")))))))))</f>
        <v/>
      </c>
      <c r="AE361" s="37" t="n"/>
      <c r="AF361" s="62">
        <f>IFERROR(IF(AND(AD361="OK",ISNUMBER(X361)),X361+ROW()/100000,""),"")</f>
        <v/>
      </c>
    </row>
    <row r="362">
      <c r="A362" s="25" t="n"/>
      <c r="B362" s="25" t="n"/>
      <c r="C362" s="25" t="n"/>
      <c r="D362" s="25" t="n"/>
      <c r="E362" s="25" t="n"/>
      <c r="F362" s="25" t="n"/>
      <c r="G362" s="55" t="n"/>
      <c r="H362" s="27" t="n"/>
      <c r="I362" s="55" t="n"/>
      <c r="J362" s="27" t="n"/>
      <c r="K362" s="56" t="n"/>
      <c r="L362" s="56" t="n"/>
      <c r="M362" s="29">
        <f>IF($A362="","",IFERROR(IF(OR(H362="",J362=""),"",MAX(0,J362-H362)),""))</f>
        <v/>
      </c>
      <c r="N362" s="57">
        <f>IF($A362="","",IFERROR(IF(OR(K362="",L362=""),"",MAX(0,K362-L362)),""))</f>
        <v/>
      </c>
      <c r="O362" s="31">
        <f>IF($A362="","",IFERROR(IF(AND(M362&gt;0,N362&gt;0),N362/(M362/1000),VLOOKUP(D362,'Settings'!$A$15:$C$18,3,FALSE)),""))</f>
        <v/>
      </c>
      <c r="P362" s="32">
        <f>IF(OR(A362="",D362=""),"",IF(AND(M362&gt;0,N362&gt;0),"Observed Wear","Default from Settings"))</f>
        <v/>
      </c>
      <c r="Q362" s="57">
        <f>IF($A362="","",IFERROR(VLOOKUP(D362,'Settings'!$A$15:$C$18,2,FALSE),""))</f>
        <v/>
      </c>
      <c r="R362" s="57">
        <f>IF($A362="","",IFERROR(MAX(0,L362-Q362),""))</f>
        <v/>
      </c>
      <c r="S362" s="29">
        <f>IF($A362="","",IFERROR(IF(L362&lt;=Q362,0,R362/O362*1000),""))</f>
        <v/>
      </c>
      <c r="T362" s="29">
        <f>IF($A362="","",IFERROR(J362+S362,""))</f>
        <v/>
      </c>
      <c r="U362" s="27" t="n"/>
      <c r="V362" s="29">
        <f>IF(A362="","",IF(U362="",'Settings'!$B$4,U362))</f>
        <v/>
      </c>
      <c r="W362" s="57">
        <f>IF($A362="","",IFERROR(S362/V362,""))</f>
        <v/>
      </c>
      <c r="X362" s="58">
        <f>IF($A362="","",IFERROR(IF(S362=0,I362,I362+ROUNDUP(W362*365/12,0)),""))</f>
        <v/>
      </c>
      <c r="Y362" s="59" t="n"/>
      <c r="Z362" s="59" t="n"/>
      <c r="AA362" s="60">
        <f>IF($A362="","",IFERROR(Y362+Z362,""))</f>
        <v/>
      </c>
      <c r="AB362" s="32">
        <f>IF(A362="","",IF(AD362&lt;&gt;"OK","Review Data",IF(L362&lt;=Q362,"Due Now",IF(X362&lt;='Settings'!$B$3,"Due Now",IF(X362&lt;='Settings'!$B$3+'Settings'!$B$5,"Due in 30 Days",IF(X362&lt;='Settings'!$B$3+'Settings'!$B$6,"Due in 90 Days",IF(X362&lt;=EDATE('Settings'!$B$3,6),"Due in 6 Months","Monitor")))))))</f>
        <v/>
      </c>
      <c r="AC362" s="61">
        <f>IF($A362="","",IFERROR(EOMONTH(X362,0),""))</f>
        <v/>
      </c>
      <c r="AD362" s="32">
        <f>IF(A362="","",IF(OR(B362="",C362="",D362="",G362="",H362="",I362="",J362="",K362="",L362="",Y362="",Z362=""),"Missing Required Input",IF(COUNTIF('Settings'!$A$15:$A$18,D362)=0,"Unknown Position Type",IF(J362&lt;H362,"Current Odometer Below Install",IF(I362&lt;G362,"Reading Date Before Install",IF(I362&gt;'Settings'!$B$3,"Reading Date After As-of Date",IF(L362&gt;K362,"Current Tread Above Original",IF(OR(H362&lt;0,J362&lt;0,K362&lt;=0,L362&lt;0,Y362&lt;0,Z362&lt;0,V362&lt;=0),"Check Numeric Input",IF(O362&lt;=0,"Check Wear Rate","OK")))))))))</f>
        <v/>
      </c>
      <c r="AE362" s="37" t="n"/>
      <c r="AF362" s="62">
        <f>IFERROR(IF(AND(AD362="OK",ISNUMBER(X362)),X362+ROW()/100000,""),"")</f>
        <v/>
      </c>
    </row>
    <row r="363">
      <c r="A363" s="25" t="n"/>
      <c r="B363" s="25" t="n"/>
      <c r="C363" s="25" t="n"/>
      <c r="D363" s="25" t="n"/>
      <c r="E363" s="25" t="n"/>
      <c r="F363" s="25" t="n"/>
      <c r="G363" s="55" t="n"/>
      <c r="H363" s="27" t="n"/>
      <c r="I363" s="55" t="n"/>
      <c r="J363" s="27" t="n"/>
      <c r="K363" s="56" t="n"/>
      <c r="L363" s="56" t="n"/>
      <c r="M363" s="29">
        <f>IF($A363="","",IFERROR(IF(OR(H363="",J363=""),"",MAX(0,J363-H363)),""))</f>
        <v/>
      </c>
      <c r="N363" s="57">
        <f>IF($A363="","",IFERROR(IF(OR(K363="",L363=""),"",MAX(0,K363-L363)),""))</f>
        <v/>
      </c>
      <c r="O363" s="31">
        <f>IF($A363="","",IFERROR(IF(AND(M363&gt;0,N363&gt;0),N363/(M363/1000),VLOOKUP(D363,'Settings'!$A$15:$C$18,3,FALSE)),""))</f>
        <v/>
      </c>
      <c r="P363" s="32">
        <f>IF(OR(A363="",D363=""),"",IF(AND(M363&gt;0,N363&gt;0),"Observed Wear","Default from Settings"))</f>
        <v/>
      </c>
      <c r="Q363" s="57">
        <f>IF($A363="","",IFERROR(VLOOKUP(D363,'Settings'!$A$15:$C$18,2,FALSE),""))</f>
        <v/>
      </c>
      <c r="R363" s="57">
        <f>IF($A363="","",IFERROR(MAX(0,L363-Q363),""))</f>
        <v/>
      </c>
      <c r="S363" s="29">
        <f>IF($A363="","",IFERROR(IF(L363&lt;=Q363,0,R363/O363*1000),""))</f>
        <v/>
      </c>
      <c r="T363" s="29">
        <f>IF($A363="","",IFERROR(J363+S363,""))</f>
        <v/>
      </c>
      <c r="U363" s="27" t="n"/>
      <c r="V363" s="29">
        <f>IF(A363="","",IF(U363="",'Settings'!$B$4,U363))</f>
        <v/>
      </c>
      <c r="W363" s="57">
        <f>IF($A363="","",IFERROR(S363/V363,""))</f>
        <v/>
      </c>
      <c r="X363" s="58">
        <f>IF($A363="","",IFERROR(IF(S363=0,I363,I363+ROUNDUP(W363*365/12,0)),""))</f>
        <v/>
      </c>
      <c r="Y363" s="59" t="n"/>
      <c r="Z363" s="59" t="n"/>
      <c r="AA363" s="60">
        <f>IF($A363="","",IFERROR(Y363+Z363,""))</f>
        <v/>
      </c>
      <c r="AB363" s="32">
        <f>IF(A363="","",IF(AD363&lt;&gt;"OK","Review Data",IF(L363&lt;=Q363,"Due Now",IF(X363&lt;='Settings'!$B$3,"Due Now",IF(X363&lt;='Settings'!$B$3+'Settings'!$B$5,"Due in 30 Days",IF(X363&lt;='Settings'!$B$3+'Settings'!$B$6,"Due in 90 Days",IF(X363&lt;=EDATE('Settings'!$B$3,6),"Due in 6 Months","Monitor")))))))</f>
        <v/>
      </c>
      <c r="AC363" s="61">
        <f>IF($A363="","",IFERROR(EOMONTH(X363,0),""))</f>
        <v/>
      </c>
      <c r="AD363" s="32">
        <f>IF(A363="","",IF(OR(B363="",C363="",D363="",G363="",H363="",I363="",J363="",K363="",L363="",Y363="",Z363=""),"Missing Required Input",IF(COUNTIF('Settings'!$A$15:$A$18,D363)=0,"Unknown Position Type",IF(J363&lt;H363,"Current Odometer Below Install",IF(I363&lt;G363,"Reading Date Before Install",IF(I363&gt;'Settings'!$B$3,"Reading Date After As-of Date",IF(L363&gt;K363,"Current Tread Above Original",IF(OR(H363&lt;0,J363&lt;0,K363&lt;=0,L363&lt;0,Y363&lt;0,Z363&lt;0,V363&lt;=0),"Check Numeric Input",IF(O363&lt;=0,"Check Wear Rate","OK")))))))))</f>
        <v/>
      </c>
      <c r="AE363" s="37" t="n"/>
      <c r="AF363" s="62">
        <f>IFERROR(IF(AND(AD363="OK",ISNUMBER(X363)),X363+ROW()/100000,""),"")</f>
        <v/>
      </c>
    </row>
    <row r="364">
      <c r="A364" s="25" t="n"/>
      <c r="B364" s="25" t="n"/>
      <c r="C364" s="25" t="n"/>
      <c r="D364" s="25" t="n"/>
      <c r="E364" s="25" t="n"/>
      <c r="F364" s="25" t="n"/>
      <c r="G364" s="55" t="n"/>
      <c r="H364" s="27" t="n"/>
      <c r="I364" s="55" t="n"/>
      <c r="J364" s="27" t="n"/>
      <c r="K364" s="56" t="n"/>
      <c r="L364" s="56" t="n"/>
      <c r="M364" s="29">
        <f>IF($A364="","",IFERROR(IF(OR(H364="",J364=""),"",MAX(0,J364-H364)),""))</f>
        <v/>
      </c>
      <c r="N364" s="57">
        <f>IF($A364="","",IFERROR(IF(OR(K364="",L364=""),"",MAX(0,K364-L364)),""))</f>
        <v/>
      </c>
      <c r="O364" s="31">
        <f>IF($A364="","",IFERROR(IF(AND(M364&gt;0,N364&gt;0),N364/(M364/1000),VLOOKUP(D364,'Settings'!$A$15:$C$18,3,FALSE)),""))</f>
        <v/>
      </c>
      <c r="P364" s="32">
        <f>IF(OR(A364="",D364=""),"",IF(AND(M364&gt;0,N364&gt;0),"Observed Wear","Default from Settings"))</f>
        <v/>
      </c>
      <c r="Q364" s="57">
        <f>IF($A364="","",IFERROR(VLOOKUP(D364,'Settings'!$A$15:$C$18,2,FALSE),""))</f>
        <v/>
      </c>
      <c r="R364" s="57">
        <f>IF($A364="","",IFERROR(MAX(0,L364-Q364),""))</f>
        <v/>
      </c>
      <c r="S364" s="29">
        <f>IF($A364="","",IFERROR(IF(L364&lt;=Q364,0,R364/O364*1000),""))</f>
        <v/>
      </c>
      <c r="T364" s="29">
        <f>IF($A364="","",IFERROR(J364+S364,""))</f>
        <v/>
      </c>
      <c r="U364" s="27" t="n"/>
      <c r="V364" s="29">
        <f>IF(A364="","",IF(U364="",'Settings'!$B$4,U364))</f>
        <v/>
      </c>
      <c r="W364" s="57">
        <f>IF($A364="","",IFERROR(S364/V364,""))</f>
        <v/>
      </c>
      <c r="X364" s="58">
        <f>IF($A364="","",IFERROR(IF(S364=0,I364,I364+ROUNDUP(W364*365/12,0)),""))</f>
        <v/>
      </c>
      <c r="Y364" s="59" t="n"/>
      <c r="Z364" s="59" t="n"/>
      <c r="AA364" s="60">
        <f>IF($A364="","",IFERROR(Y364+Z364,""))</f>
        <v/>
      </c>
      <c r="AB364" s="32">
        <f>IF(A364="","",IF(AD364&lt;&gt;"OK","Review Data",IF(L364&lt;=Q364,"Due Now",IF(X364&lt;='Settings'!$B$3,"Due Now",IF(X364&lt;='Settings'!$B$3+'Settings'!$B$5,"Due in 30 Days",IF(X364&lt;='Settings'!$B$3+'Settings'!$B$6,"Due in 90 Days",IF(X364&lt;=EDATE('Settings'!$B$3,6),"Due in 6 Months","Monitor")))))))</f>
        <v/>
      </c>
      <c r="AC364" s="61">
        <f>IF($A364="","",IFERROR(EOMONTH(X364,0),""))</f>
        <v/>
      </c>
      <c r="AD364" s="32">
        <f>IF(A364="","",IF(OR(B364="",C364="",D364="",G364="",H364="",I364="",J364="",K364="",L364="",Y364="",Z364=""),"Missing Required Input",IF(COUNTIF('Settings'!$A$15:$A$18,D364)=0,"Unknown Position Type",IF(J364&lt;H364,"Current Odometer Below Install",IF(I364&lt;G364,"Reading Date Before Install",IF(I364&gt;'Settings'!$B$3,"Reading Date After As-of Date",IF(L364&gt;K364,"Current Tread Above Original",IF(OR(H364&lt;0,J364&lt;0,K364&lt;=0,L364&lt;0,Y364&lt;0,Z364&lt;0,V364&lt;=0),"Check Numeric Input",IF(O364&lt;=0,"Check Wear Rate","OK")))))))))</f>
        <v/>
      </c>
      <c r="AE364" s="37" t="n"/>
      <c r="AF364" s="62">
        <f>IFERROR(IF(AND(AD364="OK",ISNUMBER(X364)),X364+ROW()/100000,""),"")</f>
        <v/>
      </c>
    </row>
    <row r="365">
      <c r="A365" s="25" t="n"/>
      <c r="B365" s="25" t="n"/>
      <c r="C365" s="25" t="n"/>
      <c r="D365" s="25" t="n"/>
      <c r="E365" s="25" t="n"/>
      <c r="F365" s="25" t="n"/>
      <c r="G365" s="55" t="n"/>
      <c r="H365" s="27" t="n"/>
      <c r="I365" s="55" t="n"/>
      <c r="J365" s="27" t="n"/>
      <c r="K365" s="56" t="n"/>
      <c r="L365" s="56" t="n"/>
      <c r="M365" s="29">
        <f>IF($A365="","",IFERROR(IF(OR(H365="",J365=""),"",MAX(0,J365-H365)),""))</f>
        <v/>
      </c>
      <c r="N365" s="57">
        <f>IF($A365="","",IFERROR(IF(OR(K365="",L365=""),"",MAX(0,K365-L365)),""))</f>
        <v/>
      </c>
      <c r="O365" s="31">
        <f>IF($A365="","",IFERROR(IF(AND(M365&gt;0,N365&gt;0),N365/(M365/1000),VLOOKUP(D365,'Settings'!$A$15:$C$18,3,FALSE)),""))</f>
        <v/>
      </c>
      <c r="P365" s="32">
        <f>IF(OR(A365="",D365=""),"",IF(AND(M365&gt;0,N365&gt;0),"Observed Wear","Default from Settings"))</f>
        <v/>
      </c>
      <c r="Q365" s="57">
        <f>IF($A365="","",IFERROR(VLOOKUP(D365,'Settings'!$A$15:$C$18,2,FALSE),""))</f>
        <v/>
      </c>
      <c r="R365" s="57">
        <f>IF($A365="","",IFERROR(MAX(0,L365-Q365),""))</f>
        <v/>
      </c>
      <c r="S365" s="29">
        <f>IF($A365="","",IFERROR(IF(L365&lt;=Q365,0,R365/O365*1000),""))</f>
        <v/>
      </c>
      <c r="T365" s="29">
        <f>IF($A365="","",IFERROR(J365+S365,""))</f>
        <v/>
      </c>
      <c r="U365" s="27" t="n"/>
      <c r="V365" s="29">
        <f>IF(A365="","",IF(U365="",'Settings'!$B$4,U365))</f>
        <v/>
      </c>
      <c r="W365" s="57">
        <f>IF($A365="","",IFERROR(S365/V365,""))</f>
        <v/>
      </c>
      <c r="X365" s="58">
        <f>IF($A365="","",IFERROR(IF(S365=0,I365,I365+ROUNDUP(W365*365/12,0)),""))</f>
        <v/>
      </c>
      <c r="Y365" s="59" t="n"/>
      <c r="Z365" s="59" t="n"/>
      <c r="AA365" s="60">
        <f>IF($A365="","",IFERROR(Y365+Z365,""))</f>
        <v/>
      </c>
      <c r="AB365" s="32">
        <f>IF(A365="","",IF(AD365&lt;&gt;"OK","Review Data",IF(L365&lt;=Q365,"Due Now",IF(X365&lt;='Settings'!$B$3,"Due Now",IF(X365&lt;='Settings'!$B$3+'Settings'!$B$5,"Due in 30 Days",IF(X365&lt;='Settings'!$B$3+'Settings'!$B$6,"Due in 90 Days",IF(X365&lt;=EDATE('Settings'!$B$3,6),"Due in 6 Months","Monitor")))))))</f>
        <v/>
      </c>
      <c r="AC365" s="61">
        <f>IF($A365="","",IFERROR(EOMONTH(X365,0),""))</f>
        <v/>
      </c>
      <c r="AD365" s="32">
        <f>IF(A365="","",IF(OR(B365="",C365="",D365="",G365="",H365="",I365="",J365="",K365="",L365="",Y365="",Z365=""),"Missing Required Input",IF(COUNTIF('Settings'!$A$15:$A$18,D365)=0,"Unknown Position Type",IF(J365&lt;H365,"Current Odometer Below Install",IF(I365&lt;G365,"Reading Date Before Install",IF(I365&gt;'Settings'!$B$3,"Reading Date After As-of Date",IF(L365&gt;K365,"Current Tread Above Original",IF(OR(H365&lt;0,J365&lt;0,K365&lt;=0,L365&lt;0,Y365&lt;0,Z365&lt;0,V365&lt;=0),"Check Numeric Input",IF(O365&lt;=0,"Check Wear Rate","OK")))))))))</f>
        <v/>
      </c>
      <c r="AE365" s="37" t="n"/>
      <c r="AF365" s="62">
        <f>IFERROR(IF(AND(AD365="OK",ISNUMBER(X365)),X365+ROW()/100000,""),"")</f>
        <v/>
      </c>
    </row>
    <row r="366">
      <c r="A366" s="25" t="n"/>
      <c r="B366" s="25" t="n"/>
      <c r="C366" s="25" t="n"/>
      <c r="D366" s="25" t="n"/>
      <c r="E366" s="25" t="n"/>
      <c r="F366" s="25" t="n"/>
      <c r="G366" s="55" t="n"/>
      <c r="H366" s="27" t="n"/>
      <c r="I366" s="55" t="n"/>
      <c r="J366" s="27" t="n"/>
      <c r="K366" s="56" t="n"/>
      <c r="L366" s="56" t="n"/>
      <c r="M366" s="29">
        <f>IF($A366="","",IFERROR(IF(OR(H366="",J366=""),"",MAX(0,J366-H366)),""))</f>
        <v/>
      </c>
      <c r="N366" s="57">
        <f>IF($A366="","",IFERROR(IF(OR(K366="",L366=""),"",MAX(0,K366-L366)),""))</f>
        <v/>
      </c>
      <c r="O366" s="31">
        <f>IF($A366="","",IFERROR(IF(AND(M366&gt;0,N366&gt;0),N366/(M366/1000),VLOOKUP(D366,'Settings'!$A$15:$C$18,3,FALSE)),""))</f>
        <v/>
      </c>
      <c r="P366" s="32">
        <f>IF(OR(A366="",D366=""),"",IF(AND(M366&gt;0,N366&gt;0),"Observed Wear","Default from Settings"))</f>
        <v/>
      </c>
      <c r="Q366" s="57">
        <f>IF($A366="","",IFERROR(VLOOKUP(D366,'Settings'!$A$15:$C$18,2,FALSE),""))</f>
        <v/>
      </c>
      <c r="R366" s="57">
        <f>IF($A366="","",IFERROR(MAX(0,L366-Q366),""))</f>
        <v/>
      </c>
      <c r="S366" s="29">
        <f>IF($A366="","",IFERROR(IF(L366&lt;=Q366,0,R366/O366*1000),""))</f>
        <v/>
      </c>
      <c r="T366" s="29">
        <f>IF($A366="","",IFERROR(J366+S366,""))</f>
        <v/>
      </c>
      <c r="U366" s="27" t="n"/>
      <c r="V366" s="29">
        <f>IF(A366="","",IF(U366="",'Settings'!$B$4,U366))</f>
        <v/>
      </c>
      <c r="W366" s="57">
        <f>IF($A366="","",IFERROR(S366/V366,""))</f>
        <v/>
      </c>
      <c r="X366" s="58">
        <f>IF($A366="","",IFERROR(IF(S366=0,I366,I366+ROUNDUP(W366*365/12,0)),""))</f>
        <v/>
      </c>
      <c r="Y366" s="59" t="n"/>
      <c r="Z366" s="59" t="n"/>
      <c r="AA366" s="60">
        <f>IF($A366="","",IFERROR(Y366+Z366,""))</f>
        <v/>
      </c>
      <c r="AB366" s="32">
        <f>IF(A366="","",IF(AD366&lt;&gt;"OK","Review Data",IF(L366&lt;=Q366,"Due Now",IF(X366&lt;='Settings'!$B$3,"Due Now",IF(X366&lt;='Settings'!$B$3+'Settings'!$B$5,"Due in 30 Days",IF(X366&lt;='Settings'!$B$3+'Settings'!$B$6,"Due in 90 Days",IF(X366&lt;=EDATE('Settings'!$B$3,6),"Due in 6 Months","Monitor")))))))</f>
        <v/>
      </c>
      <c r="AC366" s="61">
        <f>IF($A366="","",IFERROR(EOMONTH(X366,0),""))</f>
        <v/>
      </c>
      <c r="AD366" s="32">
        <f>IF(A366="","",IF(OR(B366="",C366="",D366="",G366="",H366="",I366="",J366="",K366="",L366="",Y366="",Z366=""),"Missing Required Input",IF(COUNTIF('Settings'!$A$15:$A$18,D366)=0,"Unknown Position Type",IF(J366&lt;H366,"Current Odometer Below Install",IF(I366&lt;G366,"Reading Date Before Install",IF(I366&gt;'Settings'!$B$3,"Reading Date After As-of Date",IF(L366&gt;K366,"Current Tread Above Original",IF(OR(H366&lt;0,J366&lt;0,K366&lt;=0,L366&lt;0,Y366&lt;0,Z366&lt;0,V366&lt;=0),"Check Numeric Input",IF(O366&lt;=0,"Check Wear Rate","OK")))))))))</f>
        <v/>
      </c>
      <c r="AE366" s="37" t="n"/>
      <c r="AF366" s="62">
        <f>IFERROR(IF(AND(AD366="OK",ISNUMBER(X366)),X366+ROW()/100000,""),"")</f>
        <v/>
      </c>
    </row>
    <row r="367">
      <c r="A367" s="25" t="n"/>
      <c r="B367" s="25" t="n"/>
      <c r="C367" s="25" t="n"/>
      <c r="D367" s="25" t="n"/>
      <c r="E367" s="25" t="n"/>
      <c r="F367" s="25" t="n"/>
      <c r="G367" s="55" t="n"/>
      <c r="H367" s="27" t="n"/>
      <c r="I367" s="55" t="n"/>
      <c r="J367" s="27" t="n"/>
      <c r="K367" s="56" t="n"/>
      <c r="L367" s="56" t="n"/>
      <c r="M367" s="29">
        <f>IF($A367="","",IFERROR(IF(OR(H367="",J367=""),"",MAX(0,J367-H367)),""))</f>
        <v/>
      </c>
      <c r="N367" s="57">
        <f>IF($A367="","",IFERROR(IF(OR(K367="",L367=""),"",MAX(0,K367-L367)),""))</f>
        <v/>
      </c>
      <c r="O367" s="31">
        <f>IF($A367="","",IFERROR(IF(AND(M367&gt;0,N367&gt;0),N367/(M367/1000),VLOOKUP(D367,'Settings'!$A$15:$C$18,3,FALSE)),""))</f>
        <v/>
      </c>
      <c r="P367" s="32">
        <f>IF(OR(A367="",D367=""),"",IF(AND(M367&gt;0,N367&gt;0),"Observed Wear","Default from Settings"))</f>
        <v/>
      </c>
      <c r="Q367" s="57">
        <f>IF($A367="","",IFERROR(VLOOKUP(D367,'Settings'!$A$15:$C$18,2,FALSE),""))</f>
        <v/>
      </c>
      <c r="R367" s="57">
        <f>IF($A367="","",IFERROR(MAX(0,L367-Q367),""))</f>
        <v/>
      </c>
      <c r="S367" s="29">
        <f>IF($A367="","",IFERROR(IF(L367&lt;=Q367,0,R367/O367*1000),""))</f>
        <v/>
      </c>
      <c r="T367" s="29">
        <f>IF($A367="","",IFERROR(J367+S367,""))</f>
        <v/>
      </c>
      <c r="U367" s="27" t="n"/>
      <c r="V367" s="29">
        <f>IF(A367="","",IF(U367="",'Settings'!$B$4,U367))</f>
        <v/>
      </c>
      <c r="W367" s="57">
        <f>IF($A367="","",IFERROR(S367/V367,""))</f>
        <v/>
      </c>
      <c r="X367" s="58">
        <f>IF($A367="","",IFERROR(IF(S367=0,I367,I367+ROUNDUP(W367*365/12,0)),""))</f>
        <v/>
      </c>
      <c r="Y367" s="59" t="n"/>
      <c r="Z367" s="59" t="n"/>
      <c r="AA367" s="60">
        <f>IF($A367="","",IFERROR(Y367+Z367,""))</f>
        <v/>
      </c>
      <c r="AB367" s="32">
        <f>IF(A367="","",IF(AD367&lt;&gt;"OK","Review Data",IF(L367&lt;=Q367,"Due Now",IF(X367&lt;='Settings'!$B$3,"Due Now",IF(X367&lt;='Settings'!$B$3+'Settings'!$B$5,"Due in 30 Days",IF(X367&lt;='Settings'!$B$3+'Settings'!$B$6,"Due in 90 Days",IF(X367&lt;=EDATE('Settings'!$B$3,6),"Due in 6 Months","Monitor")))))))</f>
        <v/>
      </c>
      <c r="AC367" s="61">
        <f>IF($A367="","",IFERROR(EOMONTH(X367,0),""))</f>
        <v/>
      </c>
      <c r="AD367" s="32">
        <f>IF(A367="","",IF(OR(B367="",C367="",D367="",G367="",H367="",I367="",J367="",K367="",L367="",Y367="",Z367=""),"Missing Required Input",IF(COUNTIF('Settings'!$A$15:$A$18,D367)=0,"Unknown Position Type",IF(J367&lt;H367,"Current Odometer Below Install",IF(I367&lt;G367,"Reading Date Before Install",IF(I367&gt;'Settings'!$B$3,"Reading Date After As-of Date",IF(L367&gt;K367,"Current Tread Above Original",IF(OR(H367&lt;0,J367&lt;0,K367&lt;=0,L367&lt;0,Y367&lt;0,Z367&lt;0,V367&lt;=0),"Check Numeric Input",IF(O367&lt;=0,"Check Wear Rate","OK")))))))))</f>
        <v/>
      </c>
      <c r="AE367" s="37" t="n"/>
      <c r="AF367" s="62">
        <f>IFERROR(IF(AND(AD367="OK",ISNUMBER(X367)),X367+ROW()/100000,""),"")</f>
        <v/>
      </c>
    </row>
    <row r="368">
      <c r="A368" s="25" t="n"/>
      <c r="B368" s="25" t="n"/>
      <c r="C368" s="25" t="n"/>
      <c r="D368" s="25" t="n"/>
      <c r="E368" s="25" t="n"/>
      <c r="F368" s="25" t="n"/>
      <c r="G368" s="55" t="n"/>
      <c r="H368" s="27" t="n"/>
      <c r="I368" s="55" t="n"/>
      <c r="J368" s="27" t="n"/>
      <c r="K368" s="56" t="n"/>
      <c r="L368" s="56" t="n"/>
      <c r="M368" s="29">
        <f>IF($A368="","",IFERROR(IF(OR(H368="",J368=""),"",MAX(0,J368-H368)),""))</f>
        <v/>
      </c>
      <c r="N368" s="57">
        <f>IF($A368="","",IFERROR(IF(OR(K368="",L368=""),"",MAX(0,K368-L368)),""))</f>
        <v/>
      </c>
      <c r="O368" s="31">
        <f>IF($A368="","",IFERROR(IF(AND(M368&gt;0,N368&gt;0),N368/(M368/1000),VLOOKUP(D368,'Settings'!$A$15:$C$18,3,FALSE)),""))</f>
        <v/>
      </c>
      <c r="P368" s="32">
        <f>IF(OR(A368="",D368=""),"",IF(AND(M368&gt;0,N368&gt;0),"Observed Wear","Default from Settings"))</f>
        <v/>
      </c>
      <c r="Q368" s="57">
        <f>IF($A368="","",IFERROR(VLOOKUP(D368,'Settings'!$A$15:$C$18,2,FALSE),""))</f>
        <v/>
      </c>
      <c r="R368" s="57">
        <f>IF($A368="","",IFERROR(MAX(0,L368-Q368),""))</f>
        <v/>
      </c>
      <c r="S368" s="29">
        <f>IF($A368="","",IFERROR(IF(L368&lt;=Q368,0,R368/O368*1000),""))</f>
        <v/>
      </c>
      <c r="T368" s="29">
        <f>IF($A368="","",IFERROR(J368+S368,""))</f>
        <v/>
      </c>
      <c r="U368" s="27" t="n"/>
      <c r="V368" s="29">
        <f>IF(A368="","",IF(U368="",'Settings'!$B$4,U368))</f>
        <v/>
      </c>
      <c r="W368" s="57">
        <f>IF($A368="","",IFERROR(S368/V368,""))</f>
        <v/>
      </c>
      <c r="X368" s="58">
        <f>IF($A368="","",IFERROR(IF(S368=0,I368,I368+ROUNDUP(W368*365/12,0)),""))</f>
        <v/>
      </c>
      <c r="Y368" s="59" t="n"/>
      <c r="Z368" s="59" t="n"/>
      <c r="AA368" s="60">
        <f>IF($A368="","",IFERROR(Y368+Z368,""))</f>
        <v/>
      </c>
      <c r="AB368" s="32">
        <f>IF(A368="","",IF(AD368&lt;&gt;"OK","Review Data",IF(L368&lt;=Q368,"Due Now",IF(X368&lt;='Settings'!$B$3,"Due Now",IF(X368&lt;='Settings'!$B$3+'Settings'!$B$5,"Due in 30 Days",IF(X368&lt;='Settings'!$B$3+'Settings'!$B$6,"Due in 90 Days",IF(X368&lt;=EDATE('Settings'!$B$3,6),"Due in 6 Months","Monitor")))))))</f>
        <v/>
      </c>
      <c r="AC368" s="61">
        <f>IF($A368="","",IFERROR(EOMONTH(X368,0),""))</f>
        <v/>
      </c>
      <c r="AD368" s="32">
        <f>IF(A368="","",IF(OR(B368="",C368="",D368="",G368="",H368="",I368="",J368="",K368="",L368="",Y368="",Z368=""),"Missing Required Input",IF(COUNTIF('Settings'!$A$15:$A$18,D368)=0,"Unknown Position Type",IF(J368&lt;H368,"Current Odometer Below Install",IF(I368&lt;G368,"Reading Date Before Install",IF(I368&gt;'Settings'!$B$3,"Reading Date After As-of Date",IF(L368&gt;K368,"Current Tread Above Original",IF(OR(H368&lt;0,J368&lt;0,K368&lt;=0,L368&lt;0,Y368&lt;0,Z368&lt;0,V368&lt;=0),"Check Numeric Input",IF(O368&lt;=0,"Check Wear Rate","OK")))))))))</f>
        <v/>
      </c>
      <c r="AE368" s="37" t="n"/>
      <c r="AF368" s="62">
        <f>IFERROR(IF(AND(AD368="OK",ISNUMBER(X368)),X368+ROW()/100000,""),"")</f>
        <v/>
      </c>
    </row>
    <row r="369">
      <c r="A369" s="25" t="n"/>
      <c r="B369" s="25" t="n"/>
      <c r="C369" s="25" t="n"/>
      <c r="D369" s="25" t="n"/>
      <c r="E369" s="25" t="n"/>
      <c r="F369" s="25" t="n"/>
      <c r="G369" s="55" t="n"/>
      <c r="H369" s="27" t="n"/>
      <c r="I369" s="55" t="n"/>
      <c r="J369" s="27" t="n"/>
      <c r="K369" s="56" t="n"/>
      <c r="L369" s="56" t="n"/>
      <c r="M369" s="29">
        <f>IF($A369="","",IFERROR(IF(OR(H369="",J369=""),"",MAX(0,J369-H369)),""))</f>
        <v/>
      </c>
      <c r="N369" s="57">
        <f>IF($A369="","",IFERROR(IF(OR(K369="",L369=""),"",MAX(0,K369-L369)),""))</f>
        <v/>
      </c>
      <c r="O369" s="31">
        <f>IF($A369="","",IFERROR(IF(AND(M369&gt;0,N369&gt;0),N369/(M369/1000),VLOOKUP(D369,'Settings'!$A$15:$C$18,3,FALSE)),""))</f>
        <v/>
      </c>
      <c r="P369" s="32">
        <f>IF(OR(A369="",D369=""),"",IF(AND(M369&gt;0,N369&gt;0),"Observed Wear","Default from Settings"))</f>
        <v/>
      </c>
      <c r="Q369" s="57">
        <f>IF($A369="","",IFERROR(VLOOKUP(D369,'Settings'!$A$15:$C$18,2,FALSE),""))</f>
        <v/>
      </c>
      <c r="R369" s="57">
        <f>IF($A369="","",IFERROR(MAX(0,L369-Q369),""))</f>
        <v/>
      </c>
      <c r="S369" s="29">
        <f>IF($A369="","",IFERROR(IF(L369&lt;=Q369,0,R369/O369*1000),""))</f>
        <v/>
      </c>
      <c r="T369" s="29">
        <f>IF($A369="","",IFERROR(J369+S369,""))</f>
        <v/>
      </c>
      <c r="U369" s="27" t="n"/>
      <c r="V369" s="29">
        <f>IF(A369="","",IF(U369="",'Settings'!$B$4,U369))</f>
        <v/>
      </c>
      <c r="W369" s="57">
        <f>IF($A369="","",IFERROR(S369/V369,""))</f>
        <v/>
      </c>
      <c r="X369" s="58">
        <f>IF($A369="","",IFERROR(IF(S369=0,I369,I369+ROUNDUP(W369*365/12,0)),""))</f>
        <v/>
      </c>
      <c r="Y369" s="59" t="n"/>
      <c r="Z369" s="59" t="n"/>
      <c r="AA369" s="60">
        <f>IF($A369="","",IFERROR(Y369+Z369,""))</f>
        <v/>
      </c>
      <c r="AB369" s="32">
        <f>IF(A369="","",IF(AD369&lt;&gt;"OK","Review Data",IF(L369&lt;=Q369,"Due Now",IF(X369&lt;='Settings'!$B$3,"Due Now",IF(X369&lt;='Settings'!$B$3+'Settings'!$B$5,"Due in 30 Days",IF(X369&lt;='Settings'!$B$3+'Settings'!$B$6,"Due in 90 Days",IF(X369&lt;=EDATE('Settings'!$B$3,6),"Due in 6 Months","Monitor")))))))</f>
        <v/>
      </c>
      <c r="AC369" s="61">
        <f>IF($A369="","",IFERROR(EOMONTH(X369,0),""))</f>
        <v/>
      </c>
      <c r="AD369" s="32">
        <f>IF(A369="","",IF(OR(B369="",C369="",D369="",G369="",H369="",I369="",J369="",K369="",L369="",Y369="",Z369=""),"Missing Required Input",IF(COUNTIF('Settings'!$A$15:$A$18,D369)=0,"Unknown Position Type",IF(J369&lt;H369,"Current Odometer Below Install",IF(I369&lt;G369,"Reading Date Before Install",IF(I369&gt;'Settings'!$B$3,"Reading Date After As-of Date",IF(L369&gt;K369,"Current Tread Above Original",IF(OR(H369&lt;0,J369&lt;0,K369&lt;=0,L369&lt;0,Y369&lt;0,Z369&lt;0,V369&lt;=0),"Check Numeric Input",IF(O369&lt;=0,"Check Wear Rate","OK")))))))))</f>
        <v/>
      </c>
      <c r="AE369" s="37" t="n"/>
      <c r="AF369" s="62">
        <f>IFERROR(IF(AND(AD369="OK",ISNUMBER(X369)),X369+ROW()/100000,""),"")</f>
        <v/>
      </c>
    </row>
    <row r="370">
      <c r="A370" s="25" t="n"/>
      <c r="B370" s="25" t="n"/>
      <c r="C370" s="25" t="n"/>
      <c r="D370" s="25" t="n"/>
      <c r="E370" s="25" t="n"/>
      <c r="F370" s="25" t="n"/>
      <c r="G370" s="55" t="n"/>
      <c r="H370" s="27" t="n"/>
      <c r="I370" s="55" t="n"/>
      <c r="J370" s="27" t="n"/>
      <c r="K370" s="56" t="n"/>
      <c r="L370" s="56" t="n"/>
      <c r="M370" s="29">
        <f>IF($A370="","",IFERROR(IF(OR(H370="",J370=""),"",MAX(0,J370-H370)),""))</f>
        <v/>
      </c>
      <c r="N370" s="57">
        <f>IF($A370="","",IFERROR(IF(OR(K370="",L370=""),"",MAX(0,K370-L370)),""))</f>
        <v/>
      </c>
      <c r="O370" s="31">
        <f>IF($A370="","",IFERROR(IF(AND(M370&gt;0,N370&gt;0),N370/(M370/1000),VLOOKUP(D370,'Settings'!$A$15:$C$18,3,FALSE)),""))</f>
        <v/>
      </c>
      <c r="P370" s="32">
        <f>IF(OR(A370="",D370=""),"",IF(AND(M370&gt;0,N370&gt;0),"Observed Wear","Default from Settings"))</f>
        <v/>
      </c>
      <c r="Q370" s="57">
        <f>IF($A370="","",IFERROR(VLOOKUP(D370,'Settings'!$A$15:$C$18,2,FALSE),""))</f>
        <v/>
      </c>
      <c r="R370" s="57">
        <f>IF($A370="","",IFERROR(MAX(0,L370-Q370),""))</f>
        <v/>
      </c>
      <c r="S370" s="29">
        <f>IF($A370="","",IFERROR(IF(L370&lt;=Q370,0,R370/O370*1000),""))</f>
        <v/>
      </c>
      <c r="T370" s="29">
        <f>IF($A370="","",IFERROR(J370+S370,""))</f>
        <v/>
      </c>
      <c r="U370" s="27" t="n"/>
      <c r="V370" s="29">
        <f>IF(A370="","",IF(U370="",'Settings'!$B$4,U370))</f>
        <v/>
      </c>
      <c r="W370" s="57">
        <f>IF($A370="","",IFERROR(S370/V370,""))</f>
        <v/>
      </c>
      <c r="X370" s="58">
        <f>IF($A370="","",IFERROR(IF(S370=0,I370,I370+ROUNDUP(W370*365/12,0)),""))</f>
        <v/>
      </c>
      <c r="Y370" s="59" t="n"/>
      <c r="Z370" s="59" t="n"/>
      <c r="AA370" s="60">
        <f>IF($A370="","",IFERROR(Y370+Z370,""))</f>
        <v/>
      </c>
      <c r="AB370" s="32">
        <f>IF(A370="","",IF(AD370&lt;&gt;"OK","Review Data",IF(L370&lt;=Q370,"Due Now",IF(X370&lt;='Settings'!$B$3,"Due Now",IF(X370&lt;='Settings'!$B$3+'Settings'!$B$5,"Due in 30 Days",IF(X370&lt;='Settings'!$B$3+'Settings'!$B$6,"Due in 90 Days",IF(X370&lt;=EDATE('Settings'!$B$3,6),"Due in 6 Months","Monitor")))))))</f>
        <v/>
      </c>
      <c r="AC370" s="61">
        <f>IF($A370="","",IFERROR(EOMONTH(X370,0),""))</f>
        <v/>
      </c>
      <c r="AD370" s="32">
        <f>IF(A370="","",IF(OR(B370="",C370="",D370="",G370="",H370="",I370="",J370="",K370="",L370="",Y370="",Z370=""),"Missing Required Input",IF(COUNTIF('Settings'!$A$15:$A$18,D370)=0,"Unknown Position Type",IF(J370&lt;H370,"Current Odometer Below Install",IF(I370&lt;G370,"Reading Date Before Install",IF(I370&gt;'Settings'!$B$3,"Reading Date After As-of Date",IF(L370&gt;K370,"Current Tread Above Original",IF(OR(H370&lt;0,J370&lt;0,K370&lt;=0,L370&lt;0,Y370&lt;0,Z370&lt;0,V370&lt;=0),"Check Numeric Input",IF(O370&lt;=0,"Check Wear Rate","OK")))))))))</f>
        <v/>
      </c>
      <c r="AE370" s="37" t="n"/>
      <c r="AF370" s="62">
        <f>IFERROR(IF(AND(AD370="OK",ISNUMBER(X370)),X370+ROW()/100000,""),"")</f>
        <v/>
      </c>
    </row>
    <row r="371">
      <c r="A371" s="25" t="n"/>
      <c r="B371" s="25" t="n"/>
      <c r="C371" s="25" t="n"/>
      <c r="D371" s="25" t="n"/>
      <c r="E371" s="25" t="n"/>
      <c r="F371" s="25" t="n"/>
      <c r="G371" s="55" t="n"/>
      <c r="H371" s="27" t="n"/>
      <c r="I371" s="55" t="n"/>
      <c r="J371" s="27" t="n"/>
      <c r="K371" s="56" t="n"/>
      <c r="L371" s="56" t="n"/>
      <c r="M371" s="29">
        <f>IF($A371="","",IFERROR(IF(OR(H371="",J371=""),"",MAX(0,J371-H371)),""))</f>
        <v/>
      </c>
      <c r="N371" s="57">
        <f>IF($A371="","",IFERROR(IF(OR(K371="",L371=""),"",MAX(0,K371-L371)),""))</f>
        <v/>
      </c>
      <c r="O371" s="31">
        <f>IF($A371="","",IFERROR(IF(AND(M371&gt;0,N371&gt;0),N371/(M371/1000),VLOOKUP(D371,'Settings'!$A$15:$C$18,3,FALSE)),""))</f>
        <v/>
      </c>
      <c r="P371" s="32">
        <f>IF(OR(A371="",D371=""),"",IF(AND(M371&gt;0,N371&gt;0),"Observed Wear","Default from Settings"))</f>
        <v/>
      </c>
      <c r="Q371" s="57">
        <f>IF($A371="","",IFERROR(VLOOKUP(D371,'Settings'!$A$15:$C$18,2,FALSE),""))</f>
        <v/>
      </c>
      <c r="R371" s="57">
        <f>IF($A371="","",IFERROR(MAX(0,L371-Q371),""))</f>
        <v/>
      </c>
      <c r="S371" s="29">
        <f>IF($A371="","",IFERROR(IF(L371&lt;=Q371,0,R371/O371*1000),""))</f>
        <v/>
      </c>
      <c r="T371" s="29">
        <f>IF($A371="","",IFERROR(J371+S371,""))</f>
        <v/>
      </c>
      <c r="U371" s="27" t="n"/>
      <c r="V371" s="29">
        <f>IF(A371="","",IF(U371="",'Settings'!$B$4,U371))</f>
        <v/>
      </c>
      <c r="W371" s="57">
        <f>IF($A371="","",IFERROR(S371/V371,""))</f>
        <v/>
      </c>
      <c r="X371" s="58">
        <f>IF($A371="","",IFERROR(IF(S371=0,I371,I371+ROUNDUP(W371*365/12,0)),""))</f>
        <v/>
      </c>
      <c r="Y371" s="59" t="n"/>
      <c r="Z371" s="59" t="n"/>
      <c r="AA371" s="60">
        <f>IF($A371="","",IFERROR(Y371+Z371,""))</f>
        <v/>
      </c>
      <c r="AB371" s="32">
        <f>IF(A371="","",IF(AD371&lt;&gt;"OK","Review Data",IF(L371&lt;=Q371,"Due Now",IF(X371&lt;='Settings'!$B$3,"Due Now",IF(X371&lt;='Settings'!$B$3+'Settings'!$B$5,"Due in 30 Days",IF(X371&lt;='Settings'!$B$3+'Settings'!$B$6,"Due in 90 Days",IF(X371&lt;=EDATE('Settings'!$B$3,6),"Due in 6 Months","Monitor")))))))</f>
        <v/>
      </c>
      <c r="AC371" s="61">
        <f>IF($A371="","",IFERROR(EOMONTH(X371,0),""))</f>
        <v/>
      </c>
      <c r="AD371" s="32">
        <f>IF(A371="","",IF(OR(B371="",C371="",D371="",G371="",H371="",I371="",J371="",K371="",L371="",Y371="",Z371=""),"Missing Required Input",IF(COUNTIF('Settings'!$A$15:$A$18,D371)=0,"Unknown Position Type",IF(J371&lt;H371,"Current Odometer Below Install",IF(I371&lt;G371,"Reading Date Before Install",IF(I371&gt;'Settings'!$B$3,"Reading Date After As-of Date",IF(L371&gt;K371,"Current Tread Above Original",IF(OR(H371&lt;0,J371&lt;0,K371&lt;=0,L371&lt;0,Y371&lt;0,Z371&lt;0,V371&lt;=0),"Check Numeric Input",IF(O371&lt;=0,"Check Wear Rate","OK")))))))))</f>
        <v/>
      </c>
      <c r="AE371" s="37" t="n"/>
      <c r="AF371" s="62">
        <f>IFERROR(IF(AND(AD371="OK",ISNUMBER(X371)),X371+ROW()/100000,""),"")</f>
        <v/>
      </c>
    </row>
    <row r="372">
      <c r="A372" s="25" t="n"/>
      <c r="B372" s="25" t="n"/>
      <c r="C372" s="25" t="n"/>
      <c r="D372" s="25" t="n"/>
      <c r="E372" s="25" t="n"/>
      <c r="F372" s="25" t="n"/>
      <c r="G372" s="55" t="n"/>
      <c r="H372" s="27" t="n"/>
      <c r="I372" s="55" t="n"/>
      <c r="J372" s="27" t="n"/>
      <c r="K372" s="56" t="n"/>
      <c r="L372" s="56" t="n"/>
      <c r="M372" s="29">
        <f>IF($A372="","",IFERROR(IF(OR(H372="",J372=""),"",MAX(0,J372-H372)),""))</f>
        <v/>
      </c>
      <c r="N372" s="57">
        <f>IF($A372="","",IFERROR(IF(OR(K372="",L372=""),"",MAX(0,K372-L372)),""))</f>
        <v/>
      </c>
      <c r="O372" s="31">
        <f>IF($A372="","",IFERROR(IF(AND(M372&gt;0,N372&gt;0),N372/(M372/1000),VLOOKUP(D372,'Settings'!$A$15:$C$18,3,FALSE)),""))</f>
        <v/>
      </c>
      <c r="P372" s="32">
        <f>IF(OR(A372="",D372=""),"",IF(AND(M372&gt;0,N372&gt;0),"Observed Wear","Default from Settings"))</f>
        <v/>
      </c>
      <c r="Q372" s="57">
        <f>IF($A372="","",IFERROR(VLOOKUP(D372,'Settings'!$A$15:$C$18,2,FALSE),""))</f>
        <v/>
      </c>
      <c r="R372" s="57">
        <f>IF($A372="","",IFERROR(MAX(0,L372-Q372),""))</f>
        <v/>
      </c>
      <c r="S372" s="29">
        <f>IF($A372="","",IFERROR(IF(L372&lt;=Q372,0,R372/O372*1000),""))</f>
        <v/>
      </c>
      <c r="T372" s="29">
        <f>IF($A372="","",IFERROR(J372+S372,""))</f>
        <v/>
      </c>
      <c r="U372" s="27" t="n"/>
      <c r="V372" s="29">
        <f>IF(A372="","",IF(U372="",'Settings'!$B$4,U372))</f>
        <v/>
      </c>
      <c r="W372" s="57">
        <f>IF($A372="","",IFERROR(S372/V372,""))</f>
        <v/>
      </c>
      <c r="X372" s="58">
        <f>IF($A372="","",IFERROR(IF(S372=0,I372,I372+ROUNDUP(W372*365/12,0)),""))</f>
        <v/>
      </c>
      <c r="Y372" s="59" t="n"/>
      <c r="Z372" s="59" t="n"/>
      <c r="AA372" s="60">
        <f>IF($A372="","",IFERROR(Y372+Z372,""))</f>
        <v/>
      </c>
      <c r="AB372" s="32">
        <f>IF(A372="","",IF(AD372&lt;&gt;"OK","Review Data",IF(L372&lt;=Q372,"Due Now",IF(X372&lt;='Settings'!$B$3,"Due Now",IF(X372&lt;='Settings'!$B$3+'Settings'!$B$5,"Due in 30 Days",IF(X372&lt;='Settings'!$B$3+'Settings'!$B$6,"Due in 90 Days",IF(X372&lt;=EDATE('Settings'!$B$3,6),"Due in 6 Months","Monitor")))))))</f>
        <v/>
      </c>
      <c r="AC372" s="61">
        <f>IF($A372="","",IFERROR(EOMONTH(X372,0),""))</f>
        <v/>
      </c>
      <c r="AD372" s="32">
        <f>IF(A372="","",IF(OR(B372="",C372="",D372="",G372="",H372="",I372="",J372="",K372="",L372="",Y372="",Z372=""),"Missing Required Input",IF(COUNTIF('Settings'!$A$15:$A$18,D372)=0,"Unknown Position Type",IF(J372&lt;H372,"Current Odometer Below Install",IF(I372&lt;G372,"Reading Date Before Install",IF(I372&gt;'Settings'!$B$3,"Reading Date After As-of Date",IF(L372&gt;K372,"Current Tread Above Original",IF(OR(H372&lt;0,J372&lt;0,K372&lt;=0,L372&lt;0,Y372&lt;0,Z372&lt;0,V372&lt;=0),"Check Numeric Input",IF(O372&lt;=0,"Check Wear Rate","OK")))))))))</f>
        <v/>
      </c>
      <c r="AE372" s="37" t="n"/>
      <c r="AF372" s="62">
        <f>IFERROR(IF(AND(AD372="OK",ISNUMBER(X372)),X372+ROW()/100000,""),"")</f>
        <v/>
      </c>
    </row>
    <row r="373">
      <c r="A373" s="25" t="n"/>
      <c r="B373" s="25" t="n"/>
      <c r="C373" s="25" t="n"/>
      <c r="D373" s="25" t="n"/>
      <c r="E373" s="25" t="n"/>
      <c r="F373" s="25" t="n"/>
      <c r="G373" s="55" t="n"/>
      <c r="H373" s="27" t="n"/>
      <c r="I373" s="55" t="n"/>
      <c r="J373" s="27" t="n"/>
      <c r="K373" s="56" t="n"/>
      <c r="L373" s="56" t="n"/>
      <c r="M373" s="29">
        <f>IF($A373="","",IFERROR(IF(OR(H373="",J373=""),"",MAX(0,J373-H373)),""))</f>
        <v/>
      </c>
      <c r="N373" s="57">
        <f>IF($A373="","",IFERROR(IF(OR(K373="",L373=""),"",MAX(0,K373-L373)),""))</f>
        <v/>
      </c>
      <c r="O373" s="31">
        <f>IF($A373="","",IFERROR(IF(AND(M373&gt;0,N373&gt;0),N373/(M373/1000),VLOOKUP(D373,'Settings'!$A$15:$C$18,3,FALSE)),""))</f>
        <v/>
      </c>
      <c r="P373" s="32">
        <f>IF(OR(A373="",D373=""),"",IF(AND(M373&gt;0,N373&gt;0),"Observed Wear","Default from Settings"))</f>
        <v/>
      </c>
      <c r="Q373" s="57">
        <f>IF($A373="","",IFERROR(VLOOKUP(D373,'Settings'!$A$15:$C$18,2,FALSE),""))</f>
        <v/>
      </c>
      <c r="R373" s="57">
        <f>IF($A373="","",IFERROR(MAX(0,L373-Q373),""))</f>
        <v/>
      </c>
      <c r="S373" s="29">
        <f>IF($A373="","",IFERROR(IF(L373&lt;=Q373,0,R373/O373*1000),""))</f>
        <v/>
      </c>
      <c r="T373" s="29">
        <f>IF($A373="","",IFERROR(J373+S373,""))</f>
        <v/>
      </c>
      <c r="U373" s="27" t="n"/>
      <c r="V373" s="29">
        <f>IF(A373="","",IF(U373="",'Settings'!$B$4,U373))</f>
        <v/>
      </c>
      <c r="W373" s="57">
        <f>IF($A373="","",IFERROR(S373/V373,""))</f>
        <v/>
      </c>
      <c r="X373" s="58">
        <f>IF($A373="","",IFERROR(IF(S373=0,I373,I373+ROUNDUP(W373*365/12,0)),""))</f>
        <v/>
      </c>
      <c r="Y373" s="59" t="n"/>
      <c r="Z373" s="59" t="n"/>
      <c r="AA373" s="60">
        <f>IF($A373="","",IFERROR(Y373+Z373,""))</f>
        <v/>
      </c>
      <c r="AB373" s="32">
        <f>IF(A373="","",IF(AD373&lt;&gt;"OK","Review Data",IF(L373&lt;=Q373,"Due Now",IF(X373&lt;='Settings'!$B$3,"Due Now",IF(X373&lt;='Settings'!$B$3+'Settings'!$B$5,"Due in 30 Days",IF(X373&lt;='Settings'!$B$3+'Settings'!$B$6,"Due in 90 Days",IF(X373&lt;=EDATE('Settings'!$B$3,6),"Due in 6 Months","Monitor")))))))</f>
        <v/>
      </c>
      <c r="AC373" s="61">
        <f>IF($A373="","",IFERROR(EOMONTH(X373,0),""))</f>
        <v/>
      </c>
      <c r="AD373" s="32">
        <f>IF(A373="","",IF(OR(B373="",C373="",D373="",G373="",H373="",I373="",J373="",K373="",L373="",Y373="",Z373=""),"Missing Required Input",IF(COUNTIF('Settings'!$A$15:$A$18,D373)=0,"Unknown Position Type",IF(J373&lt;H373,"Current Odometer Below Install",IF(I373&lt;G373,"Reading Date Before Install",IF(I373&gt;'Settings'!$B$3,"Reading Date After As-of Date",IF(L373&gt;K373,"Current Tread Above Original",IF(OR(H373&lt;0,J373&lt;0,K373&lt;=0,L373&lt;0,Y373&lt;0,Z373&lt;0,V373&lt;=0),"Check Numeric Input",IF(O373&lt;=0,"Check Wear Rate","OK")))))))))</f>
        <v/>
      </c>
      <c r="AE373" s="37" t="n"/>
      <c r="AF373" s="62">
        <f>IFERROR(IF(AND(AD373="OK",ISNUMBER(X373)),X373+ROW()/100000,""),"")</f>
        <v/>
      </c>
    </row>
    <row r="374">
      <c r="A374" s="25" t="n"/>
      <c r="B374" s="25" t="n"/>
      <c r="C374" s="25" t="n"/>
      <c r="D374" s="25" t="n"/>
      <c r="E374" s="25" t="n"/>
      <c r="F374" s="25" t="n"/>
      <c r="G374" s="55" t="n"/>
      <c r="H374" s="27" t="n"/>
      <c r="I374" s="55" t="n"/>
      <c r="J374" s="27" t="n"/>
      <c r="K374" s="56" t="n"/>
      <c r="L374" s="56" t="n"/>
      <c r="M374" s="29">
        <f>IF($A374="","",IFERROR(IF(OR(H374="",J374=""),"",MAX(0,J374-H374)),""))</f>
        <v/>
      </c>
      <c r="N374" s="57">
        <f>IF($A374="","",IFERROR(IF(OR(K374="",L374=""),"",MAX(0,K374-L374)),""))</f>
        <v/>
      </c>
      <c r="O374" s="31">
        <f>IF($A374="","",IFERROR(IF(AND(M374&gt;0,N374&gt;0),N374/(M374/1000),VLOOKUP(D374,'Settings'!$A$15:$C$18,3,FALSE)),""))</f>
        <v/>
      </c>
      <c r="P374" s="32">
        <f>IF(OR(A374="",D374=""),"",IF(AND(M374&gt;0,N374&gt;0),"Observed Wear","Default from Settings"))</f>
        <v/>
      </c>
      <c r="Q374" s="57">
        <f>IF($A374="","",IFERROR(VLOOKUP(D374,'Settings'!$A$15:$C$18,2,FALSE),""))</f>
        <v/>
      </c>
      <c r="R374" s="57">
        <f>IF($A374="","",IFERROR(MAX(0,L374-Q374),""))</f>
        <v/>
      </c>
      <c r="S374" s="29">
        <f>IF($A374="","",IFERROR(IF(L374&lt;=Q374,0,R374/O374*1000),""))</f>
        <v/>
      </c>
      <c r="T374" s="29">
        <f>IF($A374="","",IFERROR(J374+S374,""))</f>
        <v/>
      </c>
      <c r="U374" s="27" t="n"/>
      <c r="V374" s="29">
        <f>IF(A374="","",IF(U374="",'Settings'!$B$4,U374))</f>
        <v/>
      </c>
      <c r="W374" s="57">
        <f>IF($A374="","",IFERROR(S374/V374,""))</f>
        <v/>
      </c>
      <c r="X374" s="58">
        <f>IF($A374="","",IFERROR(IF(S374=0,I374,I374+ROUNDUP(W374*365/12,0)),""))</f>
        <v/>
      </c>
      <c r="Y374" s="59" t="n"/>
      <c r="Z374" s="59" t="n"/>
      <c r="AA374" s="60">
        <f>IF($A374="","",IFERROR(Y374+Z374,""))</f>
        <v/>
      </c>
      <c r="AB374" s="32">
        <f>IF(A374="","",IF(AD374&lt;&gt;"OK","Review Data",IF(L374&lt;=Q374,"Due Now",IF(X374&lt;='Settings'!$B$3,"Due Now",IF(X374&lt;='Settings'!$B$3+'Settings'!$B$5,"Due in 30 Days",IF(X374&lt;='Settings'!$B$3+'Settings'!$B$6,"Due in 90 Days",IF(X374&lt;=EDATE('Settings'!$B$3,6),"Due in 6 Months","Monitor")))))))</f>
        <v/>
      </c>
      <c r="AC374" s="61">
        <f>IF($A374="","",IFERROR(EOMONTH(X374,0),""))</f>
        <v/>
      </c>
      <c r="AD374" s="32">
        <f>IF(A374="","",IF(OR(B374="",C374="",D374="",G374="",H374="",I374="",J374="",K374="",L374="",Y374="",Z374=""),"Missing Required Input",IF(COUNTIF('Settings'!$A$15:$A$18,D374)=0,"Unknown Position Type",IF(J374&lt;H374,"Current Odometer Below Install",IF(I374&lt;G374,"Reading Date Before Install",IF(I374&gt;'Settings'!$B$3,"Reading Date After As-of Date",IF(L374&gt;K374,"Current Tread Above Original",IF(OR(H374&lt;0,J374&lt;0,K374&lt;=0,L374&lt;0,Y374&lt;0,Z374&lt;0,V374&lt;=0),"Check Numeric Input",IF(O374&lt;=0,"Check Wear Rate","OK")))))))))</f>
        <v/>
      </c>
      <c r="AE374" s="37" t="n"/>
      <c r="AF374" s="62">
        <f>IFERROR(IF(AND(AD374="OK",ISNUMBER(X374)),X374+ROW()/100000,""),"")</f>
        <v/>
      </c>
    </row>
    <row r="375">
      <c r="A375" s="25" t="n"/>
      <c r="B375" s="25" t="n"/>
      <c r="C375" s="25" t="n"/>
      <c r="D375" s="25" t="n"/>
      <c r="E375" s="25" t="n"/>
      <c r="F375" s="25" t="n"/>
      <c r="G375" s="55" t="n"/>
      <c r="H375" s="27" t="n"/>
      <c r="I375" s="55" t="n"/>
      <c r="J375" s="27" t="n"/>
      <c r="K375" s="56" t="n"/>
      <c r="L375" s="56" t="n"/>
      <c r="M375" s="29">
        <f>IF($A375="","",IFERROR(IF(OR(H375="",J375=""),"",MAX(0,J375-H375)),""))</f>
        <v/>
      </c>
      <c r="N375" s="57">
        <f>IF($A375="","",IFERROR(IF(OR(K375="",L375=""),"",MAX(0,K375-L375)),""))</f>
        <v/>
      </c>
      <c r="O375" s="31">
        <f>IF($A375="","",IFERROR(IF(AND(M375&gt;0,N375&gt;0),N375/(M375/1000),VLOOKUP(D375,'Settings'!$A$15:$C$18,3,FALSE)),""))</f>
        <v/>
      </c>
      <c r="P375" s="32">
        <f>IF(OR(A375="",D375=""),"",IF(AND(M375&gt;0,N375&gt;0),"Observed Wear","Default from Settings"))</f>
        <v/>
      </c>
      <c r="Q375" s="57">
        <f>IF($A375="","",IFERROR(VLOOKUP(D375,'Settings'!$A$15:$C$18,2,FALSE),""))</f>
        <v/>
      </c>
      <c r="R375" s="57">
        <f>IF($A375="","",IFERROR(MAX(0,L375-Q375),""))</f>
        <v/>
      </c>
      <c r="S375" s="29">
        <f>IF($A375="","",IFERROR(IF(L375&lt;=Q375,0,R375/O375*1000),""))</f>
        <v/>
      </c>
      <c r="T375" s="29">
        <f>IF($A375="","",IFERROR(J375+S375,""))</f>
        <v/>
      </c>
      <c r="U375" s="27" t="n"/>
      <c r="V375" s="29">
        <f>IF(A375="","",IF(U375="",'Settings'!$B$4,U375))</f>
        <v/>
      </c>
      <c r="W375" s="57">
        <f>IF($A375="","",IFERROR(S375/V375,""))</f>
        <v/>
      </c>
      <c r="X375" s="58">
        <f>IF($A375="","",IFERROR(IF(S375=0,I375,I375+ROUNDUP(W375*365/12,0)),""))</f>
        <v/>
      </c>
      <c r="Y375" s="59" t="n"/>
      <c r="Z375" s="59" t="n"/>
      <c r="AA375" s="60">
        <f>IF($A375="","",IFERROR(Y375+Z375,""))</f>
        <v/>
      </c>
      <c r="AB375" s="32">
        <f>IF(A375="","",IF(AD375&lt;&gt;"OK","Review Data",IF(L375&lt;=Q375,"Due Now",IF(X375&lt;='Settings'!$B$3,"Due Now",IF(X375&lt;='Settings'!$B$3+'Settings'!$B$5,"Due in 30 Days",IF(X375&lt;='Settings'!$B$3+'Settings'!$B$6,"Due in 90 Days",IF(X375&lt;=EDATE('Settings'!$B$3,6),"Due in 6 Months","Monitor")))))))</f>
        <v/>
      </c>
      <c r="AC375" s="61">
        <f>IF($A375="","",IFERROR(EOMONTH(X375,0),""))</f>
        <v/>
      </c>
      <c r="AD375" s="32">
        <f>IF(A375="","",IF(OR(B375="",C375="",D375="",G375="",H375="",I375="",J375="",K375="",L375="",Y375="",Z375=""),"Missing Required Input",IF(COUNTIF('Settings'!$A$15:$A$18,D375)=0,"Unknown Position Type",IF(J375&lt;H375,"Current Odometer Below Install",IF(I375&lt;G375,"Reading Date Before Install",IF(I375&gt;'Settings'!$B$3,"Reading Date After As-of Date",IF(L375&gt;K375,"Current Tread Above Original",IF(OR(H375&lt;0,J375&lt;0,K375&lt;=0,L375&lt;0,Y375&lt;0,Z375&lt;0,V375&lt;=0),"Check Numeric Input",IF(O375&lt;=0,"Check Wear Rate","OK")))))))))</f>
        <v/>
      </c>
      <c r="AE375" s="37" t="n"/>
      <c r="AF375" s="62">
        <f>IFERROR(IF(AND(AD375="OK",ISNUMBER(X375)),X375+ROW()/100000,""),"")</f>
        <v/>
      </c>
    </row>
    <row r="376">
      <c r="A376" s="25" t="n"/>
      <c r="B376" s="25" t="n"/>
      <c r="C376" s="25" t="n"/>
      <c r="D376" s="25" t="n"/>
      <c r="E376" s="25" t="n"/>
      <c r="F376" s="25" t="n"/>
      <c r="G376" s="55" t="n"/>
      <c r="H376" s="27" t="n"/>
      <c r="I376" s="55" t="n"/>
      <c r="J376" s="27" t="n"/>
      <c r="K376" s="56" t="n"/>
      <c r="L376" s="56" t="n"/>
      <c r="M376" s="29">
        <f>IF($A376="","",IFERROR(IF(OR(H376="",J376=""),"",MAX(0,J376-H376)),""))</f>
        <v/>
      </c>
      <c r="N376" s="57">
        <f>IF($A376="","",IFERROR(IF(OR(K376="",L376=""),"",MAX(0,K376-L376)),""))</f>
        <v/>
      </c>
      <c r="O376" s="31">
        <f>IF($A376="","",IFERROR(IF(AND(M376&gt;0,N376&gt;0),N376/(M376/1000),VLOOKUP(D376,'Settings'!$A$15:$C$18,3,FALSE)),""))</f>
        <v/>
      </c>
      <c r="P376" s="32">
        <f>IF(OR(A376="",D376=""),"",IF(AND(M376&gt;0,N376&gt;0),"Observed Wear","Default from Settings"))</f>
        <v/>
      </c>
      <c r="Q376" s="57">
        <f>IF($A376="","",IFERROR(VLOOKUP(D376,'Settings'!$A$15:$C$18,2,FALSE),""))</f>
        <v/>
      </c>
      <c r="R376" s="57">
        <f>IF($A376="","",IFERROR(MAX(0,L376-Q376),""))</f>
        <v/>
      </c>
      <c r="S376" s="29">
        <f>IF($A376="","",IFERROR(IF(L376&lt;=Q376,0,R376/O376*1000),""))</f>
        <v/>
      </c>
      <c r="T376" s="29">
        <f>IF($A376="","",IFERROR(J376+S376,""))</f>
        <v/>
      </c>
      <c r="U376" s="27" t="n"/>
      <c r="V376" s="29">
        <f>IF(A376="","",IF(U376="",'Settings'!$B$4,U376))</f>
        <v/>
      </c>
      <c r="W376" s="57">
        <f>IF($A376="","",IFERROR(S376/V376,""))</f>
        <v/>
      </c>
      <c r="X376" s="58">
        <f>IF($A376="","",IFERROR(IF(S376=0,I376,I376+ROUNDUP(W376*365/12,0)),""))</f>
        <v/>
      </c>
      <c r="Y376" s="59" t="n"/>
      <c r="Z376" s="59" t="n"/>
      <c r="AA376" s="60">
        <f>IF($A376="","",IFERROR(Y376+Z376,""))</f>
        <v/>
      </c>
      <c r="AB376" s="32">
        <f>IF(A376="","",IF(AD376&lt;&gt;"OK","Review Data",IF(L376&lt;=Q376,"Due Now",IF(X376&lt;='Settings'!$B$3,"Due Now",IF(X376&lt;='Settings'!$B$3+'Settings'!$B$5,"Due in 30 Days",IF(X376&lt;='Settings'!$B$3+'Settings'!$B$6,"Due in 90 Days",IF(X376&lt;=EDATE('Settings'!$B$3,6),"Due in 6 Months","Monitor")))))))</f>
        <v/>
      </c>
      <c r="AC376" s="61">
        <f>IF($A376="","",IFERROR(EOMONTH(X376,0),""))</f>
        <v/>
      </c>
      <c r="AD376" s="32">
        <f>IF(A376="","",IF(OR(B376="",C376="",D376="",G376="",H376="",I376="",J376="",K376="",L376="",Y376="",Z376=""),"Missing Required Input",IF(COUNTIF('Settings'!$A$15:$A$18,D376)=0,"Unknown Position Type",IF(J376&lt;H376,"Current Odometer Below Install",IF(I376&lt;G376,"Reading Date Before Install",IF(I376&gt;'Settings'!$B$3,"Reading Date After As-of Date",IF(L376&gt;K376,"Current Tread Above Original",IF(OR(H376&lt;0,J376&lt;0,K376&lt;=0,L376&lt;0,Y376&lt;0,Z376&lt;0,V376&lt;=0),"Check Numeric Input",IF(O376&lt;=0,"Check Wear Rate","OK")))))))))</f>
        <v/>
      </c>
      <c r="AE376" s="37" t="n"/>
      <c r="AF376" s="62">
        <f>IFERROR(IF(AND(AD376="OK",ISNUMBER(X376)),X376+ROW()/100000,""),"")</f>
        <v/>
      </c>
    </row>
    <row r="377">
      <c r="A377" s="25" t="n"/>
      <c r="B377" s="25" t="n"/>
      <c r="C377" s="25" t="n"/>
      <c r="D377" s="25" t="n"/>
      <c r="E377" s="25" t="n"/>
      <c r="F377" s="25" t="n"/>
      <c r="G377" s="55" t="n"/>
      <c r="H377" s="27" t="n"/>
      <c r="I377" s="55" t="n"/>
      <c r="J377" s="27" t="n"/>
      <c r="K377" s="56" t="n"/>
      <c r="L377" s="56" t="n"/>
      <c r="M377" s="29">
        <f>IF($A377="","",IFERROR(IF(OR(H377="",J377=""),"",MAX(0,J377-H377)),""))</f>
        <v/>
      </c>
      <c r="N377" s="57">
        <f>IF($A377="","",IFERROR(IF(OR(K377="",L377=""),"",MAX(0,K377-L377)),""))</f>
        <v/>
      </c>
      <c r="O377" s="31">
        <f>IF($A377="","",IFERROR(IF(AND(M377&gt;0,N377&gt;0),N377/(M377/1000),VLOOKUP(D377,'Settings'!$A$15:$C$18,3,FALSE)),""))</f>
        <v/>
      </c>
      <c r="P377" s="32">
        <f>IF(OR(A377="",D377=""),"",IF(AND(M377&gt;0,N377&gt;0),"Observed Wear","Default from Settings"))</f>
        <v/>
      </c>
      <c r="Q377" s="57">
        <f>IF($A377="","",IFERROR(VLOOKUP(D377,'Settings'!$A$15:$C$18,2,FALSE),""))</f>
        <v/>
      </c>
      <c r="R377" s="57">
        <f>IF($A377="","",IFERROR(MAX(0,L377-Q377),""))</f>
        <v/>
      </c>
      <c r="S377" s="29">
        <f>IF($A377="","",IFERROR(IF(L377&lt;=Q377,0,R377/O377*1000),""))</f>
        <v/>
      </c>
      <c r="T377" s="29">
        <f>IF($A377="","",IFERROR(J377+S377,""))</f>
        <v/>
      </c>
      <c r="U377" s="27" t="n"/>
      <c r="V377" s="29">
        <f>IF(A377="","",IF(U377="",'Settings'!$B$4,U377))</f>
        <v/>
      </c>
      <c r="W377" s="57">
        <f>IF($A377="","",IFERROR(S377/V377,""))</f>
        <v/>
      </c>
      <c r="X377" s="58">
        <f>IF($A377="","",IFERROR(IF(S377=0,I377,I377+ROUNDUP(W377*365/12,0)),""))</f>
        <v/>
      </c>
      <c r="Y377" s="59" t="n"/>
      <c r="Z377" s="59" t="n"/>
      <c r="AA377" s="60">
        <f>IF($A377="","",IFERROR(Y377+Z377,""))</f>
        <v/>
      </c>
      <c r="AB377" s="32">
        <f>IF(A377="","",IF(AD377&lt;&gt;"OK","Review Data",IF(L377&lt;=Q377,"Due Now",IF(X377&lt;='Settings'!$B$3,"Due Now",IF(X377&lt;='Settings'!$B$3+'Settings'!$B$5,"Due in 30 Days",IF(X377&lt;='Settings'!$B$3+'Settings'!$B$6,"Due in 90 Days",IF(X377&lt;=EDATE('Settings'!$B$3,6),"Due in 6 Months","Monitor")))))))</f>
        <v/>
      </c>
      <c r="AC377" s="61">
        <f>IF($A377="","",IFERROR(EOMONTH(X377,0),""))</f>
        <v/>
      </c>
      <c r="AD377" s="32">
        <f>IF(A377="","",IF(OR(B377="",C377="",D377="",G377="",H377="",I377="",J377="",K377="",L377="",Y377="",Z377=""),"Missing Required Input",IF(COUNTIF('Settings'!$A$15:$A$18,D377)=0,"Unknown Position Type",IF(J377&lt;H377,"Current Odometer Below Install",IF(I377&lt;G377,"Reading Date Before Install",IF(I377&gt;'Settings'!$B$3,"Reading Date After As-of Date",IF(L377&gt;K377,"Current Tread Above Original",IF(OR(H377&lt;0,J377&lt;0,K377&lt;=0,L377&lt;0,Y377&lt;0,Z377&lt;0,V377&lt;=0),"Check Numeric Input",IF(O377&lt;=0,"Check Wear Rate","OK")))))))))</f>
        <v/>
      </c>
      <c r="AE377" s="37" t="n"/>
      <c r="AF377" s="62">
        <f>IFERROR(IF(AND(AD377="OK",ISNUMBER(X377)),X377+ROW()/100000,""),"")</f>
        <v/>
      </c>
    </row>
    <row r="378">
      <c r="A378" s="25" t="n"/>
      <c r="B378" s="25" t="n"/>
      <c r="C378" s="25" t="n"/>
      <c r="D378" s="25" t="n"/>
      <c r="E378" s="25" t="n"/>
      <c r="F378" s="25" t="n"/>
      <c r="G378" s="55" t="n"/>
      <c r="H378" s="27" t="n"/>
      <c r="I378" s="55" t="n"/>
      <c r="J378" s="27" t="n"/>
      <c r="K378" s="56" t="n"/>
      <c r="L378" s="56" t="n"/>
      <c r="M378" s="29">
        <f>IF($A378="","",IFERROR(IF(OR(H378="",J378=""),"",MAX(0,J378-H378)),""))</f>
        <v/>
      </c>
      <c r="N378" s="57">
        <f>IF($A378="","",IFERROR(IF(OR(K378="",L378=""),"",MAX(0,K378-L378)),""))</f>
        <v/>
      </c>
      <c r="O378" s="31">
        <f>IF($A378="","",IFERROR(IF(AND(M378&gt;0,N378&gt;0),N378/(M378/1000),VLOOKUP(D378,'Settings'!$A$15:$C$18,3,FALSE)),""))</f>
        <v/>
      </c>
      <c r="P378" s="32">
        <f>IF(OR(A378="",D378=""),"",IF(AND(M378&gt;0,N378&gt;0),"Observed Wear","Default from Settings"))</f>
        <v/>
      </c>
      <c r="Q378" s="57">
        <f>IF($A378="","",IFERROR(VLOOKUP(D378,'Settings'!$A$15:$C$18,2,FALSE),""))</f>
        <v/>
      </c>
      <c r="R378" s="57">
        <f>IF($A378="","",IFERROR(MAX(0,L378-Q378),""))</f>
        <v/>
      </c>
      <c r="S378" s="29">
        <f>IF($A378="","",IFERROR(IF(L378&lt;=Q378,0,R378/O378*1000),""))</f>
        <v/>
      </c>
      <c r="T378" s="29">
        <f>IF($A378="","",IFERROR(J378+S378,""))</f>
        <v/>
      </c>
      <c r="U378" s="27" t="n"/>
      <c r="V378" s="29">
        <f>IF(A378="","",IF(U378="",'Settings'!$B$4,U378))</f>
        <v/>
      </c>
      <c r="W378" s="57">
        <f>IF($A378="","",IFERROR(S378/V378,""))</f>
        <v/>
      </c>
      <c r="X378" s="58">
        <f>IF($A378="","",IFERROR(IF(S378=0,I378,I378+ROUNDUP(W378*365/12,0)),""))</f>
        <v/>
      </c>
      <c r="Y378" s="59" t="n"/>
      <c r="Z378" s="59" t="n"/>
      <c r="AA378" s="60">
        <f>IF($A378="","",IFERROR(Y378+Z378,""))</f>
        <v/>
      </c>
      <c r="AB378" s="32">
        <f>IF(A378="","",IF(AD378&lt;&gt;"OK","Review Data",IF(L378&lt;=Q378,"Due Now",IF(X378&lt;='Settings'!$B$3,"Due Now",IF(X378&lt;='Settings'!$B$3+'Settings'!$B$5,"Due in 30 Days",IF(X378&lt;='Settings'!$B$3+'Settings'!$B$6,"Due in 90 Days",IF(X378&lt;=EDATE('Settings'!$B$3,6),"Due in 6 Months","Monitor")))))))</f>
        <v/>
      </c>
      <c r="AC378" s="61">
        <f>IF($A378="","",IFERROR(EOMONTH(X378,0),""))</f>
        <v/>
      </c>
      <c r="AD378" s="32">
        <f>IF(A378="","",IF(OR(B378="",C378="",D378="",G378="",H378="",I378="",J378="",K378="",L378="",Y378="",Z378=""),"Missing Required Input",IF(COUNTIF('Settings'!$A$15:$A$18,D378)=0,"Unknown Position Type",IF(J378&lt;H378,"Current Odometer Below Install",IF(I378&lt;G378,"Reading Date Before Install",IF(I378&gt;'Settings'!$B$3,"Reading Date After As-of Date",IF(L378&gt;K378,"Current Tread Above Original",IF(OR(H378&lt;0,J378&lt;0,K378&lt;=0,L378&lt;0,Y378&lt;0,Z378&lt;0,V378&lt;=0),"Check Numeric Input",IF(O378&lt;=0,"Check Wear Rate","OK")))))))))</f>
        <v/>
      </c>
      <c r="AE378" s="37" t="n"/>
      <c r="AF378" s="62">
        <f>IFERROR(IF(AND(AD378="OK",ISNUMBER(X378)),X378+ROW()/100000,""),"")</f>
        <v/>
      </c>
    </row>
    <row r="379">
      <c r="A379" s="25" t="n"/>
      <c r="B379" s="25" t="n"/>
      <c r="C379" s="25" t="n"/>
      <c r="D379" s="25" t="n"/>
      <c r="E379" s="25" t="n"/>
      <c r="F379" s="25" t="n"/>
      <c r="G379" s="55" t="n"/>
      <c r="H379" s="27" t="n"/>
      <c r="I379" s="55" t="n"/>
      <c r="J379" s="27" t="n"/>
      <c r="K379" s="56" t="n"/>
      <c r="L379" s="56" t="n"/>
      <c r="M379" s="29">
        <f>IF($A379="","",IFERROR(IF(OR(H379="",J379=""),"",MAX(0,J379-H379)),""))</f>
        <v/>
      </c>
      <c r="N379" s="57">
        <f>IF($A379="","",IFERROR(IF(OR(K379="",L379=""),"",MAX(0,K379-L379)),""))</f>
        <v/>
      </c>
      <c r="O379" s="31">
        <f>IF($A379="","",IFERROR(IF(AND(M379&gt;0,N379&gt;0),N379/(M379/1000),VLOOKUP(D379,'Settings'!$A$15:$C$18,3,FALSE)),""))</f>
        <v/>
      </c>
      <c r="P379" s="32">
        <f>IF(OR(A379="",D379=""),"",IF(AND(M379&gt;0,N379&gt;0),"Observed Wear","Default from Settings"))</f>
        <v/>
      </c>
      <c r="Q379" s="57">
        <f>IF($A379="","",IFERROR(VLOOKUP(D379,'Settings'!$A$15:$C$18,2,FALSE),""))</f>
        <v/>
      </c>
      <c r="R379" s="57">
        <f>IF($A379="","",IFERROR(MAX(0,L379-Q379),""))</f>
        <v/>
      </c>
      <c r="S379" s="29">
        <f>IF($A379="","",IFERROR(IF(L379&lt;=Q379,0,R379/O379*1000),""))</f>
        <v/>
      </c>
      <c r="T379" s="29">
        <f>IF($A379="","",IFERROR(J379+S379,""))</f>
        <v/>
      </c>
      <c r="U379" s="27" t="n"/>
      <c r="V379" s="29">
        <f>IF(A379="","",IF(U379="",'Settings'!$B$4,U379))</f>
        <v/>
      </c>
      <c r="W379" s="57">
        <f>IF($A379="","",IFERROR(S379/V379,""))</f>
        <v/>
      </c>
      <c r="X379" s="58">
        <f>IF($A379="","",IFERROR(IF(S379=0,I379,I379+ROUNDUP(W379*365/12,0)),""))</f>
        <v/>
      </c>
      <c r="Y379" s="59" t="n"/>
      <c r="Z379" s="59" t="n"/>
      <c r="AA379" s="60">
        <f>IF($A379="","",IFERROR(Y379+Z379,""))</f>
        <v/>
      </c>
      <c r="AB379" s="32">
        <f>IF(A379="","",IF(AD379&lt;&gt;"OK","Review Data",IF(L379&lt;=Q379,"Due Now",IF(X379&lt;='Settings'!$B$3,"Due Now",IF(X379&lt;='Settings'!$B$3+'Settings'!$B$5,"Due in 30 Days",IF(X379&lt;='Settings'!$B$3+'Settings'!$B$6,"Due in 90 Days",IF(X379&lt;=EDATE('Settings'!$B$3,6),"Due in 6 Months","Monitor")))))))</f>
        <v/>
      </c>
      <c r="AC379" s="61">
        <f>IF($A379="","",IFERROR(EOMONTH(X379,0),""))</f>
        <v/>
      </c>
      <c r="AD379" s="32">
        <f>IF(A379="","",IF(OR(B379="",C379="",D379="",G379="",H379="",I379="",J379="",K379="",L379="",Y379="",Z379=""),"Missing Required Input",IF(COUNTIF('Settings'!$A$15:$A$18,D379)=0,"Unknown Position Type",IF(J379&lt;H379,"Current Odometer Below Install",IF(I379&lt;G379,"Reading Date Before Install",IF(I379&gt;'Settings'!$B$3,"Reading Date After As-of Date",IF(L379&gt;K379,"Current Tread Above Original",IF(OR(H379&lt;0,J379&lt;0,K379&lt;=0,L379&lt;0,Y379&lt;0,Z379&lt;0,V379&lt;=0),"Check Numeric Input",IF(O379&lt;=0,"Check Wear Rate","OK")))))))))</f>
        <v/>
      </c>
      <c r="AE379" s="37" t="n"/>
      <c r="AF379" s="62">
        <f>IFERROR(IF(AND(AD379="OK",ISNUMBER(X379)),X379+ROW()/100000,""),"")</f>
        <v/>
      </c>
    </row>
    <row r="380">
      <c r="A380" s="25" t="n"/>
      <c r="B380" s="25" t="n"/>
      <c r="C380" s="25" t="n"/>
      <c r="D380" s="25" t="n"/>
      <c r="E380" s="25" t="n"/>
      <c r="F380" s="25" t="n"/>
      <c r="G380" s="55" t="n"/>
      <c r="H380" s="27" t="n"/>
      <c r="I380" s="55" t="n"/>
      <c r="J380" s="27" t="n"/>
      <c r="K380" s="56" t="n"/>
      <c r="L380" s="56" t="n"/>
      <c r="M380" s="29">
        <f>IF($A380="","",IFERROR(IF(OR(H380="",J380=""),"",MAX(0,J380-H380)),""))</f>
        <v/>
      </c>
      <c r="N380" s="57">
        <f>IF($A380="","",IFERROR(IF(OR(K380="",L380=""),"",MAX(0,K380-L380)),""))</f>
        <v/>
      </c>
      <c r="O380" s="31">
        <f>IF($A380="","",IFERROR(IF(AND(M380&gt;0,N380&gt;0),N380/(M380/1000),VLOOKUP(D380,'Settings'!$A$15:$C$18,3,FALSE)),""))</f>
        <v/>
      </c>
      <c r="P380" s="32">
        <f>IF(OR(A380="",D380=""),"",IF(AND(M380&gt;0,N380&gt;0),"Observed Wear","Default from Settings"))</f>
        <v/>
      </c>
      <c r="Q380" s="57">
        <f>IF($A380="","",IFERROR(VLOOKUP(D380,'Settings'!$A$15:$C$18,2,FALSE),""))</f>
        <v/>
      </c>
      <c r="R380" s="57">
        <f>IF($A380="","",IFERROR(MAX(0,L380-Q380),""))</f>
        <v/>
      </c>
      <c r="S380" s="29">
        <f>IF($A380="","",IFERROR(IF(L380&lt;=Q380,0,R380/O380*1000),""))</f>
        <v/>
      </c>
      <c r="T380" s="29">
        <f>IF($A380="","",IFERROR(J380+S380,""))</f>
        <v/>
      </c>
      <c r="U380" s="27" t="n"/>
      <c r="V380" s="29">
        <f>IF(A380="","",IF(U380="",'Settings'!$B$4,U380))</f>
        <v/>
      </c>
      <c r="W380" s="57">
        <f>IF($A380="","",IFERROR(S380/V380,""))</f>
        <v/>
      </c>
      <c r="X380" s="58">
        <f>IF($A380="","",IFERROR(IF(S380=0,I380,I380+ROUNDUP(W380*365/12,0)),""))</f>
        <v/>
      </c>
      <c r="Y380" s="59" t="n"/>
      <c r="Z380" s="59" t="n"/>
      <c r="AA380" s="60">
        <f>IF($A380="","",IFERROR(Y380+Z380,""))</f>
        <v/>
      </c>
      <c r="AB380" s="32">
        <f>IF(A380="","",IF(AD380&lt;&gt;"OK","Review Data",IF(L380&lt;=Q380,"Due Now",IF(X380&lt;='Settings'!$B$3,"Due Now",IF(X380&lt;='Settings'!$B$3+'Settings'!$B$5,"Due in 30 Days",IF(X380&lt;='Settings'!$B$3+'Settings'!$B$6,"Due in 90 Days",IF(X380&lt;=EDATE('Settings'!$B$3,6),"Due in 6 Months","Monitor")))))))</f>
        <v/>
      </c>
      <c r="AC380" s="61">
        <f>IF($A380="","",IFERROR(EOMONTH(X380,0),""))</f>
        <v/>
      </c>
      <c r="AD380" s="32">
        <f>IF(A380="","",IF(OR(B380="",C380="",D380="",G380="",H380="",I380="",J380="",K380="",L380="",Y380="",Z380=""),"Missing Required Input",IF(COUNTIF('Settings'!$A$15:$A$18,D380)=0,"Unknown Position Type",IF(J380&lt;H380,"Current Odometer Below Install",IF(I380&lt;G380,"Reading Date Before Install",IF(I380&gt;'Settings'!$B$3,"Reading Date After As-of Date",IF(L380&gt;K380,"Current Tread Above Original",IF(OR(H380&lt;0,J380&lt;0,K380&lt;=0,L380&lt;0,Y380&lt;0,Z380&lt;0,V380&lt;=0),"Check Numeric Input",IF(O380&lt;=0,"Check Wear Rate","OK")))))))))</f>
        <v/>
      </c>
      <c r="AE380" s="37" t="n"/>
      <c r="AF380" s="62">
        <f>IFERROR(IF(AND(AD380="OK",ISNUMBER(X380)),X380+ROW()/100000,""),"")</f>
        <v/>
      </c>
    </row>
    <row r="381">
      <c r="A381" s="25" t="n"/>
      <c r="B381" s="25" t="n"/>
      <c r="C381" s="25" t="n"/>
      <c r="D381" s="25" t="n"/>
      <c r="E381" s="25" t="n"/>
      <c r="F381" s="25" t="n"/>
      <c r="G381" s="55" t="n"/>
      <c r="H381" s="27" t="n"/>
      <c r="I381" s="55" t="n"/>
      <c r="J381" s="27" t="n"/>
      <c r="K381" s="56" t="n"/>
      <c r="L381" s="56" t="n"/>
      <c r="M381" s="29">
        <f>IF($A381="","",IFERROR(IF(OR(H381="",J381=""),"",MAX(0,J381-H381)),""))</f>
        <v/>
      </c>
      <c r="N381" s="57">
        <f>IF($A381="","",IFERROR(IF(OR(K381="",L381=""),"",MAX(0,K381-L381)),""))</f>
        <v/>
      </c>
      <c r="O381" s="31">
        <f>IF($A381="","",IFERROR(IF(AND(M381&gt;0,N381&gt;0),N381/(M381/1000),VLOOKUP(D381,'Settings'!$A$15:$C$18,3,FALSE)),""))</f>
        <v/>
      </c>
      <c r="P381" s="32">
        <f>IF(OR(A381="",D381=""),"",IF(AND(M381&gt;0,N381&gt;0),"Observed Wear","Default from Settings"))</f>
        <v/>
      </c>
      <c r="Q381" s="57">
        <f>IF($A381="","",IFERROR(VLOOKUP(D381,'Settings'!$A$15:$C$18,2,FALSE),""))</f>
        <v/>
      </c>
      <c r="R381" s="57">
        <f>IF($A381="","",IFERROR(MAX(0,L381-Q381),""))</f>
        <v/>
      </c>
      <c r="S381" s="29">
        <f>IF($A381="","",IFERROR(IF(L381&lt;=Q381,0,R381/O381*1000),""))</f>
        <v/>
      </c>
      <c r="T381" s="29">
        <f>IF($A381="","",IFERROR(J381+S381,""))</f>
        <v/>
      </c>
      <c r="U381" s="27" t="n"/>
      <c r="V381" s="29">
        <f>IF(A381="","",IF(U381="",'Settings'!$B$4,U381))</f>
        <v/>
      </c>
      <c r="W381" s="57">
        <f>IF($A381="","",IFERROR(S381/V381,""))</f>
        <v/>
      </c>
      <c r="X381" s="58">
        <f>IF($A381="","",IFERROR(IF(S381=0,I381,I381+ROUNDUP(W381*365/12,0)),""))</f>
        <v/>
      </c>
      <c r="Y381" s="59" t="n"/>
      <c r="Z381" s="59" t="n"/>
      <c r="AA381" s="60">
        <f>IF($A381="","",IFERROR(Y381+Z381,""))</f>
        <v/>
      </c>
      <c r="AB381" s="32">
        <f>IF(A381="","",IF(AD381&lt;&gt;"OK","Review Data",IF(L381&lt;=Q381,"Due Now",IF(X381&lt;='Settings'!$B$3,"Due Now",IF(X381&lt;='Settings'!$B$3+'Settings'!$B$5,"Due in 30 Days",IF(X381&lt;='Settings'!$B$3+'Settings'!$B$6,"Due in 90 Days",IF(X381&lt;=EDATE('Settings'!$B$3,6),"Due in 6 Months","Monitor")))))))</f>
        <v/>
      </c>
      <c r="AC381" s="61">
        <f>IF($A381="","",IFERROR(EOMONTH(X381,0),""))</f>
        <v/>
      </c>
      <c r="AD381" s="32">
        <f>IF(A381="","",IF(OR(B381="",C381="",D381="",G381="",H381="",I381="",J381="",K381="",L381="",Y381="",Z381=""),"Missing Required Input",IF(COUNTIF('Settings'!$A$15:$A$18,D381)=0,"Unknown Position Type",IF(J381&lt;H381,"Current Odometer Below Install",IF(I381&lt;G381,"Reading Date Before Install",IF(I381&gt;'Settings'!$B$3,"Reading Date After As-of Date",IF(L381&gt;K381,"Current Tread Above Original",IF(OR(H381&lt;0,J381&lt;0,K381&lt;=0,L381&lt;0,Y381&lt;0,Z381&lt;0,V381&lt;=0),"Check Numeric Input",IF(O381&lt;=0,"Check Wear Rate","OK")))))))))</f>
        <v/>
      </c>
      <c r="AE381" s="37" t="n"/>
      <c r="AF381" s="62">
        <f>IFERROR(IF(AND(AD381="OK",ISNUMBER(X381)),X381+ROW()/100000,""),"")</f>
        <v/>
      </c>
    </row>
    <row r="382">
      <c r="A382" s="25" t="n"/>
      <c r="B382" s="25" t="n"/>
      <c r="C382" s="25" t="n"/>
      <c r="D382" s="25" t="n"/>
      <c r="E382" s="25" t="n"/>
      <c r="F382" s="25" t="n"/>
      <c r="G382" s="55" t="n"/>
      <c r="H382" s="27" t="n"/>
      <c r="I382" s="55" t="n"/>
      <c r="J382" s="27" t="n"/>
      <c r="K382" s="56" t="n"/>
      <c r="L382" s="56" t="n"/>
      <c r="M382" s="29">
        <f>IF($A382="","",IFERROR(IF(OR(H382="",J382=""),"",MAX(0,J382-H382)),""))</f>
        <v/>
      </c>
      <c r="N382" s="57">
        <f>IF($A382="","",IFERROR(IF(OR(K382="",L382=""),"",MAX(0,K382-L382)),""))</f>
        <v/>
      </c>
      <c r="O382" s="31">
        <f>IF($A382="","",IFERROR(IF(AND(M382&gt;0,N382&gt;0),N382/(M382/1000),VLOOKUP(D382,'Settings'!$A$15:$C$18,3,FALSE)),""))</f>
        <v/>
      </c>
      <c r="P382" s="32">
        <f>IF(OR(A382="",D382=""),"",IF(AND(M382&gt;0,N382&gt;0),"Observed Wear","Default from Settings"))</f>
        <v/>
      </c>
      <c r="Q382" s="57">
        <f>IF($A382="","",IFERROR(VLOOKUP(D382,'Settings'!$A$15:$C$18,2,FALSE),""))</f>
        <v/>
      </c>
      <c r="R382" s="57">
        <f>IF($A382="","",IFERROR(MAX(0,L382-Q382),""))</f>
        <v/>
      </c>
      <c r="S382" s="29">
        <f>IF($A382="","",IFERROR(IF(L382&lt;=Q382,0,R382/O382*1000),""))</f>
        <v/>
      </c>
      <c r="T382" s="29">
        <f>IF($A382="","",IFERROR(J382+S382,""))</f>
        <v/>
      </c>
      <c r="U382" s="27" t="n"/>
      <c r="V382" s="29">
        <f>IF(A382="","",IF(U382="",'Settings'!$B$4,U382))</f>
        <v/>
      </c>
      <c r="W382" s="57">
        <f>IF($A382="","",IFERROR(S382/V382,""))</f>
        <v/>
      </c>
      <c r="X382" s="58">
        <f>IF($A382="","",IFERROR(IF(S382=0,I382,I382+ROUNDUP(W382*365/12,0)),""))</f>
        <v/>
      </c>
      <c r="Y382" s="59" t="n"/>
      <c r="Z382" s="59" t="n"/>
      <c r="AA382" s="60">
        <f>IF($A382="","",IFERROR(Y382+Z382,""))</f>
        <v/>
      </c>
      <c r="AB382" s="32">
        <f>IF(A382="","",IF(AD382&lt;&gt;"OK","Review Data",IF(L382&lt;=Q382,"Due Now",IF(X382&lt;='Settings'!$B$3,"Due Now",IF(X382&lt;='Settings'!$B$3+'Settings'!$B$5,"Due in 30 Days",IF(X382&lt;='Settings'!$B$3+'Settings'!$B$6,"Due in 90 Days",IF(X382&lt;=EDATE('Settings'!$B$3,6),"Due in 6 Months","Monitor")))))))</f>
        <v/>
      </c>
      <c r="AC382" s="61">
        <f>IF($A382="","",IFERROR(EOMONTH(X382,0),""))</f>
        <v/>
      </c>
      <c r="AD382" s="32">
        <f>IF(A382="","",IF(OR(B382="",C382="",D382="",G382="",H382="",I382="",J382="",K382="",L382="",Y382="",Z382=""),"Missing Required Input",IF(COUNTIF('Settings'!$A$15:$A$18,D382)=0,"Unknown Position Type",IF(J382&lt;H382,"Current Odometer Below Install",IF(I382&lt;G382,"Reading Date Before Install",IF(I382&gt;'Settings'!$B$3,"Reading Date After As-of Date",IF(L382&gt;K382,"Current Tread Above Original",IF(OR(H382&lt;0,J382&lt;0,K382&lt;=0,L382&lt;0,Y382&lt;0,Z382&lt;0,V382&lt;=0),"Check Numeric Input",IF(O382&lt;=0,"Check Wear Rate","OK")))))))))</f>
        <v/>
      </c>
      <c r="AE382" s="37" t="n"/>
      <c r="AF382" s="62">
        <f>IFERROR(IF(AND(AD382="OK",ISNUMBER(X382)),X382+ROW()/100000,""),"")</f>
        <v/>
      </c>
    </row>
    <row r="383">
      <c r="A383" s="25" t="n"/>
      <c r="B383" s="25" t="n"/>
      <c r="C383" s="25" t="n"/>
      <c r="D383" s="25" t="n"/>
      <c r="E383" s="25" t="n"/>
      <c r="F383" s="25" t="n"/>
      <c r="G383" s="55" t="n"/>
      <c r="H383" s="27" t="n"/>
      <c r="I383" s="55" t="n"/>
      <c r="J383" s="27" t="n"/>
      <c r="K383" s="56" t="n"/>
      <c r="L383" s="56" t="n"/>
      <c r="M383" s="29">
        <f>IF($A383="","",IFERROR(IF(OR(H383="",J383=""),"",MAX(0,J383-H383)),""))</f>
        <v/>
      </c>
      <c r="N383" s="57">
        <f>IF($A383="","",IFERROR(IF(OR(K383="",L383=""),"",MAX(0,K383-L383)),""))</f>
        <v/>
      </c>
      <c r="O383" s="31">
        <f>IF($A383="","",IFERROR(IF(AND(M383&gt;0,N383&gt;0),N383/(M383/1000),VLOOKUP(D383,'Settings'!$A$15:$C$18,3,FALSE)),""))</f>
        <v/>
      </c>
      <c r="P383" s="32">
        <f>IF(OR(A383="",D383=""),"",IF(AND(M383&gt;0,N383&gt;0),"Observed Wear","Default from Settings"))</f>
        <v/>
      </c>
      <c r="Q383" s="57">
        <f>IF($A383="","",IFERROR(VLOOKUP(D383,'Settings'!$A$15:$C$18,2,FALSE),""))</f>
        <v/>
      </c>
      <c r="R383" s="57">
        <f>IF($A383="","",IFERROR(MAX(0,L383-Q383),""))</f>
        <v/>
      </c>
      <c r="S383" s="29">
        <f>IF($A383="","",IFERROR(IF(L383&lt;=Q383,0,R383/O383*1000),""))</f>
        <v/>
      </c>
      <c r="T383" s="29">
        <f>IF($A383="","",IFERROR(J383+S383,""))</f>
        <v/>
      </c>
      <c r="U383" s="27" t="n"/>
      <c r="V383" s="29">
        <f>IF(A383="","",IF(U383="",'Settings'!$B$4,U383))</f>
        <v/>
      </c>
      <c r="W383" s="57">
        <f>IF($A383="","",IFERROR(S383/V383,""))</f>
        <v/>
      </c>
      <c r="X383" s="58">
        <f>IF($A383="","",IFERROR(IF(S383=0,I383,I383+ROUNDUP(W383*365/12,0)),""))</f>
        <v/>
      </c>
      <c r="Y383" s="59" t="n"/>
      <c r="Z383" s="59" t="n"/>
      <c r="AA383" s="60">
        <f>IF($A383="","",IFERROR(Y383+Z383,""))</f>
        <v/>
      </c>
      <c r="AB383" s="32">
        <f>IF(A383="","",IF(AD383&lt;&gt;"OK","Review Data",IF(L383&lt;=Q383,"Due Now",IF(X383&lt;='Settings'!$B$3,"Due Now",IF(X383&lt;='Settings'!$B$3+'Settings'!$B$5,"Due in 30 Days",IF(X383&lt;='Settings'!$B$3+'Settings'!$B$6,"Due in 90 Days",IF(X383&lt;=EDATE('Settings'!$B$3,6),"Due in 6 Months","Monitor")))))))</f>
        <v/>
      </c>
      <c r="AC383" s="61">
        <f>IF($A383="","",IFERROR(EOMONTH(X383,0),""))</f>
        <v/>
      </c>
      <c r="AD383" s="32">
        <f>IF(A383="","",IF(OR(B383="",C383="",D383="",G383="",H383="",I383="",J383="",K383="",L383="",Y383="",Z383=""),"Missing Required Input",IF(COUNTIF('Settings'!$A$15:$A$18,D383)=0,"Unknown Position Type",IF(J383&lt;H383,"Current Odometer Below Install",IF(I383&lt;G383,"Reading Date Before Install",IF(I383&gt;'Settings'!$B$3,"Reading Date After As-of Date",IF(L383&gt;K383,"Current Tread Above Original",IF(OR(H383&lt;0,J383&lt;0,K383&lt;=0,L383&lt;0,Y383&lt;0,Z383&lt;0,V383&lt;=0),"Check Numeric Input",IF(O383&lt;=0,"Check Wear Rate","OK")))))))))</f>
        <v/>
      </c>
      <c r="AE383" s="37" t="n"/>
      <c r="AF383" s="62">
        <f>IFERROR(IF(AND(AD383="OK",ISNUMBER(X383)),X383+ROW()/100000,""),"")</f>
        <v/>
      </c>
    </row>
    <row r="384">
      <c r="A384" s="25" t="n"/>
      <c r="B384" s="25" t="n"/>
      <c r="C384" s="25" t="n"/>
      <c r="D384" s="25" t="n"/>
      <c r="E384" s="25" t="n"/>
      <c r="F384" s="25" t="n"/>
      <c r="G384" s="55" t="n"/>
      <c r="H384" s="27" t="n"/>
      <c r="I384" s="55" t="n"/>
      <c r="J384" s="27" t="n"/>
      <c r="K384" s="56" t="n"/>
      <c r="L384" s="56" t="n"/>
      <c r="M384" s="29">
        <f>IF($A384="","",IFERROR(IF(OR(H384="",J384=""),"",MAX(0,J384-H384)),""))</f>
        <v/>
      </c>
      <c r="N384" s="57">
        <f>IF($A384="","",IFERROR(IF(OR(K384="",L384=""),"",MAX(0,K384-L384)),""))</f>
        <v/>
      </c>
      <c r="O384" s="31">
        <f>IF($A384="","",IFERROR(IF(AND(M384&gt;0,N384&gt;0),N384/(M384/1000),VLOOKUP(D384,'Settings'!$A$15:$C$18,3,FALSE)),""))</f>
        <v/>
      </c>
      <c r="P384" s="32">
        <f>IF(OR(A384="",D384=""),"",IF(AND(M384&gt;0,N384&gt;0),"Observed Wear","Default from Settings"))</f>
        <v/>
      </c>
      <c r="Q384" s="57">
        <f>IF($A384="","",IFERROR(VLOOKUP(D384,'Settings'!$A$15:$C$18,2,FALSE),""))</f>
        <v/>
      </c>
      <c r="R384" s="57">
        <f>IF($A384="","",IFERROR(MAX(0,L384-Q384),""))</f>
        <v/>
      </c>
      <c r="S384" s="29">
        <f>IF($A384="","",IFERROR(IF(L384&lt;=Q384,0,R384/O384*1000),""))</f>
        <v/>
      </c>
      <c r="T384" s="29">
        <f>IF($A384="","",IFERROR(J384+S384,""))</f>
        <v/>
      </c>
      <c r="U384" s="27" t="n"/>
      <c r="V384" s="29">
        <f>IF(A384="","",IF(U384="",'Settings'!$B$4,U384))</f>
        <v/>
      </c>
      <c r="W384" s="57">
        <f>IF($A384="","",IFERROR(S384/V384,""))</f>
        <v/>
      </c>
      <c r="X384" s="58">
        <f>IF($A384="","",IFERROR(IF(S384=0,I384,I384+ROUNDUP(W384*365/12,0)),""))</f>
        <v/>
      </c>
      <c r="Y384" s="59" t="n"/>
      <c r="Z384" s="59" t="n"/>
      <c r="AA384" s="60">
        <f>IF($A384="","",IFERROR(Y384+Z384,""))</f>
        <v/>
      </c>
      <c r="AB384" s="32">
        <f>IF(A384="","",IF(AD384&lt;&gt;"OK","Review Data",IF(L384&lt;=Q384,"Due Now",IF(X384&lt;='Settings'!$B$3,"Due Now",IF(X384&lt;='Settings'!$B$3+'Settings'!$B$5,"Due in 30 Days",IF(X384&lt;='Settings'!$B$3+'Settings'!$B$6,"Due in 90 Days",IF(X384&lt;=EDATE('Settings'!$B$3,6),"Due in 6 Months","Monitor")))))))</f>
        <v/>
      </c>
      <c r="AC384" s="61">
        <f>IF($A384="","",IFERROR(EOMONTH(X384,0),""))</f>
        <v/>
      </c>
      <c r="AD384" s="32">
        <f>IF(A384="","",IF(OR(B384="",C384="",D384="",G384="",H384="",I384="",J384="",K384="",L384="",Y384="",Z384=""),"Missing Required Input",IF(COUNTIF('Settings'!$A$15:$A$18,D384)=0,"Unknown Position Type",IF(J384&lt;H384,"Current Odometer Below Install",IF(I384&lt;G384,"Reading Date Before Install",IF(I384&gt;'Settings'!$B$3,"Reading Date After As-of Date",IF(L384&gt;K384,"Current Tread Above Original",IF(OR(H384&lt;0,J384&lt;0,K384&lt;=0,L384&lt;0,Y384&lt;0,Z384&lt;0,V384&lt;=0),"Check Numeric Input",IF(O384&lt;=0,"Check Wear Rate","OK")))))))))</f>
        <v/>
      </c>
      <c r="AE384" s="37" t="n"/>
      <c r="AF384" s="62">
        <f>IFERROR(IF(AND(AD384="OK",ISNUMBER(X384)),X384+ROW()/100000,""),"")</f>
        <v/>
      </c>
    </row>
    <row r="385">
      <c r="A385" s="25" t="n"/>
      <c r="B385" s="25" t="n"/>
      <c r="C385" s="25" t="n"/>
      <c r="D385" s="25" t="n"/>
      <c r="E385" s="25" t="n"/>
      <c r="F385" s="25" t="n"/>
      <c r="G385" s="55" t="n"/>
      <c r="H385" s="27" t="n"/>
      <c r="I385" s="55" t="n"/>
      <c r="J385" s="27" t="n"/>
      <c r="K385" s="56" t="n"/>
      <c r="L385" s="56" t="n"/>
      <c r="M385" s="29">
        <f>IF($A385="","",IFERROR(IF(OR(H385="",J385=""),"",MAX(0,J385-H385)),""))</f>
        <v/>
      </c>
      <c r="N385" s="57">
        <f>IF($A385="","",IFERROR(IF(OR(K385="",L385=""),"",MAX(0,K385-L385)),""))</f>
        <v/>
      </c>
      <c r="O385" s="31">
        <f>IF($A385="","",IFERROR(IF(AND(M385&gt;0,N385&gt;0),N385/(M385/1000),VLOOKUP(D385,'Settings'!$A$15:$C$18,3,FALSE)),""))</f>
        <v/>
      </c>
      <c r="P385" s="32">
        <f>IF(OR(A385="",D385=""),"",IF(AND(M385&gt;0,N385&gt;0),"Observed Wear","Default from Settings"))</f>
        <v/>
      </c>
      <c r="Q385" s="57">
        <f>IF($A385="","",IFERROR(VLOOKUP(D385,'Settings'!$A$15:$C$18,2,FALSE),""))</f>
        <v/>
      </c>
      <c r="R385" s="57">
        <f>IF($A385="","",IFERROR(MAX(0,L385-Q385),""))</f>
        <v/>
      </c>
      <c r="S385" s="29">
        <f>IF($A385="","",IFERROR(IF(L385&lt;=Q385,0,R385/O385*1000),""))</f>
        <v/>
      </c>
      <c r="T385" s="29">
        <f>IF($A385="","",IFERROR(J385+S385,""))</f>
        <v/>
      </c>
      <c r="U385" s="27" t="n"/>
      <c r="V385" s="29">
        <f>IF(A385="","",IF(U385="",'Settings'!$B$4,U385))</f>
        <v/>
      </c>
      <c r="W385" s="57">
        <f>IF($A385="","",IFERROR(S385/V385,""))</f>
        <v/>
      </c>
      <c r="X385" s="58">
        <f>IF($A385="","",IFERROR(IF(S385=0,I385,I385+ROUNDUP(W385*365/12,0)),""))</f>
        <v/>
      </c>
      <c r="Y385" s="59" t="n"/>
      <c r="Z385" s="59" t="n"/>
      <c r="AA385" s="60">
        <f>IF($A385="","",IFERROR(Y385+Z385,""))</f>
        <v/>
      </c>
      <c r="AB385" s="32">
        <f>IF(A385="","",IF(AD385&lt;&gt;"OK","Review Data",IF(L385&lt;=Q385,"Due Now",IF(X385&lt;='Settings'!$B$3,"Due Now",IF(X385&lt;='Settings'!$B$3+'Settings'!$B$5,"Due in 30 Days",IF(X385&lt;='Settings'!$B$3+'Settings'!$B$6,"Due in 90 Days",IF(X385&lt;=EDATE('Settings'!$B$3,6),"Due in 6 Months","Monitor")))))))</f>
        <v/>
      </c>
      <c r="AC385" s="61">
        <f>IF($A385="","",IFERROR(EOMONTH(X385,0),""))</f>
        <v/>
      </c>
      <c r="AD385" s="32">
        <f>IF(A385="","",IF(OR(B385="",C385="",D385="",G385="",H385="",I385="",J385="",K385="",L385="",Y385="",Z385=""),"Missing Required Input",IF(COUNTIF('Settings'!$A$15:$A$18,D385)=0,"Unknown Position Type",IF(J385&lt;H385,"Current Odometer Below Install",IF(I385&lt;G385,"Reading Date Before Install",IF(I385&gt;'Settings'!$B$3,"Reading Date After As-of Date",IF(L385&gt;K385,"Current Tread Above Original",IF(OR(H385&lt;0,J385&lt;0,K385&lt;=0,L385&lt;0,Y385&lt;0,Z385&lt;0,V385&lt;=0),"Check Numeric Input",IF(O385&lt;=0,"Check Wear Rate","OK")))))))))</f>
        <v/>
      </c>
      <c r="AE385" s="37" t="n"/>
      <c r="AF385" s="62">
        <f>IFERROR(IF(AND(AD385="OK",ISNUMBER(X385)),X385+ROW()/100000,""),"")</f>
        <v/>
      </c>
    </row>
    <row r="386">
      <c r="A386" s="25" t="n"/>
      <c r="B386" s="25" t="n"/>
      <c r="C386" s="25" t="n"/>
      <c r="D386" s="25" t="n"/>
      <c r="E386" s="25" t="n"/>
      <c r="F386" s="25" t="n"/>
      <c r="G386" s="55" t="n"/>
      <c r="H386" s="27" t="n"/>
      <c r="I386" s="55" t="n"/>
      <c r="J386" s="27" t="n"/>
      <c r="K386" s="56" t="n"/>
      <c r="L386" s="56" t="n"/>
      <c r="M386" s="29">
        <f>IF($A386="","",IFERROR(IF(OR(H386="",J386=""),"",MAX(0,J386-H386)),""))</f>
        <v/>
      </c>
      <c r="N386" s="57">
        <f>IF($A386="","",IFERROR(IF(OR(K386="",L386=""),"",MAX(0,K386-L386)),""))</f>
        <v/>
      </c>
      <c r="O386" s="31">
        <f>IF($A386="","",IFERROR(IF(AND(M386&gt;0,N386&gt;0),N386/(M386/1000),VLOOKUP(D386,'Settings'!$A$15:$C$18,3,FALSE)),""))</f>
        <v/>
      </c>
      <c r="P386" s="32">
        <f>IF(OR(A386="",D386=""),"",IF(AND(M386&gt;0,N386&gt;0),"Observed Wear","Default from Settings"))</f>
        <v/>
      </c>
      <c r="Q386" s="57">
        <f>IF($A386="","",IFERROR(VLOOKUP(D386,'Settings'!$A$15:$C$18,2,FALSE),""))</f>
        <v/>
      </c>
      <c r="R386" s="57">
        <f>IF($A386="","",IFERROR(MAX(0,L386-Q386),""))</f>
        <v/>
      </c>
      <c r="S386" s="29">
        <f>IF($A386="","",IFERROR(IF(L386&lt;=Q386,0,R386/O386*1000),""))</f>
        <v/>
      </c>
      <c r="T386" s="29">
        <f>IF($A386="","",IFERROR(J386+S386,""))</f>
        <v/>
      </c>
      <c r="U386" s="27" t="n"/>
      <c r="V386" s="29">
        <f>IF(A386="","",IF(U386="",'Settings'!$B$4,U386))</f>
        <v/>
      </c>
      <c r="W386" s="57">
        <f>IF($A386="","",IFERROR(S386/V386,""))</f>
        <v/>
      </c>
      <c r="X386" s="58">
        <f>IF($A386="","",IFERROR(IF(S386=0,I386,I386+ROUNDUP(W386*365/12,0)),""))</f>
        <v/>
      </c>
      <c r="Y386" s="59" t="n"/>
      <c r="Z386" s="59" t="n"/>
      <c r="AA386" s="60">
        <f>IF($A386="","",IFERROR(Y386+Z386,""))</f>
        <v/>
      </c>
      <c r="AB386" s="32">
        <f>IF(A386="","",IF(AD386&lt;&gt;"OK","Review Data",IF(L386&lt;=Q386,"Due Now",IF(X386&lt;='Settings'!$B$3,"Due Now",IF(X386&lt;='Settings'!$B$3+'Settings'!$B$5,"Due in 30 Days",IF(X386&lt;='Settings'!$B$3+'Settings'!$B$6,"Due in 90 Days",IF(X386&lt;=EDATE('Settings'!$B$3,6),"Due in 6 Months","Monitor")))))))</f>
        <v/>
      </c>
      <c r="AC386" s="61">
        <f>IF($A386="","",IFERROR(EOMONTH(X386,0),""))</f>
        <v/>
      </c>
      <c r="AD386" s="32">
        <f>IF(A386="","",IF(OR(B386="",C386="",D386="",G386="",H386="",I386="",J386="",K386="",L386="",Y386="",Z386=""),"Missing Required Input",IF(COUNTIF('Settings'!$A$15:$A$18,D386)=0,"Unknown Position Type",IF(J386&lt;H386,"Current Odometer Below Install",IF(I386&lt;G386,"Reading Date Before Install",IF(I386&gt;'Settings'!$B$3,"Reading Date After As-of Date",IF(L386&gt;K386,"Current Tread Above Original",IF(OR(H386&lt;0,J386&lt;0,K386&lt;=0,L386&lt;0,Y386&lt;0,Z386&lt;0,V386&lt;=0),"Check Numeric Input",IF(O386&lt;=0,"Check Wear Rate","OK")))))))))</f>
        <v/>
      </c>
      <c r="AE386" s="37" t="n"/>
      <c r="AF386" s="62">
        <f>IFERROR(IF(AND(AD386="OK",ISNUMBER(X386)),X386+ROW()/100000,""),"")</f>
        <v/>
      </c>
    </row>
    <row r="387">
      <c r="A387" s="25" t="n"/>
      <c r="B387" s="25" t="n"/>
      <c r="C387" s="25" t="n"/>
      <c r="D387" s="25" t="n"/>
      <c r="E387" s="25" t="n"/>
      <c r="F387" s="25" t="n"/>
      <c r="G387" s="55" t="n"/>
      <c r="H387" s="27" t="n"/>
      <c r="I387" s="55" t="n"/>
      <c r="J387" s="27" t="n"/>
      <c r="K387" s="56" t="n"/>
      <c r="L387" s="56" t="n"/>
      <c r="M387" s="29">
        <f>IF($A387="","",IFERROR(IF(OR(H387="",J387=""),"",MAX(0,J387-H387)),""))</f>
        <v/>
      </c>
      <c r="N387" s="57">
        <f>IF($A387="","",IFERROR(IF(OR(K387="",L387=""),"",MAX(0,K387-L387)),""))</f>
        <v/>
      </c>
      <c r="O387" s="31">
        <f>IF($A387="","",IFERROR(IF(AND(M387&gt;0,N387&gt;0),N387/(M387/1000),VLOOKUP(D387,'Settings'!$A$15:$C$18,3,FALSE)),""))</f>
        <v/>
      </c>
      <c r="P387" s="32">
        <f>IF(OR(A387="",D387=""),"",IF(AND(M387&gt;0,N387&gt;0),"Observed Wear","Default from Settings"))</f>
        <v/>
      </c>
      <c r="Q387" s="57">
        <f>IF($A387="","",IFERROR(VLOOKUP(D387,'Settings'!$A$15:$C$18,2,FALSE),""))</f>
        <v/>
      </c>
      <c r="R387" s="57">
        <f>IF($A387="","",IFERROR(MAX(0,L387-Q387),""))</f>
        <v/>
      </c>
      <c r="S387" s="29">
        <f>IF($A387="","",IFERROR(IF(L387&lt;=Q387,0,R387/O387*1000),""))</f>
        <v/>
      </c>
      <c r="T387" s="29">
        <f>IF($A387="","",IFERROR(J387+S387,""))</f>
        <v/>
      </c>
      <c r="U387" s="27" t="n"/>
      <c r="V387" s="29">
        <f>IF(A387="","",IF(U387="",'Settings'!$B$4,U387))</f>
        <v/>
      </c>
      <c r="W387" s="57">
        <f>IF($A387="","",IFERROR(S387/V387,""))</f>
        <v/>
      </c>
      <c r="X387" s="58">
        <f>IF($A387="","",IFERROR(IF(S387=0,I387,I387+ROUNDUP(W387*365/12,0)),""))</f>
        <v/>
      </c>
      <c r="Y387" s="59" t="n"/>
      <c r="Z387" s="59" t="n"/>
      <c r="AA387" s="60">
        <f>IF($A387="","",IFERROR(Y387+Z387,""))</f>
        <v/>
      </c>
      <c r="AB387" s="32">
        <f>IF(A387="","",IF(AD387&lt;&gt;"OK","Review Data",IF(L387&lt;=Q387,"Due Now",IF(X387&lt;='Settings'!$B$3,"Due Now",IF(X387&lt;='Settings'!$B$3+'Settings'!$B$5,"Due in 30 Days",IF(X387&lt;='Settings'!$B$3+'Settings'!$B$6,"Due in 90 Days",IF(X387&lt;=EDATE('Settings'!$B$3,6),"Due in 6 Months","Monitor")))))))</f>
        <v/>
      </c>
      <c r="AC387" s="61">
        <f>IF($A387="","",IFERROR(EOMONTH(X387,0),""))</f>
        <v/>
      </c>
      <c r="AD387" s="32">
        <f>IF(A387="","",IF(OR(B387="",C387="",D387="",G387="",H387="",I387="",J387="",K387="",L387="",Y387="",Z387=""),"Missing Required Input",IF(COUNTIF('Settings'!$A$15:$A$18,D387)=0,"Unknown Position Type",IF(J387&lt;H387,"Current Odometer Below Install",IF(I387&lt;G387,"Reading Date Before Install",IF(I387&gt;'Settings'!$B$3,"Reading Date After As-of Date",IF(L387&gt;K387,"Current Tread Above Original",IF(OR(H387&lt;0,J387&lt;0,K387&lt;=0,L387&lt;0,Y387&lt;0,Z387&lt;0,V387&lt;=0),"Check Numeric Input",IF(O387&lt;=0,"Check Wear Rate","OK")))))))))</f>
        <v/>
      </c>
      <c r="AE387" s="37" t="n"/>
      <c r="AF387" s="62">
        <f>IFERROR(IF(AND(AD387="OK",ISNUMBER(X387)),X387+ROW()/100000,""),"")</f>
        <v/>
      </c>
    </row>
    <row r="388">
      <c r="A388" s="25" t="n"/>
      <c r="B388" s="25" t="n"/>
      <c r="C388" s="25" t="n"/>
      <c r="D388" s="25" t="n"/>
      <c r="E388" s="25" t="n"/>
      <c r="F388" s="25" t="n"/>
      <c r="G388" s="55" t="n"/>
      <c r="H388" s="27" t="n"/>
      <c r="I388" s="55" t="n"/>
      <c r="J388" s="27" t="n"/>
      <c r="K388" s="56" t="n"/>
      <c r="L388" s="56" t="n"/>
      <c r="M388" s="29">
        <f>IF($A388="","",IFERROR(IF(OR(H388="",J388=""),"",MAX(0,J388-H388)),""))</f>
        <v/>
      </c>
      <c r="N388" s="57">
        <f>IF($A388="","",IFERROR(IF(OR(K388="",L388=""),"",MAX(0,K388-L388)),""))</f>
        <v/>
      </c>
      <c r="O388" s="31">
        <f>IF($A388="","",IFERROR(IF(AND(M388&gt;0,N388&gt;0),N388/(M388/1000),VLOOKUP(D388,'Settings'!$A$15:$C$18,3,FALSE)),""))</f>
        <v/>
      </c>
      <c r="P388" s="32">
        <f>IF(OR(A388="",D388=""),"",IF(AND(M388&gt;0,N388&gt;0),"Observed Wear","Default from Settings"))</f>
        <v/>
      </c>
      <c r="Q388" s="57">
        <f>IF($A388="","",IFERROR(VLOOKUP(D388,'Settings'!$A$15:$C$18,2,FALSE),""))</f>
        <v/>
      </c>
      <c r="R388" s="57">
        <f>IF($A388="","",IFERROR(MAX(0,L388-Q388),""))</f>
        <v/>
      </c>
      <c r="S388" s="29">
        <f>IF($A388="","",IFERROR(IF(L388&lt;=Q388,0,R388/O388*1000),""))</f>
        <v/>
      </c>
      <c r="T388" s="29">
        <f>IF($A388="","",IFERROR(J388+S388,""))</f>
        <v/>
      </c>
      <c r="U388" s="27" t="n"/>
      <c r="V388" s="29">
        <f>IF(A388="","",IF(U388="",'Settings'!$B$4,U388))</f>
        <v/>
      </c>
      <c r="W388" s="57">
        <f>IF($A388="","",IFERROR(S388/V388,""))</f>
        <v/>
      </c>
      <c r="X388" s="58">
        <f>IF($A388="","",IFERROR(IF(S388=0,I388,I388+ROUNDUP(W388*365/12,0)),""))</f>
        <v/>
      </c>
      <c r="Y388" s="59" t="n"/>
      <c r="Z388" s="59" t="n"/>
      <c r="AA388" s="60">
        <f>IF($A388="","",IFERROR(Y388+Z388,""))</f>
        <v/>
      </c>
      <c r="AB388" s="32">
        <f>IF(A388="","",IF(AD388&lt;&gt;"OK","Review Data",IF(L388&lt;=Q388,"Due Now",IF(X388&lt;='Settings'!$B$3,"Due Now",IF(X388&lt;='Settings'!$B$3+'Settings'!$B$5,"Due in 30 Days",IF(X388&lt;='Settings'!$B$3+'Settings'!$B$6,"Due in 90 Days",IF(X388&lt;=EDATE('Settings'!$B$3,6),"Due in 6 Months","Monitor")))))))</f>
        <v/>
      </c>
      <c r="AC388" s="61">
        <f>IF($A388="","",IFERROR(EOMONTH(X388,0),""))</f>
        <v/>
      </c>
      <c r="AD388" s="32">
        <f>IF(A388="","",IF(OR(B388="",C388="",D388="",G388="",H388="",I388="",J388="",K388="",L388="",Y388="",Z388=""),"Missing Required Input",IF(COUNTIF('Settings'!$A$15:$A$18,D388)=0,"Unknown Position Type",IF(J388&lt;H388,"Current Odometer Below Install",IF(I388&lt;G388,"Reading Date Before Install",IF(I388&gt;'Settings'!$B$3,"Reading Date After As-of Date",IF(L388&gt;K388,"Current Tread Above Original",IF(OR(H388&lt;0,J388&lt;0,K388&lt;=0,L388&lt;0,Y388&lt;0,Z388&lt;0,V388&lt;=0),"Check Numeric Input",IF(O388&lt;=0,"Check Wear Rate","OK")))))))))</f>
        <v/>
      </c>
      <c r="AE388" s="37" t="n"/>
      <c r="AF388" s="62">
        <f>IFERROR(IF(AND(AD388="OK",ISNUMBER(X388)),X388+ROW()/100000,""),"")</f>
        <v/>
      </c>
    </row>
    <row r="389">
      <c r="A389" s="25" t="n"/>
      <c r="B389" s="25" t="n"/>
      <c r="C389" s="25" t="n"/>
      <c r="D389" s="25" t="n"/>
      <c r="E389" s="25" t="n"/>
      <c r="F389" s="25" t="n"/>
      <c r="G389" s="55" t="n"/>
      <c r="H389" s="27" t="n"/>
      <c r="I389" s="55" t="n"/>
      <c r="J389" s="27" t="n"/>
      <c r="K389" s="56" t="n"/>
      <c r="L389" s="56" t="n"/>
      <c r="M389" s="29">
        <f>IF($A389="","",IFERROR(IF(OR(H389="",J389=""),"",MAX(0,J389-H389)),""))</f>
        <v/>
      </c>
      <c r="N389" s="57">
        <f>IF($A389="","",IFERROR(IF(OR(K389="",L389=""),"",MAX(0,K389-L389)),""))</f>
        <v/>
      </c>
      <c r="O389" s="31">
        <f>IF($A389="","",IFERROR(IF(AND(M389&gt;0,N389&gt;0),N389/(M389/1000),VLOOKUP(D389,'Settings'!$A$15:$C$18,3,FALSE)),""))</f>
        <v/>
      </c>
      <c r="P389" s="32">
        <f>IF(OR(A389="",D389=""),"",IF(AND(M389&gt;0,N389&gt;0),"Observed Wear","Default from Settings"))</f>
        <v/>
      </c>
      <c r="Q389" s="57">
        <f>IF($A389="","",IFERROR(VLOOKUP(D389,'Settings'!$A$15:$C$18,2,FALSE),""))</f>
        <v/>
      </c>
      <c r="R389" s="57">
        <f>IF($A389="","",IFERROR(MAX(0,L389-Q389),""))</f>
        <v/>
      </c>
      <c r="S389" s="29">
        <f>IF($A389="","",IFERROR(IF(L389&lt;=Q389,0,R389/O389*1000),""))</f>
        <v/>
      </c>
      <c r="T389" s="29">
        <f>IF($A389="","",IFERROR(J389+S389,""))</f>
        <v/>
      </c>
      <c r="U389" s="27" t="n"/>
      <c r="V389" s="29">
        <f>IF(A389="","",IF(U389="",'Settings'!$B$4,U389))</f>
        <v/>
      </c>
      <c r="W389" s="57">
        <f>IF($A389="","",IFERROR(S389/V389,""))</f>
        <v/>
      </c>
      <c r="X389" s="58">
        <f>IF($A389="","",IFERROR(IF(S389=0,I389,I389+ROUNDUP(W389*365/12,0)),""))</f>
        <v/>
      </c>
      <c r="Y389" s="59" t="n"/>
      <c r="Z389" s="59" t="n"/>
      <c r="AA389" s="60">
        <f>IF($A389="","",IFERROR(Y389+Z389,""))</f>
        <v/>
      </c>
      <c r="AB389" s="32">
        <f>IF(A389="","",IF(AD389&lt;&gt;"OK","Review Data",IF(L389&lt;=Q389,"Due Now",IF(X389&lt;='Settings'!$B$3,"Due Now",IF(X389&lt;='Settings'!$B$3+'Settings'!$B$5,"Due in 30 Days",IF(X389&lt;='Settings'!$B$3+'Settings'!$B$6,"Due in 90 Days",IF(X389&lt;=EDATE('Settings'!$B$3,6),"Due in 6 Months","Monitor")))))))</f>
        <v/>
      </c>
      <c r="AC389" s="61">
        <f>IF($A389="","",IFERROR(EOMONTH(X389,0),""))</f>
        <v/>
      </c>
      <c r="AD389" s="32">
        <f>IF(A389="","",IF(OR(B389="",C389="",D389="",G389="",H389="",I389="",J389="",K389="",L389="",Y389="",Z389=""),"Missing Required Input",IF(COUNTIF('Settings'!$A$15:$A$18,D389)=0,"Unknown Position Type",IF(J389&lt;H389,"Current Odometer Below Install",IF(I389&lt;G389,"Reading Date Before Install",IF(I389&gt;'Settings'!$B$3,"Reading Date After As-of Date",IF(L389&gt;K389,"Current Tread Above Original",IF(OR(H389&lt;0,J389&lt;0,K389&lt;=0,L389&lt;0,Y389&lt;0,Z389&lt;0,V389&lt;=0),"Check Numeric Input",IF(O389&lt;=0,"Check Wear Rate","OK")))))))))</f>
        <v/>
      </c>
      <c r="AE389" s="37" t="n"/>
      <c r="AF389" s="62">
        <f>IFERROR(IF(AND(AD389="OK",ISNUMBER(X389)),X389+ROW()/100000,""),"")</f>
        <v/>
      </c>
    </row>
    <row r="390">
      <c r="A390" s="25" t="n"/>
      <c r="B390" s="25" t="n"/>
      <c r="C390" s="25" t="n"/>
      <c r="D390" s="25" t="n"/>
      <c r="E390" s="25" t="n"/>
      <c r="F390" s="25" t="n"/>
      <c r="G390" s="55" t="n"/>
      <c r="H390" s="27" t="n"/>
      <c r="I390" s="55" t="n"/>
      <c r="J390" s="27" t="n"/>
      <c r="K390" s="56" t="n"/>
      <c r="L390" s="56" t="n"/>
      <c r="M390" s="29">
        <f>IF($A390="","",IFERROR(IF(OR(H390="",J390=""),"",MAX(0,J390-H390)),""))</f>
        <v/>
      </c>
      <c r="N390" s="57">
        <f>IF($A390="","",IFERROR(IF(OR(K390="",L390=""),"",MAX(0,K390-L390)),""))</f>
        <v/>
      </c>
      <c r="O390" s="31">
        <f>IF($A390="","",IFERROR(IF(AND(M390&gt;0,N390&gt;0),N390/(M390/1000),VLOOKUP(D390,'Settings'!$A$15:$C$18,3,FALSE)),""))</f>
        <v/>
      </c>
      <c r="P390" s="32">
        <f>IF(OR(A390="",D390=""),"",IF(AND(M390&gt;0,N390&gt;0),"Observed Wear","Default from Settings"))</f>
        <v/>
      </c>
      <c r="Q390" s="57">
        <f>IF($A390="","",IFERROR(VLOOKUP(D390,'Settings'!$A$15:$C$18,2,FALSE),""))</f>
        <v/>
      </c>
      <c r="R390" s="57">
        <f>IF($A390="","",IFERROR(MAX(0,L390-Q390),""))</f>
        <v/>
      </c>
      <c r="S390" s="29">
        <f>IF($A390="","",IFERROR(IF(L390&lt;=Q390,0,R390/O390*1000),""))</f>
        <v/>
      </c>
      <c r="T390" s="29">
        <f>IF($A390="","",IFERROR(J390+S390,""))</f>
        <v/>
      </c>
      <c r="U390" s="27" t="n"/>
      <c r="V390" s="29">
        <f>IF(A390="","",IF(U390="",'Settings'!$B$4,U390))</f>
        <v/>
      </c>
      <c r="W390" s="57">
        <f>IF($A390="","",IFERROR(S390/V390,""))</f>
        <v/>
      </c>
      <c r="X390" s="58">
        <f>IF($A390="","",IFERROR(IF(S390=0,I390,I390+ROUNDUP(W390*365/12,0)),""))</f>
        <v/>
      </c>
      <c r="Y390" s="59" t="n"/>
      <c r="Z390" s="59" t="n"/>
      <c r="AA390" s="60">
        <f>IF($A390="","",IFERROR(Y390+Z390,""))</f>
        <v/>
      </c>
      <c r="AB390" s="32">
        <f>IF(A390="","",IF(AD390&lt;&gt;"OK","Review Data",IF(L390&lt;=Q390,"Due Now",IF(X390&lt;='Settings'!$B$3,"Due Now",IF(X390&lt;='Settings'!$B$3+'Settings'!$B$5,"Due in 30 Days",IF(X390&lt;='Settings'!$B$3+'Settings'!$B$6,"Due in 90 Days",IF(X390&lt;=EDATE('Settings'!$B$3,6),"Due in 6 Months","Monitor")))))))</f>
        <v/>
      </c>
      <c r="AC390" s="61">
        <f>IF($A390="","",IFERROR(EOMONTH(X390,0),""))</f>
        <v/>
      </c>
      <c r="AD390" s="32">
        <f>IF(A390="","",IF(OR(B390="",C390="",D390="",G390="",H390="",I390="",J390="",K390="",L390="",Y390="",Z390=""),"Missing Required Input",IF(COUNTIF('Settings'!$A$15:$A$18,D390)=0,"Unknown Position Type",IF(J390&lt;H390,"Current Odometer Below Install",IF(I390&lt;G390,"Reading Date Before Install",IF(I390&gt;'Settings'!$B$3,"Reading Date After As-of Date",IF(L390&gt;K390,"Current Tread Above Original",IF(OR(H390&lt;0,J390&lt;0,K390&lt;=0,L390&lt;0,Y390&lt;0,Z390&lt;0,V390&lt;=0),"Check Numeric Input",IF(O390&lt;=0,"Check Wear Rate","OK")))))))))</f>
        <v/>
      </c>
      <c r="AE390" s="37" t="n"/>
      <c r="AF390" s="62">
        <f>IFERROR(IF(AND(AD390="OK",ISNUMBER(X390)),X390+ROW()/100000,""),"")</f>
        <v/>
      </c>
    </row>
    <row r="391">
      <c r="A391" s="25" t="n"/>
      <c r="B391" s="25" t="n"/>
      <c r="C391" s="25" t="n"/>
      <c r="D391" s="25" t="n"/>
      <c r="E391" s="25" t="n"/>
      <c r="F391" s="25" t="n"/>
      <c r="G391" s="55" t="n"/>
      <c r="H391" s="27" t="n"/>
      <c r="I391" s="55" t="n"/>
      <c r="J391" s="27" t="n"/>
      <c r="K391" s="56" t="n"/>
      <c r="L391" s="56" t="n"/>
      <c r="M391" s="29">
        <f>IF($A391="","",IFERROR(IF(OR(H391="",J391=""),"",MAX(0,J391-H391)),""))</f>
        <v/>
      </c>
      <c r="N391" s="57">
        <f>IF($A391="","",IFERROR(IF(OR(K391="",L391=""),"",MAX(0,K391-L391)),""))</f>
        <v/>
      </c>
      <c r="O391" s="31">
        <f>IF($A391="","",IFERROR(IF(AND(M391&gt;0,N391&gt;0),N391/(M391/1000),VLOOKUP(D391,'Settings'!$A$15:$C$18,3,FALSE)),""))</f>
        <v/>
      </c>
      <c r="P391" s="32">
        <f>IF(OR(A391="",D391=""),"",IF(AND(M391&gt;0,N391&gt;0),"Observed Wear","Default from Settings"))</f>
        <v/>
      </c>
      <c r="Q391" s="57">
        <f>IF($A391="","",IFERROR(VLOOKUP(D391,'Settings'!$A$15:$C$18,2,FALSE),""))</f>
        <v/>
      </c>
      <c r="R391" s="57">
        <f>IF($A391="","",IFERROR(MAX(0,L391-Q391),""))</f>
        <v/>
      </c>
      <c r="S391" s="29">
        <f>IF($A391="","",IFERROR(IF(L391&lt;=Q391,0,R391/O391*1000),""))</f>
        <v/>
      </c>
      <c r="T391" s="29">
        <f>IF($A391="","",IFERROR(J391+S391,""))</f>
        <v/>
      </c>
      <c r="U391" s="27" t="n"/>
      <c r="V391" s="29">
        <f>IF(A391="","",IF(U391="",'Settings'!$B$4,U391))</f>
        <v/>
      </c>
      <c r="W391" s="57">
        <f>IF($A391="","",IFERROR(S391/V391,""))</f>
        <v/>
      </c>
      <c r="X391" s="58">
        <f>IF($A391="","",IFERROR(IF(S391=0,I391,I391+ROUNDUP(W391*365/12,0)),""))</f>
        <v/>
      </c>
      <c r="Y391" s="59" t="n"/>
      <c r="Z391" s="59" t="n"/>
      <c r="AA391" s="60">
        <f>IF($A391="","",IFERROR(Y391+Z391,""))</f>
        <v/>
      </c>
      <c r="AB391" s="32">
        <f>IF(A391="","",IF(AD391&lt;&gt;"OK","Review Data",IF(L391&lt;=Q391,"Due Now",IF(X391&lt;='Settings'!$B$3,"Due Now",IF(X391&lt;='Settings'!$B$3+'Settings'!$B$5,"Due in 30 Days",IF(X391&lt;='Settings'!$B$3+'Settings'!$B$6,"Due in 90 Days",IF(X391&lt;=EDATE('Settings'!$B$3,6),"Due in 6 Months","Monitor")))))))</f>
        <v/>
      </c>
      <c r="AC391" s="61">
        <f>IF($A391="","",IFERROR(EOMONTH(X391,0),""))</f>
        <v/>
      </c>
      <c r="AD391" s="32">
        <f>IF(A391="","",IF(OR(B391="",C391="",D391="",G391="",H391="",I391="",J391="",K391="",L391="",Y391="",Z391=""),"Missing Required Input",IF(COUNTIF('Settings'!$A$15:$A$18,D391)=0,"Unknown Position Type",IF(J391&lt;H391,"Current Odometer Below Install",IF(I391&lt;G391,"Reading Date Before Install",IF(I391&gt;'Settings'!$B$3,"Reading Date After As-of Date",IF(L391&gt;K391,"Current Tread Above Original",IF(OR(H391&lt;0,J391&lt;0,K391&lt;=0,L391&lt;0,Y391&lt;0,Z391&lt;0,V391&lt;=0),"Check Numeric Input",IF(O391&lt;=0,"Check Wear Rate","OK")))))))))</f>
        <v/>
      </c>
      <c r="AE391" s="37" t="n"/>
      <c r="AF391" s="62">
        <f>IFERROR(IF(AND(AD391="OK",ISNUMBER(X391)),X391+ROW()/100000,""),"")</f>
        <v/>
      </c>
    </row>
    <row r="392">
      <c r="A392" s="25" t="n"/>
      <c r="B392" s="25" t="n"/>
      <c r="C392" s="25" t="n"/>
      <c r="D392" s="25" t="n"/>
      <c r="E392" s="25" t="n"/>
      <c r="F392" s="25" t="n"/>
      <c r="G392" s="55" t="n"/>
      <c r="H392" s="27" t="n"/>
      <c r="I392" s="55" t="n"/>
      <c r="J392" s="27" t="n"/>
      <c r="K392" s="56" t="n"/>
      <c r="L392" s="56" t="n"/>
      <c r="M392" s="29">
        <f>IF($A392="","",IFERROR(IF(OR(H392="",J392=""),"",MAX(0,J392-H392)),""))</f>
        <v/>
      </c>
      <c r="N392" s="57">
        <f>IF($A392="","",IFERROR(IF(OR(K392="",L392=""),"",MAX(0,K392-L392)),""))</f>
        <v/>
      </c>
      <c r="O392" s="31">
        <f>IF($A392="","",IFERROR(IF(AND(M392&gt;0,N392&gt;0),N392/(M392/1000),VLOOKUP(D392,'Settings'!$A$15:$C$18,3,FALSE)),""))</f>
        <v/>
      </c>
      <c r="P392" s="32">
        <f>IF(OR(A392="",D392=""),"",IF(AND(M392&gt;0,N392&gt;0),"Observed Wear","Default from Settings"))</f>
        <v/>
      </c>
      <c r="Q392" s="57">
        <f>IF($A392="","",IFERROR(VLOOKUP(D392,'Settings'!$A$15:$C$18,2,FALSE),""))</f>
        <v/>
      </c>
      <c r="R392" s="57">
        <f>IF($A392="","",IFERROR(MAX(0,L392-Q392),""))</f>
        <v/>
      </c>
      <c r="S392" s="29">
        <f>IF($A392="","",IFERROR(IF(L392&lt;=Q392,0,R392/O392*1000),""))</f>
        <v/>
      </c>
      <c r="T392" s="29">
        <f>IF($A392="","",IFERROR(J392+S392,""))</f>
        <v/>
      </c>
      <c r="U392" s="27" t="n"/>
      <c r="V392" s="29">
        <f>IF(A392="","",IF(U392="",'Settings'!$B$4,U392))</f>
        <v/>
      </c>
      <c r="W392" s="57">
        <f>IF($A392="","",IFERROR(S392/V392,""))</f>
        <v/>
      </c>
      <c r="X392" s="58">
        <f>IF($A392="","",IFERROR(IF(S392=0,I392,I392+ROUNDUP(W392*365/12,0)),""))</f>
        <v/>
      </c>
      <c r="Y392" s="59" t="n"/>
      <c r="Z392" s="59" t="n"/>
      <c r="AA392" s="60">
        <f>IF($A392="","",IFERROR(Y392+Z392,""))</f>
        <v/>
      </c>
      <c r="AB392" s="32">
        <f>IF(A392="","",IF(AD392&lt;&gt;"OK","Review Data",IF(L392&lt;=Q392,"Due Now",IF(X392&lt;='Settings'!$B$3,"Due Now",IF(X392&lt;='Settings'!$B$3+'Settings'!$B$5,"Due in 30 Days",IF(X392&lt;='Settings'!$B$3+'Settings'!$B$6,"Due in 90 Days",IF(X392&lt;=EDATE('Settings'!$B$3,6),"Due in 6 Months","Monitor")))))))</f>
        <v/>
      </c>
      <c r="AC392" s="61">
        <f>IF($A392="","",IFERROR(EOMONTH(X392,0),""))</f>
        <v/>
      </c>
      <c r="AD392" s="32">
        <f>IF(A392="","",IF(OR(B392="",C392="",D392="",G392="",H392="",I392="",J392="",K392="",L392="",Y392="",Z392=""),"Missing Required Input",IF(COUNTIF('Settings'!$A$15:$A$18,D392)=0,"Unknown Position Type",IF(J392&lt;H392,"Current Odometer Below Install",IF(I392&lt;G392,"Reading Date Before Install",IF(I392&gt;'Settings'!$B$3,"Reading Date After As-of Date",IF(L392&gt;K392,"Current Tread Above Original",IF(OR(H392&lt;0,J392&lt;0,K392&lt;=0,L392&lt;0,Y392&lt;0,Z392&lt;0,V392&lt;=0),"Check Numeric Input",IF(O392&lt;=0,"Check Wear Rate","OK")))))))))</f>
        <v/>
      </c>
      <c r="AE392" s="37" t="n"/>
      <c r="AF392" s="62">
        <f>IFERROR(IF(AND(AD392="OK",ISNUMBER(X392)),X392+ROW()/100000,""),"")</f>
        <v/>
      </c>
    </row>
    <row r="393">
      <c r="A393" s="25" t="n"/>
      <c r="B393" s="25" t="n"/>
      <c r="C393" s="25" t="n"/>
      <c r="D393" s="25" t="n"/>
      <c r="E393" s="25" t="n"/>
      <c r="F393" s="25" t="n"/>
      <c r="G393" s="55" t="n"/>
      <c r="H393" s="27" t="n"/>
      <c r="I393" s="55" t="n"/>
      <c r="J393" s="27" t="n"/>
      <c r="K393" s="56" t="n"/>
      <c r="L393" s="56" t="n"/>
      <c r="M393" s="29">
        <f>IF($A393="","",IFERROR(IF(OR(H393="",J393=""),"",MAX(0,J393-H393)),""))</f>
        <v/>
      </c>
      <c r="N393" s="57">
        <f>IF($A393="","",IFERROR(IF(OR(K393="",L393=""),"",MAX(0,K393-L393)),""))</f>
        <v/>
      </c>
      <c r="O393" s="31">
        <f>IF($A393="","",IFERROR(IF(AND(M393&gt;0,N393&gt;0),N393/(M393/1000),VLOOKUP(D393,'Settings'!$A$15:$C$18,3,FALSE)),""))</f>
        <v/>
      </c>
      <c r="P393" s="32">
        <f>IF(OR(A393="",D393=""),"",IF(AND(M393&gt;0,N393&gt;0),"Observed Wear","Default from Settings"))</f>
        <v/>
      </c>
      <c r="Q393" s="57">
        <f>IF($A393="","",IFERROR(VLOOKUP(D393,'Settings'!$A$15:$C$18,2,FALSE),""))</f>
        <v/>
      </c>
      <c r="R393" s="57">
        <f>IF($A393="","",IFERROR(MAX(0,L393-Q393),""))</f>
        <v/>
      </c>
      <c r="S393" s="29">
        <f>IF($A393="","",IFERROR(IF(L393&lt;=Q393,0,R393/O393*1000),""))</f>
        <v/>
      </c>
      <c r="T393" s="29">
        <f>IF($A393="","",IFERROR(J393+S393,""))</f>
        <v/>
      </c>
      <c r="U393" s="27" t="n"/>
      <c r="V393" s="29">
        <f>IF(A393="","",IF(U393="",'Settings'!$B$4,U393))</f>
        <v/>
      </c>
      <c r="W393" s="57">
        <f>IF($A393="","",IFERROR(S393/V393,""))</f>
        <v/>
      </c>
      <c r="X393" s="58">
        <f>IF($A393="","",IFERROR(IF(S393=0,I393,I393+ROUNDUP(W393*365/12,0)),""))</f>
        <v/>
      </c>
      <c r="Y393" s="59" t="n"/>
      <c r="Z393" s="59" t="n"/>
      <c r="AA393" s="60">
        <f>IF($A393="","",IFERROR(Y393+Z393,""))</f>
        <v/>
      </c>
      <c r="AB393" s="32">
        <f>IF(A393="","",IF(AD393&lt;&gt;"OK","Review Data",IF(L393&lt;=Q393,"Due Now",IF(X393&lt;='Settings'!$B$3,"Due Now",IF(X393&lt;='Settings'!$B$3+'Settings'!$B$5,"Due in 30 Days",IF(X393&lt;='Settings'!$B$3+'Settings'!$B$6,"Due in 90 Days",IF(X393&lt;=EDATE('Settings'!$B$3,6),"Due in 6 Months","Monitor")))))))</f>
        <v/>
      </c>
      <c r="AC393" s="61">
        <f>IF($A393="","",IFERROR(EOMONTH(X393,0),""))</f>
        <v/>
      </c>
      <c r="AD393" s="32">
        <f>IF(A393="","",IF(OR(B393="",C393="",D393="",G393="",H393="",I393="",J393="",K393="",L393="",Y393="",Z393=""),"Missing Required Input",IF(COUNTIF('Settings'!$A$15:$A$18,D393)=0,"Unknown Position Type",IF(J393&lt;H393,"Current Odometer Below Install",IF(I393&lt;G393,"Reading Date Before Install",IF(I393&gt;'Settings'!$B$3,"Reading Date After As-of Date",IF(L393&gt;K393,"Current Tread Above Original",IF(OR(H393&lt;0,J393&lt;0,K393&lt;=0,L393&lt;0,Y393&lt;0,Z393&lt;0,V393&lt;=0),"Check Numeric Input",IF(O393&lt;=0,"Check Wear Rate","OK")))))))))</f>
        <v/>
      </c>
      <c r="AE393" s="37" t="n"/>
      <c r="AF393" s="62">
        <f>IFERROR(IF(AND(AD393="OK",ISNUMBER(X393)),X393+ROW()/100000,""),"")</f>
        <v/>
      </c>
    </row>
    <row r="394">
      <c r="A394" s="25" t="n"/>
      <c r="B394" s="25" t="n"/>
      <c r="C394" s="25" t="n"/>
      <c r="D394" s="25" t="n"/>
      <c r="E394" s="25" t="n"/>
      <c r="F394" s="25" t="n"/>
      <c r="G394" s="55" t="n"/>
      <c r="H394" s="27" t="n"/>
      <c r="I394" s="55" t="n"/>
      <c r="J394" s="27" t="n"/>
      <c r="K394" s="56" t="n"/>
      <c r="L394" s="56" t="n"/>
      <c r="M394" s="29">
        <f>IF($A394="","",IFERROR(IF(OR(H394="",J394=""),"",MAX(0,J394-H394)),""))</f>
        <v/>
      </c>
      <c r="N394" s="57">
        <f>IF($A394="","",IFERROR(IF(OR(K394="",L394=""),"",MAX(0,K394-L394)),""))</f>
        <v/>
      </c>
      <c r="O394" s="31">
        <f>IF($A394="","",IFERROR(IF(AND(M394&gt;0,N394&gt;0),N394/(M394/1000),VLOOKUP(D394,'Settings'!$A$15:$C$18,3,FALSE)),""))</f>
        <v/>
      </c>
      <c r="P394" s="32">
        <f>IF(OR(A394="",D394=""),"",IF(AND(M394&gt;0,N394&gt;0),"Observed Wear","Default from Settings"))</f>
        <v/>
      </c>
      <c r="Q394" s="57">
        <f>IF($A394="","",IFERROR(VLOOKUP(D394,'Settings'!$A$15:$C$18,2,FALSE),""))</f>
        <v/>
      </c>
      <c r="R394" s="57">
        <f>IF($A394="","",IFERROR(MAX(0,L394-Q394),""))</f>
        <v/>
      </c>
      <c r="S394" s="29">
        <f>IF($A394="","",IFERROR(IF(L394&lt;=Q394,0,R394/O394*1000),""))</f>
        <v/>
      </c>
      <c r="T394" s="29">
        <f>IF($A394="","",IFERROR(J394+S394,""))</f>
        <v/>
      </c>
      <c r="U394" s="27" t="n"/>
      <c r="V394" s="29">
        <f>IF(A394="","",IF(U394="",'Settings'!$B$4,U394))</f>
        <v/>
      </c>
      <c r="W394" s="57">
        <f>IF($A394="","",IFERROR(S394/V394,""))</f>
        <v/>
      </c>
      <c r="X394" s="58">
        <f>IF($A394="","",IFERROR(IF(S394=0,I394,I394+ROUNDUP(W394*365/12,0)),""))</f>
        <v/>
      </c>
      <c r="Y394" s="59" t="n"/>
      <c r="Z394" s="59" t="n"/>
      <c r="AA394" s="60">
        <f>IF($A394="","",IFERROR(Y394+Z394,""))</f>
        <v/>
      </c>
      <c r="AB394" s="32">
        <f>IF(A394="","",IF(AD394&lt;&gt;"OK","Review Data",IF(L394&lt;=Q394,"Due Now",IF(X394&lt;='Settings'!$B$3,"Due Now",IF(X394&lt;='Settings'!$B$3+'Settings'!$B$5,"Due in 30 Days",IF(X394&lt;='Settings'!$B$3+'Settings'!$B$6,"Due in 90 Days",IF(X394&lt;=EDATE('Settings'!$B$3,6),"Due in 6 Months","Monitor")))))))</f>
        <v/>
      </c>
      <c r="AC394" s="61">
        <f>IF($A394="","",IFERROR(EOMONTH(X394,0),""))</f>
        <v/>
      </c>
      <c r="AD394" s="32">
        <f>IF(A394="","",IF(OR(B394="",C394="",D394="",G394="",H394="",I394="",J394="",K394="",L394="",Y394="",Z394=""),"Missing Required Input",IF(COUNTIF('Settings'!$A$15:$A$18,D394)=0,"Unknown Position Type",IF(J394&lt;H394,"Current Odometer Below Install",IF(I394&lt;G394,"Reading Date Before Install",IF(I394&gt;'Settings'!$B$3,"Reading Date After As-of Date",IF(L394&gt;K394,"Current Tread Above Original",IF(OR(H394&lt;0,J394&lt;0,K394&lt;=0,L394&lt;0,Y394&lt;0,Z394&lt;0,V394&lt;=0),"Check Numeric Input",IF(O394&lt;=0,"Check Wear Rate","OK")))))))))</f>
        <v/>
      </c>
      <c r="AE394" s="37" t="n"/>
      <c r="AF394" s="62">
        <f>IFERROR(IF(AND(AD394="OK",ISNUMBER(X394)),X394+ROW()/100000,""),"")</f>
        <v/>
      </c>
    </row>
    <row r="395">
      <c r="A395" s="25" t="n"/>
      <c r="B395" s="25" t="n"/>
      <c r="C395" s="25" t="n"/>
      <c r="D395" s="25" t="n"/>
      <c r="E395" s="25" t="n"/>
      <c r="F395" s="25" t="n"/>
      <c r="G395" s="55" t="n"/>
      <c r="H395" s="27" t="n"/>
      <c r="I395" s="55" t="n"/>
      <c r="J395" s="27" t="n"/>
      <c r="K395" s="56" t="n"/>
      <c r="L395" s="56" t="n"/>
      <c r="M395" s="29">
        <f>IF($A395="","",IFERROR(IF(OR(H395="",J395=""),"",MAX(0,J395-H395)),""))</f>
        <v/>
      </c>
      <c r="N395" s="57">
        <f>IF($A395="","",IFERROR(IF(OR(K395="",L395=""),"",MAX(0,K395-L395)),""))</f>
        <v/>
      </c>
      <c r="O395" s="31">
        <f>IF($A395="","",IFERROR(IF(AND(M395&gt;0,N395&gt;0),N395/(M395/1000),VLOOKUP(D395,'Settings'!$A$15:$C$18,3,FALSE)),""))</f>
        <v/>
      </c>
      <c r="P395" s="32">
        <f>IF(OR(A395="",D395=""),"",IF(AND(M395&gt;0,N395&gt;0),"Observed Wear","Default from Settings"))</f>
        <v/>
      </c>
      <c r="Q395" s="57">
        <f>IF($A395="","",IFERROR(VLOOKUP(D395,'Settings'!$A$15:$C$18,2,FALSE),""))</f>
        <v/>
      </c>
      <c r="R395" s="57">
        <f>IF($A395="","",IFERROR(MAX(0,L395-Q395),""))</f>
        <v/>
      </c>
      <c r="S395" s="29">
        <f>IF($A395="","",IFERROR(IF(L395&lt;=Q395,0,R395/O395*1000),""))</f>
        <v/>
      </c>
      <c r="T395" s="29">
        <f>IF($A395="","",IFERROR(J395+S395,""))</f>
        <v/>
      </c>
      <c r="U395" s="27" t="n"/>
      <c r="V395" s="29">
        <f>IF(A395="","",IF(U395="",'Settings'!$B$4,U395))</f>
        <v/>
      </c>
      <c r="W395" s="57">
        <f>IF($A395="","",IFERROR(S395/V395,""))</f>
        <v/>
      </c>
      <c r="X395" s="58">
        <f>IF($A395="","",IFERROR(IF(S395=0,I395,I395+ROUNDUP(W395*365/12,0)),""))</f>
        <v/>
      </c>
      <c r="Y395" s="59" t="n"/>
      <c r="Z395" s="59" t="n"/>
      <c r="AA395" s="60">
        <f>IF($A395="","",IFERROR(Y395+Z395,""))</f>
        <v/>
      </c>
      <c r="AB395" s="32">
        <f>IF(A395="","",IF(AD395&lt;&gt;"OK","Review Data",IF(L395&lt;=Q395,"Due Now",IF(X395&lt;='Settings'!$B$3,"Due Now",IF(X395&lt;='Settings'!$B$3+'Settings'!$B$5,"Due in 30 Days",IF(X395&lt;='Settings'!$B$3+'Settings'!$B$6,"Due in 90 Days",IF(X395&lt;=EDATE('Settings'!$B$3,6),"Due in 6 Months","Monitor")))))))</f>
        <v/>
      </c>
      <c r="AC395" s="61">
        <f>IF($A395="","",IFERROR(EOMONTH(X395,0),""))</f>
        <v/>
      </c>
      <c r="AD395" s="32">
        <f>IF(A395="","",IF(OR(B395="",C395="",D395="",G395="",H395="",I395="",J395="",K395="",L395="",Y395="",Z395=""),"Missing Required Input",IF(COUNTIF('Settings'!$A$15:$A$18,D395)=0,"Unknown Position Type",IF(J395&lt;H395,"Current Odometer Below Install",IF(I395&lt;G395,"Reading Date Before Install",IF(I395&gt;'Settings'!$B$3,"Reading Date After As-of Date",IF(L395&gt;K395,"Current Tread Above Original",IF(OR(H395&lt;0,J395&lt;0,K395&lt;=0,L395&lt;0,Y395&lt;0,Z395&lt;0,V395&lt;=0),"Check Numeric Input",IF(O395&lt;=0,"Check Wear Rate","OK")))))))))</f>
        <v/>
      </c>
      <c r="AE395" s="37" t="n"/>
      <c r="AF395" s="62">
        <f>IFERROR(IF(AND(AD395="OK",ISNUMBER(X395)),X395+ROW()/100000,""),"")</f>
        <v/>
      </c>
    </row>
    <row r="396">
      <c r="A396" s="25" t="n"/>
      <c r="B396" s="25" t="n"/>
      <c r="C396" s="25" t="n"/>
      <c r="D396" s="25" t="n"/>
      <c r="E396" s="25" t="n"/>
      <c r="F396" s="25" t="n"/>
      <c r="G396" s="55" t="n"/>
      <c r="H396" s="27" t="n"/>
      <c r="I396" s="55" t="n"/>
      <c r="J396" s="27" t="n"/>
      <c r="K396" s="56" t="n"/>
      <c r="L396" s="56" t="n"/>
      <c r="M396" s="29">
        <f>IF($A396="","",IFERROR(IF(OR(H396="",J396=""),"",MAX(0,J396-H396)),""))</f>
        <v/>
      </c>
      <c r="N396" s="57">
        <f>IF($A396="","",IFERROR(IF(OR(K396="",L396=""),"",MAX(0,K396-L396)),""))</f>
        <v/>
      </c>
      <c r="O396" s="31">
        <f>IF($A396="","",IFERROR(IF(AND(M396&gt;0,N396&gt;0),N396/(M396/1000),VLOOKUP(D396,'Settings'!$A$15:$C$18,3,FALSE)),""))</f>
        <v/>
      </c>
      <c r="P396" s="32">
        <f>IF(OR(A396="",D396=""),"",IF(AND(M396&gt;0,N396&gt;0),"Observed Wear","Default from Settings"))</f>
        <v/>
      </c>
      <c r="Q396" s="57">
        <f>IF($A396="","",IFERROR(VLOOKUP(D396,'Settings'!$A$15:$C$18,2,FALSE),""))</f>
        <v/>
      </c>
      <c r="R396" s="57">
        <f>IF($A396="","",IFERROR(MAX(0,L396-Q396),""))</f>
        <v/>
      </c>
      <c r="S396" s="29">
        <f>IF($A396="","",IFERROR(IF(L396&lt;=Q396,0,R396/O396*1000),""))</f>
        <v/>
      </c>
      <c r="T396" s="29">
        <f>IF($A396="","",IFERROR(J396+S396,""))</f>
        <v/>
      </c>
      <c r="U396" s="27" t="n"/>
      <c r="V396" s="29">
        <f>IF(A396="","",IF(U396="",'Settings'!$B$4,U396))</f>
        <v/>
      </c>
      <c r="W396" s="57">
        <f>IF($A396="","",IFERROR(S396/V396,""))</f>
        <v/>
      </c>
      <c r="X396" s="58">
        <f>IF($A396="","",IFERROR(IF(S396=0,I396,I396+ROUNDUP(W396*365/12,0)),""))</f>
        <v/>
      </c>
      <c r="Y396" s="59" t="n"/>
      <c r="Z396" s="59" t="n"/>
      <c r="AA396" s="60">
        <f>IF($A396="","",IFERROR(Y396+Z396,""))</f>
        <v/>
      </c>
      <c r="AB396" s="32">
        <f>IF(A396="","",IF(AD396&lt;&gt;"OK","Review Data",IF(L396&lt;=Q396,"Due Now",IF(X396&lt;='Settings'!$B$3,"Due Now",IF(X396&lt;='Settings'!$B$3+'Settings'!$B$5,"Due in 30 Days",IF(X396&lt;='Settings'!$B$3+'Settings'!$B$6,"Due in 90 Days",IF(X396&lt;=EDATE('Settings'!$B$3,6),"Due in 6 Months","Monitor")))))))</f>
        <v/>
      </c>
      <c r="AC396" s="61">
        <f>IF($A396="","",IFERROR(EOMONTH(X396,0),""))</f>
        <v/>
      </c>
      <c r="AD396" s="32">
        <f>IF(A396="","",IF(OR(B396="",C396="",D396="",G396="",H396="",I396="",J396="",K396="",L396="",Y396="",Z396=""),"Missing Required Input",IF(COUNTIF('Settings'!$A$15:$A$18,D396)=0,"Unknown Position Type",IF(J396&lt;H396,"Current Odometer Below Install",IF(I396&lt;G396,"Reading Date Before Install",IF(I396&gt;'Settings'!$B$3,"Reading Date After As-of Date",IF(L396&gt;K396,"Current Tread Above Original",IF(OR(H396&lt;0,J396&lt;0,K396&lt;=0,L396&lt;0,Y396&lt;0,Z396&lt;0,V396&lt;=0),"Check Numeric Input",IF(O396&lt;=0,"Check Wear Rate","OK")))))))))</f>
        <v/>
      </c>
      <c r="AE396" s="37" t="n"/>
      <c r="AF396" s="62">
        <f>IFERROR(IF(AND(AD396="OK",ISNUMBER(X396)),X396+ROW()/100000,""),"")</f>
        <v/>
      </c>
    </row>
    <row r="397">
      <c r="A397" s="25" t="n"/>
      <c r="B397" s="25" t="n"/>
      <c r="C397" s="25" t="n"/>
      <c r="D397" s="25" t="n"/>
      <c r="E397" s="25" t="n"/>
      <c r="F397" s="25" t="n"/>
      <c r="G397" s="55" t="n"/>
      <c r="H397" s="27" t="n"/>
      <c r="I397" s="55" t="n"/>
      <c r="J397" s="27" t="n"/>
      <c r="K397" s="56" t="n"/>
      <c r="L397" s="56" t="n"/>
      <c r="M397" s="29">
        <f>IF($A397="","",IFERROR(IF(OR(H397="",J397=""),"",MAX(0,J397-H397)),""))</f>
        <v/>
      </c>
      <c r="N397" s="57">
        <f>IF($A397="","",IFERROR(IF(OR(K397="",L397=""),"",MAX(0,K397-L397)),""))</f>
        <v/>
      </c>
      <c r="O397" s="31">
        <f>IF($A397="","",IFERROR(IF(AND(M397&gt;0,N397&gt;0),N397/(M397/1000),VLOOKUP(D397,'Settings'!$A$15:$C$18,3,FALSE)),""))</f>
        <v/>
      </c>
      <c r="P397" s="32">
        <f>IF(OR(A397="",D397=""),"",IF(AND(M397&gt;0,N397&gt;0),"Observed Wear","Default from Settings"))</f>
        <v/>
      </c>
      <c r="Q397" s="57">
        <f>IF($A397="","",IFERROR(VLOOKUP(D397,'Settings'!$A$15:$C$18,2,FALSE),""))</f>
        <v/>
      </c>
      <c r="R397" s="57">
        <f>IF($A397="","",IFERROR(MAX(0,L397-Q397),""))</f>
        <v/>
      </c>
      <c r="S397" s="29">
        <f>IF($A397="","",IFERROR(IF(L397&lt;=Q397,0,R397/O397*1000),""))</f>
        <v/>
      </c>
      <c r="T397" s="29">
        <f>IF($A397="","",IFERROR(J397+S397,""))</f>
        <v/>
      </c>
      <c r="U397" s="27" t="n"/>
      <c r="V397" s="29">
        <f>IF(A397="","",IF(U397="",'Settings'!$B$4,U397))</f>
        <v/>
      </c>
      <c r="W397" s="57">
        <f>IF($A397="","",IFERROR(S397/V397,""))</f>
        <v/>
      </c>
      <c r="X397" s="58">
        <f>IF($A397="","",IFERROR(IF(S397=0,I397,I397+ROUNDUP(W397*365/12,0)),""))</f>
        <v/>
      </c>
      <c r="Y397" s="59" t="n"/>
      <c r="Z397" s="59" t="n"/>
      <c r="AA397" s="60">
        <f>IF($A397="","",IFERROR(Y397+Z397,""))</f>
        <v/>
      </c>
      <c r="AB397" s="32">
        <f>IF(A397="","",IF(AD397&lt;&gt;"OK","Review Data",IF(L397&lt;=Q397,"Due Now",IF(X397&lt;='Settings'!$B$3,"Due Now",IF(X397&lt;='Settings'!$B$3+'Settings'!$B$5,"Due in 30 Days",IF(X397&lt;='Settings'!$B$3+'Settings'!$B$6,"Due in 90 Days",IF(X397&lt;=EDATE('Settings'!$B$3,6),"Due in 6 Months","Monitor")))))))</f>
        <v/>
      </c>
      <c r="AC397" s="61">
        <f>IF($A397="","",IFERROR(EOMONTH(X397,0),""))</f>
        <v/>
      </c>
      <c r="AD397" s="32">
        <f>IF(A397="","",IF(OR(B397="",C397="",D397="",G397="",H397="",I397="",J397="",K397="",L397="",Y397="",Z397=""),"Missing Required Input",IF(COUNTIF('Settings'!$A$15:$A$18,D397)=0,"Unknown Position Type",IF(J397&lt;H397,"Current Odometer Below Install",IF(I397&lt;G397,"Reading Date Before Install",IF(I397&gt;'Settings'!$B$3,"Reading Date After As-of Date",IF(L397&gt;K397,"Current Tread Above Original",IF(OR(H397&lt;0,J397&lt;0,K397&lt;=0,L397&lt;0,Y397&lt;0,Z397&lt;0,V397&lt;=0),"Check Numeric Input",IF(O397&lt;=0,"Check Wear Rate","OK")))))))))</f>
        <v/>
      </c>
      <c r="AE397" s="37" t="n"/>
      <c r="AF397" s="62">
        <f>IFERROR(IF(AND(AD397="OK",ISNUMBER(X397)),X397+ROW()/100000,""),"")</f>
        <v/>
      </c>
    </row>
    <row r="398">
      <c r="A398" s="25" t="n"/>
      <c r="B398" s="25" t="n"/>
      <c r="C398" s="25" t="n"/>
      <c r="D398" s="25" t="n"/>
      <c r="E398" s="25" t="n"/>
      <c r="F398" s="25" t="n"/>
      <c r="G398" s="55" t="n"/>
      <c r="H398" s="27" t="n"/>
      <c r="I398" s="55" t="n"/>
      <c r="J398" s="27" t="n"/>
      <c r="K398" s="56" t="n"/>
      <c r="L398" s="56" t="n"/>
      <c r="M398" s="29">
        <f>IF($A398="","",IFERROR(IF(OR(H398="",J398=""),"",MAX(0,J398-H398)),""))</f>
        <v/>
      </c>
      <c r="N398" s="57">
        <f>IF($A398="","",IFERROR(IF(OR(K398="",L398=""),"",MAX(0,K398-L398)),""))</f>
        <v/>
      </c>
      <c r="O398" s="31">
        <f>IF($A398="","",IFERROR(IF(AND(M398&gt;0,N398&gt;0),N398/(M398/1000),VLOOKUP(D398,'Settings'!$A$15:$C$18,3,FALSE)),""))</f>
        <v/>
      </c>
      <c r="P398" s="32">
        <f>IF(OR(A398="",D398=""),"",IF(AND(M398&gt;0,N398&gt;0),"Observed Wear","Default from Settings"))</f>
        <v/>
      </c>
      <c r="Q398" s="57">
        <f>IF($A398="","",IFERROR(VLOOKUP(D398,'Settings'!$A$15:$C$18,2,FALSE),""))</f>
        <v/>
      </c>
      <c r="R398" s="57">
        <f>IF($A398="","",IFERROR(MAX(0,L398-Q398),""))</f>
        <v/>
      </c>
      <c r="S398" s="29">
        <f>IF($A398="","",IFERROR(IF(L398&lt;=Q398,0,R398/O398*1000),""))</f>
        <v/>
      </c>
      <c r="T398" s="29">
        <f>IF($A398="","",IFERROR(J398+S398,""))</f>
        <v/>
      </c>
      <c r="U398" s="27" t="n"/>
      <c r="V398" s="29">
        <f>IF(A398="","",IF(U398="",'Settings'!$B$4,U398))</f>
        <v/>
      </c>
      <c r="W398" s="57">
        <f>IF($A398="","",IFERROR(S398/V398,""))</f>
        <v/>
      </c>
      <c r="X398" s="58">
        <f>IF($A398="","",IFERROR(IF(S398=0,I398,I398+ROUNDUP(W398*365/12,0)),""))</f>
        <v/>
      </c>
      <c r="Y398" s="59" t="n"/>
      <c r="Z398" s="59" t="n"/>
      <c r="AA398" s="60">
        <f>IF($A398="","",IFERROR(Y398+Z398,""))</f>
        <v/>
      </c>
      <c r="AB398" s="32">
        <f>IF(A398="","",IF(AD398&lt;&gt;"OK","Review Data",IF(L398&lt;=Q398,"Due Now",IF(X398&lt;='Settings'!$B$3,"Due Now",IF(X398&lt;='Settings'!$B$3+'Settings'!$B$5,"Due in 30 Days",IF(X398&lt;='Settings'!$B$3+'Settings'!$B$6,"Due in 90 Days",IF(X398&lt;=EDATE('Settings'!$B$3,6),"Due in 6 Months","Monitor")))))))</f>
        <v/>
      </c>
      <c r="AC398" s="61">
        <f>IF($A398="","",IFERROR(EOMONTH(X398,0),""))</f>
        <v/>
      </c>
      <c r="AD398" s="32">
        <f>IF(A398="","",IF(OR(B398="",C398="",D398="",G398="",H398="",I398="",J398="",K398="",L398="",Y398="",Z398=""),"Missing Required Input",IF(COUNTIF('Settings'!$A$15:$A$18,D398)=0,"Unknown Position Type",IF(J398&lt;H398,"Current Odometer Below Install",IF(I398&lt;G398,"Reading Date Before Install",IF(I398&gt;'Settings'!$B$3,"Reading Date After As-of Date",IF(L398&gt;K398,"Current Tread Above Original",IF(OR(H398&lt;0,J398&lt;0,K398&lt;=0,L398&lt;0,Y398&lt;0,Z398&lt;0,V398&lt;=0),"Check Numeric Input",IF(O398&lt;=0,"Check Wear Rate","OK")))))))))</f>
        <v/>
      </c>
      <c r="AE398" s="37" t="n"/>
      <c r="AF398" s="62">
        <f>IFERROR(IF(AND(AD398="OK",ISNUMBER(X398)),X398+ROW()/100000,""),"")</f>
        <v/>
      </c>
    </row>
    <row r="399">
      <c r="A399" s="25" t="n"/>
      <c r="B399" s="25" t="n"/>
      <c r="C399" s="25" t="n"/>
      <c r="D399" s="25" t="n"/>
      <c r="E399" s="25" t="n"/>
      <c r="F399" s="25" t="n"/>
      <c r="G399" s="55" t="n"/>
      <c r="H399" s="27" t="n"/>
      <c r="I399" s="55" t="n"/>
      <c r="J399" s="27" t="n"/>
      <c r="K399" s="56" t="n"/>
      <c r="L399" s="56" t="n"/>
      <c r="M399" s="29">
        <f>IF($A399="","",IFERROR(IF(OR(H399="",J399=""),"",MAX(0,J399-H399)),""))</f>
        <v/>
      </c>
      <c r="N399" s="57">
        <f>IF($A399="","",IFERROR(IF(OR(K399="",L399=""),"",MAX(0,K399-L399)),""))</f>
        <v/>
      </c>
      <c r="O399" s="31">
        <f>IF($A399="","",IFERROR(IF(AND(M399&gt;0,N399&gt;0),N399/(M399/1000),VLOOKUP(D399,'Settings'!$A$15:$C$18,3,FALSE)),""))</f>
        <v/>
      </c>
      <c r="P399" s="32">
        <f>IF(OR(A399="",D399=""),"",IF(AND(M399&gt;0,N399&gt;0),"Observed Wear","Default from Settings"))</f>
        <v/>
      </c>
      <c r="Q399" s="57">
        <f>IF($A399="","",IFERROR(VLOOKUP(D399,'Settings'!$A$15:$C$18,2,FALSE),""))</f>
        <v/>
      </c>
      <c r="R399" s="57">
        <f>IF($A399="","",IFERROR(MAX(0,L399-Q399),""))</f>
        <v/>
      </c>
      <c r="S399" s="29">
        <f>IF($A399="","",IFERROR(IF(L399&lt;=Q399,0,R399/O399*1000),""))</f>
        <v/>
      </c>
      <c r="T399" s="29">
        <f>IF($A399="","",IFERROR(J399+S399,""))</f>
        <v/>
      </c>
      <c r="U399" s="27" t="n"/>
      <c r="V399" s="29">
        <f>IF(A399="","",IF(U399="",'Settings'!$B$4,U399))</f>
        <v/>
      </c>
      <c r="W399" s="57">
        <f>IF($A399="","",IFERROR(S399/V399,""))</f>
        <v/>
      </c>
      <c r="X399" s="58">
        <f>IF($A399="","",IFERROR(IF(S399=0,I399,I399+ROUNDUP(W399*365/12,0)),""))</f>
        <v/>
      </c>
      <c r="Y399" s="59" t="n"/>
      <c r="Z399" s="59" t="n"/>
      <c r="AA399" s="60">
        <f>IF($A399="","",IFERROR(Y399+Z399,""))</f>
        <v/>
      </c>
      <c r="AB399" s="32">
        <f>IF(A399="","",IF(AD399&lt;&gt;"OK","Review Data",IF(L399&lt;=Q399,"Due Now",IF(X399&lt;='Settings'!$B$3,"Due Now",IF(X399&lt;='Settings'!$B$3+'Settings'!$B$5,"Due in 30 Days",IF(X399&lt;='Settings'!$B$3+'Settings'!$B$6,"Due in 90 Days",IF(X399&lt;=EDATE('Settings'!$B$3,6),"Due in 6 Months","Monitor")))))))</f>
        <v/>
      </c>
      <c r="AC399" s="61">
        <f>IF($A399="","",IFERROR(EOMONTH(X399,0),""))</f>
        <v/>
      </c>
      <c r="AD399" s="32">
        <f>IF(A399="","",IF(OR(B399="",C399="",D399="",G399="",H399="",I399="",J399="",K399="",L399="",Y399="",Z399=""),"Missing Required Input",IF(COUNTIF('Settings'!$A$15:$A$18,D399)=0,"Unknown Position Type",IF(J399&lt;H399,"Current Odometer Below Install",IF(I399&lt;G399,"Reading Date Before Install",IF(I399&gt;'Settings'!$B$3,"Reading Date After As-of Date",IF(L399&gt;K399,"Current Tread Above Original",IF(OR(H399&lt;0,J399&lt;0,K399&lt;=0,L399&lt;0,Y399&lt;0,Z399&lt;0,V399&lt;=0),"Check Numeric Input",IF(O399&lt;=0,"Check Wear Rate","OK")))))))))</f>
        <v/>
      </c>
      <c r="AE399" s="37" t="n"/>
      <c r="AF399" s="62">
        <f>IFERROR(IF(AND(AD399="OK",ISNUMBER(X399)),X399+ROW()/100000,""),"")</f>
        <v/>
      </c>
    </row>
    <row r="400">
      <c r="A400" s="25" t="n"/>
      <c r="B400" s="25" t="n"/>
      <c r="C400" s="25" t="n"/>
      <c r="D400" s="25" t="n"/>
      <c r="E400" s="25" t="n"/>
      <c r="F400" s="25" t="n"/>
      <c r="G400" s="55" t="n"/>
      <c r="H400" s="27" t="n"/>
      <c r="I400" s="55" t="n"/>
      <c r="J400" s="27" t="n"/>
      <c r="K400" s="56" t="n"/>
      <c r="L400" s="56" t="n"/>
      <c r="M400" s="29">
        <f>IF($A400="","",IFERROR(IF(OR(H400="",J400=""),"",MAX(0,J400-H400)),""))</f>
        <v/>
      </c>
      <c r="N400" s="57">
        <f>IF($A400="","",IFERROR(IF(OR(K400="",L400=""),"",MAX(0,K400-L400)),""))</f>
        <v/>
      </c>
      <c r="O400" s="31">
        <f>IF($A400="","",IFERROR(IF(AND(M400&gt;0,N400&gt;0),N400/(M400/1000),VLOOKUP(D400,'Settings'!$A$15:$C$18,3,FALSE)),""))</f>
        <v/>
      </c>
      <c r="P400" s="32">
        <f>IF(OR(A400="",D400=""),"",IF(AND(M400&gt;0,N400&gt;0),"Observed Wear","Default from Settings"))</f>
        <v/>
      </c>
      <c r="Q400" s="57">
        <f>IF($A400="","",IFERROR(VLOOKUP(D400,'Settings'!$A$15:$C$18,2,FALSE),""))</f>
        <v/>
      </c>
      <c r="R400" s="57">
        <f>IF($A400="","",IFERROR(MAX(0,L400-Q400),""))</f>
        <v/>
      </c>
      <c r="S400" s="29">
        <f>IF($A400="","",IFERROR(IF(L400&lt;=Q400,0,R400/O400*1000),""))</f>
        <v/>
      </c>
      <c r="T400" s="29">
        <f>IF($A400="","",IFERROR(J400+S400,""))</f>
        <v/>
      </c>
      <c r="U400" s="27" t="n"/>
      <c r="V400" s="29">
        <f>IF(A400="","",IF(U400="",'Settings'!$B$4,U400))</f>
        <v/>
      </c>
      <c r="W400" s="57">
        <f>IF($A400="","",IFERROR(S400/V400,""))</f>
        <v/>
      </c>
      <c r="X400" s="58">
        <f>IF($A400="","",IFERROR(IF(S400=0,I400,I400+ROUNDUP(W400*365/12,0)),""))</f>
        <v/>
      </c>
      <c r="Y400" s="59" t="n"/>
      <c r="Z400" s="59" t="n"/>
      <c r="AA400" s="60">
        <f>IF($A400="","",IFERROR(Y400+Z400,""))</f>
        <v/>
      </c>
      <c r="AB400" s="32">
        <f>IF(A400="","",IF(AD400&lt;&gt;"OK","Review Data",IF(L400&lt;=Q400,"Due Now",IF(X400&lt;='Settings'!$B$3,"Due Now",IF(X400&lt;='Settings'!$B$3+'Settings'!$B$5,"Due in 30 Days",IF(X400&lt;='Settings'!$B$3+'Settings'!$B$6,"Due in 90 Days",IF(X400&lt;=EDATE('Settings'!$B$3,6),"Due in 6 Months","Monitor")))))))</f>
        <v/>
      </c>
      <c r="AC400" s="61">
        <f>IF($A400="","",IFERROR(EOMONTH(X400,0),""))</f>
        <v/>
      </c>
      <c r="AD400" s="32">
        <f>IF(A400="","",IF(OR(B400="",C400="",D400="",G400="",H400="",I400="",J400="",K400="",L400="",Y400="",Z400=""),"Missing Required Input",IF(COUNTIF('Settings'!$A$15:$A$18,D400)=0,"Unknown Position Type",IF(J400&lt;H400,"Current Odometer Below Install",IF(I400&lt;G400,"Reading Date Before Install",IF(I400&gt;'Settings'!$B$3,"Reading Date After As-of Date",IF(L400&gt;K400,"Current Tread Above Original",IF(OR(H400&lt;0,J400&lt;0,K400&lt;=0,L400&lt;0,Y400&lt;0,Z400&lt;0,V400&lt;=0),"Check Numeric Input",IF(O400&lt;=0,"Check Wear Rate","OK")))))))))</f>
        <v/>
      </c>
      <c r="AE400" s="37" t="n"/>
      <c r="AF400" s="62">
        <f>IFERROR(IF(AND(AD400="OK",ISNUMBER(X400)),X400+ROW()/100000,""),"")</f>
        <v/>
      </c>
    </row>
    <row r="401">
      <c r="A401" s="25" t="n"/>
      <c r="B401" s="25" t="n"/>
      <c r="C401" s="25" t="n"/>
      <c r="D401" s="25" t="n"/>
      <c r="E401" s="25" t="n"/>
      <c r="F401" s="25" t="n"/>
      <c r="G401" s="55" t="n"/>
      <c r="H401" s="27" t="n"/>
      <c r="I401" s="55" t="n"/>
      <c r="J401" s="27" t="n"/>
      <c r="K401" s="56" t="n"/>
      <c r="L401" s="56" t="n"/>
      <c r="M401" s="29">
        <f>IF($A401="","",IFERROR(IF(OR(H401="",J401=""),"",MAX(0,J401-H401)),""))</f>
        <v/>
      </c>
      <c r="N401" s="57">
        <f>IF($A401="","",IFERROR(IF(OR(K401="",L401=""),"",MAX(0,K401-L401)),""))</f>
        <v/>
      </c>
      <c r="O401" s="31">
        <f>IF($A401="","",IFERROR(IF(AND(M401&gt;0,N401&gt;0),N401/(M401/1000),VLOOKUP(D401,'Settings'!$A$15:$C$18,3,FALSE)),""))</f>
        <v/>
      </c>
      <c r="P401" s="32">
        <f>IF(OR(A401="",D401=""),"",IF(AND(M401&gt;0,N401&gt;0),"Observed Wear","Default from Settings"))</f>
        <v/>
      </c>
      <c r="Q401" s="57">
        <f>IF($A401="","",IFERROR(VLOOKUP(D401,'Settings'!$A$15:$C$18,2,FALSE),""))</f>
        <v/>
      </c>
      <c r="R401" s="57">
        <f>IF($A401="","",IFERROR(MAX(0,L401-Q401),""))</f>
        <v/>
      </c>
      <c r="S401" s="29">
        <f>IF($A401="","",IFERROR(IF(L401&lt;=Q401,0,R401/O401*1000),""))</f>
        <v/>
      </c>
      <c r="T401" s="29">
        <f>IF($A401="","",IFERROR(J401+S401,""))</f>
        <v/>
      </c>
      <c r="U401" s="27" t="n"/>
      <c r="V401" s="29">
        <f>IF(A401="","",IF(U401="",'Settings'!$B$4,U401))</f>
        <v/>
      </c>
      <c r="W401" s="57">
        <f>IF($A401="","",IFERROR(S401/V401,""))</f>
        <v/>
      </c>
      <c r="X401" s="58">
        <f>IF($A401="","",IFERROR(IF(S401=0,I401,I401+ROUNDUP(W401*365/12,0)),""))</f>
        <v/>
      </c>
      <c r="Y401" s="59" t="n"/>
      <c r="Z401" s="59" t="n"/>
      <c r="AA401" s="60">
        <f>IF($A401="","",IFERROR(Y401+Z401,""))</f>
        <v/>
      </c>
      <c r="AB401" s="32">
        <f>IF(A401="","",IF(AD401&lt;&gt;"OK","Review Data",IF(L401&lt;=Q401,"Due Now",IF(X401&lt;='Settings'!$B$3,"Due Now",IF(X401&lt;='Settings'!$B$3+'Settings'!$B$5,"Due in 30 Days",IF(X401&lt;='Settings'!$B$3+'Settings'!$B$6,"Due in 90 Days",IF(X401&lt;=EDATE('Settings'!$B$3,6),"Due in 6 Months","Monitor")))))))</f>
        <v/>
      </c>
      <c r="AC401" s="61">
        <f>IF($A401="","",IFERROR(EOMONTH(X401,0),""))</f>
        <v/>
      </c>
      <c r="AD401" s="32">
        <f>IF(A401="","",IF(OR(B401="",C401="",D401="",G401="",H401="",I401="",J401="",K401="",L401="",Y401="",Z401=""),"Missing Required Input",IF(COUNTIF('Settings'!$A$15:$A$18,D401)=0,"Unknown Position Type",IF(J401&lt;H401,"Current Odometer Below Install",IF(I401&lt;G401,"Reading Date Before Install",IF(I401&gt;'Settings'!$B$3,"Reading Date After As-of Date",IF(L401&gt;K401,"Current Tread Above Original",IF(OR(H401&lt;0,J401&lt;0,K401&lt;=0,L401&lt;0,Y401&lt;0,Z401&lt;0,V401&lt;=0),"Check Numeric Input",IF(O401&lt;=0,"Check Wear Rate","OK")))))))))</f>
        <v/>
      </c>
      <c r="AE401" s="37" t="n"/>
      <c r="AF401" s="62">
        <f>IFERROR(IF(AND(AD401="OK",ISNUMBER(X401)),X401+ROW()/100000,""),"")</f>
        <v/>
      </c>
    </row>
    <row r="402">
      <c r="A402" s="25" t="n"/>
      <c r="B402" s="25" t="n"/>
      <c r="C402" s="25" t="n"/>
      <c r="D402" s="25" t="n"/>
      <c r="E402" s="25" t="n"/>
      <c r="F402" s="25" t="n"/>
      <c r="G402" s="55" t="n"/>
      <c r="H402" s="27" t="n"/>
      <c r="I402" s="55" t="n"/>
      <c r="J402" s="27" t="n"/>
      <c r="K402" s="56" t="n"/>
      <c r="L402" s="56" t="n"/>
      <c r="M402" s="29">
        <f>IF($A402="","",IFERROR(IF(OR(H402="",J402=""),"",MAX(0,J402-H402)),""))</f>
        <v/>
      </c>
      <c r="N402" s="57">
        <f>IF($A402="","",IFERROR(IF(OR(K402="",L402=""),"",MAX(0,K402-L402)),""))</f>
        <v/>
      </c>
      <c r="O402" s="31">
        <f>IF($A402="","",IFERROR(IF(AND(M402&gt;0,N402&gt;0),N402/(M402/1000),VLOOKUP(D402,'Settings'!$A$15:$C$18,3,FALSE)),""))</f>
        <v/>
      </c>
      <c r="P402" s="32">
        <f>IF(OR(A402="",D402=""),"",IF(AND(M402&gt;0,N402&gt;0),"Observed Wear","Default from Settings"))</f>
        <v/>
      </c>
      <c r="Q402" s="57">
        <f>IF($A402="","",IFERROR(VLOOKUP(D402,'Settings'!$A$15:$C$18,2,FALSE),""))</f>
        <v/>
      </c>
      <c r="R402" s="57">
        <f>IF($A402="","",IFERROR(MAX(0,L402-Q402),""))</f>
        <v/>
      </c>
      <c r="S402" s="29">
        <f>IF($A402="","",IFERROR(IF(L402&lt;=Q402,0,R402/O402*1000),""))</f>
        <v/>
      </c>
      <c r="T402" s="29">
        <f>IF($A402="","",IFERROR(J402+S402,""))</f>
        <v/>
      </c>
      <c r="U402" s="27" t="n"/>
      <c r="V402" s="29">
        <f>IF(A402="","",IF(U402="",'Settings'!$B$4,U402))</f>
        <v/>
      </c>
      <c r="W402" s="57">
        <f>IF($A402="","",IFERROR(S402/V402,""))</f>
        <v/>
      </c>
      <c r="X402" s="58">
        <f>IF($A402="","",IFERROR(IF(S402=0,I402,I402+ROUNDUP(W402*365/12,0)),""))</f>
        <v/>
      </c>
      <c r="Y402" s="59" t="n"/>
      <c r="Z402" s="59" t="n"/>
      <c r="AA402" s="60">
        <f>IF($A402="","",IFERROR(Y402+Z402,""))</f>
        <v/>
      </c>
      <c r="AB402" s="32">
        <f>IF(A402="","",IF(AD402&lt;&gt;"OK","Review Data",IF(L402&lt;=Q402,"Due Now",IF(X402&lt;='Settings'!$B$3,"Due Now",IF(X402&lt;='Settings'!$B$3+'Settings'!$B$5,"Due in 30 Days",IF(X402&lt;='Settings'!$B$3+'Settings'!$B$6,"Due in 90 Days",IF(X402&lt;=EDATE('Settings'!$B$3,6),"Due in 6 Months","Monitor")))))))</f>
        <v/>
      </c>
      <c r="AC402" s="61">
        <f>IF($A402="","",IFERROR(EOMONTH(X402,0),""))</f>
        <v/>
      </c>
      <c r="AD402" s="32">
        <f>IF(A402="","",IF(OR(B402="",C402="",D402="",G402="",H402="",I402="",J402="",K402="",L402="",Y402="",Z402=""),"Missing Required Input",IF(COUNTIF('Settings'!$A$15:$A$18,D402)=0,"Unknown Position Type",IF(J402&lt;H402,"Current Odometer Below Install",IF(I402&lt;G402,"Reading Date Before Install",IF(I402&gt;'Settings'!$B$3,"Reading Date After As-of Date",IF(L402&gt;K402,"Current Tread Above Original",IF(OR(H402&lt;0,J402&lt;0,K402&lt;=0,L402&lt;0,Y402&lt;0,Z402&lt;0,V402&lt;=0),"Check Numeric Input",IF(O402&lt;=0,"Check Wear Rate","OK")))))))))</f>
        <v/>
      </c>
      <c r="AE402" s="37" t="n"/>
      <c r="AF402" s="62">
        <f>IFERROR(IF(AND(AD402="OK",ISNUMBER(X402)),X402+ROW()/100000,""),"")</f>
        <v/>
      </c>
    </row>
    <row r="403">
      <c r="A403" s="25" t="n"/>
      <c r="B403" s="25" t="n"/>
      <c r="C403" s="25" t="n"/>
      <c r="D403" s="25" t="n"/>
      <c r="E403" s="25" t="n"/>
      <c r="F403" s="25" t="n"/>
      <c r="G403" s="55" t="n"/>
      <c r="H403" s="27" t="n"/>
      <c r="I403" s="55" t="n"/>
      <c r="J403" s="27" t="n"/>
      <c r="K403" s="56" t="n"/>
      <c r="L403" s="56" t="n"/>
      <c r="M403" s="29">
        <f>IF($A403="","",IFERROR(IF(OR(H403="",J403=""),"",MAX(0,J403-H403)),""))</f>
        <v/>
      </c>
      <c r="N403" s="57">
        <f>IF($A403="","",IFERROR(IF(OR(K403="",L403=""),"",MAX(0,K403-L403)),""))</f>
        <v/>
      </c>
      <c r="O403" s="31">
        <f>IF($A403="","",IFERROR(IF(AND(M403&gt;0,N403&gt;0),N403/(M403/1000),VLOOKUP(D403,'Settings'!$A$15:$C$18,3,FALSE)),""))</f>
        <v/>
      </c>
      <c r="P403" s="32">
        <f>IF(OR(A403="",D403=""),"",IF(AND(M403&gt;0,N403&gt;0),"Observed Wear","Default from Settings"))</f>
        <v/>
      </c>
      <c r="Q403" s="57">
        <f>IF($A403="","",IFERROR(VLOOKUP(D403,'Settings'!$A$15:$C$18,2,FALSE),""))</f>
        <v/>
      </c>
      <c r="R403" s="57">
        <f>IF($A403="","",IFERROR(MAX(0,L403-Q403),""))</f>
        <v/>
      </c>
      <c r="S403" s="29">
        <f>IF($A403="","",IFERROR(IF(L403&lt;=Q403,0,R403/O403*1000),""))</f>
        <v/>
      </c>
      <c r="T403" s="29">
        <f>IF($A403="","",IFERROR(J403+S403,""))</f>
        <v/>
      </c>
      <c r="U403" s="27" t="n"/>
      <c r="V403" s="29">
        <f>IF(A403="","",IF(U403="",'Settings'!$B$4,U403))</f>
        <v/>
      </c>
      <c r="W403" s="57">
        <f>IF($A403="","",IFERROR(S403/V403,""))</f>
        <v/>
      </c>
      <c r="X403" s="58">
        <f>IF($A403="","",IFERROR(IF(S403=0,I403,I403+ROUNDUP(W403*365/12,0)),""))</f>
        <v/>
      </c>
      <c r="Y403" s="59" t="n"/>
      <c r="Z403" s="59" t="n"/>
      <c r="AA403" s="60">
        <f>IF($A403="","",IFERROR(Y403+Z403,""))</f>
        <v/>
      </c>
      <c r="AB403" s="32">
        <f>IF(A403="","",IF(AD403&lt;&gt;"OK","Review Data",IF(L403&lt;=Q403,"Due Now",IF(X403&lt;='Settings'!$B$3,"Due Now",IF(X403&lt;='Settings'!$B$3+'Settings'!$B$5,"Due in 30 Days",IF(X403&lt;='Settings'!$B$3+'Settings'!$B$6,"Due in 90 Days",IF(X403&lt;=EDATE('Settings'!$B$3,6),"Due in 6 Months","Monitor")))))))</f>
        <v/>
      </c>
      <c r="AC403" s="61">
        <f>IF($A403="","",IFERROR(EOMONTH(X403,0),""))</f>
        <v/>
      </c>
      <c r="AD403" s="32">
        <f>IF(A403="","",IF(OR(B403="",C403="",D403="",G403="",H403="",I403="",J403="",K403="",L403="",Y403="",Z403=""),"Missing Required Input",IF(COUNTIF('Settings'!$A$15:$A$18,D403)=0,"Unknown Position Type",IF(J403&lt;H403,"Current Odometer Below Install",IF(I403&lt;G403,"Reading Date Before Install",IF(I403&gt;'Settings'!$B$3,"Reading Date After As-of Date",IF(L403&gt;K403,"Current Tread Above Original",IF(OR(H403&lt;0,J403&lt;0,K403&lt;=0,L403&lt;0,Y403&lt;0,Z403&lt;0,V403&lt;=0),"Check Numeric Input",IF(O403&lt;=0,"Check Wear Rate","OK")))))))))</f>
        <v/>
      </c>
      <c r="AE403" s="37" t="n"/>
      <c r="AF403" s="62">
        <f>IFERROR(IF(AND(AD403="OK",ISNUMBER(X403)),X403+ROW()/100000,""),"")</f>
        <v/>
      </c>
    </row>
    <row r="404">
      <c r="A404" s="25" t="n"/>
      <c r="B404" s="25" t="n"/>
      <c r="C404" s="25" t="n"/>
      <c r="D404" s="25" t="n"/>
      <c r="E404" s="25" t="n"/>
      <c r="F404" s="25" t="n"/>
      <c r="G404" s="55" t="n"/>
      <c r="H404" s="27" t="n"/>
      <c r="I404" s="55" t="n"/>
      <c r="J404" s="27" t="n"/>
      <c r="K404" s="56" t="n"/>
      <c r="L404" s="56" t="n"/>
      <c r="M404" s="29">
        <f>IF($A404="","",IFERROR(IF(OR(H404="",J404=""),"",MAX(0,J404-H404)),""))</f>
        <v/>
      </c>
      <c r="N404" s="57">
        <f>IF($A404="","",IFERROR(IF(OR(K404="",L404=""),"",MAX(0,K404-L404)),""))</f>
        <v/>
      </c>
      <c r="O404" s="31">
        <f>IF($A404="","",IFERROR(IF(AND(M404&gt;0,N404&gt;0),N404/(M404/1000),VLOOKUP(D404,'Settings'!$A$15:$C$18,3,FALSE)),""))</f>
        <v/>
      </c>
      <c r="P404" s="32">
        <f>IF(OR(A404="",D404=""),"",IF(AND(M404&gt;0,N404&gt;0),"Observed Wear","Default from Settings"))</f>
        <v/>
      </c>
      <c r="Q404" s="57">
        <f>IF($A404="","",IFERROR(VLOOKUP(D404,'Settings'!$A$15:$C$18,2,FALSE),""))</f>
        <v/>
      </c>
      <c r="R404" s="57">
        <f>IF($A404="","",IFERROR(MAX(0,L404-Q404),""))</f>
        <v/>
      </c>
      <c r="S404" s="29">
        <f>IF($A404="","",IFERROR(IF(L404&lt;=Q404,0,R404/O404*1000),""))</f>
        <v/>
      </c>
      <c r="T404" s="29">
        <f>IF($A404="","",IFERROR(J404+S404,""))</f>
        <v/>
      </c>
      <c r="U404" s="27" t="n"/>
      <c r="V404" s="29">
        <f>IF(A404="","",IF(U404="",'Settings'!$B$4,U404))</f>
        <v/>
      </c>
      <c r="W404" s="57">
        <f>IF($A404="","",IFERROR(S404/V404,""))</f>
        <v/>
      </c>
      <c r="X404" s="58">
        <f>IF($A404="","",IFERROR(IF(S404=0,I404,I404+ROUNDUP(W404*365/12,0)),""))</f>
        <v/>
      </c>
      <c r="Y404" s="59" t="n"/>
      <c r="Z404" s="59" t="n"/>
      <c r="AA404" s="60">
        <f>IF($A404="","",IFERROR(Y404+Z404,""))</f>
        <v/>
      </c>
      <c r="AB404" s="32">
        <f>IF(A404="","",IF(AD404&lt;&gt;"OK","Review Data",IF(L404&lt;=Q404,"Due Now",IF(X404&lt;='Settings'!$B$3,"Due Now",IF(X404&lt;='Settings'!$B$3+'Settings'!$B$5,"Due in 30 Days",IF(X404&lt;='Settings'!$B$3+'Settings'!$B$6,"Due in 90 Days",IF(X404&lt;=EDATE('Settings'!$B$3,6),"Due in 6 Months","Monitor")))))))</f>
        <v/>
      </c>
      <c r="AC404" s="61">
        <f>IF($A404="","",IFERROR(EOMONTH(X404,0),""))</f>
        <v/>
      </c>
      <c r="AD404" s="32">
        <f>IF(A404="","",IF(OR(B404="",C404="",D404="",G404="",H404="",I404="",J404="",K404="",L404="",Y404="",Z404=""),"Missing Required Input",IF(COUNTIF('Settings'!$A$15:$A$18,D404)=0,"Unknown Position Type",IF(J404&lt;H404,"Current Odometer Below Install",IF(I404&lt;G404,"Reading Date Before Install",IF(I404&gt;'Settings'!$B$3,"Reading Date After As-of Date",IF(L404&gt;K404,"Current Tread Above Original",IF(OR(H404&lt;0,J404&lt;0,K404&lt;=0,L404&lt;0,Y404&lt;0,Z404&lt;0,V404&lt;=0),"Check Numeric Input",IF(O404&lt;=0,"Check Wear Rate","OK")))))))))</f>
        <v/>
      </c>
      <c r="AE404" s="37" t="n"/>
      <c r="AF404" s="62">
        <f>IFERROR(IF(AND(AD404="OK",ISNUMBER(X404)),X404+ROW()/100000,""),"")</f>
        <v/>
      </c>
    </row>
    <row r="405">
      <c r="A405" s="25" t="n"/>
      <c r="B405" s="25" t="n"/>
      <c r="C405" s="25" t="n"/>
      <c r="D405" s="25" t="n"/>
      <c r="E405" s="25" t="n"/>
      <c r="F405" s="25" t="n"/>
      <c r="G405" s="55" t="n"/>
      <c r="H405" s="27" t="n"/>
      <c r="I405" s="55" t="n"/>
      <c r="J405" s="27" t="n"/>
      <c r="K405" s="56" t="n"/>
      <c r="L405" s="56" t="n"/>
      <c r="M405" s="29">
        <f>IF($A405="","",IFERROR(IF(OR(H405="",J405=""),"",MAX(0,J405-H405)),""))</f>
        <v/>
      </c>
      <c r="N405" s="57">
        <f>IF($A405="","",IFERROR(IF(OR(K405="",L405=""),"",MAX(0,K405-L405)),""))</f>
        <v/>
      </c>
      <c r="O405" s="31">
        <f>IF($A405="","",IFERROR(IF(AND(M405&gt;0,N405&gt;0),N405/(M405/1000),VLOOKUP(D405,'Settings'!$A$15:$C$18,3,FALSE)),""))</f>
        <v/>
      </c>
      <c r="P405" s="32">
        <f>IF(OR(A405="",D405=""),"",IF(AND(M405&gt;0,N405&gt;0),"Observed Wear","Default from Settings"))</f>
        <v/>
      </c>
      <c r="Q405" s="57">
        <f>IF($A405="","",IFERROR(VLOOKUP(D405,'Settings'!$A$15:$C$18,2,FALSE),""))</f>
        <v/>
      </c>
      <c r="R405" s="57">
        <f>IF($A405="","",IFERROR(MAX(0,L405-Q405),""))</f>
        <v/>
      </c>
      <c r="S405" s="29">
        <f>IF($A405="","",IFERROR(IF(L405&lt;=Q405,0,R405/O405*1000),""))</f>
        <v/>
      </c>
      <c r="T405" s="29">
        <f>IF($A405="","",IFERROR(J405+S405,""))</f>
        <v/>
      </c>
      <c r="U405" s="27" t="n"/>
      <c r="V405" s="29">
        <f>IF(A405="","",IF(U405="",'Settings'!$B$4,U405))</f>
        <v/>
      </c>
      <c r="W405" s="57">
        <f>IF($A405="","",IFERROR(S405/V405,""))</f>
        <v/>
      </c>
      <c r="X405" s="58">
        <f>IF($A405="","",IFERROR(IF(S405=0,I405,I405+ROUNDUP(W405*365/12,0)),""))</f>
        <v/>
      </c>
      <c r="Y405" s="59" t="n"/>
      <c r="Z405" s="59" t="n"/>
      <c r="AA405" s="60">
        <f>IF($A405="","",IFERROR(Y405+Z405,""))</f>
        <v/>
      </c>
      <c r="AB405" s="32">
        <f>IF(A405="","",IF(AD405&lt;&gt;"OK","Review Data",IF(L405&lt;=Q405,"Due Now",IF(X405&lt;='Settings'!$B$3,"Due Now",IF(X405&lt;='Settings'!$B$3+'Settings'!$B$5,"Due in 30 Days",IF(X405&lt;='Settings'!$B$3+'Settings'!$B$6,"Due in 90 Days",IF(X405&lt;=EDATE('Settings'!$B$3,6),"Due in 6 Months","Monitor")))))))</f>
        <v/>
      </c>
      <c r="AC405" s="61">
        <f>IF($A405="","",IFERROR(EOMONTH(X405,0),""))</f>
        <v/>
      </c>
      <c r="AD405" s="32">
        <f>IF(A405="","",IF(OR(B405="",C405="",D405="",G405="",H405="",I405="",J405="",K405="",L405="",Y405="",Z405=""),"Missing Required Input",IF(COUNTIF('Settings'!$A$15:$A$18,D405)=0,"Unknown Position Type",IF(J405&lt;H405,"Current Odometer Below Install",IF(I405&lt;G405,"Reading Date Before Install",IF(I405&gt;'Settings'!$B$3,"Reading Date After As-of Date",IF(L405&gt;K405,"Current Tread Above Original",IF(OR(H405&lt;0,J405&lt;0,K405&lt;=0,L405&lt;0,Y405&lt;0,Z405&lt;0,V405&lt;=0),"Check Numeric Input",IF(O405&lt;=0,"Check Wear Rate","OK")))))))))</f>
        <v/>
      </c>
      <c r="AE405" s="37" t="n"/>
      <c r="AF405" s="62">
        <f>IFERROR(IF(AND(AD405="OK",ISNUMBER(X405)),X405+ROW()/100000,""),"")</f>
        <v/>
      </c>
    </row>
    <row r="406">
      <c r="A406" s="25" t="n"/>
      <c r="B406" s="25" t="n"/>
      <c r="C406" s="25" t="n"/>
      <c r="D406" s="25" t="n"/>
      <c r="E406" s="25" t="n"/>
      <c r="F406" s="25" t="n"/>
      <c r="G406" s="55" t="n"/>
      <c r="H406" s="27" t="n"/>
      <c r="I406" s="55" t="n"/>
      <c r="J406" s="27" t="n"/>
      <c r="K406" s="56" t="n"/>
      <c r="L406" s="56" t="n"/>
      <c r="M406" s="29">
        <f>IF($A406="","",IFERROR(IF(OR(H406="",J406=""),"",MAX(0,J406-H406)),""))</f>
        <v/>
      </c>
      <c r="N406" s="57">
        <f>IF($A406="","",IFERROR(IF(OR(K406="",L406=""),"",MAX(0,K406-L406)),""))</f>
        <v/>
      </c>
      <c r="O406" s="31">
        <f>IF($A406="","",IFERROR(IF(AND(M406&gt;0,N406&gt;0),N406/(M406/1000),VLOOKUP(D406,'Settings'!$A$15:$C$18,3,FALSE)),""))</f>
        <v/>
      </c>
      <c r="P406" s="32">
        <f>IF(OR(A406="",D406=""),"",IF(AND(M406&gt;0,N406&gt;0),"Observed Wear","Default from Settings"))</f>
        <v/>
      </c>
      <c r="Q406" s="57">
        <f>IF($A406="","",IFERROR(VLOOKUP(D406,'Settings'!$A$15:$C$18,2,FALSE),""))</f>
        <v/>
      </c>
      <c r="R406" s="57">
        <f>IF($A406="","",IFERROR(MAX(0,L406-Q406),""))</f>
        <v/>
      </c>
      <c r="S406" s="29">
        <f>IF($A406="","",IFERROR(IF(L406&lt;=Q406,0,R406/O406*1000),""))</f>
        <v/>
      </c>
      <c r="T406" s="29">
        <f>IF($A406="","",IFERROR(J406+S406,""))</f>
        <v/>
      </c>
      <c r="U406" s="27" t="n"/>
      <c r="V406" s="29">
        <f>IF(A406="","",IF(U406="",'Settings'!$B$4,U406))</f>
        <v/>
      </c>
      <c r="W406" s="57">
        <f>IF($A406="","",IFERROR(S406/V406,""))</f>
        <v/>
      </c>
      <c r="X406" s="58">
        <f>IF($A406="","",IFERROR(IF(S406=0,I406,I406+ROUNDUP(W406*365/12,0)),""))</f>
        <v/>
      </c>
      <c r="Y406" s="59" t="n"/>
      <c r="Z406" s="59" t="n"/>
      <c r="AA406" s="60">
        <f>IF($A406="","",IFERROR(Y406+Z406,""))</f>
        <v/>
      </c>
      <c r="AB406" s="32">
        <f>IF(A406="","",IF(AD406&lt;&gt;"OK","Review Data",IF(L406&lt;=Q406,"Due Now",IF(X406&lt;='Settings'!$B$3,"Due Now",IF(X406&lt;='Settings'!$B$3+'Settings'!$B$5,"Due in 30 Days",IF(X406&lt;='Settings'!$B$3+'Settings'!$B$6,"Due in 90 Days",IF(X406&lt;=EDATE('Settings'!$B$3,6),"Due in 6 Months","Monitor")))))))</f>
        <v/>
      </c>
      <c r="AC406" s="61">
        <f>IF($A406="","",IFERROR(EOMONTH(X406,0),""))</f>
        <v/>
      </c>
      <c r="AD406" s="32">
        <f>IF(A406="","",IF(OR(B406="",C406="",D406="",G406="",H406="",I406="",J406="",K406="",L406="",Y406="",Z406=""),"Missing Required Input",IF(COUNTIF('Settings'!$A$15:$A$18,D406)=0,"Unknown Position Type",IF(J406&lt;H406,"Current Odometer Below Install",IF(I406&lt;G406,"Reading Date Before Install",IF(I406&gt;'Settings'!$B$3,"Reading Date After As-of Date",IF(L406&gt;K406,"Current Tread Above Original",IF(OR(H406&lt;0,J406&lt;0,K406&lt;=0,L406&lt;0,Y406&lt;0,Z406&lt;0,V406&lt;=0),"Check Numeric Input",IF(O406&lt;=0,"Check Wear Rate","OK")))))))))</f>
        <v/>
      </c>
      <c r="AE406" s="37" t="n"/>
      <c r="AF406" s="62">
        <f>IFERROR(IF(AND(AD406="OK",ISNUMBER(X406)),X406+ROW()/100000,""),"")</f>
        <v/>
      </c>
    </row>
    <row r="407">
      <c r="A407" s="25" t="n"/>
      <c r="B407" s="25" t="n"/>
      <c r="C407" s="25" t="n"/>
      <c r="D407" s="25" t="n"/>
      <c r="E407" s="25" t="n"/>
      <c r="F407" s="25" t="n"/>
      <c r="G407" s="55" t="n"/>
      <c r="H407" s="27" t="n"/>
      <c r="I407" s="55" t="n"/>
      <c r="J407" s="27" t="n"/>
      <c r="K407" s="56" t="n"/>
      <c r="L407" s="56" t="n"/>
      <c r="M407" s="29">
        <f>IF($A407="","",IFERROR(IF(OR(H407="",J407=""),"",MAX(0,J407-H407)),""))</f>
        <v/>
      </c>
      <c r="N407" s="57">
        <f>IF($A407="","",IFERROR(IF(OR(K407="",L407=""),"",MAX(0,K407-L407)),""))</f>
        <v/>
      </c>
      <c r="O407" s="31">
        <f>IF($A407="","",IFERROR(IF(AND(M407&gt;0,N407&gt;0),N407/(M407/1000),VLOOKUP(D407,'Settings'!$A$15:$C$18,3,FALSE)),""))</f>
        <v/>
      </c>
      <c r="P407" s="32">
        <f>IF(OR(A407="",D407=""),"",IF(AND(M407&gt;0,N407&gt;0),"Observed Wear","Default from Settings"))</f>
        <v/>
      </c>
      <c r="Q407" s="57">
        <f>IF($A407="","",IFERROR(VLOOKUP(D407,'Settings'!$A$15:$C$18,2,FALSE),""))</f>
        <v/>
      </c>
      <c r="R407" s="57">
        <f>IF($A407="","",IFERROR(MAX(0,L407-Q407),""))</f>
        <v/>
      </c>
      <c r="S407" s="29">
        <f>IF($A407="","",IFERROR(IF(L407&lt;=Q407,0,R407/O407*1000),""))</f>
        <v/>
      </c>
      <c r="T407" s="29">
        <f>IF($A407="","",IFERROR(J407+S407,""))</f>
        <v/>
      </c>
      <c r="U407" s="27" t="n"/>
      <c r="V407" s="29">
        <f>IF(A407="","",IF(U407="",'Settings'!$B$4,U407))</f>
        <v/>
      </c>
      <c r="W407" s="57">
        <f>IF($A407="","",IFERROR(S407/V407,""))</f>
        <v/>
      </c>
      <c r="X407" s="58">
        <f>IF($A407="","",IFERROR(IF(S407=0,I407,I407+ROUNDUP(W407*365/12,0)),""))</f>
        <v/>
      </c>
      <c r="Y407" s="59" t="n"/>
      <c r="Z407" s="59" t="n"/>
      <c r="AA407" s="60">
        <f>IF($A407="","",IFERROR(Y407+Z407,""))</f>
        <v/>
      </c>
      <c r="AB407" s="32">
        <f>IF(A407="","",IF(AD407&lt;&gt;"OK","Review Data",IF(L407&lt;=Q407,"Due Now",IF(X407&lt;='Settings'!$B$3,"Due Now",IF(X407&lt;='Settings'!$B$3+'Settings'!$B$5,"Due in 30 Days",IF(X407&lt;='Settings'!$B$3+'Settings'!$B$6,"Due in 90 Days",IF(X407&lt;=EDATE('Settings'!$B$3,6),"Due in 6 Months","Monitor")))))))</f>
        <v/>
      </c>
      <c r="AC407" s="61">
        <f>IF($A407="","",IFERROR(EOMONTH(X407,0),""))</f>
        <v/>
      </c>
      <c r="AD407" s="32">
        <f>IF(A407="","",IF(OR(B407="",C407="",D407="",G407="",H407="",I407="",J407="",K407="",L407="",Y407="",Z407=""),"Missing Required Input",IF(COUNTIF('Settings'!$A$15:$A$18,D407)=0,"Unknown Position Type",IF(J407&lt;H407,"Current Odometer Below Install",IF(I407&lt;G407,"Reading Date Before Install",IF(I407&gt;'Settings'!$B$3,"Reading Date After As-of Date",IF(L407&gt;K407,"Current Tread Above Original",IF(OR(H407&lt;0,J407&lt;0,K407&lt;=0,L407&lt;0,Y407&lt;0,Z407&lt;0,V407&lt;=0),"Check Numeric Input",IF(O407&lt;=0,"Check Wear Rate","OK")))))))))</f>
        <v/>
      </c>
      <c r="AE407" s="37" t="n"/>
      <c r="AF407" s="62">
        <f>IFERROR(IF(AND(AD407="OK",ISNUMBER(X407)),X407+ROW()/100000,""),"")</f>
        <v/>
      </c>
    </row>
    <row r="408">
      <c r="A408" s="25" t="n"/>
      <c r="B408" s="25" t="n"/>
      <c r="C408" s="25" t="n"/>
      <c r="D408" s="25" t="n"/>
      <c r="E408" s="25" t="n"/>
      <c r="F408" s="25" t="n"/>
      <c r="G408" s="55" t="n"/>
      <c r="H408" s="27" t="n"/>
      <c r="I408" s="55" t="n"/>
      <c r="J408" s="27" t="n"/>
      <c r="K408" s="56" t="n"/>
      <c r="L408" s="56" t="n"/>
      <c r="M408" s="29">
        <f>IF($A408="","",IFERROR(IF(OR(H408="",J408=""),"",MAX(0,J408-H408)),""))</f>
        <v/>
      </c>
      <c r="N408" s="57">
        <f>IF($A408="","",IFERROR(IF(OR(K408="",L408=""),"",MAX(0,K408-L408)),""))</f>
        <v/>
      </c>
      <c r="O408" s="31">
        <f>IF($A408="","",IFERROR(IF(AND(M408&gt;0,N408&gt;0),N408/(M408/1000),VLOOKUP(D408,'Settings'!$A$15:$C$18,3,FALSE)),""))</f>
        <v/>
      </c>
      <c r="P408" s="32">
        <f>IF(OR(A408="",D408=""),"",IF(AND(M408&gt;0,N408&gt;0),"Observed Wear","Default from Settings"))</f>
        <v/>
      </c>
      <c r="Q408" s="57">
        <f>IF($A408="","",IFERROR(VLOOKUP(D408,'Settings'!$A$15:$C$18,2,FALSE),""))</f>
        <v/>
      </c>
      <c r="R408" s="57">
        <f>IF($A408="","",IFERROR(MAX(0,L408-Q408),""))</f>
        <v/>
      </c>
      <c r="S408" s="29">
        <f>IF($A408="","",IFERROR(IF(L408&lt;=Q408,0,R408/O408*1000),""))</f>
        <v/>
      </c>
      <c r="T408" s="29">
        <f>IF($A408="","",IFERROR(J408+S408,""))</f>
        <v/>
      </c>
      <c r="U408" s="27" t="n"/>
      <c r="V408" s="29">
        <f>IF(A408="","",IF(U408="",'Settings'!$B$4,U408))</f>
        <v/>
      </c>
      <c r="W408" s="57">
        <f>IF($A408="","",IFERROR(S408/V408,""))</f>
        <v/>
      </c>
      <c r="X408" s="58">
        <f>IF($A408="","",IFERROR(IF(S408=0,I408,I408+ROUNDUP(W408*365/12,0)),""))</f>
        <v/>
      </c>
      <c r="Y408" s="59" t="n"/>
      <c r="Z408" s="59" t="n"/>
      <c r="AA408" s="60">
        <f>IF($A408="","",IFERROR(Y408+Z408,""))</f>
        <v/>
      </c>
      <c r="AB408" s="32">
        <f>IF(A408="","",IF(AD408&lt;&gt;"OK","Review Data",IF(L408&lt;=Q408,"Due Now",IF(X408&lt;='Settings'!$B$3,"Due Now",IF(X408&lt;='Settings'!$B$3+'Settings'!$B$5,"Due in 30 Days",IF(X408&lt;='Settings'!$B$3+'Settings'!$B$6,"Due in 90 Days",IF(X408&lt;=EDATE('Settings'!$B$3,6),"Due in 6 Months","Monitor")))))))</f>
        <v/>
      </c>
      <c r="AC408" s="61">
        <f>IF($A408="","",IFERROR(EOMONTH(X408,0),""))</f>
        <v/>
      </c>
      <c r="AD408" s="32">
        <f>IF(A408="","",IF(OR(B408="",C408="",D408="",G408="",H408="",I408="",J408="",K408="",L408="",Y408="",Z408=""),"Missing Required Input",IF(COUNTIF('Settings'!$A$15:$A$18,D408)=0,"Unknown Position Type",IF(J408&lt;H408,"Current Odometer Below Install",IF(I408&lt;G408,"Reading Date Before Install",IF(I408&gt;'Settings'!$B$3,"Reading Date After As-of Date",IF(L408&gt;K408,"Current Tread Above Original",IF(OR(H408&lt;0,J408&lt;0,K408&lt;=0,L408&lt;0,Y408&lt;0,Z408&lt;0,V408&lt;=0),"Check Numeric Input",IF(O408&lt;=0,"Check Wear Rate","OK")))))))))</f>
        <v/>
      </c>
      <c r="AE408" s="37" t="n"/>
      <c r="AF408" s="62">
        <f>IFERROR(IF(AND(AD408="OK",ISNUMBER(X408)),X408+ROW()/100000,""),"")</f>
        <v/>
      </c>
    </row>
    <row r="409">
      <c r="A409" s="25" t="n"/>
      <c r="B409" s="25" t="n"/>
      <c r="C409" s="25" t="n"/>
      <c r="D409" s="25" t="n"/>
      <c r="E409" s="25" t="n"/>
      <c r="F409" s="25" t="n"/>
      <c r="G409" s="55" t="n"/>
      <c r="H409" s="27" t="n"/>
      <c r="I409" s="55" t="n"/>
      <c r="J409" s="27" t="n"/>
      <c r="K409" s="56" t="n"/>
      <c r="L409" s="56" t="n"/>
      <c r="M409" s="29">
        <f>IF($A409="","",IFERROR(IF(OR(H409="",J409=""),"",MAX(0,J409-H409)),""))</f>
        <v/>
      </c>
      <c r="N409" s="57">
        <f>IF($A409="","",IFERROR(IF(OR(K409="",L409=""),"",MAX(0,K409-L409)),""))</f>
        <v/>
      </c>
      <c r="O409" s="31">
        <f>IF($A409="","",IFERROR(IF(AND(M409&gt;0,N409&gt;0),N409/(M409/1000),VLOOKUP(D409,'Settings'!$A$15:$C$18,3,FALSE)),""))</f>
        <v/>
      </c>
      <c r="P409" s="32">
        <f>IF(OR(A409="",D409=""),"",IF(AND(M409&gt;0,N409&gt;0),"Observed Wear","Default from Settings"))</f>
        <v/>
      </c>
      <c r="Q409" s="57">
        <f>IF($A409="","",IFERROR(VLOOKUP(D409,'Settings'!$A$15:$C$18,2,FALSE),""))</f>
        <v/>
      </c>
      <c r="R409" s="57">
        <f>IF($A409="","",IFERROR(MAX(0,L409-Q409),""))</f>
        <v/>
      </c>
      <c r="S409" s="29">
        <f>IF($A409="","",IFERROR(IF(L409&lt;=Q409,0,R409/O409*1000),""))</f>
        <v/>
      </c>
      <c r="T409" s="29">
        <f>IF($A409="","",IFERROR(J409+S409,""))</f>
        <v/>
      </c>
      <c r="U409" s="27" t="n"/>
      <c r="V409" s="29">
        <f>IF(A409="","",IF(U409="",'Settings'!$B$4,U409))</f>
        <v/>
      </c>
      <c r="W409" s="57">
        <f>IF($A409="","",IFERROR(S409/V409,""))</f>
        <v/>
      </c>
      <c r="X409" s="58">
        <f>IF($A409="","",IFERROR(IF(S409=0,I409,I409+ROUNDUP(W409*365/12,0)),""))</f>
        <v/>
      </c>
      <c r="Y409" s="59" t="n"/>
      <c r="Z409" s="59" t="n"/>
      <c r="AA409" s="60">
        <f>IF($A409="","",IFERROR(Y409+Z409,""))</f>
        <v/>
      </c>
      <c r="AB409" s="32">
        <f>IF(A409="","",IF(AD409&lt;&gt;"OK","Review Data",IF(L409&lt;=Q409,"Due Now",IF(X409&lt;='Settings'!$B$3,"Due Now",IF(X409&lt;='Settings'!$B$3+'Settings'!$B$5,"Due in 30 Days",IF(X409&lt;='Settings'!$B$3+'Settings'!$B$6,"Due in 90 Days",IF(X409&lt;=EDATE('Settings'!$B$3,6),"Due in 6 Months","Monitor")))))))</f>
        <v/>
      </c>
      <c r="AC409" s="61">
        <f>IF($A409="","",IFERROR(EOMONTH(X409,0),""))</f>
        <v/>
      </c>
      <c r="AD409" s="32">
        <f>IF(A409="","",IF(OR(B409="",C409="",D409="",G409="",H409="",I409="",J409="",K409="",L409="",Y409="",Z409=""),"Missing Required Input",IF(COUNTIF('Settings'!$A$15:$A$18,D409)=0,"Unknown Position Type",IF(J409&lt;H409,"Current Odometer Below Install",IF(I409&lt;G409,"Reading Date Before Install",IF(I409&gt;'Settings'!$B$3,"Reading Date After As-of Date",IF(L409&gt;K409,"Current Tread Above Original",IF(OR(H409&lt;0,J409&lt;0,K409&lt;=0,L409&lt;0,Y409&lt;0,Z409&lt;0,V409&lt;=0),"Check Numeric Input",IF(O409&lt;=0,"Check Wear Rate","OK")))))))))</f>
        <v/>
      </c>
      <c r="AE409" s="37" t="n"/>
      <c r="AF409" s="62">
        <f>IFERROR(IF(AND(AD409="OK",ISNUMBER(X409)),X409+ROW()/100000,""),"")</f>
        <v/>
      </c>
    </row>
    <row r="410">
      <c r="A410" s="25" t="n"/>
      <c r="B410" s="25" t="n"/>
      <c r="C410" s="25" t="n"/>
      <c r="D410" s="25" t="n"/>
      <c r="E410" s="25" t="n"/>
      <c r="F410" s="25" t="n"/>
      <c r="G410" s="55" t="n"/>
      <c r="H410" s="27" t="n"/>
      <c r="I410" s="55" t="n"/>
      <c r="J410" s="27" t="n"/>
      <c r="K410" s="56" t="n"/>
      <c r="L410" s="56" t="n"/>
      <c r="M410" s="29">
        <f>IF($A410="","",IFERROR(IF(OR(H410="",J410=""),"",MAX(0,J410-H410)),""))</f>
        <v/>
      </c>
      <c r="N410" s="57">
        <f>IF($A410="","",IFERROR(IF(OR(K410="",L410=""),"",MAX(0,K410-L410)),""))</f>
        <v/>
      </c>
      <c r="O410" s="31">
        <f>IF($A410="","",IFERROR(IF(AND(M410&gt;0,N410&gt;0),N410/(M410/1000),VLOOKUP(D410,'Settings'!$A$15:$C$18,3,FALSE)),""))</f>
        <v/>
      </c>
      <c r="P410" s="32">
        <f>IF(OR(A410="",D410=""),"",IF(AND(M410&gt;0,N410&gt;0),"Observed Wear","Default from Settings"))</f>
        <v/>
      </c>
      <c r="Q410" s="57">
        <f>IF($A410="","",IFERROR(VLOOKUP(D410,'Settings'!$A$15:$C$18,2,FALSE),""))</f>
        <v/>
      </c>
      <c r="R410" s="57">
        <f>IF($A410="","",IFERROR(MAX(0,L410-Q410),""))</f>
        <v/>
      </c>
      <c r="S410" s="29">
        <f>IF($A410="","",IFERROR(IF(L410&lt;=Q410,0,R410/O410*1000),""))</f>
        <v/>
      </c>
      <c r="T410" s="29">
        <f>IF($A410="","",IFERROR(J410+S410,""))</f>
        <v/>
      </c>
      <c r="U410" s="27" t="n"/>
      <c r="V410" s="29">
        <f>IF(A410="","",IF(U410="",'Settings'!$B$4,U410))</f>
        <v/>
      </c>
      <c r="W410" s="57">
        <f>IF($A410="","",IFERROR(S410/V410,""))</f>
        <v/>
      </c>
      <c r="X410" s="58">
        <f>IF($A410="","",IFERROR(IF(S410=0,I410,I410+ROUNDUP(W410*365/12,0)),""))</f>
        <v/>
      </c>
      <c r="Y410" s="59" t="n"/>
      <c r="Z410" s="59" t="n"/>
      <c r="AA410" s="60">
        <f>IF($A410="","",IFERROR(Y410+Z410,""))</f>
        <v/>
      </c>
      <c r="AB410" s="32">
        <f>IF(A410="","",IF(AD410&lt;&gt;"OK","Review Data",IF(L410&lt;=Q410,"Due Now",IF(X410&lt;='Settings'!$B$3,"Due Now",IF(X410&lt;='Settings'!$B$3+'Settings'!$B$5,"Due in 30 Days",IF(X410&lt;='Settings'!$B$3+'Settings'!$B$6,"Due in 90 Days",IF(X410&lt;=EDATE('Settings'!$B$3,6),"Due in 6 Months","Monitor")))))))</f>
        <v/>
      </c>
      <c r="AC410" s="61">
        <f>IF($A410="","",IFERROR(EOMONTH(X410,0),""))</f>
        <v/>
      </c>
      <c r="AD410" s="32">
        <f>IF(A410="","",IF(OR(B410="",C410="",D410="",G410="",H410="",I410="",J410="",K410="",L410="",Y410="",Z410=""),"Missing Required Input",IF(COUNTIF('Settings'!$A$15:$A$18,D410)=0,"Unknown Position Type",IF(J410&lt;H410,"Current Odometer Below Install",IF(I410&lt;G410,"Reading Date Before Install",IF(I410&gt;'Settings'!$B$3,"Reading Date After As-of Date",IF(L410&gt;K410,"Current Tread Above Original",IF(OR(H410&lt;0,J410&lt;0,K410&lt;=0,L410&lt;0,Y410&lt;0,Z410&lt;0,V410&lt;=0),"Check Numeric Input",IF(O410&lt;=0,"Check Wear Rate","OK")))))))))</f>
        <v/>
      </c>
      <c r="AE410" s="37" t="n"/>
      <c r="AF410" s="62">
        <f>IFERROR(IF(AND(AD410="OK",ISNUMBER(X410)),X410+ROW()/100000,""),"")</f>
        <v/>
      </c>
    </row>
    <row r="411">
      <c r="A411" s="25" t="n"/>
      <c r="B411" s="25" t="n"/>
      <c r="C411" s="25" t="n"/>
      <c r="D411" s="25" t="n"/>
      <c r="E411" s="25" t="n"/>
      <c r="F411" s="25" t="n"/>
      <c r="G411" s="55" t="n"/>
      <c r="H411" s="27" t="n"/>
      <c r="I411" s="55" t="n"/>
      <c r="J411" s="27" t="n"/>
      <c r="K411" s="56" t="n"/>
      <c r="L411" s="56" t="n"/>
      <c r="M411" s="29">
        <f>IF($A411="","",IFERROR(IF(OR(H411="",J411=""),"",MAX(0,J411-H411)),""))</f>
        <v/>
      </c>
      <c r="N411" s="57">
        <f>IF($A411="","",IFERROR(IF(OR(K411="",L411=""),"",MAX(0,K411-L411)),""))</f>
        <v/>
      </c>
      <c r="O411" s="31">
        <f>IF($A411="","",IFERROR(IF(AND(M411&gt;0,N411&gt;0),N411/(M411/1000),VLOOKUP(D411,'Settings'!$A$15:$C$18,3,FALSE)),""))</f>
        <v/>
      </c>
      <c r="P411" s="32">
        <f>IF(OR(A411="",D411=""),"",IF(AND(M411&gt;0,N411&gt;0),"Observed Wear","Default from Settings"))</f>
        <v/>
      </c>
      <c r="Q411" s="57">
        <f>IF($A411="","",IFERROR(VLOOKUP(D411,'Settings'!$A$15:$C$18,2,FALSE),""))</f>
        <v/>
      </c>
      <c r="R411" s="57">
        <f>IF($A411="","",IFERROR(MAX(0,L411-Q411),""))</f>
        <v/>
      </c>
      <c r="S411" s="29">
        <f>IF($A411="","",IFERROR(IF(L411&lt;=Q411,0,R411/O411*1000),""))</f>
        <v/>
      </c>
      <c r="T411" s="29">
        <f>IF($A411="","",IFERROR(J411+S411,""))</f>
        <v/>
      </c>
      <c r="U411" s="27" t="n"/>
      <c r="V411" s="29">
        <f>IF(A411="","",IF(U411="",'Settings'!$B$4,U411))</f>
        <v/>
      </c>
      <c r="W411" s="57">
        <f>IF($A411="","",IFERROR(S411/V411,""))</f>
        <v/>
      </c>
      <c r="X411" s="58">
        <f>IF($A411="","",IFERROR(IF(S411=0,I411,I411+ROUNDUP(W411*365/12,0)),""))</f>
        <v/>
      </c>
      <c r="Y411" s="59" t="n"/>
      <c r="Z411" s="59" t="n"/>
      <c r="AA411" s="60">
        <f>IF($A411="","",IFERROR(Y411+Z411,""))</f>
        <v/>
      </c>
      <c r="AB411" s="32">
        <f>IF(A411="","",IF(AD411&lt;&gt;"OK","Review Data",IF(L411&lt;=Q411,"Due Now",IF(X411&lt;='Settings'!$B$3,"Due Now",IF(X411&lt;='Settings'!$B$3+'Settings'!$B$5,"Due in 30 Days",IF(X411&lt;='Settings'!$B$3+'Settings'!$B$6,"Due in 90 Days",IF(X411&lt;=EDATE('Settings'!$B$3,6),"Due in 6 Months","Monitor")))))))</f>
        <v/>
      </c>
      <c r="AC411" s="61">
        <f>IF($A411="","",IFERROR(EOMONTH(X411,0),""))</f>
        <v/>
      </c>
      <c r="AD411" s="32">
        <f>IF(A411="","",IF(OR(B411="",C411="",D411="",G411="",H411="",I411="",J411="",K411="",L411="",Y411="",Z411=""),"Missing Required Input",IF(COUNTIF('Settings'!$A$15:$A$18,D411)=0,"Unknown Position Type",IF(J411&lt;H411,"Current Odometer Below Install",IF(I411&lt;G411,"Reading Date Before Install",IF(I411&gt;'Settings'!$B$3,"Reading Date After As-of Date",IF(L411&gt;K411,"Current Tread Above Original",IF(OR(H411&lt;0,J411&lt;0,K411&lt;=0,L411&lt;0,Y411&lt;0,Z411&lt;0,V411&lt;=0),"Check Numeric Input",IF(O411&lt;=0,"Check Wear Rate","OK")))))))))</f>
        <v/>
      </c>
      <c r="AE411" s="37" t="n"/>
      <c r="AF411" s="62">
        <f>IFERROR(IF(AND(AD411="OK",ISNUMBER(X411)),X411+ROW()/100000,""),"")</f>
        <v/>
      </c>
    </row>
    <row r="412">
      <c r="A412" s="25" t="n"/>
      <c r="B412" s="25" t="n"/>
      <c r="C412" s="25" t="n"/>
      <c r="D412" s="25" t="n"/>
      <c r="E412" s="25" t="n"/>
      <c r="F412" s="25" t="n"/>
      <c r="G412" s="55" t="n"/>
      <c r="H412" s="27" t="n"/>
      <c r="I412" s="55" t="n"/>
      <c r="J412" s="27" t="n"/>
      <c r="K412" s="56" t="n"/>
      <c r="L412" s="56" t="n"/>
      <c r="M412" s="29">
        <f>IF($A412="","",IFERROR(IF(OR(H412="",J412=""),"",MAX(0,J412-H412)),""))</f>
        <v/>
      </c>
      <c r="N412" s="57">
        <f>IF($A412="","",IFERROR(IF(OR(K412="",L412=""),"",MAX(0,K412-L412)),""))</f>
        <v/>
      </c>
      <c r="O412" s="31">
        <f>IF($A412="","",IFERROR(IF(AND(M412&gt;0,N412&gt;0),N412/(M412/1000),VLOOKUP(D412,'Settings'!$A$15:$C$18,3,FALSE)),""))</f>
        <v/>
      </c>
      <c r="P412" s="32">
        <f>IF(OR(A412="",D412=""),"",IF(AND(M412&gt;0,N412&gt;0),"Observed Wear","Default from Settings"))</f>
        <v/>
      </c>
      <c r="Q412" s="57">
        <f>IF($A412="","",IFERROR(VLOOKUP(D412,'Settings'!$A$15:$C$18,2,FALSE),""))</f>
        <v/>
      </c>
      <c r="R412" s="57">
        <f>IF($A412="","",IFERROR(MAX(0,L412-Q412),""))</f>
        <v/>
      </c>
      <c r="S412" s="29">
        <f>IF($A412="","",IFERROR(IF(L412&lt;=Q412,0,R412/O412*1000),""))</f>
        <v/>
      </c>
      <c r="T412" s="29">
        <f>IF($A412="","",IFERROR(J412+S412,""))</f>
        <v/>
      </c>
      <c r="U412" s="27" t="n"/>
      <c r="V412" s="29">
        <f>IF(A412="","",IF(U412="",'Settings'!$B$4,U412))</f>
        <v/>
      </c>
      <c r="W412" s="57">
        <f>IF($A412="","",IFERROR(S412/V412,""))</f>
        <v/>
      </c>
      <c r="X412" s="58">
        <f>IF($A412="","",IFERROR(IF(S412=0,I412,I412+ROUNDUP(W412*365/12,0)),""))</f>
        <v/>
      </c>
      <c r="Y412" s="59" t="n"/>
      <c r="Z412" s="59" t="n"/>
      <c r="AA412" s="60">
        <f>IF($A412="","",IFERROR(Y412+Z412,""))</f>
        <v/>
      </c>
      <c r="AB412" s="32">
        <f>IF(A412="","",IF(AD412&lt;&gt;"OK","Review Data",IF(L412&lt;=Q412,"Due Now",IF(X412&lt;='Settings'!$B$3,"Due Now",IF(X412&lt;='Settings'!$B$3+'Settings'!$B$5,"Due in 30 Days",IF(X412&lt;='Settings'!$B$3+'Settings'!$B$6,"Due in 90 Days",IF(X412&lt;=EDATE('Settings'!$B$3,6),"Due in 6 Months","Monitor")))))))</f>
        <v/>
      </c>
      <c r="AC412" s="61">
        <f>IF($A412="","",IFERROR(EOMONTH(X412,0),""))</f>
        <v/>
      </c>
      <c r="AD412" s="32">
        <f>IF(A412="","",IF(OR(B412="",C412="",D412="",G412="",H412="",I412="",J412="",K412="",L412="",Y412="",Z412=""),"Missing Required Input",IF(COUNTIF('Settings'!$A$15:$A$18,D412)=0,"Unknown Position Type",IF(J412&lt;H412,"Current Odometer Below Install",IF(I412&lt;G412,"Reading Date Before Install",IF(I412&gt;'Settings'!$B$3,"Reading Date After As-of Date",IF(L412&gt;K412,"Current Tread Above Original",IF(OR(H412&lt;0,J412&lt;0,K412&lt;=0,L412&lt;0,Y412&lt;0,Z412&lt;0,V412&lt;=0),"Check Numeric Input",IF(O412&lt;=0,"Check Wear Rate","OK")))))))))</f>
        <v/>
      </c>
      <c r="AE412" s="37" t="n"/>
      <c r="AF412" s="62">
        <f>IFERROR(IF(AND(AD412="OK",ISNUMBER(X412)),X412+ROW()/100000,""),"")</f>
        <v/>
      </c>
    </row>
    <row r="413">
      <c r="A413" s="25" t="n"/>
      <c r="B413" s="25" t="n"/>
      <c r="C413" s="25" t="n"/>
      <c r="D413" s="25" t="n"/>
      <c r="E413" s="25" t="n"/>
      <c r="F413" s="25" t="n"/>
      <c r="G413" s="55" t="n"/>
      <c r="H413" s="27" t="n"/>
      <c r="I413" s="55" t="n"/>
      <c r="J413" s="27" t="n"/>
      <c r="K413" s="56" t="n"/>
      <c r="L413" s="56" t="n"/>
      <c r="M413" s="29">
        <f>IF($A413="","",IFERROR(IF(OR(H413="",J413=""),"",MAX(0,J413-H413)),""))</f>
        <v/>
      </c>
      <c r="N413" s="57">
        <f>IF($A413="","",IFERROR(IF(OR(K413="",L413=""),"",MAX(0,K413-L413)),""))</f>
        <v/>
      </c>
      <c r="O413" s="31">
        <f>IF($A413="","",IFERROR(IF(AND(M413&gt;0,N413&gt;0),N413/(M413/1000),VLOOKUP(D413,'Settings'!$A$15:$C$18,3,FALSE)),""))</f>
        <v/>
      </c>
      <c r="P413" s="32">
        <f>IF(OR(A413="",D413=""),"",IF(AND(M413&gt;0,N413&gt;0),"Observed Wear","Default from Settings"))</f>
        <v/>
      </c>
      <c r="Q413" s="57">
        <f>IF($A413="","",IFERROR(VLOOKUP(D413,'Settings'!$A$15:$C$18,2,FALSE),""))</f>
        <v/>
      </c>
      <c r="R413" s="57">
        <f>IF($A413="","",IFERROR(MAX(0,L413-Q413),""))</f>
        <v/>
      </c>
      <c r="S413" s="29">
        <f>IF($A413="","",IFERROR(IF(L413&lt;=Q413,0,R413/O413*1000),""))</f>
        <v/>
      </c>
      <c r="T413" s="29">
        <f>IF($A413="","",IFERROR(J413+S413,""))</f>
        <v/>
      </c>
      <c r="U413" s="27" t="n"/>
      <c r="V413" s="29">
        <f>IF(A413="","",IF(U413="",'Settings'!$B$4,U413))</f>
        <v/>
      </c>
      <c r="W413" s="57">
        <f>IF($A413="","",IFERROR(S413/V413,""))</f>
        <v/>
      </c>
      <c r="X413" s="58">
        <f>IF($A413="","",IFERROR(IF(S413=0,I413,I413+ROUNDUP(W413*365/12,0)),""))</f>
        <v/>
      </c>
      <c r="Y413" s="59" t="n"/>
      <c r="Z413" s="59" t="n"/>
      <c r="AA413" s="60">
        <f>IF($A413="","",IFERROR(Y413+Z413,""))</f>
        <v/>
      </c>
      <c r="AB413" s="32">
        <f>IF(A413="","",IF(AD413&lt;&gt;"OK","Review Data",IF(L413&lt;=Q413,"Due Now",IF(X413&lt;='Settings'!$B$3,"Due Now",IF(X413&lt;='Settings'!$B$3+'Settings'!$B$5,"Due in 30 Days",IF(X413&lt;='Settings'!$B$3+'Settings'!$B$6,"Due in 90 Days",IF(X413&lt;=EDATE('Settings'!$B$3,6),"Due in 6 Months","Monitor")))))))</f>
        <v/>
      </c>
      <c r="AC413" s="61">
        <f>IF($A413="","",IFERROR(EOMONTH(X413,0),""))</f>
        <v/>
      </c>
      <c r="AD413" s="32">
        <f>IF(A413="","",IF(OR(B413="",C413="",D413="",G413="",H413="",I413="",J413="",K413="",L413="",Y413="",Z413=""),"Missing Required Input",IF(COUNTIF('Settings'!$A$15:$A$18,D413)=0,"Unknown Position Type",IF(J413&lt;H413,"Current Odometer Below Install",IF(I413&lt;G413,"Reading Date Before Install",IF(I413&gt;'Settings'!$B$3,"Reading Date After As-of Date",IF(L413&gt;K413,"Current Tread Above Original",IF(OR(H413&lt;0,J413&lt;0,K413&lt;=0,L413&lt;0,Y413&lt;0,Z413&lt;0,V413&lt;=0),"Check Numeric Input",IF(O413&lt;=0,"Check Wear Rate","OK")))))))))</f>
        <v/>
      </c>
      <c r="AE413" s="37" t="n"/>
      <c r="AF413" s="62">
        <f>IFERROR(IF(AND(AD413="OK",ISNUMBER(X413)),X413+ROW()/100000,""),"")</f>
        <v/>
      </c>
    </row>
    <row r="414">
      <c r="A414" s="25" t="n"/>
      <c r="B414" s="25" t="n"/>
      <c r="C414" s="25" t="n"/>
      <c r="D414" s="25" t="n"/>
      <c r="E414" s="25" t="n"/>
      <c r="F414" s="25" t="n"/>
      <c r="G414" s="55" t="n"/>
      <c r="H414" s="27" t="n"/>
      <c r="I414" s="55" t="n"/>
      <c r="J414" s="27" t="n"/>
      <c r="K414" s="56" t="n"/>
      <c r="L414" s="56" t="n"/>
      <c r="M414" s="29">
        <f>IF($A414="","",IFERROR(IF(OR(H414="",J414=""),"",MAX(0,J414-H414)),""))</f>
        <v/>
      </c>
      <c r="N414" s="57">
        <f>IF($A414="","",IFERROR(IF(OR(K414="",L414=""),"",MAX(0,K414-L414)),""))</f>
        <v/>
      </c>
      <c r="O414" s="31">
        <f>IF($A414="","",IFERROR(IF(AND(M414&gt;0,N414&gt;0),N414/(M414/1000),VLOOKUP(D414,'Settings'!$A$15:$C$18,3,FALSE)),""))</f>
        <v/>
      </c>
      <c r="P414" s="32">
        <f>IF(OR(A414="",D414=""),"",IF(AND(M414&gt;0,N414&gt;0),"Observed Wear","Default from Settings"))</f>
        <v/>
      </c>
      <c r="Q414" s="57">
        <f>IF($A414="","",IFERROR(VLOOKUP(D414,'Settings'!$A$15:$C$18,2,FALSE),""))</f>
        <v/>
      </c>
      <c r="R414" s="57">
        <f>IF($A414="","",IFERROR(MAX(0,L414-Q414),""))</f>
        <v/>
      </c>
      <c r="S414" s="29">
        <f>IF($A414="","",IFERROR(IF(L414&lt;=Q414,0,R414/O414*1000),""))</f>
        <v/>
      </c>
      <c r="T414" s="29">
        <f>IF($A414="","",IFERROR(J414+S414,""))</f>
        <v/>
      </c>
      <c r="U414" s="27" t="n"/>
      <c r="V414" s="29">
        <f>IF(A414="","",IF(U414="",'Settings'!$B$4,U414))</f>
        <v/>
      </c>
      <c r="W414" s="57">
        <f>IF($A414="","",IFERROR(S414/V414,""))</f>
        <v/>
      </c>
      <c r="X414" s="58">
        <f>IF($A414="","",IFERROR(IF(S414=0,I414,I414+ROUNDUP(W414*365/12,0)),""))</f>
        <v/>
      </c>
      <c r="Y414" s="59" t="n"/>
      <c r="Z414" s="59" t="n"/>
      <c r="AA414" s="60">
        <f>IF($A414="","",IFERROR(Y414+Z414,""))</f>
        <v/>
      </c>
      <c r="AB414" s="32">
        <f>IF(A414="","",IF(AD414&lt;&gt;"OK","Review Data",IF(L414&lt;=Q414,"Due Now",IF(X414&lt;='Settings'!$B$3,"Due Now",IF(X414&lt;='Settings'!$B$3+'Settings'!$B$5,"Due in 30 Days",IF(X414&lt;='Settings'!$B$3+'Settings'!$B$6,"Due in 90 Days",IF(X414&lt;=EDATE('Settings'!$B$3,6),"Due in 6 Months","Monitor")))))))</f>
        <v/>
      </c>
      <c r="AC414" s="61">
        <f>IF($A414="","",IFERROR(EOMONTH(X414,0),""))</f>
        <v/>
      </c>
      <c r="AD414" s="32">
        <f>IF(A414="","",IF(OR(B414="",C414="",D414="",G414="",H414="",I414="",J414="",K414="",L414="",Y414="",Z414=""),"Missing Required Input",IF(COUNTIF('Settings'!$A$15:$A$18,D414)=0,"Unknown Position Type",IF(J414&lt;H414,"Current Odometer Below Install",IF(I414&lt;G414,"Reading Date Before Install",IF(I414&gt;'Settings'!$B$3,"Reading Date After As-of Date",IF(L414&gt;K414,"Current Tread Above Original",IF(OR(H414&lt;0,J414&lt;0,K414&lt;=0,L414&lt;0,Y414&lt;0,Z414&lt;0,V414&lt;=0),"Check Numeric Input",IF(O414&lt;=0,"Check Wear Rate","OK")))))))))</f>
        <v/>
      </c>
      <c r="AE414" s="37" t="n"/>
      <c r="AF414" s="62">
        <f>IFERROR(IF(AND(AD414="OK",ISNUMBER(X414)),X414+ROW()/100000,""),"")</f>
        <v/>
      </c>
    </row>
    <row r="415">
      <c r="A415" s="25" t="n"/>
      <c r="B415" s="25" t="n"/>
      <c r="C415" s="25" t="n"/>
      <c r="D415" s="25" t="n"/>
      <c r="E415" s="25" t="n"/>
      <c r="F415" s="25" t="n"/>
      <c r="G415" s="55" t="n"/>
      <c r="H415" s="27" t="n"/>
      <c r="I415" s="55" t="n"/>
      <c r="J415" s="27" t="n"/>
      <c r="K415" s="56" t="n"/>
      <c r="L415" s="56" t="n"/>
      <c r="M415" s="29">
        <f>IF($A415="","",IFERROR(IF(OR(H415="",J415=""),"",MAX(0,J415-H415)),""))</f>
        <v/>
      </c>
      <c r="N415" s="57">
        <f>IF($A415="","",IFERROR(IF(OR(K415="",L415=""),"",MAX(0,K415-L415)),""))</f>
        <v/>
      </c>
      <c r="O415" s="31">
        <f>IF($A415="","",IFERROR(IF(AND(M415&gt;0,N415&gt;0),N415/(M415/1000),VLOOKUP(D415,'Settings'!$A$15:$C$18,3,FALSE)),""))</f>
        <v/>
      </c>
      <c r="P415" s="32">
        <f>IF(OR(A415="",D415=""),"",IF(AND(M415&gt;0,N415&gt;0),"Observed Wear","Default from Settings"))</f>
        <v/>
      </c>
      <c r="Q415" s="57">
        <f>IF($A415="","",IFERROR(VLOOKUP(D415,'Settings'!$A$15:$C$18,2,FALSE),""))</f>
        <v/>
      </c>
      <c r="R415" s="57">
        <f>IF($A415="","",IFERROR(MAX(0,L415-Q415),""))</f>
        <v/>
      </c>
      <c r="S415" s="29">
        <f>IF($A415="","",IFERROR(IF(L415&lt;=Q415,0,R415/O415*1000),""))</f>
        <v/>
      </c>
      <c r="T415" s="29">
        <f>IF($A415="","",IFERROR(J415+S415,""))</f>
        <v/>
      </c>
      <c r="U415" s="27" t="n"/>
      <c r="V415" s="29">
        <f>IF(A415="","",IF(U415="",'Settings'!$B$4,U415))</f>
        <v/>
      </c>
      <c r="W415" s="57">
        <f>IF($A415="","",IFERROR(S415/V415,""))</f>
        <v/>
      </c>
      <c r="X415" s="58">
        <f>IF($A415="","",IFERROR(IF(S415=0,I415,I415+ROUNDUP(W415*365/12,0)),""))</f>
        <v/>
      </c>
      <c r="Y415" s="59" t="n"/>
      <c r="Z415" s="59" t="n"/>
      <c r="AA415" s="60">
        <f>IF($A415="","",IFERROR(Y415+Z415,""))</f>
        <v/>
      </c>
      <c r="AB415" s="32">
        <f>IF(A415="","",IF(AD415&lt;&gt;"OK","Review Data",IF(L415&lt;=Q415,"Due Now",IF(X415&lt;='Settings'!$B$3,"Due Now",IF(X415&lt;='Settings'!$B$3+'Settings'!$B$5,"Due in 30 Days",IF(X415&lt;='Settings'!$B$3+'Settings'!$B$6,"Due in 90 Days",IF(X415&lt;=EDATE('Settings'!$B$3,6),"Due in 6 Months","Monitor")))))))</f>
        <v/>
      </c>
      <c r="AC415" s="61">
        <f>IF($A415="","",IFERROR(EOMONTH(X415,0),""))</f>
        <v/>
      </c>
      <c r="AD415" s="32">
        <f>IF(A415="","",IF(OR(B415="",C415="",D415="",G415="",H415="",I415="",J415="",K415="",L415="",Y415="",Z415=""),"Missing Required Input",IF(COUNTIF('Settings'!$A$15:$A$18,D415)=0,"Unknown Position Type",IF(J415&lt;H415,"Current Odometer Below Install",IF(I415&lt;G415,"Reading Date Before Install",IF(I415&gt;'Settings'!$B$3,"Reading Date After As-of Date",IF(L415&gt;K415,"Current Tread Above Original",IF(OR(H415&lt;0,J415&lt;0,K415&lt;=0,L415&lt;0,Y415&lt;0,Z415&lt;0,V415&lt;=0),"Check Numeric Input",IF(O415&lt;=0,"Check Wear Rate","OK")))))))))</f>
        <v/>
      </c>
      <c r="AE415" s="37" t="n"/>
      <c r="AF415" s="62">
        <f>IFERROR(IF(AND(AD415="OK",ISNUMBER(X415)),X415+ROW()/100000,""),"")</f>
        <v/>
      </c>
    </row>
    <row r="416">
      <c r="A416" s="25" t="n"/>
      <c r="B416" s="25" t="n"/>
      <c r="C416" s="25" t="n"/>
      <c r="D416" s="25" t="n"/>
      <c r="E416" s="25" t="n"/>
      <c r="F416" s="25" t="n"/>
      <c r="G416" s="55" t="n"/>
      <c r="H416" s="27" t="n"/>
      <c r="I416" s="55" t="n"/>
      <c r="J416" s="27" t="n"/>
      <c r="K416" s="56" t="n"/>
      <c r="L416" s="56" t="n"/>
      <c r="M416" s="29">
        <f>IF($A416="","",IFERROR(IF(OR(H416="",J416=""),"",MAX(0,J416-H416)),""))</f>
        <v/>
      </c>
      <c r="N416" s="57">
        <f>IF($A416="","",IFERROR(IF(OR(K416="",L416=""),"",MAX(0,K416-L416)),""))</f>
        <v/>
      </c>
      <c r="O416" s="31">
        <f>IF($A416="","",IFERROR(IF(AND(M416&gt;0,N416&gt;0),N416/(M416/1000),VLOOKUP(D416,'Settings'!$A$15:$C$18,3,FALSE)),""))</f>
        <v/>
      </c>
      <c r="P416" s="32">
        <f>IF(OR(A416="",D416=""),"",IF(AND(M416&gt;0,N416&gt;0),"Observed Wear","Default from Settings"))</f>
        <v/>
      </c>
      <c r="Q416" s="57">
        <f>IF($A416="","",IFERROR(VLOOKUP(D416,'Settings'!$A$15:$C$18,2,FALSE),""))</f>
        <v/>
      </c>
      <c r="R416" s="57">
        <f>IF($A416="","",IFERROR(MAX(0,L416-Q416),""))</f>
        <v/>
      </c>
      <c r="S416" s="29">
        <f>IF($A416="","",IFERROR(IF(L416&lt;=Q416,0,R416/O416*1000),""))</f>
        <v/>
      </c>
      <c r="T416" s="29">
        <f>IF($A416="","",IFERROR(J416+S416,""))</f>
        <v/>
      </c>
      <c r="U416" s="27" t="n"/>
      <c r="V416" s="29">
        <f>IF(A416="","",IF(U416="",'Settings'!$B$4,U416))</f>
        <v/>
      </c>
      <c r="W416" s="57">
        <f>IF($A416="","",IFERROR(S416/V416,""))</f>
        <v/>
      </c>
      <c r="X416" s="58">
        <f>IF($A416="","",IFERROR(IF(S416=0,I416,I416+ROUNDUP(W416*365/12,0)),""))</f>
        <v/>
      </c>
      <c r="Y416" s="59" t="n"/>
      <c r="Z416" s="59" t="n"/>
      <c r="AA416" s="60">
        <f>IF($A416="","",IFERROR(Y416+Z416,""))</f>
        <v/>
      </c>
      <c r="AB416" s="32">
        <f>IF(A416="","",IF(AD416&lt;&gt;"OK","Review Data",IF(L416&lt;=Q416,"Due Now",IF(X416&lt;='Settings'!$B$3,"Due Now",IF(X416&lt;='Settings'!$B$3+'Settings'!$B$5,"Due in 30 Days",IF(X416&lt;='Settings'!$B$3+'Settings'!$B$6,"Due in 90 Days",IF(X416&lt;=EDATE('Settings'!$B$3,6),"Due in 6 Months","Monitor")))))))</f>
        <v/>
      </c>
      <c r="AC416" s="61">
        <f>IF($A416="","",IFERROR(EOMONTH(X416,0),""))</f>
        <v/>
      </c>
      <c r="AD416" s="32">
        <f>IF(A416="","",IF(OR(B416="",C416="",D416="",G416="",H416="",I416="",J416="",K416="",L416="",Y416="",Z416=""),"Missing Required Input",IF(COUNTIF('Settings'!$A$15:$A$18,D416)=0,"Unknown Position Type",IF(J416&lt;H416,"Current Odometer Below Install",IF(I416&lt;G416,"Reading Date Before Install",IF(I416&gt;'Settings'!$B$3,"Reading Date After As-of Date",IF(L416&gt;K416,"Current Tread Above Original",IF(OR(H416&lt;0,J416&lt;0,K416&lt;=0,L416&lt;0,Y416&lt;0,Z416&lt;0,V416&lt;=0),"Check Numeric Input",IF(O416&lt;=0,"Check Wear Rate","OK")))))))))</f>
        <v/>
      </c>
      <c r="AE416" s="37" t="n"/>
      <c r="AF416" s="62">
        <f>IFERROR(IF(AND(AD416="OK",ISNUMBER(X416)),X416+ROW()/100000,""),"")</f>
        <v/>
      </c>
    </row>
    <row r="417">
      <c r="A417" s="25" t="n"/>
      <c r="B417" s="25" t="n"/>
      <c r="C417" s="25" t="n"/>
      <c r="D417" s="25" t="n"/>
      <c r="E417" s="25" t="n"/>
      <c r="F417" s="25" t="n"/>
      <c r="G417" s="55" t="n"/>
      <c r="H417" s="27" t="n"/>
      <c r="I417" s="55" t="n"/>
      <c r="J417" s="27" t="n"/>
      <c r="K417" s="56" t="n"/>
      <c r="L417" s="56" t="n"/>
      <c r="M417" s="29">
        <f>IF($A417="","",IFERROR(IF(OR(H417="",J417=""),"",MAX(0,J417-H417)),""))</f>
        <v/>
      </c>
      <c r="N417" s="57">
        <f>IF($A417="","",IFERROR(IF(OR(K417="",L417=""),"",MAX(0,K417-L417)),""))</f>
        <v/>
      </c>
      <c r="O417" s="31">
        <f>IF($A417="","",IFERROR(IF(AND(M417&gt;0,N417&gt;0),N417/(M417/1000),VLOOKUP(D417,'Settings'!$A$15:$C$18,3,FALSE)),""))</f>
        <v/>
      </c>
      <c r="P417" s="32">
        <f>IF(OR(A417="",D417=""),"",IF(AND(M417&gt;0,N417&gt;0),"Observed Wear","Default from Settings"))</f>
        <v/>
      </c>
      <c r="Q417" s="57">
        <f>IF($A417="","",IFERROR(VLOOKUP(D417,'Settings'!$A$15:$C$18,2,FALSE),""))</f>
        <v/>
      </c>
      <c r="R417" s="57">
        <f>IF($A417="","",IFERROR(MAX(0,L417-Q417),""))</f>
        <v/>
      </c>
      <c r="S417" s="29">
        <f>IF($A417="","",IFERROR(IF(L417&lt;=Q417,0,R417/O417*1000),""))</f>
        <v/>
      </c>
      <c r="T417" s="29">
        <f>IF($A417="","",IFERROR(J417+S417,""))</f>
        <v/>
      </c>
      <c r="U417" s="27" t="n"/>
      <c r="V417" s="29">
        <f>IF(A417="","",IF(U417="",'Settings'!$B$4,U417))</f>
        <v/>
      </c>
      <c r="W417" s="57">
        <f>IF($A417="","",IFERROR(S417/V417,""))</f>
        <v/>
      </c>
      <c r="X417" s="58">
        <f>IF($A417="","",IFERROR(IF(S417=0,I417,I417+ROUNDUP(W417*365/12,0)),""))</f>
        <v/>
      </c>
      <c r="Y417" s="59" t="n"/>
      <c r="Z417" s="59" t="n"/>
      <c r="AA417" s="60">
        <f>IF($A417="","",IFERROR(Y417+Z417,""))</f>
        <v/>
      </c>
      <c r="AB417" s="32">
        <f>IF(A417="","",IF(AD417&lt;&gt;"OK","Review Data",IF(L417&lt;=Q417,"Due Now",IF(X417&lt;='Settings'!$B$3,"Due Now",IF(X417&lt;='Settings'!$B$3+'Settings'!$B$5,"Due in 30 Days",IF(X417&lt;='Settings'!$B$3+'Settings'!$B$6,"Due in 90 Days",IF(X417&lt;=EDATE('Settings'!$B$3,6),"Due in 6 Months","Monitor")))))))</f>
        <v/>
      </c>
      <c r="AC417" s="61">
        <f>IF($A417="","",IFERROR(EOMONTH(X417,0),""))</f>
        <v/>
      </c>
      <c r="AD417" s="32">
        <f>IF(A417="","",IF(OR(B417="",C417="",D417="",G417="",H417="",I417="",J417="",K417="",L417="",Y417="",Z417=""),"Missing Required Input",IF(COUNTIF('Settings'!$A$15:$A$18,D417)=0,"Unknown Position Type",IF(J417&lt;H417,"Current Odometer Below Install",IF(I417&lt;G417,"Reading Date Before Install",IF(I417&gt;'Settings'!$B$3,"Reading Date After As-of Date",IF(L417&gt;K417,"Current Tread Above Original",IF(OR(H417&lt;0,J417&lt;0,K417&lt;=0,L417&lt;0,Y417&lt;0,Z417&lt;0,V417&lt;=0),"Check Numeric Input",IF(O417&lt;=0,"Check Wear Rate","OK")))))))))</f>
        <v/>
      </c>
      <c r="AE417" s="37" t="n"/>
      <c r="AF417" s="62">
        <f>IFERROR(IF(AND(AD417="OK",ISNUMBER(X417)),X417+ROW()/100000,""),"")</f>
        <v/>
      </c>
    </row>
    <row r="418">
      <c r="A418" s="25" t="n"/>
      <c r="B418" s="25" t="n"/>
      <c r="C418" s="25" t="n"/>
      <c r="D418" s="25" t="n"/>
      <c r="E418" s="25" t="n"/>
      <c r="F418" s="25" t="n"/>
      <c r="G418" s="55" t="n"/>
      <c r="H418" s="27" t="n"/>
      <c r="I418" s="55" t="n"/>
      <c r="J418" s="27" t="n"/>
      <c r="K418" s="56" t="n"/>
      <c r="L418" s="56" t="n"/>
      <c r="M418" s="29">
        <f>IF($A418="","",IFERROR(IF(OR(H418="",J418=""),"",MAX(0,J418-H418)),""))</f>
        <v/>
      </c>
      <c r="N418" s="57">
        <f>IF($A418="","",IFERROR(IF(OR(K418="",L418=""),"",MAX(0,K418-L418)),""))</f>
        <v/>
      </c>
      <c r="O418" s="31">
        <f>IF($A418="","",IFERROR(IF(AND(M418&gt;0,N418&gt;0),N418/(M418/1000),VLOOKUP(D418,'Settings'!$A$15:$C$18,3,FALSE)),""))</f>
        <v/>
      </c>
      <c r="P418" s="32">
        <f>IF(OR(A418="",D418=""),"",IF(AND(M418&gt;0,N418&gt;0),"Observed Wear","Default from Settings"))</f>
        <v/>
      </c>
      <c r="Q418" s="57">
        <f>IF($A418="","",IFERROR(VLOOKUP(D418,'Settings'!$A$15:$C$18,2,FALSE),""))</f>
        <v/>
      </c>
      <c r="R418" s="57">
        <f>IF($A418="","",IFERROR(MAX(0,L418-Q418),""))</f>
        <v/>
      </c>
      <c r="S418" s="29">
        <f>IF($A418="","",IFERROR(IF(L418&lt;=Q418,0,R418/O418*1000),""))</f>
        <v/>
      </c>
      <c r="T418" s="29">
        <f>IF($A418="","",IFERROR(J418+S418,""))</f>
        <v/>
      </c>
      <c r="U418" s="27" t="n"/>
      <c r="V418" s="29">
        <f>IF(A418="","",IF(U418="",'Settings'!$B$4,U418))</f>
        <v/>
      </c>
      <c r="W418" s="57">
        <f>IF($A418="","",IFERROR(S418/V418,""))</f>
        <v/>
      </c>
      <c r="X418" s="58">
        <f>IF($A418="","",IFERROR(IF(S418=0,I418,I418+ROUNDUP(W418*365/12,0)),""))</f>
        <v/>
      </c>
      <c r="Y418" s="59" t="n"/>
      <c r="Z418" s="59" t="n"/>
      <c r="AA418" s="60">
        <f>IF($A418="","",IFERROR(Y418+Z418,""))</f>
        <v/>
      </c>
      <c r="AB418" s="32">
        <f>IF(A418="","",IF(AD418&lt;&gt;"OK","Review Data",IF(L418&lt;=Q418,"Due Now",IF(X418&lt;='Settings'!$B$3,"Due Now",IF(X418&lt;='Settings'!$B$3+'Settings'!$B$5,"Due in 30 Days",IF(X418&lt;='Settings'!$B$3+'Settings'!$B$6,"Due in 90 Days",IF(X418&lt;=EDATE('Settings'!$B$3,6),"Due in 6 Months","Monitor")))))))</f>
        <v/>
      </c>
      <c r="AC418" s="61">
        <f>IF($A418="","",IFERROR(EOMONTH(X418,0),""))</f>
        <v/>
      </c>
      <c r="AD418" s="32">
        <f>IF(A418="","",IF(OR(B418="",C418="",D418="",G418="",H418="",I418="",J418="",K418="",L418="",Y418="",Z418=""),"Missing Required Input",IF(COUNTIF('Settings'!$A$15:$A$18,D418)=0,"Unknown Position Type",IF(J418&lt;H418,"Current Odometer Below Install",IF(I418&lt;G418,"Reading Date Before Install",IF(I418&gt;'Settings'!$B$3,"Reading Date After As-of Date",IF(L418&gt;K418,"Current Tread Above Original",IF(OR(H418&lt;0,J418&lt;0,K418&lt;=0,L418&lt;0,Y418&lt;0,Z418&lt;0,V418&lt;=0),"Check Numeric Input",IF(O418&lt;=0,"Check Wear Rate","OK")))))))))</f>
        <v/>
      </c>
      <c r="AE418" s="37" t="n"/>
      <c r="AF418" s="62">
        <f>IFERROR(IF(AND(AD418="OK",ISNUMBER(X418)),X418+ROW()/100000,""),"")</f>
        <v/>
      </c>
    </row>
    <row r="419">
      <c r="A419" s="25" t="n"/>
      <c r="B419" s="25" t="n"/>
      <c r="C419" s="25" t="n"/>
      <c r="D419" s="25" t="n"/>
      <c r="E419" s="25" t="n"/>
      <c r="F419" s="25" t="n"/>
      <c r="G419" s="55" t="n"/>
      <c r="H419" s="27" t="n"/>
      <c r="I419" s="55" t="n"/>
      <c r="J419" s="27" t="n"/>
      <c r="K419" s="56" t="n"/>
      <c r="L419" s="56" t="n"/>
      <c r="M419" s="29">
        <f>IF($A419="","",IFERROR(IF(OR(H419="",J419=""),"",MAX(0,J419-H419)),""))</f>
        <v/>
      </c>
      <c r="N419" s="57">
        <f>IF($A419="","",IFERROR(IF(OR(K419="",L419=""),"",MAX(0,K419-L419)),""))</f>
        <v/>
      </c>
      <c r="O419" s="31">
        <f>IF($A419="","",IFERROR(IF(AND(M419&gt;0,N419&gt;0),N419/(M419/1000),VLOOKUP(D419,'Settings'!$A$15:$C$18,3,FALSE)),""))</f>
        <v/>
      </c>
      <c r="P419" s="32">
        <f>IF(OR(A419="",D419=""),"",IF(AND(M419&gt;0,N419&gt;0),"Observed Wear","Default from Settings"))</f>
        <v/>
      </c>
      <c r="Q419" s="57">
        <f>IF($A419="","",IFERROR(VLOOKUP(D419,'Settings'!$A$15:$C$18,2,FALSE),""))</f>
        <v/>
      </c>
      <c r="R419" s="57">
        <f>IF($A419="","",IFERROR(MAX(0,L419-Q419),""))</f>
        <v/>
      </c>
      <c r="S419" s="29">
        <f>IF($A419="","",IFERROR(IF(L419&lt;=Q419,0,R419/O419*1000),""))</f>
        <v/>
      </c>
      <c r="T419" s="29">
        <f>IF($A419="","",IFERROR(J419+S419,""))</f>
        <v/>
      </c>
      <c r="U419" s="27" t="n"/>
      <c r="V419" s="29">
        <f>IF(A419="","",IF(U419="",'Settings'!$B$4,U419))</f>
        <v/>
      </c>
      <c r="W419" s="57">
        <f>IF($A419="","",IFERROR(S419/V419,""))</f>
        <v/>
      </c>
      <c r="X419" s="58">
        <f>IF($A419="","",IFERROR(IF(S419=0,I419,I419+ROUNDUP(W419*365/12,0)),""))</f>
        <v/>
      </c>
      <c r="Y419" s="59" t="n"/>
      <c r="Z419" s="59" t="n"/>
      <c r="AA419" s="60">
        <f>IF($A419="","",IFERROR(Y419+Z419,""))</f>
        <v/>
      </c>
      <c r="AB419" s="32">
        <f>IF(A419="","",IF(AD419&lt;&gt;"OK","Review Data",IF(L419&lt;=Q419,"Due Now",IF(X419&lt;='Settings'!$B$3,"Due Now",IF(X419&lt;='Settings'!$B$3+'Settings'!$B$5,"Due in 30 Days",IF(X419&lt;='Settings'!$B$3+'Settings'!$B$6,"Due in 90 Days",IF(X419&lt;=EDATE('Settings'!$B$3,6),"Due in 6 Months","Monitor")))))))</f>
        <v/>
      </c>
      <c r="AC419" s="61">
        <f>IF($A419="","",IFERROR(EOMONTH(X419,0),""))</f>
        <v/>
      </c>
      <c r="AD419" s="32">
        <f>IF(A419="","",IF(OR(B419="",C419="",D419="",G419="",H419="",I419="",J419="",K419="",L419="",Y419="",Z419=""),"Missing Required Input",IF(COUNTIF('Settings'!$A$15:$A$18,D419)=0,"Unknown Position Type",IF(J419&lt;H419,"Current Odometer Below Install",IF(I419&lt;G419,"Reading Date Before Install",IF(I419&gt;'Settings'!$B$3,"Reading Date After As-of Date",IF(L419&gt;K419,"Current Tread Above Original",IF(OR(H419&lt;0,J419&lt;0,K419&lt;=0,L419&lt;0,Y419&lt;0,Z419&lt;0,V419&lt;=0),"Check Numeric Input",IF(O419&lt;=0,"Check Wear Rate","OK")))))))))</f>
        <v/>
      </c>
      <c r="AE419" s="37" t="n"/>
      <c r="AF419" s="62">
        <f>IFERROR(IF(AND(AD419="OK",ISNUMBER(X419)),X419+ROW()/100000,""),"")</f>
        <v/>
      </c>
    </row>
    <row r="420">
      <c r="A420" s="25" t="n"/>
      <c r="B420" s="25" t="n"/>
      <c r="C420" s="25" t="n"/>
      <c r="D420" s="25" t="n"/>
      <c r="E420" s="25" t="n"/>
      <c r="F420" s="25" t="n"/>
      <c r="G420" s="55" t="n"/>
      <c r="H420" s="27" t="n"/>
      <c r="I420" s="55" t="n"/>
      <c r="J420" s="27" t="n"/>
      <c r="K420" s="56" t="n"/>
      <c r="L420" s="56" t="n"/>
      <c r="M420" s="29">
        <f>IF($A420="","",IFERROR(IF(OR(H420="",J420=""),"",MAX(0,J420-H420)),""))</f>
        <v/>
      </c>
      <c r="N420" s="57">
        <f>IF($A420="","",IFERROR(IF(OR(K420="",L420=""),"",MAX(0,K420-L420)),""))</f>
        <v/>
      </c>
      <c r="O420" s="31">
        <f>IF($A420="","",IFERROR(IF(AND(M420&gt;0,N420&gt;0),N420/(M420/1000),VLOOKUP(D420,'Settings'!$A$15:$C$18,3,FALSE)),""))</f>
        <v/>
      </c>
      <c r="P420" s="32">
        <f>IF(OR(A420="",D420=""),"",IF(AND(M420&gt;0,N420&gt;0),"Observed Wear","Default from Settings"))</f>
        <v/>
      </c>
      <c r="Q420" s="57">
        <f>IF($A420="","",IFERROR(VLOOKUP(D420,'Settings'!$A$15:$C$18,2,FALSE),""))</f>
        <v/>
      </c>
      <c r="R420" s="57">
        <f>IF($A420="","",IFERROR(MAX(0,L420-Q420),""))</f>
        <v/>
      </c>
      <c r="S420" s="29">
        <f>IF($A420="","",IFERROR(IF(L420&lt;=Q420,0,R420/O420*1000),""))</f>
        <v/>
      </c>
      <c r="T420" s="29">
        <f>IF($A420="","",IFERROR(J420+S420,""))</f>
        <v/>
      </c>
      <c r="U420" s="27" t="n"/>
      <c r="V420" s="29">
        <f>IF(A420="","",IF(U420="",'Settings'!$B$4,U420))</f>
        <v/>
      </c>
      <c r="W420" s="57">
        <f>IF($A420="","",IFERROR(S420/V420,""))</f>
        <v/>
      </c>
      <c r="X420" s="58">
        <f>IF($A420="","",IFERROR(IF(S420=0,I420,I420+ROUNDUP(W420*365/12,0)),""))</f>
        <v/>
      </c>
      <c r="Y420" s="59" t="n"/>
      <c r="Z420" s="59" t="n"/>
      <c r="AA420" s="60">
        <f>IF($A420="","",IFERROR(Y420+Z420,""))</f>
        <v/>
      </c>
      <c r="AB420" s="32">
        <f>IF(A420="","",IF(AD420&lt;&gt;"OK","Review Data",IF(L420&lt;=Q420,"Due Now",IF(X420&lt;='Settings'!$B$3,"Due Now",IF(X420&lt;='Settings'!$B$3+'Settings'!$B$5,"Due in 30 Days",IF(X420&lt;='Settings'!$B$3+'Settings'!$B$6,"Due in 90 Days",IF(X420&lt;=EDATE('Settings'!$B$3,6),"Due in 6 Months","Monitor")))))))</f>
        <v/>
      </c>
      <c r="AC420" s="61">
        <f>IF($A420="","",IFERROR(EOMONTH(X420,0),""))</f>
        <v/>
      </c>
      <c r="AD420" s="32">
        <f>IF(A420="","",IF(OR(B420="",C420="",D420="",G420="",H420="",I420="",J420="",K420="",L420="",Y420="",Z420=""),"Missing Required Input",IF(COUNTIF('Settings'!$A$15:$A$18,D420)=0,"Unknown Position Type",IF(J420&lt;H420,"Current Odometer Below Install",IF(I420&lt;G420,"Reading Date Before Install",IF(I420&gt;'Settings'!$B$3,"Reading Date After As-of Date",IF(L420&gt;K420,"Current Tread Above Original",IF(OR(H420&lt;0,J420&lt;0,K420&lt;=0,L420&lt;0,Y420&lt;0,Z420&lt;0,V420&lt;=0),"Check Numeric Input",IF(O420&lt;=0,"Check Wear Rate","OK")))))))))</f>
        <v/>
      </c>
      <c r="AE420" s="37" t="n"/>
      <c r="AF420" s="62">
        <f>IFERROR(IF(AND(AD420="OK",ISNUMBER(X420)),X420+ROW()/100000,""),"")</f>
        <v/>
      </c>
    </row>
    <row r="421">
      <c r="A421" s="25" t="n"/>
      <c r="B421" s="25" t="n"/>
      <c r="C421" s="25" t="n"/>
      <c r="D421" s="25" t="n"/>
      <c r="E421" s="25" t="n"/>
      <c r="F421" s="25" t="n"/>
      <c r="G421" s="55" t="n"/>
      <c r="H421" s="27" t="n"/>
      <c r="I421" s="55" t="n"/>
      <c r="J421" s="27" t="n"/>
      <c r="K421" s="56" t="n"/>
      <c r="L421" s="56" t="n"/>
      <c r="M421" s="29">
        <f>IF($A421="","",IFERROR(IF(OR(H421="",J421=""),"",MAX(0,J421-H421)),""))</f>
        <v/>
      </c>
      <c r="N421" s="57">
        <f>IF($A421="","",IFERROR(IF(OR(K421="",L421=""),"",MAX(0,K421-L421)),""))</f>
        <v/>
      </c>
      <c r="O421" s="31">
        <f>IF($A421="","",IFERROR(IF(AND(M421&gt;0,N421&gt;0),N421/(M421/1000),VLOOKUP(D421,'Settings'!$A$15:$C$18,3,FALSE)),""))</f>
        <v/>
      </c>
      <c r="P421" s="32">
        <f>IF(OR(A421="",D421=""),"",IF(AND(M421&gt;0,N421&gt;0),"Observed Wear","Default from Settings"))</f>
        <v/>
      </c>
      <c r="Q421" s="57">
        <f>IF($A421="","",IFERROR(VLOOKUP(D421,'Settings'!$A$15:$C$18,2,FALSE),""))</f>
        <v/>
      </c>
      <c r="R421" s="57">
        <f>IF($A421="","",IFERROR(MAX(0,L421-Q421),""))</f>
        <v/>
      </c>
      <c r="S421" s="29">
        <f>IF($A421="","",IFERROR(IF(L421&lt;=Q421,0,R421/O421*1000),""))</f>
        <v/>
      </c>
      <c r="T421" s="29">
        <f>IF($A421="","",IFERROR(J421+S421,""))</f>
        <v/>
      </c>
      <c r="U421" s="27" t="n"/>
      <c r="V421" s="29">
        <f>IF(A421="","",IF(U421="",'Settings'!$B$4,U421))</f>
        <v/>
      </c>
      <c r="W421" s="57">
        <f>IF($A421="","",IFERROR(S421/V421,""))</f>
        <v/>
      </c>
      <c r="X421" s="58">
        <f>IF($A421="","",IFERROR(IF(S421=0,I421,I421+ROUNDUP(W421*365/12,0)),""))</f>
        <v/>
      </c>
      <c r="Y421" s="59" t="n"/>
      <c r="Z421" s="59" t="n"/>
      <c r="AA421" s="60">
        <f>IF($A421="","",IFERROR(Y421+Z421,""))</f>
        <v/>
      </c>
      <c r="AB421" s="32">
        <f>IF(A421="","",IF(AD421&lt;&gt;"OK","Review Data",IF(L421&lt;=Q421,"Due Now",IF(X421&lt;='Settings'!$B$3,"Due Now",IF(X421&lt;='Settings'!$B$3+'Settings'!$B$5,"Due in 30 Days",IF(X421&lt;='Settings'!$B$3+'Settings'!$B$6,"Due in 90 Days",IF(X421&lt;=EDATE('Settings'!$B$3,6),"Due in 6 Months","Monitor")))))))</f>
        <v/>
      </c>
      <c r="AC421" s="61">
        <f>IF($A421="","",IFERROR(EOMONTH(X421,0),""))</f>
        <v/>
      </c>
      <c r="AD421" s="32">
        <f>IF(A421="","",IF(OR(B421="",C421="",D421="",G421="",H421="",I421="",J421="",K421="",L421="",Y421="",Z421=""),"Missing Required Input",IF(COUNTIF('Settings'!$A$15:$A$18,D421)=0,"Unknown Position Type",IF(J421&lt;H421,"Current Odometer Below Install",IF(I421&lt;G421,"Reading Date Before Install",IF(I421&gt;'Settings'!$B$3,"Reading Date After As-of Date",IF(L421&gt;K421,"Current Tread Above Original",IF(OR(H421&lt;0,J421&lt;0,K421&lt;=0,L421&lt;0,Y421&lt;0,Z421&lt;0,V421&lt;=0),"Check Numeric Input",IF(O421&lt;=0,"Check Wear Rate","OK")))))))))</f>
        <v/>
      </c>
      <c r="AE421" s="37" t="n"/>
      <c r="AF421" s="62">
        <f>IFERROR(IF(AND(AD421="OK",ISNUMBER(X421)),X421+ROW()/100000,""),"")</f>
        <v/>
      </c>
    </row>
    <row r="422">
      <c r="A422" s="25" t="n"/>
      <c r="B422" s="25" t="n"/>
      <c r="C422" s="25" t="n"/>
      <c r="D422" s="25" t="n"/>
      <c r="E422" s="25" t="n"/>
      <c r="F422" s="25" t="n"/>
      <c r="G422" s="55" t="n"/>
      <c r="H422" s="27" t="n"/>
      <c r="I422" s="55" t="n"/>
      <c r="J422" s="27" t="n"/>
      <c r="K422" s="56" t="n"/>
      <c r="L422" s="56" t="n"/>
      <c r="M422" s="29">
        <f>IF($A422="","",IFERROR(IF(OR(H422="",J422=""),"",MAX(0,J422-H422)),""))</f>
        <v/>
      </c>
      <c r="N422" s="57">
        <f>IF($A422="","",IFERROR(IF(OR(K422="",L422=""),"",MAX(0,K422-L422)),""))</f>
        <v/>
      </c>
      <c r="O422" s="31">
        <f>IF($A422="","",IFERROR(IF(AND(M422&gt;0,N422&gt;0),N422/(M422/1000),VLOOKUP(D422,'Settings'!$A$15:$C$18,3,FALSE)),""))</f>
        <v/>
      </c>
      <c r="P422" s="32">
        <f>IF(OR(A422="",D422=""),"",IF(AND(M422&gt;0,N422&gt;0),"Observed Wear","Default from Settings"))</f>
        <v/>
      </c>
      <c r="Q422" s="57">
        <f>IF($A422="","",IFERROR(VLOOKUP(D422,'Settings'!$A$15:$C$18,2,FALSE),""))</f>
        <v/>
      </c>
      <c r="R422" s="57">
        <f>IF($A422="","",IFERROR(MAX(0,L422-Q422),""))</f>
        <v/>
      </c>
      <c r="S422" s="29">
        <f>IF($A422="","",IFERROR(IF(L422&lt;=Q422,0,R422/O422*1000),""))</f>
        <v/>
      </c>
      <c r="T422" s="29">
        <f>IF($A422="","",IFERROR(J422+S422,""))</f>
        <v/>
      </c>
      <c r="U422" s="27" t="n"/>
      <c r="V422" s="29">
        <f>IF(A422="","",IF(U422="",'Settings'!$B$4,U422))</f>
        <v/>
      </c>
      <c r="W422" s="57">
        <f>IF($A422="","",IFERROR(S422/V422,""))</f>
        <v/>
      </c>
      <c r="X422" s="58">
        <f>IF($A422="","",IFERROR(IF(S422=0,I422,I422+ROUNDUP(W422*365/12,0)),""))</f>
        <v/>
      </c>
      <c r="Y422" s="59" t="n"/>
      <c r="Z422" s="59" t="n"/>
      <c r="AA422" s="60">
        <f>IF($A422="","",IFERROR(Y422+Z422,""))</f>
        <v/>
      </c>
      <c r="AB422" s="32">
        <f>IF(A422="","",IF(AD422&lt;&gt;"OK","Review Data",IF(L422&lt;=Q422,"Due Now",IF(X422&lt;='Settings'!$B$3,"Due Now",IF(X422&lt;='Settings'!$B$3+'Settings'!$B$5,"Due in 30 Days",IF(X422&lt;='Settings'!$B$3+'Settings'!$B$6,"Due in 90 Days",IF(X422&lt;=EDATE('Settings'!$B$3,6),"Due in 6 Months","Monitor")))))))</f>
        <v/>
      </c>
      <c r="AC422" s="61">
        <f>IF($A422="","",IFERROR(EOMONTH(X422,0),""))</f>
        <v/>
      </c>
      <c r="AD422" s="32">
        <f>IF(A422="","",IF(OR(B422="",C422="",D422="",G422="",H422="",I422="",J422="",K422="",L422="",Y422="",Z422=""),"Missing Required Input",IF(COUNTIF('Settings'!$A$15:$A$18,D422)=0,"Unknown Position Type",IF(J422&lt;H422,"Current Odometer Below Install",IF(I422&lt;G422,"Reading Date Before Install",IF(I422&gt;'Settings'!$B$3,"Reading Date After As-of Date",IF(L422&gt;K422,"Current Tread Above Original",IF(OR(H422&lt;0,J422&lt;0,K422&lt;=0,L422&lt;0,Y422&lt;0,Z422&lt;0,V422&lt;=0),"Check Numeric Input",IF(O422&lt;=0,"Check Wear Rate","OK")))))))))</f>
        <v/>
      </c>
      <c r="AE422" s="37" t="n"/>
      <c r="AF422" s="62">
        <f>IFERROR(IF(AND(AD422="OK",ISNUMBER(X422)),X422+ROW()/100000,""),"")</f>
        <v/>
      </c>
    </row>
    <row r="423">
      <c r="A423" s="25" t="n"/>
      <c r="B423" s="25" t="n"/>
      <c r="C423" s="25" t="n"/>
      <c r="D423" s="25" t="n"/>
      <c r="E423" s="25" t="n"/>
      <c r="F423" s="25" t="n"/>
      <c r="G423" s="55" t="n"/>
      <c r="H423" s="27" t="n"/>
      <c r="I423" s="55" t="n"/>
      <c r="J423" s="27" t="n"/>
      <c r="K423" s="56" t="n"/>
      <c r="L423" s="56" t="n"/>
      <c r="M423" s="29">
        <f>IF($A423="","",IFERROR(IF(OR(H423="",J423=""),"",MAX(0,J423-H423)),""))</f>
        <v/>
      </c>
      <c r="N423" s="57">
        <f>IF($A423="","",IFERROR(IF(OR(K423="",L423=""),"",MAX(0,K423-L423)),""))</f>
        <v/>
      </c>
      <c r="O423" s="31">
        <f>IF($A423="","",IFERROR(IF(AND(M423&gt;0,N423&gt;0),N423/(M423/1000),VLOOKUP(D423,'Settings'!$A$15:$C$18,3,FALSE)),""))</f>
        <v/>
      </c>
      <c r="P423" s="32">
        <f>IF(OR(A423="",D423=""),"",IF(AND(M423&gt;0,N423&gt;0),"Observed Wear","Default from Settings"))</f>
        <v/>
      </c>
      <c r="Q423" s="57">
        <f>IF($A423="","",IFERROR(VLOOKUP(D423,'Settings'!$A$15:$C$18,2,FALSE),""))</f>
        <v/>
      </c>
      <c r="R423" s="57">
        <f>IF($A423="","",IFERROR(MAX(0,L423-Q423),""))</f>
        <v/>
      </c>
      <c r="S423" s="29">
        <f>IF($A423="","",IFERROR(IF(L423&lt;=Q423,0,R423/O423*1000),""))</f>
        <v/>
      </c>
      <c r="T423" s="29">
        <f>IF($A423="","",IFERROR(J423+S423,""))</f>
        <v/>
      </c>
      <c r="U423" s="27" t="n"/>
      <c r="V423" s="29">
        <f>IF(A423="","",IF(U423="",'Settings'!$B$4,U423))</f>
        <v/>
      </c>
      <c r="W423" s="57">
        <f>IF($A423="","",IFERROR(S423/V423,""))</f>
        <v/>
      </c>
      <c r="X423" s="58">
        <f>IF($A423="","",IFERROR(IF(S423=0,I423,I423+ROUNDUP(W423*365/12,0)),""))</f>
        <v/>
      </c>
      <c r="Y423" s="59" t="n"/>
      <c r="Z423" s="59" t="n"/>
      <c r="AA423" s="60">
        <f>IF($A423="","",IFERROR(Y423+Z423,""))</f>
        <v/>
      </c>
      <c r="AB423" s="32">
        <f>IF(A423="","",IF(AD423&lt;&gt;"OK","Review Data",IF(L423&lt;=Q423,"Due Now",IF(X423&lt;='Settings'!$B$3,"Due Now",IF(X423&lt;='Settings'!$B$3+'Settings'!$B$5,"Due in 30 Days",IF(X423&lt;='Settings'!$B$3+'Settings'!$B$6,"Due in 90 Days",IF(X423&lt;=EDATE('Settings'!$B$3,6),"Due in 6 Months","Monitor")))))))</f>
        <v/>
      </c>
      <c r="AC423" s="61">
        <f>IF($A423="","",IFERROR(EOMONTH(X423,0),""))</f>
        <v/>
      </c>
      <c r="AD423" s="32">
        <f>IF(A423="","",IF(OR(B423="",C423="",D423="",G423="",H423="",I423="",J423="",K423="",L423="",Y423="",Z423=""),"Missing Required Input",IF(COUNTIF('Settings'!$A$15:$A$18,D423)=0,"Unknown Position Type",IF(J423&lt;H423,"Current Odometer Below Install",IF(I423&lt;G423,"Reading Date Before Install",IF(I423&gt;'Settings'!$B$3,"Reading Date After As-of Date",IF(L423&gt;K423,"Current Tread Above Original",IF(OR(H423&lt;0,J423&lt;0,K423&lt;=0,L423&lt;0,Y423&lt;0,Z423&lt;0,V423&lt;=0),"Check Numeric Input",IF(O423&lt;=0,"Check Wear Rate","OK")))))))))</f>
        <v/>
      </c>
      <c r="AE423" s="37" t="n"/>
      <c r="AF423" s="62">
        <f>IFERROR(IF(AND(AD423="OK",ISNUMBER(X423)),X423+ROW()/100000,""),"")</f>
        <v/>
      </c>
    </row>
    <row r="424">
      <c r="A424" s="25" t="n"/>
      <c r="B424" s="25" t="n"/>
      <c r="C424" s="25" t="n"/>
      <c r="D424" s="25" t="n"/>
      <c r="E424" s="25" t="n"/>
      <c r="F424" s="25" t="n"/>
      <c r="G424" s="55" t="n"/>
      <c r="H424" s="27" t="n"/>
      <c r="I424" s="55" t="n"/>
      <c r="J424" s="27" t="n"/>
      <c r="K424" s="56" t="n"/>
      <c r="L424" s="56" t="n"/>
      <c r="M424" s="29">
        <f>IF($A424="","",IFERROR(IF(OR(H424="",J424=""),"",MAX(0,J424-H424)),""))</f>
        <v/>
      </c>
      <c r="N424" s="57">
        <f>IF($A424="","",IFERROR(IF(OR(K424="",L424=""),"",MAX(0,K424-L424)),""))</f>
        <v/>
      </c>
      <c r="O424" s="31">
        <f>IF($A424="","",IFERROR(IF(AND(M424&gt;0,N424&gt;0),N424/(M424/1000),VLOOKUP(D424,'Settings'!$A$15:$C$18,3,FALSE)),""))</f>
        <v/>
      </c>
      <c r="P424" s="32">
        <f>IF(OR(A424="",D424=""),"",IF(AND(M424&gt;0,N424&gt;0),"Observed Wear","Default from Settings"))</f>
        <v/>
      </c>
      <c r="Q424" s="57">
        <f>IF($A424="","",IFERROR(VLOOKUP(D424,'Settings'!$A$15:$C$18,2,FALSE),""))</f>
        <v/>
      </c>
      <c r="R424" s="57">
        <f>IF($A424="","",IFERROR(MAX(0,L424-Q424),""))</f>
        <v/>
      </c>
      <c r="S424" s="29">
        <f>IF($A424="","",IFERROR(IF(L424&lt;=Q424,0,R424/O424*1000),""))</f>
        <v/>
      </c>
      <c r="T424" s="29">
        <f>IF($A424="","",IFERROR(J424+S424,""))</f>
        <v/>
      </c>
      <c r="U424" s="27" t="n"/>
      <c r="V424" s="29">
        <f>IF(A424="","",IF(U424="",'Settings'!$B$4,U424))</f>
        <v/>
      </c>
      <c r="W424" s="57">
        <f>IF($A424="","",IFERROR(S424/V424,""))</f>
        <v/>
      </c>
      <c r="X424" s="58">
        <f>IF($A424="","",IFERROR(IF(S424=0,I424,I424+ROUNDUP(W424*365/12,0)),""))</f>
        <v/>
      </c>
      <c r="Y424" s="59" t="n"/>
      <c r="Z424" s="59" t="n"/>
      <c r="AA424" s="60">
        <f>IF($A424="","",IFERROR(Y424+Z424,""))</f>
        <v/>
      </c>
      <c r="AB424" s="32">
        <f>IF(A424="","",IF(AD424&lt;&gt;"OK","Review Data",IF(L424&lt;=Q424,"Due Now",IF(X424&lt;='Settings'!$B$3,"Due Now",IF(X424&lt;='Settings'!$B$3+'Settings'!$B$5,"Due in 30 Days",IF(X424&lt;='Settings'!$B$3+'Settings'!$B$6,"Due in 90 Days",IF(X424&lt;=EDATE('Settings'!$B$3,6),"Due in 6 Months","Monitor")))))))</f>
        <v/>
      </c>
      <c r="AC424" s="61">
        <f>IF($A424="","",IFERROR(EOMONTH(X424,0),""))</f>
        <v/>
      </c>
      <c r="AD424" s="32">
        <f>IF(A424="","",IF(OR(B424="",C424="",D424="",G424="",H424="",I424="",J424="",K424="",L424="",Y424="",Z424=""),"Missing Required Input",IF(COUNTIF('Settings'!$A$15:$A$18,D424)=0,"Unknown Position Type",IF(J424&lt;H424,"Current Odometer Below Install",IF(I424&lt;G424,"Reading Date Before Install",IF(I424&gt;'Settings'!$B$3,"Reading Date After As-of Date",IF(L424&gt;K424,"Current Tread Above Original",IF(OR(H424&lt;0,J424&lt;0,K424&lt;=0,L424&lt;0,Y424&lt;0,Z424&lt;0,V424&lt;=0),"Check Numeric Input",IF(O424&lt;=0,"Check Wear Rate","OK")))))))))</f>
        <v/>
      </c>
      <c r="AE424" s="37" t="n"/>
      <c r="AF424" s="62">
        <f>IFERROR(IF(AND(AD424="OK",ISNUMBER(X424)),X424+ROW()/100000,""),"")</f>
        <v/>
      </c>
    </row>
    <row r="425">
      <c r="A425" s="25" t="n"/>
      <c r="B425" s="25" t="n"/>
      <c r="C425" s="25" t="n"/>
      <c r="D425" s="25" t="n"/>
      <c r="E425" s="25" t="n"/>
      <c r="F425" s="25" t="n"/>
      <c r="G425" s="55" t="n"/>
      <c r="H425" s="27" t="n"/>
      <c r="I425" s="55" t="n"/>
      <c r="J425" s="27" t="n"/>
      <c r="K425" s="56" t="n"/>
      <c r="L425" s="56" t="n"/>
      <c r="M425" s="29">
        <f>IF($A425="","",IFERROR(IF(OR(H425="",J425=""),"",MAX(0,J425-H425)),""))</f>
        <v/>
      </c>
      <c r="N425" s="57">
        <f>IF($A425="","",IFERROR(IF(OR(K425="",L425=""),"",MAX(0,K425-L425)),""))</f>
        <v/>
      </c>
      <c r="O425" s="31">
        <f>IF($A425="","",IFERROR(IF(AND(M425&gt;0,N425&gt;0),N425/(M425/1000),VLOOKUP(D425,'Settings'!$A$15:$C$18,3,FALSE)),""))</f>
        <v/>
      </c>
      <c r="P425" s="32">
        <f>IF(OR(A425="",D425=""),"",IF(AND(M425&gt;0,N425&gt;0),"Observed Wear","Default from Settings"))</f>
        <v/>
      </c>
      <c r="Q425" s="57">
        <f>IF($A425="","",IFERROR(VLOOKUP(D425,'Settings'!$A$15:$C$18,2,FALSE),""))</f>
        <v/>
      </c>
      <c r="R425" s="57">
        <f>IF($A425="","",IFERROR(MAX(0,L425-Q425),""))</f>
        <v/>
      </c>
      <c r="S425" s="29">
        <f>IF($A425="","",IFERROR(IF(L425&lt;=Q425,0,R425/O425*1000),""))</f>
        <v/>
      </c>
      <c r="T425" s="29">
        <f>IF($A425="","",IFERROR(J425+S425,""))</f>
        <v/>
      </c>
      <c r="U425" s="27" t="n"/>
      <c r="V425" s="29">
        <f>IF(A425="","",IF(U425="",'Settings'!$B$4,U425))</f>
        <v/>
      </c>
      <c r="W425" s="57">
        <f>IF($A425="","",IFERROR(S425/V425,""))</f>
        <v/>
      </c>
      <c r="X425" s="58">
        <f>IF($A425="","",IFERROR(IF(S425=0,I425,I425+ROUNDUP(W425*365/12,0)),""))</f>
        <v/>
      </c>
      <c r="Y425" s="59" t="n"/>
      <c r="Z425" s="59" t="n"/>
      <c r="AA425" s="60">
        <f>IF($A425="","",IFERROR(Y425+Z425,""))</f>
        <v/>
      </c>
      <c r="AB425" s="32">
        <f>IF(A425="","",IF(AD425&lt;&gt;"OK","Review Data",IF(L425&lt;=Q425,"Due Now",IF(X425&lt;='Settings'!$B$3,"Due Now",IF(X425&lt;='Settings'!$B$3+'Settings'!$B$5,"Due in 30 Days",IF(X425&lt;='Settings'!$B$3+'Settings'!$B$6,"Due in 90 Days",IF(X425&lt;=EDATE('Settings'!$B$3,6),"Due in 6 Months","Monitor")))))))</f>
        <v/>
      </c>
      <c r="AC425" s="61">
        <f>IF($A425="","",IFERROR(EOMONTH(X425,0),""))</f>
        <v/>
      </c>
      <c r="AD425" s="32">
        <f>IF(A425="","",IF(OR(B425="",C425="",D425="",G425="",H425="",I425="",J425="",K425="",L425="",Y425="",Z425=""),"Missing Required Input",IF(COUNTIF('Settings'!$A$15:$A$18,D425)=0,"Unknown Position Type",IF(J425&lt;H425,"Current Odometer Below Install",IF(I425&lt;G425,"Reading Date Before Install",IF(I425&gt;'Settings'!$B$3,"Reading Date After As-of Date",IF(L425&gt;K425,"Current Tread Above Original",IF(OR(H425&lt;0,J425&lt;0,K425&lt;=0,L425&lt;0,Y425&lt;0,Z425&lt;0,V425&lt;=0),"Check Numeric Input",IF(O425&lt;=0,"Check Wear Rate","OK")))))))))</f>
        <v/>
      </c>
      <c r="AE425" s="37" t="n"/>
      <c r="AF425" s="62">
        <f>IFERROR(IF(AND(AD425="OK",ISNUMBER(X425)),X425+ROW()/100000,""),"")</f>
        <v/>
      </c>
    </row>
    <row r="426">
      <c r="A426" s="25" t="n"/>
      <c r="B426" s="25" t="n"/>
      <c r="C426" s="25" t="n"/>
      <c r="D426" s="25" t="n"/>
      <c r="E426" s="25" t="n"/>
      <c r="F426" s="25" t="n"/>
      <c r="G426" s="55" t="n"/>
      <c r="H426" s="27" t="n"/>
      <c r="I426" s="55" t="n"/>
      <c r="J426" s="27" t="n"/>
      <c r="K426" s="56" t="n"/>
      <c r="L426" s="56" t="n"/>
      <c r="M426" s="29">
        <f>IF($A426="","",IFERROR(IF(OR(H426="",J426=""),"",MAX(0,J426-H426)),""))</f>
        <v/>
      </c>
      <c r="N426" s="57">
        <f>IF($A426="","",IFERROR(IF(OR(K426="",L426=""),"",MAX(0,K426-L426)),""))</f>
        <v/>
      </c>
      <c r="O426" s="31">
        <f>IF($A426="","",IFERROR(IF(AND(M426&gt;0,N426&gt;0),N426/(M426/1000),VLOOKUP(D426,'Settings'!$A$15:$C$18,3,FALSE)),""))</f>
        <v/>
      </c>
      <c r="P426" s="32">
        <f>IF(OR(A426="",D426=""),"",IF(AND(M426&gt;0,N426&gt;0),"Observed Wear","Default from Settings"))</f>
        <v/>
      </c>
      <c r="Q426" s="57">
        <f>IF($A426="","",IFERROR(VLOOKUP(D426,'Settings'!$A$15:$C$18,2,FALSE),""))</f>
        <v/>
      </c>
      <c r="R426" s="57">
        <f>IF($A426="","",IFERROR(MAX(0,L426-Q426),""))</f>
        <v/>
      </c>
      <c r="S426" s="29">
        <f>IF($A426="","",IFERROR(IF(L426&lt;=Q426,0,R426/O426*1000),""))</f>
        <v/>
      </c>
      <c r="T426" s="29">
        <f>IF($A426="","",IFERROR(J426+S426,""))</f>
        <v/>
      </c>
      <c r="U426" s="27" t="n"/>
      <c r="V426" s="29">
        <f>IF(A426="","",IF(U426="",'Settings'!$B$4,U426))</f>
        <v/>
      </c>
      <c r="W426" s="57">
        <f>IF($A426="","",IFERROR(S426/V426,""))</f>
        <v/>
      </c>
      <c r="X426" s="58">
        <f>IF($A426="","",IFERROR(IF(S426=0,I426,I426+ROUNDUP(W426*365/12,0)),""))</f>
        <v/>
      </c>
      <c r="Y426" s="59" t="n"/>
      <c r="Z426" s="59" t="n"/>
      <c r="AA426" s="60">
        <f>IF($A426="","",IFERROR(Y426+Z426,""))</f>
        <v/>
      </c>
      <c r="AB426" s="32">
        <f>IF(A426="","",IF(AD426&lt;&gt;"OK","Review Data",IF(L426&lt;=Q426,"Due Now",IF(X426&lt;='Settings'!$B$3,"Due Now",IF(X426&lt;='Settings'!$B$3+'Settings'!$B$5,"Due in 30 Days",IF(X426&lt;='Settings'!$B$3+'Settings'!$B$6,"Due in 90 Days",IF(X426&lt;=EDATE('Settings'!$B$3,6),"Due in 6 Months","Monitor")))))))</f>
        <v/>
      </c>
      <c r="AC426" s="61">
        <f>IF($A426="","",IFERROR(EOMONTH(X426,0),""))</f>
        <v/>
      </c>
      <c r="AD426" s="32">
        <f>IF(A426="","",IF(OR(B426="",C426="",D426="",G426="",H426="",I426="",J426="",K426="",L426="",Y426="",Z426=""),"Missing Required Input",IF(COUNTIF('Settings'!$A$15:$A$18,D426)=0,"Unknown Position Type",IF(J426&lt;H426,"Current Odometer Below Install",IF(I426&lt;G426,"Reading Date Before Install",IF(I426&gt;'Settings'!$B$3,"Reading Date After As-of Date",IF(L426&gt;K426,"Current Tread Above Original",IF(OR(H426&lt;0,J426&lt;0,K426&lt;=0,L426&lt;0,Y426&lt;0,Z426&lt;0,V426&lt;=0),"Check Numeric Input",IF(O426&lt;=0,"Check Wear Rate","OK")))))))))</f>
        <v/>
      </c>
      <c r="AE426" s="37" t="n"/>
      <c r="AF426" s="62">
        <f>IFERROR(IF(AND(AD426="OK",ISNUMBER(X426)),X426+ROW()/100000,""),"")</f>
        <v/>
      </c>
    </row>
    <row r="427">
      <c r="A427" s="25" t="n"/>
      <c r="B427" s="25" t="n"/>
      <c r="C427" s="25" t="n"/>
      <c r="D427" s="25" t="n"/>
      <c r="E427" s="25" t="n"/>
      <c r="F427" s="25" t="n"/>
      <c r="G427" s="55" t="n"/>
      <c r="H427" s="27" t="n"/>
      <c r="I427" s="55" t="n"/>
      <c r="J427" s="27" t="n"/>
      <c r="K427" s="56" t="n"/>
      <c r="L427" s="56" t="n"/>
      <c r="M427" s="29">
        <f>IF($A427="","",IFERROR(IF(OR(H427="",J427=""),"",MAX(0,J427-H427)),""))</f>
        <v/>
      </c>
      <c r="N427" s="57">
        <f>IF($A427="","",IFERROR(IF(OR(K427="",L427=""),"",MAX(0,K427-L427)),""))</f>
        <v/>
      </c>
      <c r="O427" s="31">
        <f>IF($A427="","",IFERROR(IF(AND(M427&gt;0,N427&gt;0),N427/(M427/1000),VLOOKUP(D427,'Settings'!$A$15:$C$18,3,FALSE)),""))</f>
        <v/>
      </c>
      <c r="P427" s="32">
        <f>IF(OR(A427="",D427=""),"",IF(AND(M427&gt;0,N427&gt;0),"Observed Wear","Default from Settings"))</f>
        <v/>
      </c>
      <c r="Q427" s="57">
        <f>IF($A427="","",IFERROR(VLOOKUP(D427,'Settings'!$A$15:$C$18,2,FALSE),""))</f>
        <v/>
      </c>
      <c r="R427" s="57">
        <f>IF($A427="","",IFERROR(MAX(0,L427-Q427),""))</f>
        <v/>
      </c>
      <c r="S427" s="29">
        <f>IF($A427="","",IFERROR(IF(L427&lt;=Q427,0,R427/O427*1000),""))</f>
        <v/>
      </c>
      <c r="T427" s="29">
        <f>IF($A427="","",IFERROR(J427+S427,""))</f>
        <v/>
      </c>
      <c r="U427" s="27" t="n"/>
      <c r="V427" s="29">
        <f>IF(A427="","",IF(U427="",'Settings'!$B$4,U427))</f>
        <v/>
      </c>
      <c r="W427" s="57">
        <f>IF($A427="","",IFERROR(S427/V427,""))</f>
        <v/>
      </c>
      <c r="X427" s="58">
        <f>IF($A427="","",IFERROR(IF(S427=0,I427,I427+ROUNDUP(W427*365/12,0)),""))</f>
        <v/>
      </c>
      <c r="Y427" s="59" t="n"/>
      <c r="Z427" s="59" t="n"/>
      <c r="AA427" s="60">
        <f>IF($A427="","",IFERROR(Y427+Z427,""))</f>
        <v/>
      </c>
      <c r="AB427" s="32">
        <f>IF(A427="","",IF(AD427&lt;&gt;"OK","Review Data",IF(L427&lt;=Q427,"Due Now",IF(X427&lt;='Settings'!$B$3,"Due Now",IF(X427&lt;='Settings'!$B$3+'Settings'!$B$5,"Due in 30 Days",IF(X427&lt;='Settings'!$B$3+'Settings'!$B$6,"Due in 90 Days",IF(X427&lt;=EDATE('Settings'!$B$3,6),"Due in 6 Months","Monitor")))))))</f>
        <v/>
      </c>
      <c r="AC427" s="61">
        <f>IF($A427="","",IFERROR(EOMONTH(X427,0),""))</f>
        <v/>
      </c>
      <c r="AD427" s="32">
        <f>IF(A427="","",IF(OR(B427="",C427="",D427="",G427="",H427="",I427="",J427="",K427="",L427="",Y427="",Z427=""),"Missing Required Input",IF(COUNTIF('Settings'!$A$15:$A$18,D427)=0,"Unknown Position Type",IF(J427&lt;H427,"Current Odometer Below Install",IF(I427&lt;G427,"Reading Date Before Install",IF(I427&gt;'Settings'!$B$3,"Reading Date After As-of Date",IF(L427&gt;K427,"Current Tread Above Original",IF(OR(H427&lt;0,J427&lt;0,K427&lt;=0,L427&lt;0,Y427&lt;0,Z427&lt;0,V427&lt;=0),"Check Numeric Input",IF(O427&lt;=0,"Check Wear Rate","OK")))))))))</f>
        <v/>
      </c>
      <c r="AE427" s="37" t="n"/>
      <c r="AF427" s="62">
        <f>IFERROR(IF(AND(AD427="OK",ISNUMBER(X427)),X427+ROW()/100000,""),"")</f>
        <v/>
      </c>
    </row>
    <row r="428">
      <c r="A428" s="25" t="n"/>
      <c r="B428" s="25" t="n"/>
      <c r="C428" s="25" t="n"/>
      <c r="D428" s="25" t="n"/>
      <c r="E428" s="25" t="n"/>
      <c r="F428" s="25" t="n"/>
      <c r="G428" s="55" t="n"/>
      <c r="H428" s="27" t="n"/>
      <c r="I428" s="55" t="n"/>
      <c r="J428" s="27" t="n"/>
      <c r="K428" s="56" t="n"/>
      <c r="L428" s="56" t="n"/>
      <c r="M428" s="29">
        <f>IF($A428="","",IFERROR(IF(OR(H428="",J428=""),"",MAX(0,J428-H428)),""))</f>
        <v/>
      </c>
      <c r="N428" s="57">
        <f>IF($A428="","",IFERROR(IF(OR(K428="",L428=""),"",MAX(0,K428-L428)),""))</f>
        <v/>
      </c>
      <c r="O428" s="31">
        <f>IF($A428="","",IFERROR(IF(AND(M428&gt;0,N428&gt;0),N428/(M428/1000),VLOOKUP(D428,'Settings'!$A$15:$C$18,3,FALSE)),""))</f>
        <v/>
      </c>
      <c r="P428" s="32">
        <f>IF(OR(A428="",D428=""),"",IF(AND(M428&gt;0,N428&gt;0),"Observed Wear","Default from Settings"))</f>
        <v/>
      </c>
      <c r="Q428" s="57">
        <f>IF($A428="","",IFERROR(VLOOKUP(D428,'Settings'!$A$15:$C$18,2,FALSE),""))</f>
        <v/>
      </c>
      <c r="R428" s="57">
        <f>IF($A428="","",IFERROR(MAX(0,L428-Q428),""))</f>
        <v/>
      </c>
      <c r="S428" s="29">
        <f>IF($A428="","",IFERROR(IF(L428&lt;=Q428,0,R428/O428*1000),""))</f>
        <v/>
      </c>
      <c r="T428" s="29">
        <f>IF($A428="","",IFERROR(J428+S428,""))</f>
        <v/>
      </c>
      <c r="U428" s="27" t="n"/>
      <c r="V428" s="29">
        <f>IF(A428="","",IF(U428="",'Settings'!$B$4,U428))</f>
        <v/>
      </c>
      <c r="W428" s="57">
        <f>IF($A428="","",IFERROR(S428/V428,""))</f>
        <v/>
      </c>
      <c r="X428" s="58">
        <f>IF($A428="","",IFERROR(IF(S428=0,I428,I428+ROUNDUP(W428*365/12,0)),""))</f>
        <v/>
      </c>
      <c r="Y428" s="59" t="n"/>
      <c r="Z428" s="59" t="n"/>
      <c r="AA428" s="60">
        <f>IF($A428="","",IFERROR(Y428+Z428,""))</f>
        <v/>
      </c>
      <c r="AB428" s="32">
        <f>IF(A428="","",IF(AD428&lt;&gt;"OK","Review Data",IF(L428&lt;=Q428,"Due Now",IF(X428&lt;='Settings'!$B$3,"Due Now",IF(X428&lt;='Settings'!$B$3+'Settings'!$B$5,"Due in 30 Days",IF(X428&lt;='Settings'!$B$3+'Settings'!$B$6,"Due in 90 Days",IF(X428&lt;=EDATE('Settings'!$B$3,6),"Due in 6 Months","Monitor")))))))</f>
        <v/>
      </c>
      <c r="AC428" s="61">
        <f>IF($A428="","",IFERROR(EOMONTH(X428,0),""))</f>
        <v/>
      </c>
      <c r="AD428" s="32">
        <f>IF(A428="","",IF(OR(B428="",C428="",D428="",G428="",H428="",I428="",J428="",K428="",L428="",Y428="",Z428=""),"Missing Required Input",IF(COUNTIF('Settings'!$A$15:$A$18,D428)=0,"Unknown Position Type",IF(J428&lt;H428,"Current Odometer Below Install",IF(I428&lt;G428,"Reading Date Before Install",IF(I428&gt;'Settings'!$B$3,"Reading Date After As-of Date",IF(L428&gt;K428,"Current Tread Above Original",IF(OR(H428&lt;0,J428&lt;0,K428&lt;=0,L428&lt;0,Y428&lt;0,Z428&lt;0,V428&lt;=0),"Check Numeric Input",IF(O428&lt;=0,"Check Wear Rate","OK")))))))))</f>
        <v/>
      </c>
      <c r="AE428" s="37" t="n"/>
      <c r="AF428" s="62">
        <f>IFERROR(IF(AND(AD428="OK",ISNUMBER(X428)),X428+ROW()/100000,""),"")</f>
        <v/>
      </c>
    </row>
    <row r="429">
      <c r="A429" s="25" t="n"/>
      <c r="B429" s="25" t="n"/>
      <c r="C429" s="25" t="n"/>
      <c r="D429" s="25" t="n"/>
      <c r="E429" s="25" t="n"/>
      <c r="F429" s="25" t="n"/>
      <c r="G429" s="55" t="n"/>
      <c r="H429" s="27" t="n"/>
      <c r="I429" s="55" t="n"/>
      <c r="J429" s="27" t="n"/>
      <c r="K429" s="56" t="n"/>
      <c r="L429" s="56" t="n"/>
      <c r="M429" s="29">
        <f>IF($A429="","",IFERROR(IF(OR(H429="",J429=""),"",MAX(0,J429-H429)),""))</f>
        <v/>
      </c>
      <c r="N429" s="57">
        <f>IF($A429="","",IFERROR(IF(OR(K429="",L429=""),"",MAX(0,K429-L429)),""))</f>
        <v/>
      </c>
      <c r="O429" s="31">
        <f>IF($A429="","",IFERROR(IF(AND(M429&gt;0,N429&gt;0),N429/(M429/1000),VLOOKUP(D429,'Settings'!$A$15:$C$18,3,FALSE)),""))</f>
        <v/>
      </c>
      <c r="P429" s="32">
        <f>IF(OR(A429="",D429=""),"",IF(AND(M429&gt;0,N429&gt;0),"Observed Wear","Default from Settings"))</f>
        <v/>
      </c>
      <c r="Q429" s="57">
        <f>IF($A429="","",IFERROR(VLOOKUP(D429,'Settings'!$A$15:$C$18,2,FALSE),""))</f>
        <v/>
      </c>
      <c r="R429" s="57">
        <f>IF($A429="","",IFERROR(MAX(0,L429-Q429),""))</f>
        <v/>
      </c>
      <c r="S429" s="29">
        <f>IF($A429="","",IFERROR(IF(L429&lt;=Q429,0,R429/O429*1000),""))</f>
        <v/>
      </c>
      <c r="T429" s="29">
        <f>IF($A429="","",IFERROR(J429+S429,""))</f>
        <v/>
      </c>
      <c r="U429" s="27" t="n"/>
      <c r="V429" s="29">
        <f>IF(A429="","",IF(U429="",'Settings'!$B$4,U429))</f>
        <v/>
      </c>
      <c r="W429" s="57">
        <f>IF($A429="","",IFERROR(S429/V429,""))</f>
        <v/>
      </c>
      <c r="X429" s="58">
        <f>IF($A429="","",IFERROR(IF(S429=0,I429,I429+ROUNDUP(W429*365/12,0)),""))</f>
        <v/>
      </c>
      <c r="Y429" s="59" t="n"/>
      <c r="Z429" s="59" t="n"/>
      <c r="AA429" s="60">
        <f>IF($A429="","",IFERROR(Y429+Z429,""))</f>
        <v/>
      </c>
      <c r="AB429" s="32">
        <f>IF(A429="","",IF(AD429&lt;&gt;"OK","Review Data",IF(L429&lt;=Q429,"Due Now",IF(X429&lt;='Settings'!$B$3,"Due Now",IF(X429&lt;='Settings'!$B$3+'Settings'!$B$5,"Due in 30 Days",IF(X429&lt;='Settings'!$B$3+'Settings'!$B$6,"Due in 90 Days",IF(X429&lt;=EDATE('Settings'!$B$3,6),"Due in 6 Months","Monitor")))))))</f>
        <v/>
      </c>
      <c r="AC429" s="61">
        <f>IF($A429="","",IFERROR(EOMONTH(X429,0),""))</f>
        <v/>
      </c>
      <c r="AD429" s="32">
        <f>IF(A429="","",IF(OR(B429="",C429="",D429="",G429="",H429="",I429="",J429="",K429="",L429="",Y429="",Z429=""),"Missing Required Input",IF(COUNTIF('Settings'!$A$15:$A$18,D429)=0,"Unknown Position Type",IF(J429&lt;H429,"Current Odometer Below Install",IF(I429&lt;G429,"Reading Date Before Install",IF(I429&gt;'Settings'!$B$3,"Reading Date After As-of Date",IF(L429&gt;K429,"Current Tread Above Original",IF(OR(H429&lt;0,J429&lt;0,K429&lt;=0,L429&lt;0,Y429&lt;0,Z429&lt;0,V429&lt;=0),"Check Numeric Input",IF(O429&lt;=0,"Check Wear Rate","OK")))))))))</f>
        <v/>
      </c>
      <c r="AE429" s="37" t="n"/>
      <c r="AF429" s="62">
        <f>IFERROR(IF(AND(AD429="OK",ISNUMBER(X429)),X429+ROW()/100000,""),"")</f>
        <v/>
      </c>
    </row>
    <row r="430">
      <c r="A430" s="25" t="n"/>
      <c r="B430" s="25" t="n"/>
      <c r="C430" s="25" t="n"/>
      <c r="D430" s="25" t="n"/>
      <c r="E430" s="25" t="n"/>
      <c r="F430" s="25" t="n"/>
      <c r="G430" s="55" t="n"/>
      <c r="H430" s="27" t="n"/>
      <c r="I430" s="55" t="n"/>
      <c r="J430" s="27" t="n"/>
      <c r="K430" s="56" t="n"/>
      <c r="L430" s="56" t="n"/>
      <c r="M430" s="29">
        <f>IF($A430="","",IFERROR(IF(OR(H430="",J430=""),"",MAX(0,J430-H430)),""))</f>
        <v/>
      </c>
      <c r="N430" s="57">
        <f>IF($A430="","",IFERROR(IF(OR(K430="",L430=""),"",MAX(0,K430-L430)),""))</f>
        <v/>
      </c>
      <c r="O430" s="31">
        <f>IF($A430="","",IFERROR(IF(AND(M430&gt;0,N430&gt;0),N430/(M430/1000),VLOOKUP(D430,'Settings'!$A$15:$C$18,3,FALSE)),""))</f>
        <v/>
      </c>
      <c r="P430" s="32">
        <f>IF(OR(A430="",D430=""),"",IF(AND(M430&gt;0,N430&gt;0),"Observed Wear","Default from Settings"))</f>
        <v/>
      </c>
      <c r="Q430" s="57">
        <f>IF($A430="","",IFERROR(VLOOKUP(D430,'Settings'!$A$15:$C$18,2,FALSE),""))</f>
        <v/>
      </c>
      <c r="R430" s="57">
        <f>IF($A430="","",IFERROR(MAX(0,L430-Q430),""))</f>
        <v/>
      </c>
      <c r="S430" s="29">
        <f>IF($A430="","",IFERROR(IF(L430&lt;=Q430,0,R430/O430*1000),""))</f>
        <v/>
      </c>
      <c r="T430" s="29">
        <f>IF($A430="","",IFERROR(J430+S430,""))</f>
        <v/>
      </c>
      <c r="U430" s="27" t="n"/>
      <c r="V430" s="29">
        <f>IF(A430="","",IF(U430="",'Settings'!$B$4,U430))</f>
        <v/>
      </c>
      <c r="W430" s="57">
        <f>IF($A430="","",IFERROR(S430/V430,""))</f>
        <v/>
      </c>
      <c r="X430" s="58">
        <f>IF($A430="","",IFERROR(IF(S430=0,I430,I430+ROUNDUP(W430*365/12,0)),""))</f>
        <v/>
      </c>
      <c r="Y430" s="59" t="n"/>
      <c r="Z430" s="59" t="n"/>
      <c r="AA430" s="60">
        <f>IF($A430="","",IFERROR(Y430+Z430,""))</f>
        <v/>
      </c>
      <c r="AB430" s="32">
        <f>IF(A430="","",IF(AD430&lt;&gt;"OK","Review Data",IF(L430&lt;=Q430,"Due Now",IF(X430&lt;='Settings'!$B$3,"Due Now",IF(X430&lt;='Settings'!$B$3+'Settings'!$B$5,"Due in 30 Days",IF(X430&lt;='Settings'!$B$3+'Settings'!$B$6,"Due in 90 Days",IF(X430&lt;=EDATE('Settings'!$B$3,6),"Due in 6 Months","Monitor")))))))</f>
        <v/>
      </c>
      <c r="AC430" s="61">
        <f>IF($A430="","",IFERROR(EOMONTH(X430,0),""))</f>
        <v/>
      </c>
      <c r="AD430" s="32">
        <f>IF(A430="","",IF(OR(B430="",C430="",D430="",G430="",H430="",I430="",J430="",K430="",L430="",Y430="",Z430=""),"Missing Required Input",IF(COUNTIF('Settings'!$A$15:$A$18,D430)=0,"Unknown Position Type",IF(J430&lt;H430,"Current Odometer Below Install",IF(I430&lt;G430,"Reading Date Before Install",IF(I430&gt;'Settings'!$B$3,"Reading Date After As-of Date",IF(L430&gt;K430,"Current Tread Above Original",IF(OR(H430&lt;0,J430&lt;0,K430&lt;=0,L430&lt;0,Y430&lt;0,Z430&lt;0,V430&lt;=0),"Check Numeric Input",IF(O430&lt;=0,"Check Wear Rate","OK")))))))))</f>
        <v/>
      </c>
      <c r="AE430" s="37" t="n"/>
      <c r="AF430" s="62">
        <f>IFERROR(IF(AND(AD430="OK",ISNUMBER(X430)),X430+ROW()/100000,""),"")</f>
        <v/>
      </c>
    </row>
    <row r="431">
      <c r="A431" s="25" t="n"/>
      <c r="B431" s="25" t="n"/>
      <c r="C431" s="25" t="n"/>
      <c r="D431" s="25" t="n"/>
      <c r="E431" s="25" t="n"/>
      <c r="F431" s="25" t="n"/>
      <c r="G431" s="55" t="n"/>
      <c r="H431" s="27" t="n"/>
      <c r="I431" s="55" t="n"/>
      <c r="J431" s="27" t="n"/>
      <c r="K431" s="56" t="n"/>
      <c r="L431" s="56" t="n"/>
      <c r="M431" s="29">
        <f>IF($A431="","",IFERROR(IF(OR(H431="",J431=""),"",MAX(0,J431-H431)),""))</f>
        <v/>
      </c>
      <c r="N431" s="57">
        <f>IF($A431="","",IFERROR(IF(OR(K431="",L431=""),"",MAX(0,K431-L431)),""))</f>
        <v/>
      </c>
      <c r="O431" s="31">
        <f>IF($A431="","",IFERROR(IF(AND(M431&gt;0,N431&gt;0),N431/(M431/1000),VLOOKUP(D431,'Settings'!$A$15:$C$18,3,FALSE)),""))</f>
        <v/>
      </c>
      <c r="P431" s="32">
        <f>IF(OR(A431="",D431=""),"",IF(AND(M431&gt;0,N431&gt;0),"Observed Wear","Default from Settings"))</f>
        <v/>
      </c>
      <c r="Q431" s="57">
        <f>IF($A431="","",IFERROR(VLOOKUP(D431,'Settings'!$A$15:$C$18,2,FALSE),""))</f>
        <v/>
      </c>
      <c r="R431" s="57">
        <f>IF($A431="","",IFERROR(MAX(0,L431-Q431),""))</f>
        <v/>
      </c>
      <c r="S431" s="29">
        <f>IF($A431="","",IFERROR(IF(L431&lt;=Q431,0,R431/O431*1000),""))</f>
        <v/>
      </c>
      <c r="T431" s="29">
        <f>IF($A431="","",IFERROR(J431+S431,""))</f>
        <v/>
      </c>
      <c r="U431" s="27" t="n"/>
      <c r="V431" s="29">
        <f>IF(A431="","",IF(U431="",'Settings'!$B$4,U431))</f>
        <v/>
      </c>
      <c r="W431" s="57">
        <f>IF($A431="","",IFERROR(S431/V431,""))</f>
        <v/>
      </c>
      <c r="X431" s="58">
        <f>IF($A431="","",IFERROR(IF(S431=0,I431,I431+ROUNDUP(W431*365/12,0)),""))</f>
        <v/>
      </c>
      <c r="Y431" s="59" t="n"/>
      <c r="Z431" s="59" t="n"/>
      <c r="AA431" s="60">
        <f>IF($A431="","",IFERROR(Y431+Z431,""))</f>
        <v/>
      </c>
      <c r="AB431" s="32">
        <f>IF(A431="","",IF(AD431&lt;&gt;"OK","Review Data",IF(L431&lt;=Q431,"Due Now",IF(X431&lt;='Settings'!$B$3,"Due Now",IF(X431&lt;='Settings'!$B$3+'Settings'!$B$5,"Due in 30 Days",IF(X431&lt;='Settings'!$B$3+'Settings'!$B$6,"Due in 90 Days",IF(X431&lt;=EDATE('Settings'!$B$3,6),"Due in 6 Months","Monitor")))))))</f>
        <v/>
      </c>
      <c r="AC431" s="61">
        <f>IF($A431="","",IFERROR(EOMONTH(X431,0),""))</f>
        <v/>
      </c>
      <c r="AD431" s="32">
        <f>IF(A431="","",IF(OR(B431="",C431="",D431="",G431="",H431="",I431="",J431="",K431="",L431="",Y431="",Z431=""),"Missing Required Input",IF(COUNTIF('Settings'!$A$15:$A$18,D431)=0,"Unknown Position Type",IF(J431&lt;H431,"Current Odometer Below Install",IF(I431&lt;G431,"Reading Date Before Install",IF(I431&gt;'Settings'!$B$3,"Reading Date After As-of Date",IF(L431&gt;K431,"Current Tread Above Original",IF(OR(H431&lt;0,J431&lt;0,K431&lt;=0,L431&lt;0,Y431&lt;0,Z431&lt;0,V431&lt;=0),"Check Numeric Input",IF(O431&lt;=0,"Check Wear Rate","OK")))))))))</f>
        <v/>
      </c>
      <c r="AE431" s="37" t="n"/>
      <c r="AF431" s="62">
        <f>IFERROR(IF(AND(AD431="OK",ISNUMBER(X431)),X431+ROW()/100000,""),"")</f>
        <v/>
      </c>
    </row>
    <row r="432">
      <c r="A432" s="25" t="n"/>
      <c r="B432" s="25" t="n"/>
      <c r="C432" s="25" t="n"/>
      <c r="D432" s="25" t="n"/>
      <c r="E432" s="25" t="n"/>
      <c r="F432" s="25" t="n"/>
      <c r="G432" s="55" t="n"/>
      <c r="H432" s="27" t="n"/>
      <c r="I432" s="55" t="n"/>
      <c r="J432" s="27" t="n"/>
      <c r="K432" s="56" t="n"/>
      <c r="L432" s="56" t="n"/>
      <c r="M432" s="29">
        <f>IF($A432="","",IFERROR(IF(OR(H432="",J432=""),"",MAX(0,J432-H432)),""))</f>
        <v/>
      </c>
      <c r="N432" s="57">
        <f>IF($A432="","",IFERROR(IF(OR(K432="",L432=""),"",MAX(0,K432-L432)),""))</f>
        <v/>
      </c>
      <c r="O432" s="31">
        <f>IF($A432="","",IFERROR(IF(AND(M432&gt;0,N432&gt;0),N432/(M432/1000),VLOOKUP(D432,'Settings'!$A$15:$C$18,3,FALSE)),""))</f>
        <v/>
      </c>
      <c r="P432" s="32">
        <f>IF(OR(A432="",D432=""),"",IF(AND(M432&gt;0,N432&gt;0),"Observed Wear","Default from Settings"))</f>
        <v/>
      </c>
      <c r="Q432" s="57">
        <f>IF($A432="","",IFERROR(VLOOKUP(D432,'Settings'!$A$15:$C$18,2,FALSE),""))</f>
        <v/>
      </c>
      <c r="R432" s="57">
        <f>IF($A432="","",IFERROR(MAX(0,L432-Q432),""))</f>
        <v/>
      </c>
      <c r="S432" s="29">
        <f>IF($A432="","",IFERROR(IF(L432&lt;=Q432,0,R432/O432*1000),""))</f>
        <v/>
      </c>
      <c r="T432" s="29">
        <f>IF($A432="","",IFERROR(J432+S432,""))</f>
        <v/>
      </c>
      <c r="U432" s="27" t="n"/>
      <c r="V432" s="29">
        <f>IF(A432="","",IF(U432="",'Settings'!$B$4,U432))</f>
        <v/>
      </c>
      <c r="W432" s="57">
        <f>IF($A432="","",IFERROR(S432/V432,""))</f>
        <v/>
      </c>
      <c r="X432" s="58">
        <f>IF($A432="","",IFERROR(IF(S432=0,I432,I432+ROUNDUP(W432*365/12,0)),""))</f>
        <v/>
      </c>
      <c r="Y432" s="59" t="n"/>
      <c r="Z432" s="59" t="n"/>
      <c r="AA432" s="60">
        <f>IF($A432="","",IFERROR(Y432+Z432,""))</f>
        <v/>
      </c>
      <c r="AB432" s="32">
        <f>IF(A432="","",IF(AD432&lt;&gt;"OK","Review Data",IF(L432&lt;=Q432,"Due Now",IF(X432&lt;='Settings'!$B$3,"Due Now",IF(X432&lt;='Settings'!$B$3+'Settings'!$B$5,"Due in 30 Days",IF(X432&lt;='Settings'!$B$3+'Settings'!$B$6,"Due in 90 Days",IF(X432&lt;=EDATE('Settings'!$B$3,6),"Due in 6 Months","Monitor")))))))</f>
        <v/>
      </c>
      <c r="AC432" s="61">
        <f>IF($A432="","",IFERROR(EOMONTH(X432,0),""))</f>
        <v/>
      </c>
      <c r="AD432" s="32">
        <f>IF(A432="","",IF(OR(B432="",C432="",D432="",G432="",H432="",I432="",J432="",K432="",L432="",Y432="",Z432=""),"Missing Required Input",IF(COUNTIF('Settings'!$A$15:$A$18,D432)=0,"Unknown Position Type",IF(J432&lt;H432,"Current Odometer Below Install",IF(I432&lt;G432,"Reading Date Before Install",IF(I432&gt;'Settings'!$B$3,"Reading Date After As-of Date",IF(L432&gt;K432,"Current Tread Above Original",IF(OR(H432&lt;0,J432&lt;0,K432&lt;=0,L432&lt;0,Y432&lt;0,Z432&lt;0,V432&lt;=0),"Check Numeric Input",IF(O432&lt;=0,"Check Wear Rate","OK")))))))))</f>
        <v/>
      </c>
      <c r="AE432" s="37" t="n"/>
      <c r="AF432" s="62">
        <f>IFERROR(IF(AND(AD432="OK",ISNUMBER(X432)),X432+ROW()/100000,""),"")</f>
        <v/>
      </c>
    </row>
    <row r="433">
      <c r="A433" s="25" t="n"/>
      <c r="B433" s="25" t="n"/>
      <c r="C433" s="25" t="n"/>
      <c r="D433" s="25" t="n"/>
      <c r="E433" s="25" t="n"/>
      <c r="F433" s="25" t="n"/>
      <c r="G433" s="55" t="n"/>
      <c r="H433" s="27" t="n"/>
      <c r="I433" s="55" t="n"/>
      <c r="J433" s="27" t="n"/>
      <c r="K433" s="56" t="n"/>
      <c r="L433" s="56" t="n"/>
      <c r="M433" s="29">
        <f>IF($A433="","",IFERROR(IF(OR(H433="",J433=""),"",MAX(0,J433-H433)),""))</f>
        <v/>
      </c>
      <c r="N433" s="57">
        <f>IF($A433="","",IFERROR(IF(OR(K433="",L433=""),"",MAX(0,K433-L433)),""))</f>
        <v/>
      </c>
      <c r="O433" s="31">
        <f>IF($A433="","",IFERROR(IF(AND(M433&gt;0,N433&gt;0),N433/(M433/1000),VLOOKUP(D433,'Settings'!$A$15:$C$18,3,FALSE)),""))</f>
        <v/>
      </c>
      <c r="P433" s="32">
        <f>IF(OR(A433="",D433=""),"",IF(AND(M433&gt;0,N433&gt;0),"Observed Wear","Default from Settings"))</f>
        <v/>
      </c>
      <c r="Q433" s="57">
        <f>IF($A433="","",IFERROR(VLOOKUP(D433,'Settings'!$A$15:$C$18,2,FALSE),""))</f>
        <v/>
      </c>
      <c r="R433" s="57">
        <f>IF($A433="","",IFERROR(MAX(0,L433-Q433),""))</f>
        <v/>
      </c>
      <c r="S433" s="29">
        <f>IF($A433="","",IFERROR(IF(L433&lt;=Q433,0,R433/O433*1000),""))</f>
        <v/>
      </c>
      <c r="T433" s="29">
        <f>IF($A433="","",IFERROR(J433+S433,""))</f>
        <v/>
      </c>
      <c r="U433" s="27" t="n"/>
      <c r="V433" s="29">
        <f>IF(A433="","",IF(U433="",'Settings'!$B$4,U433))</f>
        <v/>
      </c>
      <c r="W433" s="57">
        <f>IF($A433="","",IFERROR(S433/V433,""))</f>
        <v/>
      </c>
      <c r="X433" s="58">
        <f>IF($A433="","",IFERROR(IF(S433=0,I433,I433+ROUNDUP(W433*365/12,0)),""))</f>
        <v/>
      </c>
      <c r="Y433" s="59" t="n"/>
      <c r="Z433" s="59" t="n"/>
      <c r="AA433" s="60">
        <f>IF($A433="","",IFERROR(Y433+Z433,""))</f>
        <v/>
      </c>
      <c r="AB433" s="32">
        <f>IF(A433="","",IF(AD433&lt;&gt;"OK","Review Data",IF(L433&lt;=Q433,"Due Now",IF(X433&lt;='Settings'!$B$3,"Due Now",IF(X433&lt;='Settings'!$B$3+'Settings'!$B$5,"Due in 30 Days",IF(X433&lt;='Settings'!$B$3+'Settings'!$B$6,"Due in 90 Days",IF(X433&lt;=EDATE('Settings'!$B$3,6),"Due in 6 Months","Monitor")))))))</f>
        <v/>
      </c>
      <c r="AC433" s="61">
        <f>IF($A433="","",IFERROR(EOMONTH(X433,0),""))</f>
        <v/>
      </c>
      <c r="AD433" s="32">
        <f>IF(A433="","",IF(OR(B433="",C433="",D433="",G433="",H433="",I433="",J433="",K433="",L433="",Y433="",Z433=""),"Missing Required Input",IF(COUNTIF('Settings'!$A$15:$A$18,D433)=0,"Unknown Position Type",IF(J433&lt;H433,"Current Odometer Below Install",IF(I433&lt;G433,"Reading Date Before Install",IF(I433&gt;'Settings'!$B$3,"Reading Date After As-of Date",IF(L433&gt;K433,"Current Tread Above Original",IF(OR(H433&lt;0,J433&lt;0,K433&lt;=0,L433&lt;0,Y433&lt;0,Z433&lt;0,V433&lt;=0),"Check Numeric Input",IF(O433&lt;=0,"Check Wear Rate","OK")))))))))</f>
        <v/>
      </c>
      <c r="AE433" s="37" t="n"/>
      <c r="AF433" s="62">
        <f>IFERROR(IF(AND(AD433="OK",ISNUMBER(X433)),X433+ROW()/100000,""),"")</f>
        <v/>
      </c>
    </row>
    <row r="434">
      <c r="A434" s="25" t="n"/>
      <c r="B434" s="25" t="n"/>
      <c r="C434" s="25" t="n"/>
      <c r="D434" s="25" t="n"/>
      <c r="E434" s="25" t="n"/>
      <c r="F434" s="25" t="n"/>
      <c r="G434" s="55" t="n"/>
      <c r="H434" s="27" t="n"/>
      <c r="I434" s="55" t="n"/>
      <c r="J434" s="27" t="n"/>
      <c r="K434" s="56" t="n"/>
      <c r="L434" s="56" t="n"/>
      <c r="M434" s="29">
        <f>IF($A434="","",IFERROR(IF(OR(H434="",J434=""),"",MAX(0,J434-H434)),""))</f>
        <v/>
      </c>
      <c r="N434" s="57">
        <f>IF($A434="","",IFERROR(IF(OR(K434="",L434=""),"",MAX(0,K434-L434)),""))</f>
        <v/>
      </c>
      <c r="O434" s="31">
        <f>IF($A434="","",IFERROR(IF(AND(M434&gt;0,N434&gt;0),N434/(M434/1000),VLOOKUP(D434,'Settings'!$A$15:$C$18,3,FALSE)),""))</f>
        <v/>
      </c>
      <c r="P434" s="32">
        <f>IF(OR(A434="",D434=""),"",IF(AND(M434&gt;0,N434&gt;0),"Observed Wear","Default from Settings"))</f>
        <v/>
      </c>
      <c r="Q434" s="57">
        <f>IF($A434="","",IFERROR(VLOOKUP(D434,'Settings'!$A$15:$C$18,2,FALSE),""))</f>
        <v/>
      </c>
      <c r="R434" s="57">
        <f>IF($A434="","",IFERROR(MAX(0,L434-Q434),""))</f>
        <v/>
      </c>
      <c r="S434" s="29">
        <f>IF($A434="","",IFERROR(IF(L434&lt;=Q434,0,R434/O434*1000),""))</f>
        <v/>
      </c>
      <c r="T434" s="29">
        <f>IF($A434="","",IFERROR(J434+S434,""))</f>
        <v/>
      </c>
      <c r="U434" s="27" t="n"/>
      <c r="V434" s="29">
        <f>IF(A434="","",IF(U434="",'Settings'!$B$4,U434))</f>
        <v/>
      </c>
      <c r="W434" s="57">
        <f>IF($A434="","",IFERROR(S434/V434,""))</f>
        <v/>
      </c>
      <c r="X434" s="58">
        <f>IF($A434="","",IFERROR(IF(S434=0,I434,I434+ROUNDUP(W434*365/12,0)),""))</f>
        <v/>
      </c>
      <c r="Y434" s="59" t="n"/>
      <c r="Z434" s="59" t="n"/>
      <c r="AA434" s="60">
        <f>IF($A434="","",IFERROR(Y434+Z434,""))</f>
        <v/>
      </c>
      <c r="AB434" s="32">
        <f>IF(A434="","",IF(AD434&lt;&gt;"OK","Review Data",IF(L434&lt;=Q434,"Due Now",IF(X434&lt;='Settings'!$B$3,"Due Now",IF(X434&lt;='Settings'!$B$3+'Settings'!$B$5,"Due in 30 Days",IF(X434&lt;='Settings'!$B$3+'Settings'!$B$6,"Due in 90 Days",IF(X434&lt;=EDATE('Settings'!$B$3,6),"Due in 6 Months","Monitor")))))))</f>
        <v/>
      </c>
      <c r="AC434" s="61">
        <f>IF($A434="","",IFERROR(EOMONTH(X434,0),""))</f>
        <v/>
      </c>
      <c r="AD434" s="32">
        <f>IF(A434="","",IF(OR(B434="",C434="",D434="",G434="",H434="",I434="",J434="",K434="",L434="",Y434="",Z434=""),"Missing Required Input",IF(COUNTIF('Settings'!$A$15:$A$18,D434)=0,"Unknown Position Type",IF(J434&lt;H434,"Current Odometer Below Install",IF(I434&lt;G434,"Reading Date Before Install",IF(I434&gt;'Settings'!$B$3,"Reading Date After As-of Date",IF(L434&gt;K434,"Current Tread Above Original",IF(OR(H434&lt;0,J434&lt;0,K434&lt;=0,L434&lt;0,Y434&lt;0,Z434&lt;0,V434&lt;=0),"Check Numeric Input",IF(O434&lt;=0,"Check Wear Rate","OK")))))))))</f>
        <v/>
      </c>
      <c r="AE434" s="37" t="n"/>
      <c r="AF434" s="62">
        <f>IFERROR(IF(AND(AD434="OK",ISNUMBER(X434)),X434+ROW()/100000,""),"")</f>
        <v/>
      </c>
    </row>
    <row r="435">
      <c r="A435" s="25" t="n"/>
      <c r="B435" s="25" t="n"/>
      <c r="C435" s="25" t="n"/>
      <c r="D435" s="25" t="n"/>
      <c r="E435" s="25" t="n"/>
      <c r="F435" s="25" t="n"/>
      <c r="G435" s="55" t="n"/>
      <c r="H435" s="27" t="n"/>
      <c r="I435" s="55" t="n"/>
      <c r="J435" s="27" t="n"/>
      <c r="K435" s="56" t="n"/>
      <c r="L435" s="56" t="n"/>
      <c r="M435" s="29">
        <f>IF($A435="","",IFERROR(IF(OR(H435="",J435=""),"",MAX(0,J435-H435)),""))</f>
        <v/>
      </c>
      <c r="N435" s="57">
        <f>IF($A435="","",IFERROR(IF(OR(K435="",L435=""),"",MAX(0,K435-L435)),""))</f>
        <v/>
      </c>
      <c r="O435" s="31">
        <f>IF($A435="","",IFERROR(IF(AND(M435&gt;0,N435&gt;0),N435/(M435/1000),VLOOKUP(D435,'Settings'!$A$15:$C$18,3,FALSE)),""))</f>
        <v/>
      </c>
      <c r="P435" s="32">
        <f>IF(OR(A435="",D435=""),"",IF(AND(M435&gt;0,N435&gt;0),"Observed Wear","Default from Settings"))</f>
        <v/>
      </c>
      <c r="Q435" s="57">
        <f>IF($A435="","",IFERROR(VLOOKUP(D435,'Settings'!$A$15:$C$18,2,FALSE),""))</f>
        <v/>
      </c>
      <c r="R435" s="57">
        <f>IF($A435="","",IFERROR(MAX(0,L435-Q435),""))</f>
        <v/>
      </c>
      <c r="S435" s="29">
        <f>IF($A435="","",IFERROR(IF(L435&lt;=Q435,0,R435/O435*1000),""))</f>
        <v/>
      </c>
      <c r="T435" s="29">
        <f>IF($A435="","",IFERROR(J435+S435,""))</f>
        <v/>
      </c>
      <c r="U435" s="27" t="n"/>
      <c r="V435" s="29">
        <f>IF(A435="","",IF(U435="",'Settings'!$B$4,U435))</f>
        <v/>
      </c>
      <c r="W435" s="57">
        <f>IF($A435="","",IFERROR(S435/V435,""))</f>
        <v/>
      </c>
      <c r="X435" s="58">
        <f>IF($A435="","",IFERROR(IF(S435=0,I435,I435+ROUNDUP(W435*365/12,0)),""))</f>
        <v/>
      </c>
      <c r="Y435" s="59" t="n"/>
      <c r="Z435" s="59" t="n"/>
      <c r="AA435" s="60">
        <f>IF($A435="","",IFERROR(Y435+Z435,""))</f>
        <v/>
      </c>
      <c r="AB435" s="32">
        <f>IF(A435="","",IF(AD435&lt;&gt;"OK","Review Data",IF(L435&lt;=Q435,"Due Now",IF(X435&lt;='Settings'!$B$3,"Due Now",IF(X435&lt;='Settings'!$B$3+'Settings'!$B$5,"Due in 30 Days",IF(X435&lt;='Settings'!$B$3+'Settings'!$B$6,"Due in 90 Days",IF(X435&lt;=EDATE('Settings'!$B$3,6),"Due in 6 Months","Monitor")))))))</f>
        <v/>
      </c>
      <c r="AC435" s="61">
        <f>IF($A435="","",IFERROR(EOMONTH(X435,0),""))</f>
        <v/>
      </c>
      <c r="AD435" s="32">
        <f>IF(A435="","",IF(OR(B435="",C435="",D435="",G435="",H435="",I435="",J435="",K435="",L435="",Y435="",Z435=""),"Missing Required Input",IF(COUNTIF('Settings'!$A$15:$A$18,D435)=0,"Unknown Position Type",IF(J435&lt;H435,"Current Odometer Below Install",IF(I435&lt;G435,"Reading Date Before Install",IF(I435&gt;'Settings'!$B$3,"Reading Date After As-of Date",IF(L435&gt;K435,"Current Tread Above Original",IF(OR(H435&lt;0,J435&lt;0,K435&lt;=0,L435&lt;0,Y435&lt;0,Z435&lt;0,V435&lt;=0),"Check Numeric Input",IF(O435&lt;=0,"Check Wear Rate","OK")))))))))</f>
        <v/>
      </c>
      <c r="AE435" s="37" t="n"/>
      <c r="AF435" s="62">
        <f>IFERROR(IF(AND(AD435="OK",ISNUMBER(X435)),X435+ROW()/100000,""),"")</f>
        <v/>
      </c>
    </row>
    <row r="436">
      <c r="A436" s="25" t="n"/>
      <c r="B436" s="25" t="n"/>
      <c r="C436" s="25" t="n"/>
      <c r="D436" s="25" t="n"/>
      <c r="E436" s="25" t="n"/>
      <c r="F436" s="25" t="n"/>
      <c r="G436" s="55" t="n"/>
      <c r="H436" s="27" t="n"/>
      <c r="I436" s="55" t="n"/>
      <c r="J436" s="27" t="n"/>
      <c r="K436" s="56" t="n"/>
      <c r="L436" s="56" t="n"/>
      <c r="M436" s="29">
        <f>IF($A436="","",IFERROR(IF(OR(H436="",J436=""),"",MAX(0,J436-H436)),""))</f>
        <v/>
      </c>
      <c r="N436" s="57">
        <f>IF($A436="","",IFERROR(IF(OR(K436="",L436=""),"",MAX(0,K436-L436)),""))</f>
        <v/>
      </c>
      <c r="O436" s="31">
        <f>IF($A436="","",IFERROR(IF(AND(M436&gt;0,N436&gt;0),N436/(M436/1000),VLOOKUP(D436,'Settings'!$A$15:$C$18,3,FALSE)),""))</f>
        <v/>
      </c>
      <c r="P436" s="32">
        <f>IF(OR(A436="",D436=""),"",IF(AND(M436&gt;0,N436&gt;0),"Observed Wear","Default from Settings"))</f>
        <v/>
      </c>
      <c r="Q436" s="57">
        <f>IF($A436="","",IFERROR(VLOOKUP(D436,'Settings'!$A$15:$C$18,2,FALSE),""))</f>
        <v/>
      </c>
      <c r="R436" s="57">
        <f>IF($A436="","",IFERROR(MAX(0,L436-Q436),""))</f>
        <v/>
      </c>
      <c r="S436" s="29">
        <f>IF($A436="","",IFERROR(IF(L436&lt;=Q436,0,R436/O436*1000),""))</f>
        <v/>
      </c>
      <c r="T436" s="29">
        <f>IF($A436="","",IFERROR(J436+S436,""))</f>
        <v/>
      </c>
      <c r="U436" s="27" t="n"/>
      <c r="V436" s="29">
        <f>IF(A436="","",IF(U436="",'Settings'!$B$4,U436))</f>
        <v/>
      </c>
      <c r="W436" s="57">
        <f>IF($A436="","",IFERROR(S436/V436,""))</f>
        <v/>
      </c>
      <c r="X436" s="58">
        <f>IF($A436="","",IFERROR(IF(S436=0,I436,I436+ROUNDUP(W436*365/12,0)),""))</f>
        <v/>
      </c>
      <c r="Y436" s="59" t="n"/>
      <c r="Z436" s="59" t="n"/>
      <c r="AA436" s="60">
        <f>IF($A436="","",IFERROR(Y436+Z436,""))</f>
        <v/>
      </c>
      <c r="AB436" s="32">
        <f>IF(A436="","",IF(AD436&lt;&gt;"OK","Review Data",IF(L436&lt;=Q436,"Due Now",IF(X436&lt;='Settings'!$B$3,"Due Now",IF(X436&lt;='Settings'!$B$3+'Settings'!$B$5,"Due in 30 Days",IF(X436&lt;='Settings'!$B$3+'Settings'!$B$6,"Due in 90 Days",IF(X436&lt;=EDATE('Settings'!$B$3,6),"Due in 6 Months","Monitor")))))))</f>
        <v/>
      </c>
      <c r="AC436" s="61">
        <f>IF($A436="","",IFERROR(EOMONTH(X436,0),""))</f>
        <v/>
      </c>
      <c r="AD436" s="32">
        <f>IF(A436="","",IF(OR(B436="",C436="",D436="",G436="",H436="",I436="",J436="",K436="",L436="",Y436="",Z436=""),"Missing Required Input",IF(COUNTIF('Settings'!$A$15:$A$18,D436)=0,"Unknown Position Type",IF(J436&lt;H436,"Current Odometer Below Install",IF(I436&lt;G436,"Reading Date Before Install",IF(I436&gt;'Settings'!$B$3,"Reading Date After As-of Date",IF(L436&gt;K436,"Current Tread Above Original",IF(OR(H436&lt;0,J436&lt;0,K436&lt;=0,L436&lt;0,Y436&lt;0,Z436&lt;0,V436&lt;=0),"Check Numeric Input",IF(O436&lt;=0,"Check Wear Rate","OK")))))))))</f>
        <v/>
      </c>
      <c r="AE436" s="37" t="n"/>
      <c r="AF436" s="62">
        <f>IFERROR(IF(AND(AD436="OK",ISNUMBER(X436)),X436+ROW()/100000,""),"")</f>
        <v/>
      </c>
    </row>
    <row r="437">
      <c r="A437" s="25" t="n"/>
      <c r="B437" s="25" t="n"/>
      <c r="C437" s="25" t="n"/>
      <c r="D437" s="25" t="n"/>
      <c r="E437" s="25" t="n"/>
      <c r="F437" s="25" t="n"/>
      <c r="G437" s="55" t="n"/>
      <c r="H437" s="27" t="n"/>
      <c r="I437" s="55" t="n"/>
      <c r="J437" s="27" t="n"/>
      <c r="K437" s="56" t="n"/>
      <c r="L437" s="56" t="n"/>
      <c r="M437" s="29">
        <f>IF($A437="","",IFERROR(IF(OR(H437="",J437=""),"",MAX(0,J437-H437)),""))</f>
        <v/>
      </c>
      <c r="N437" s="57">
        <f>IF($A437="","",IFERROR(IF(OR(K437="",L437=""),"",MAX(0,K437-L437)),""))</f>
        <v/>
      </c>
      <c r="O437" s="31">
        <f>IF($A437="","",IFERROR(IF(AND(M437&gt;0,N437&gt;0),N437/(M437/1000),VLOOKUP(D437,'Settings'!$A$15:$C$18,3,FALSE)),""))</f>
        <v/>
      </c>
      <c r="P437" s="32">
        <f>IF(OR(A437="",D437=""),"",IF(AND(M437&gt;0,N437&gt;0),"Observed Wear","Default from Settings"))</f>
        <v/>
      </c>
      <c r="Q437" s="57">
        <f>IF($A437="","",IFERROR(VLOOKUP(D437,'Settings'!$A$15:$C$18,2,FALSE),""))</f>
        <v/>
      </c>
      <c r="R437" s="57">
        <f>IF($A437="","",IFERROR(MAX(0,L437-Q437),""))</f>
        <v/>
      </c>
      <c r="S437" s="29">
        <f>IF($A437="","",IFERROR(IF(L437&lt;=Q437,0,R437/O437*1000),""))</f>
        <v/>
      </c>
      <c r="T437" s="29">
        <f>IF($A437="","",IFERROR(J437+S437,""))</f>
        <v/>
      </c>
      <c r="U437" s="27" t="n"/>
      <c r="V437" s="29">
        <f>IF(A437="","",IF(U437="",'Settings'!$B$4,U437))</f>
        <v/>
      </c>
      <c r="W437" s="57">
        <f>IF($A437="","",IFERROR(S437/V437,""))</f>
        <v/>
      </c>
      <c r="X437" s="58">
        <f>IF($A437="","",IFERROR(IF(S437=0,I437,I437+ROUNDUP(W437*365/12,0)),""))</f>
        <v/>
      </c>
      <c r="Y437" s="59" t="n"/>
      <c r="Z437" s="59" t="n"/>
      <c r="AA437" s="60">
        <f>IF($A437="","",IFERROR(Y437+Z437,""))</f>
        <v/>
      </c>
      <c r="AB437" s="32">
        <f>IF(A437="","",IF(AD437&lt;&gt;"OK","Review Data",IF(L437&lt;=Q437,"Due Now",IF(X437&lt;='Settings'!$B$3,"Due Now",IF(X437&lt;='Settings'!$B$3+'Settings'!$B$5,"Due in 30 Days",IF(X437&lt;='Settings'!$B$3+'Settings'!$B$6,"Due in 90 Days",IF(X437&lt;=EDATE('Settings'!$B$3,6),"Due in 6 Months","Monitor")))))))</f>
        <v/>
      </c>
      <c r="AC437" s="61">
        <f>IF($A437="","",IFERROR(EOMONTH(X437,0),""))</f>
        <v/>
      </c>
      <c r="AD437" s="32">
        <f>IF(A437="","",IF(OR(B437="",C437="",D437="",G437="",H437="",I437="",J437="",K437="",L437="",Y437="",Z437=""),"Missing Required Input",IF(COUNTIF('Settings'!$A$15:$A$18,D437)=0,"Unknown Position Type",IF(J437&lt;H437,"Current Odometer Below Install",IF(I437&lt;G437,"Reading Date Before Install",IF(I437&gt;'Settings'!$B$3,"Reading Date After As-of Date",IF(L437&gt;K437,"Current Tread Above Original",IF(OR(H437&lt;0,J437&lt;0,K437&lt;=0,L437&lt;0,Y437&lt;0,Z437&lt;0,V437&lt;=0),"Check Numeric Input",IF(O437&lt;=0,"Check Wear Rate","OK")))))))))</f>
        <v/>
      </c>
      <c r="AE437" s="37" t="n"/>
      <c r="AF437" s="62">
        <f>IFERROR(IF(AND(AD437="OK",ISNUMBER(X437)),X437+ROW()/100000,""),"")</f>
        <v/>
      </c>
    </row>
    <row r="438">
      <c r="A438" s="25" t="n"/>
      <c r="B438" s="25" t="n"/>
      <c r="C438" s="25" t="n"/>
      <c r="D438" s="25" t="n"/>
      <c r="E438" s="25" t="n"/>
      <c r="F438" s="25" t="n"/>
      <c r="G438" s="55" t="n"/>
      <c r="H438" s="27" t="n"/>
      <c r="I438" s="55" t="n"/>
      <c r="J438" s="27" t="n"/>
      <c r="K438" s="56" t="n"/>
      <c r="L438" s="56" t="n"/>
      <c r="M438" s="29">
        <f>IF($A438="","",IFERROR(IF(OR(H438="",J438=""),"",MAX(0,J438-H438)),""))</f>
        <v/>
      </c>
      <c r="N438" s="57">
        <f>IF($A438="","",IFERROR(IF(OR(K438="",L438=""),"",MAX(0,K438-L438)),""))</f>
        <v/>
      </c>
      <c r="O438" s="31">
        <f>IF($A438="","",IFERROR(IF(AND(M438&gt;0,N438&gt;0),N438/(M438/1000),VLOOKUP(D438,'Settings'!$A$15:$C$18,3,FALSE)),""))</f>
        <v/>
      </c>
      <c r="P438" s="32">
        <f>IF(OR(A438="",D438=""),"",IF(AND(M438&gt;0,N438&gt;0),"Observed Wear","Default from Settings"))</f>
        <v/>
      </c>
      <c r="Q438" s="57">
        <f>IF($A438="","",IFERROR(VLOOKUP(D438,'Settings'!$A$15:$C$18,2,FALSE),""))</f>
        <v/>
      </c>
      <c r="R438" s="57">
        <f>IF($A438="","",IFERROR(MAX(0,L438-Q438),""))</f>
        <v/>
      </c>
      <c r="S438" s="29">
        <f>IF($A438="","",IFERROR(IF(L438&lt;=Q438,0,R438/O438*1000),""))</f>
        <v/>
      </c>
      <c r="T438" s="29">
        <f>IF($A438="","",IFERROR(J438+S438,""))</f>
        <v/>
      </c>
      <c r="U438" s="27" t="n"/>
      <c r="V438" s="29">
        <f>IF(A438="","",IF(U438="",'Settings'!$B$4,U438))</f>
        <v/>
      </c>
      <c r="W438" s="57">
        <f>IF($A438="","",IFERROR(S438/V438,""))</f>
        <v/>
      </c>
      <c r="X438" s="58">
        <f>IF($A438="","",IFERROR(IF(S438=0,I438,I438+ROUNDUP(W438*365/12,0)),""))</f>
        <v/>
      </c>
      <c r="Y438" s="59" t="n"/>
      <c r="Z438" s="59" t="n"/>
      <c r="AA438" s="60">
        <f>IF($A438="","",IFERROR(Y438+Z438,""))</f>
        <v/>
      </c>
      <c r="AB438" s="32">
        <f>IF(A438="","",IF(AD438&lt;&gt;"OK","Review Data",IF(L438&lt;=Q438,"Due Now",IF(X438&lt;='Settings'!$B$3,"Due Now",IF(X438&lt;='Settings'!$B$3+'Settings'!$B$5,"Due in 30 Days",IF(X438&lt;='Settings'!$B$3+'Settings'!$B$6,"Due in 90 Days",IF(X438&lt;=EDATE('Settings'!$B$3,6),"Due in 6 Months","Monitor")))))))</f>
        <v/>
      </c>
      <c r="AC438" s="61">
        <f>IF($A438="","",IFERROR(EOMONTH(X438,0),""))</f>
        <v/>
      </c>
      <c r="AD438" s="32">
        <f>IF(A438="","",IF(OR(B438="",C438="",D438="",G438="",H438="",I438="",J438="",K438="",L438="",Y438="",Z438=""),"Missing Required Input",IF(COUNTIF('Settings'!$A$15:$A$18,D438)=0,"Unknown Position Type",IF(J438&lt;H438,"Current Odometer Below Install",IF(I438&lt;G438,"Reading Date Before Install",IF(I438&gt;'Settings'!$B$3,"Reading Date After As-of Date",IF(L438&gt;K438,"Current Tread Above Original",IF(OR(H438&lt;0,J438&lt;0,K438&lt;=0,L438&lt;0,Y438&lt;0,Z438&lt;0,V438&lt;=0),"Check Numeric Input",IF(O438&lt;=0,"Check Wear Rate","OK")))))))))</f>
        <v/>
      </c>
      <c r="AE438" s="37" t="n"/>
      <c r="AF438" s="62">
        <f>IFERROR(IF(AND(AD438="OK",ISNUMBER(X438)),X438+ROW()/100000,""),"")</f>
        <v/>
      </c>
    </row>
    <row r="439">
      <c r="A439" s="25" t="n"/>
      <c r="B439" s="25" t="n"/>
      <c r="C439" s="25" t="n"/>
      <c r="D439" s="25" t="n"/>
      <c r="E439" s="25" t="n"/>
      <c r="F439" s="25" t="n"/>
      <c r="G439" s="55" t="n"/>
      <c r="H439" s="27" t="n"/>
      <c r="I439" s="55" t="n"/>
      <c r="J439" s="27" t="n"/>
      <c r="K439" s="56" t="n"/>
      <c r="L439" s="56" t="n"/>
      <c r="M439" s="29">
        <f>IF($A439="","",IFERROR(IF(OR(H439="",J439=""),"",MAX(0,J439-H439)),""))</f>
        <v/>
      </c>
      <c r="N439" s="57">
        <f>IF($A439="","",IFERROR(IF(OR(K439="",L439=""),"",MAX(0,K439-L439)),""))</f>
        <v/>
      </c>
      <c r="O439" s="31">
        <f>IF($A439="","",IFERROR(IF(AND(M439&gt;0,N439&gt;0),N439/(M439/1000),VLOOKUP(D439,'Settings'!$A$15:$C$18,3,FALSE)),""))</f>
        <v/>
      </c>
      <c r="P439" s="32">
        <f>IF(OR(A439="",D439=""),"",IF(AND(M439&gt;0,N439&gt;0),"Observed Wear","Default from Settings"))</f>
        <v/>
      </c>
      <c r="Q439" s="57">
        <f>IF($A439="","",IFERROR(VLOOKUP(D439,'Settings'!$A$15:$C$18,2,FALSE),""))</f>
        <v/>
      </c>
      <c r="R439" s="57">
        <f>IF($A439="","",IFERROR(MAX(0,L439-Q439),""))</f>
        <v/>
      </c>
      <c r="S439" s="29">
        <f>IF($A439="","",IFERROR(IF(L439&lt;=Q439,0,R439/O439*1000),""))</f>
        <v/>
      </c>
      <c r="T439" s="29">
        <f>IF($A439="","",IFERROR(J439+S439,""))</f>
        <v/>
      </c>
      <c r="U439" s="27" t="n"/>
      <c r="V439" s="29">
        <f>IF(A439="","",IF(U439="",'Settings'!$B$4,U439))</f>
        <v/>
      </c>
      <c r="W439" s="57">
        <f>IF($A439="","",IFERROR(S439/V439,""))</f>
        <v/>
      </c>
      <c r="X439" s="58">
        <f>IF($A439="","",IFERROR(IF(S439=0,I439,I439+ROUNDUP(W439*365/12,0)),""))</f>
        <v/>
      </c>
      <c r="Y439" s="59" t="n"/>
      <c r="Z439" s="59" t="n"/>
      <c r="AA439" s="60">
        <f>IF($A439="","",IFERROR(Y439+Z439,""))</f>
        <v/>
      </c>
      <c r="AB439" s="32">
        <f>IF(A439="","",IF(AD439&lt;&gt;"OK","Review Data",IF(L439&lt;=Q439,"Due Now",IF(X439&lt;='Settings'!$B$3,"Due Now",IF(X439&lt;='Settings'!$B$3+'Settings'!$B$5,"Due in 30 Days",IF(X439&lt;='Settings'!$B$3+'Settings'!$B$6,"Due in 90 Days",IF(X439&lt;=EDATE('Settings'!$B$3,6),"Due in 6 Months","Monitor")))))))</f>
        <v/>
      </c>
      <c r="AC439" s="61">
        <f>IF($A439="","",IFERROR(EOMONTH(X439,0),""))</f>
        <v/>
      </c>
      <c r="AD439" s="32">
        <f>IF(A439="","",IF(OR(B439="",C439="",D439="",G439="",H439="",I439="",J439="",K439="",L439="",Y439="",Z439=""),"Missing Required Input",IF(COUNTIF('Settings'!$A$15:$A$18,D439)=0,"Unknown Position Type",IF(J439&lt;H439,"Current Odometer Below Install",IF(I439&lt;G439,"Reading Date Before Install",IF(I439&gt;'Settings'!$B$3,"Reading Date After As-of Date",IF(L439&gt;K439,"Current Tread Above Original",IF(OR(H439&lt;0,J439&lt;0,K439&lt;=0,L439&lt;0,Y439&lt;0,Z439&lt;0,V439&lt;=0),"Check Numeric Input",IF(O439&lt;=0,"Check Wear Rate","OK")))))))))</f>
        <v/>
      </c>
      <c r="AE439" s="37" t="n"/>
      <c r="AF439" s="62">
        <f>IFERROR(IF(AND(AD439="OK",ISNUMBER(X439)),X439+ROW()/100000,""),"")</f>
        <v/>
      </c>
    </row>
    <row r="440">
      <c r="A440" s="25" t="n"/>
      <c r="B440" s="25" t="n"/>
      <c r="C440" s="25" t="n"/>
      <c r="D440" s="25" t="n"/>
      <c r="E440" s="25" t="n"/>
      <c r="F440" s="25" t="n"/>
      <c r="G440" s="55" t="n"/>
      <c r="H440" s="27" t="n"/>
      <c r="I440" s="55" t="n"/>
      <c r="J440" s="27" t="n"/>
      <c r="K440" s="56" t="n"/>
      <c r="L440" s="56" t="n"/>
      <c r="M440" s="29">
        <f>IF($A440="","",IFERROR(IF(OR(H440="",J440=""),"",MAX(0,J440-H440)),""))</f>
        <v/>
      </c>
      <c r="N440" s="57">
        <f>IF($A440="","",IFERROR(IF(OR(K440="",L440=""),"",MAX(0,K440-L440)),""))</f>
        <v/>
      </c>
      <c r="O440" s="31">
        <f>IF($A440="","",IFERROR(IF(AND(M440&gt;0,N440&gt;0),N440/(M440/1000),VLOOKUP(D440,'Settings'!$A$15:$C$18,3,FALSE)),""))</f>
        <v/>
      </c>
      <c r="P440" s="32">
        <f>IF(OR(A440="",D440=""),"",IF(AND(M440&gt;0,N440&gt;0),"Observed Wear","Default from Settings"))</f>
        <v/>
      </c>
      <c r="Q440" s="57">
        <f>IF($A440="","",IFERROR(VLOOKUP(D440,'Settings'!$A$15:$C$18,2,FALSE),""))</f>
        <v/>
      </c>
      <c r="R440" s="57">
        <f>IF($A440="","",IFERROR(MAX(0,L440-Q440),""))</f>
        <v/>
      </c>
      <c r="S440" s="29">
        <f>IF($A440="","",IFERROR(IF(L440&lt;=Q440,0,R440/O440*1000),""))</f>
        <v/>
      </c>
      <c r="T440" s="29">
        <f>IF($A440="","",IFERROR(J440+S440,""))</f>
        <v/>
      </c>
      <c r="U440" s="27" t="n"/>
      <c r="V440" s="29">
        <f>IF(A440="","",IF(U440="",'Settings'!$B$4,U440))</f>
        <v/>
      </c>
      <c r="W440" s="57">
        <f>IF($A440="","",IFERROR(S440/V440,""))</f>
        <v/>
      </c>
      <c r="X440" s="58">
        <f>IF($A440="","",IFERROR(IF(S440=0,I440,I440+ROUNDUP(W440*365/12,0)),""))</f>
        <v/>
      </c>
      <c r="Y440" s="59" t="n"/>
      <c r="Z440" s="59" t="n"/>
      <c r="AA440" s="60">
        <f>IF($A440="","",IFERROR(Y440+Z440,""))</f>
        <v/>
      </c>
      <c r="AB440" s="32">
        <f>IF(A440="","",IF(AD440&lt;&gt;"OK","Review Data",IF(L440&lt;=Q440,"Due Now",IF(X440&lt;='Settings'!$B$3,"Due Now",IF(X440&lt;='Settings'!$B$3+'Settings'!$B$5,"Due in 30 Days",IF(X440&lt;='Settings'!$B$3+'Settings'!$B$6,"Due in 90 Days",IF(X440&lt;=EDATE('Settings'!$B$3,6),"Due in 6 Months","Monitor")))))))</f>
        <v/>
      </c>
      <c r="AC440" s="61">
        <f>IF($A440="","",IFERROR(EOMONTH(X440,0),""))</f>
        <v/>
      </c>
      <c r="AD440" s="32">
        <f>IF(A440="","",IF(OR(B440="",C440="",D440="",G440="",H440="",I440="",J440="",K440="",L440="",Y440="",Z440=""),"Missing Required Input",IF(COUNTIF('Settings'!$A$15:$A$18,D440)=0,"Unknown Position Type",IF(J440&lt;H440,"Current Odometer Below Install",IF(I440&lt;G440,"Reading Date Before Install",IF(I440&gt;'Settings'!$B$3,"Reading Date After As-of Date",IF(L440&gt;K440,"Current Tread Above Original",IF(OR(H440&lt;0,J440&lt;0,K440&lt;=0,L440&lt;0,Y440&lt;0,Z440&lt;0,V440&lt;=0),"Check Numeric Input",IF(O440&lt;=0,"Check Wear Rate","OK")))))))))</f>
        <v/>
      </c>
      <c r="AE440" s="37" t="n"/>
      <c r="AF440" s="62">
        <f>IFERROR(IF(AND(AD440="OK",ISNUMBER(X440)),X440+ROW()/100000,""),"")</f>
        <v/>
      </c>
    </row>
    <row r="441">
      <c r="A441" s="25" t="n"/>
      <c r="B441" s="25" t="n"/>
      <c r="C441" s="25" t="n"/>
      <c r="D441" s="25" t="n"/>
      <c r="E441" s="25" t="n"/>
      <c r="F441" s="25" t="n"/>
      <c r="G441" s="55" t="n"/>
      <c r="H441" s="27" t="n"/>
      <c r="I441" s="55" t="n"/>
      <c r="J441" s="27" t="n"/>
      <c r="K441" s="56" t="n"/>
      <c r="L441" s="56" t="n"/>
      <c r="M441" s="29">
        <f>IF($A441="","",IFERROR(IF(OR(H441="",J441=""),"",MAX(0,J441-H441)),""))</f>
        <v/>
      </c>
      <c r="N441" s="57">
        <f>IF($A441="","",IFERROR(IF(OR(K441="",L441=""),"",MAX(0,K441-L441)),""))</f>
        <v/>
      </c>
      <c r="O441" s="31">
        <f>IF($A441="","",IFERROR(IF(AND(M441&gt;0,N441&gt;0),N441/(M441/1000),VLOOKUP(D441,'Settings'!$A$15:$C$18,3,FALSE)),""))</f>
        <v/>
      </c>
      <c r="P441" s="32">
        <f>IF(OR(A441="",D441=""),"",IF(AND(M441&gt;0,N441&gt;0),"Observed Wear","Default from Settings"))</f>
        <v/>
      </c>
      <c r="Q441" s="57">
        <f>IF($A441="","",IFERROR(VLOOKUP(D441,'Settings'!$A$15:$C$18,2,FALSE),""))</f>
        <v/>
      </c>
      <c r="R441" s="57">
        <f>IF($A441="","",IFERROR(MAX(0,L441-Q441),""))</f>
        <v/>
      </c>
      <c r="S441" s="29">
        <f>IF($A441="","",IFERROR(IF(L441&lt;=Q441,0,R441/O441*1000),""))</f>
        <v/>
      </c>
      <c r="T441" s="29">
        <f>IF($A441="","",IFERROR(J441+S441,""))</f>
        <v/>
      </c>
      <c r="U441" s="27" t="n"/>
      <c r="V441" s="29">
        <f>IF(A441="","",IF(U441="",'Settings'!$B$4,U441))</f>
        <v/>
      </c>
      <c r="W441" s="57">
        <f>IF($A441="","",IFERROR(S441/V441,""))</f>
        <v/>
      </c>
      <c r="X441" s="58">
        <f>IF($A441="","",IFERROR(IF(S441=0,I441,I441+ROUNDUP(W441*365/12,0)),""))</f>
        <v/>
      </c>
      <c r="Y441" s="59" t="n"/>
      <c r="Z441" s="59" t="n"/>
      <c r="AA441" s="60">
        <f>IF($A441="","",IFERROR(Y441+Z441,""))</f>
        <v/>
      </c>
      <c r="AB441" s="32">
        <f>IF(A441="","",IF(AD441&lt;&gt;"OK","Review Data",IF(L441&lt;=Q441,"Due Now",IF(X441&lt;='Settings'!$B$3,"Due Now",IF(X441&lt;='Settings'!$B$3+'Settings'!$B$5,"Due in 30 Days",IF(X441&lt;='Settings'!$B$3+'Settings'!$B$6,"Due in 90 Days",IF(X441&lt;=EDATE('Settings'!$B$3,6),"Due in 6 Months","Monitor")))))))</f>
        <v/>
      </c>
      <c r="AC441" s="61">
        <f>IF($A441="","",IFERROR(EOMONTH(X441,0),""))</f>
        <v/>
      </c>
      <c r="AD441" s="32">
        <f>IF(A441="","",IF(OR(B441="",C441="",D441="",G441="",H441="",I441="",J441="",K441="",L441="",Y441="",Z441=""),"Missing Required Input",IF(COUNTIF('Settings'!$A$15:$A$18,D441)=0,"Unknown Position Type",IF(J441&lt;H441,"Current Odometer Below Install",IF(I441&lt;G441,"Reading Date Before Install",IF(I441&gt;'Settings'!$B$3,"Reading Date After As-of Date",IF(L441&gt;K441,"Current Tread Above Original",IF(OR(H441&lt;0,J441&lt;0,K441&lt;=0,L441&lt;0,Y441&lt;0,Z441&lt;0,V441&lt;=0),"Check Numeric Input",IF(O441&lt;=0,"Check Wear Rate","OK")))))))))</f>
        <v/>
      </c>
      <c r="AE441" s="37" t="n"/>
      <c r="AF441" s="62">
        <f>IFERROR(IF(AND(AD441="OK",ISNUMBER(X441)),X441+ROW()/100000,""),"")</f>
        <v/>
      </c>
    </row>
    <row r="442">
      <c r="A442" s="25" t="n"/>
      <c r="B442" s="25" t="n"/>
      <c r="C442" s="25" t="n"/>
      <c r="D442" s="25" t="n"/>
      <c r="E442" s="25" t="n"/>
      <c r="F442" s="25" t="n"/>
      <c r="G442" s="55" t="n"/>
      <c r="H442" s="27" t="n"/>
      <c r="I442" s="55" t="n"/>
      <c r="J442" s="27" t="n"/>
      <c r="K442" s="56" t="n"/>
      <c r="L442" s="56" t="n"/>
      <c r="M442" s="29">
        <f>IF($A442="","",IFERROR(IF(OR(H442="",J442=""),"",MAX(0,J442-H442)),""))</f>
        <v/>
      </c>
      <c r="N442" s="57">
        <f>IF($A442="","",IFERROR(IF(OR(K442="",L442=""),"",MAX(0,K442-L442)),""))</f>
        <v/>
      </c>
      <c r="O442" s="31">
        <f>IF($A442="","",IFERROR(IF(AND(M442&gt;0,N442&gt;0),N442/(M442/1000),VLOOKUP(D442,'Settings'!$A$15:$C$18,3,FALSE)),""))</f>
        <v/>
      </c>
      <c r="P442" s="32">
        <f>IF(OR(A442="",D442=""),"",IF(AND(M442&gt;0,N442&gt;0),"Observed Wear","Default from Settings"))</f>
        <v/>
      </c>
      <c r="Q442" s="57">
        <f>IF($A442="","",IFERROR(VLOOKUP(D442,'Settings'!$A$15:$C$18,2,FALSE),""))</f>
        <v/>
      </c>
      <c r="R442" s="57">
        <f>IF($A442="","",IFERROR(MAX(0,L442-Q442),""))</f>
        <v/>
      </c>
      <c r="S442" s="29">
        <f>IF($A442="","",IFERROR(IF(L442&lt;=Q442,0,R442/O442*1000),""))</f>
        <v/>
      </c>
      <c r="T442" s="29">
        <f>IF($A442="","",IFERROR(J442+S442,""))</f>
        <v/>
      </c>
      <c r="U442" s="27" t="n"/>
      <c r="V442" s="29">
        <f>IF(A442="","",IF(U442="",'Settings'!$B$4,U442))</f>
        <v/>
      </c>
      <c r="W442" s="57">
        <f>IF($A442="","",IFERROR(S442/V442,""))</f>
        <v/>
      </c>
      <c r="X442" s="58">
        <f>IF($A442="","",IFERROR(IF(S442=0,I442,I442+ROUNDUP(W442*365/12,0)),""))</f>
        <v/>
      </c>
      <c r="Y442" s="59" t="n"/>
      <c r="Z442" s="59" t="n"/>
      <c r="AA442" s="60">
        <f>IF($A442="","",IFERROR(Y442+Z442,""))</f>
        <v/>
      </c>
      <c r="AB442" s="32">
        <f>IF(A442="","",IF(AD442&lt;&gt;"OK","Review Data",IF(L442&lt;=Q442,"Due Now",IF(X442&lt;='Settings'!$B$3,"Due Now",IF(X442&lt;='Settings'!$B$3+'Settings'!$B$5,"Due in 30 Days",IF(X442&lt;='Settings'!$B$3+'Settings'!$B$6,"Due in 90 Days",IF(X442&lt;=EDATE('Settings'!$B$3,6),"Due in 6 Months","Monitor")))))))</f>
        <v/>
      </c>
      <c r="AC442" s="61">
        <f>IF($A442="","",IFERROR(EOMONTH(X442,0),""))</f>
        <v/>
      </c>
      <c r="AD442" s="32">
        <f>IF(A442="","",IF(OR(B442="",C442="",D442="",G442="",H442="",I442="",J442="",K442="",L442="",Y442="",Z442=""),"Missing Required Input",IF(COUNTIF('Settings'!$A$15:$A$18,D442)=0,"Unknown Position Type",IF(J442&lt;H442,"Current Odometer Below Install",IF(I442&lt;G442,"Reading Date Before Install",IF(I442&gt;'Settings'!$B$3,"Reading Date After As-of Date",IF(L442&gt;K442,"Current Tread Above Original",IF(OR(H442&lt;0,J442&lt;0,K442&lt;=0,L442&lt;0,Y442&lt;0,Z442&lt;0,V442&lt;=0),"Check Numeric Input",IF(O442&lt;=0,"Check Wear Rate","OK")))))))))</f>
        <v/>
      </c>
      <c r="AE442" s="37" t="n"/>
      <c r="AF442" s="62">
        <f>IFERROR(IF(AND(AD442="OK",ISNUMBER(X442)),X442+ROW()/100000,""),"")</f>
        <v/>
      </c>
    </row>
    <row r="443">
      <c r="A443" s="25" t="n"/>
      <c r="B443" s="25" t="n"/>
      <c r="C443" s="25" t="n"/>
      <c r="D443" s="25" t="n"/>
      <c r="E443" s="25" t="n"/>
      <c r="F443" s="25" t="n"/>
      <c r="G443" s="55" t="n"/>
      <c r="H443" s="27" t="n"/>
      <c r="I443" s="55" t="n"/>
      <c r="J443" s="27" t="n"/>
      <c r="K443" s="56" t="n"/>
      <c r="L443" s="56" t="n"/>
      <c r="M443" s="29">
        <f>IF($A443="","",IFERROR(IF(OR(H443="",J443=""),"",MAX(0,J443-H443)),""))</f>
        <v/>
      </c>
      <c r="N443" s="57">
        <f>IF($A443="","",IFERROR(IF(OR(K443="",L443=""),"",MAX(0,K443-L443)),""))</f>
        <v/>
      </c>
      <c r="O443" s="31">
        <f>IF($A443="","",IFERROR(IF(AND(M443&gt;0,N443&gt;0),N443/(M443/1000),VLOOKUP(D443,'Settings'!$A$15:$C$18,3,FALSE)),""))</f>
        <v/>
      </c>
      <c r="P443" s="32">
        <f>IF(OR(A443="",D443=""),"",IF(AND(M443&gt;0,N443&gt;0),"Observed Wear","Default from Settings"))</f>
        <v/>
      </c>
      <c r="Q443" s="57">
        <f>IF($A443="","",IFERROR(VLOOKUP(D443,'Settings'!$A$15:$C$18,2,FALSE),""))</f>
        <v/>
      </c>
      <c r="R443" s="57">
        <f>IF($A443="","",IFERROR(MAX(0,L443-Q443),""))</f>
        <v/>
      </c>
      <c r="S443" s="29">
        <f>IF($A443="","",IFERROR(IF(L443&lt;=Q443,0,R443/O443*1000),""))</f>
        <v/>
      </c>
      <c r="T443" s="29">
        <f>IF($A443="","",IFERROR(J443+S443,""))</f>
        <v/>
      </c>
      <c r="U443" s="27" t="n"/>
      <c r="V443" s="29">
        <f>IF(A443="","",IF(U443="",'Settings'!$B$4,U443))</f>
        <v/>
      </c>
      <c r="W443" s="57">
        <f>IF($A443="","",IFERROR(S443/V443,""))</f>
        <v/>
      </c>
      <c r="X443" s="58">
        <f>IF($A443="","",IFERROR(IF(S443=0,I443,I443+ROUNDUP(W443*365/12,0)),""))</f>
        <v/>
      </c>
      <c r="Y443" s="59" t="n"/>
      <c r="Z443" s="59" t="n"/>
      <c r="AA443" s="60">
        <f>IF($A443="","",IFERROR(Y443+Z443,""))</f>
        <v/>
      </c>
      <c r="AB443" s="32">
        <f>IF(A443="","",IF(AD443&lt;&gt;"OK","Review Data",IF(L443&lt;=Q443,"Due Now",IF(X443&lt;='Settings'!$B$3,"Due Now",IF(X443&lt;='Settings'!$B$3+'Settings'!$B$5,"Due in 30 Days",IF(X443&lt;='Settings'!$B$3+'Settings'!$B$6,"Due in 90 Days",IF(X443&lt;=EDATE('Settings'!$B$3,6),"Due in 6 Months","Monitor")))))))</f>
        <v/>
      </c>
      <c r="AC443" s="61">
        <f>IF($A443="","",IFERROR(EOMONTH(X443,0),""))</f>
        <v/>
      </c>
      <c r="AD443" s="32">
        <f>IF(A443="","",IF(OR(B443="",C443="",D443="",G443="",H443="",I443="",J443="",K443="",L443="",Y443="",Z443=""),"Missing Required Input",IF(COUNTIF('Settings'!$A$15:$A$18,D443)=0,"Unknown Position Type",IF(J443&lt;H443,"Current Odometer Below Install",IF(I443&lt;G443,"Reading Date Before Install",IF(I443&gt;'Settings'!$B$3,"Reading Date After As-of Date",IF(L443&gt;K443,"Current Tread Above Original",IF(OR(H443&lt;0,J443&lt;0,K443&lt;=0,L443&lt;0,Y443&lt;0,Z443&lt;0,V443&lt;=0),"Check Numeric Input",IF(O443&lt;=0,"Check Wear Rate","OK")))))))))</f>
        <v/>
      </c>
      <c r="AE443" s="37" t="n"/>
      <c r="AF443" s="62">
        <f>IFERROR(IF(AND(AD443="OK",ISNUMBER(X443)),X443+ROW()/100000,""),"")</f>
        <v/>
      </c>
    </row>
    <row r="444">
      <c r="A444" s="25" t="n"/>
      <c r="B444" s="25" t="n"/>
      <c r="C444" s="25" t="n"/>
      <c r="D444" s="25" t="n"/>
      <c r="E444" s="25" t="n"/>
      <c r="F444" s="25" t="n"/>
      <c r="G444" s="55" t="n"/>
      <c r="H444" s="27" t="n"/>
      <c r="I444" s="55" t="n"/>
      <c r="J444" s="27" t="n"/>
      <c r="K444" s="56" t="n"/>
      <c r="L444" s="56" t="n"/>
      <c r="M444" s="29">
        <f>IF($A444="","",IFERROR(IF(OR(H444="",J444=""),"",MAX(0,J444-H444)),""))</f>
        <v/>
      </c>
      <c r="N444" s="57">
        <f>IF($A444="","",IFERROR(IF(OR(K444="",L444=""),"",MAX(0,K444-L444)),""))</f>
        <v/>
      </c>
      <c r="O444" s="31">
        <f>IF($A444="","",IFERROR(IF(AND(M444&gt;0,N444&gt;0),N444/(M444/1000),VLOOKUP(D444,'Settings'!$A$15:$C$18,3,FALSE)),""))</f>
        <v/>
      </c>
      <c r="P444" s="32">
        <f>IF(OR(A444="",D444=""),"",IF(AND(M444&gt;0,N444&gt;0),"Observed Wear","Default from Settings"))</f>
        <v/>
      </c>
      <c r="Q444" s="57">
        <f>IF($A444="","",IFERROR(VLOOKUP(D444,'Settings'!$A$15:$C$18,2,FALSE),""))</f>
        <v/>
      </c>
      <c r="R444" s="57">
        <f>IF($A444="","",IFERROR(MAX(0,L444-Q444),""))</f>
        <v/>
      </c>
      <c r="S444" s="29">
        <f>IF($A444="","",IFERROR(IF(L444&lt;=Q444,0,R444/O444*1000),""))</f>
        <v/>
      </c>
      <c r="T444" s="29">
        <f>IF($A444="","",IFERROR(J444+S444,""))</f>
        <v/>
      </c>
      <c r="U444" s="27" t="n"/>
      <c r="V444" s="29">
        <f>IF(A444="","",IF(U444="",'Settings'!$B$4,U444))</f>
        <v/>
      </c>
      <c r="W444" s="57">
        <f>IF($A444="","",IFERROR(S444/V444,""))</f>
        <v/>
      </c>
      <c r="X444" s="58">
        <f>IF($A444="","",IFERROR(IF(S444=0,I444,I444+ROUNDUP(W444*365/12,0)),""))</f>
        <v/>
      </c>
      <c r="Y444" s="59" t="n"/>
      <c r="Z444" s="59" t="n"/>
      <c r="AA444" s="60">
        <f>IF($A444="","",IFERROR(Y444+Z444,""))</f>
        <v/>
      </c>
      <c r="AB444" s="32">
        <f>IF(A444="","",IF(AD444&lt;&gt;"OK","Review Data",IF(L444&lt;=Q444,"Due Now",IF(X444&lt;='Settings'!$B$3,"Due Now",IF(X444&lt;='Settings'!$B$3+'Settings'!$B$5,"Due in 30 Days",IF(X444&lt;='Settings'!$B$3+'Settings'!$B$6,"Due in 90 Days",IF(X444&lt;=EDATE('Settings'!$B$3,6),"Due in 6 Months","Monitor")))))))</f>
        <v/>
      </c>
      <c r="AC444" s="61">
        <f>IF($A444="","",IFERROR(EOMONTH(X444,0),""))</f>
        <v/>
      </c>
      <c r="AD444" s="32">
        <f>IF(A444="","",IF(OR(B444="",C444="",D444="",G444="",H444="",I444="",J444="",K444="",L444="",Y444="",Z444=""),"Missing Required Input",IF(COUNTIF('Settings'!$A$15:$A$18,D444)=0,"Unknown Position Type",IF(J444&lt;H444,"Current Odometer Below Install",IF(I444&lt;G444,"Reading Date Before Install",IF(I444&gt;'Settings'!$B$3,"Reading Date After As-of Date",IF(L444&gt;K444,"Current Tread Above Original",IF(OR(H444&lt;0,J444&lt;0,K444&lt;=0,L444&lt;0,Y444&lt;0,Z444&lt;0,V444&lt;=0),"Check Numeric Input",IF(O444&lt;=0,"Check Wear Rate","OK")))))))))</f>
        <v/>
      </c>
      <c r="AE444" s="37" t="n"/>
      <c r="AF444" s="62">
        <f>IFERROR(IF(AND(AD444="OK",ISNUMBER(X444)),X444+ROW()/100000,""),"")</f>
        <v/>
      </c>
    </row>
    <row r="445">
      <c r="A445" s="25" t="n"/>
      <c r="B445" s="25" t="n"/>
      <c r="C445" s="25" t="n"/>
      <c r="D445" s="25" t="n"/>
      <c r="E445" s="25" t="n"/>
      <c r="F445" s="25" t="n"/>
      <c r="G445" s="55" t="n"/>
      <c r="H445" s="27" t="n"/>
      <c r="I445" s="55" t="n"/>
      <c r="J445" s="27" t="n"/>
      <c r="K445" s="56" t="n"/>
      <c r="L445" s="56" t="n"/>
      <c r="M445" s="29">
        <f>IF($A445="","",IFERROR(IF(OR(H445="",J445=""),"",MAX(0,J445-H445)),""))</f>
        <v/>
      </c>
      <c r="N445" s="57">
        <f>IF($A445="","",IFERROR(IF(OR(K445="",L445=""),"",MAX(0,K445-L445)),""))</f>
        <v/>
      </c>
      <c r="O445" s="31">
        <f>IF($A445="","",IFERROR(IF(AND(M445&gt;0,N445&gt;0),N445/(M445/1000),VLOOKUP(D445,'Settings'!$A$15:$C$18,3,FALSE)),""))</f>
        <v/>
      </c>
      <c r="P445" s="32">
        <f>IF(OR(A445="",D445=""),"",IF(AND(M445&gt;0,N445&gt;0),"Observed Wear","Default from Settings"))</f>
        <v/>
      </c>
      <c r="Q445" s="57">
        <f>IF($A445="","",IFERROR(VLOOKUP(D445,'Settings'!$A$15:$C$18,2,FALSE),""))</f>
        <v/>
      </c>
      <c r="R445" s="57">
        <f>IF($A445="","",IFERROR(MAX(0,L445-Q445),""))</f>
        <v/>
      </c>
      <c r="S445" s="29">
        <f>IF($A445="","",IFERROR(IF(L445&lt;=Q445,0,R445/O445*1000),""))</f>
        <v/>
      </c>
      <c r="T445" s="29">
        <f>IF($A445="","",IFERROR(J445+S445,""))</f>
        <v/>
      </c>
      <c r="U445" s="27" t="n"/>
      <c r="V445" s="29">
        <f>IF(A445="","",IF(U445="",'Settings'!$B$4,U445))</f>
        <v/>
      </c>
      <c r="W445" s="57">
        <f>IF($A445="","",IFERROR(S445/V445,""))</f>
        <v/>
      </c>
      <c r="X445" s="58">
        <f>IF($A445="","",IFERROR(IF(S445=0,I445,I445+ROUNDUP(W445*365/12,0)),""))</f>
        <v/>
      </c>
      <c r="Y445" s="59" t="n"/>
      <c r="Z445" s="59" t="n"/>
      <c r="AA445" s="60">
        <f>IF($A445="","",IFERROR(Y445+Z445,""))</f>
        <v/>
      </c>
      <c r="AB445" s="32">
        <f>IF(A445="","",IF(AD445&lt;&gt;"OK","Review Data",IF(L445&lt;=Q445,"Due Now",IF(X445&lt;='Settings'!$B$3,"Due Now",IF(X445&lt;='Settings'!$B$3+'Settings'!$B$5,"Due in 30 Days",IF(X445&lt;='Settings'!$B$3+'Settings'!$B$6,"Due in 90 Days",IF(X445&lt;=EDATE('Settings'!$B$3,6),"Due in 6 Months","Monitor")))))))</f>
        <v/>
      </c>
      <c r="AC445" s="61">
        <f>IF($A445="","",IFERROR(EOMONTH(X445,0),""))</f>
        <v/>
      </c>
      <c r="AD445" s="32">
        <f>IF(A445="","",IF(OR(B445="",C445="",D445="",G445="",H445="",I445="",J445="",K445="",L445="",Y445="",Z445=""),"Missing Required Input",IF(COUNTIF('Settings'!$A$15:$A$18,D445)=0,"Unknown Position Type",IF(J445&lt;H445,"Current Odometer Below Install",IF(I445&lt;G445,"Reading Date Before Install",IF(I445&gt;'Settings'!$B$3,"Reading Date After As-of Date",IF(L445&gt;K445,"Current Tread Above Original",IF(OR(H445&lt;0,J445&lt;0,K445&lt;=0,L445&lt;0,Y445&lt;0,Z445&lt;0,V445&lt;=0),"Check Numeric Input",IF(O445&lt;=0,"Check Wear Rate","OK")))))))))</f>
        <v/>
      </c>
      <c r="AE445" s="37" t="n"/>
      <c r="AF445" s="62">
        <f>IFERROR(IF(AND(AD445="OK",ISNUMBER(X445)),X445+ROW()/100000,""),"")</f>
        <v/>
      </c>
    </row>
    <row r="446">
      <c r="A446" s="25" t="n"/>
      <c r="B446" s="25" t="n"/>
      <c r="C446" s="25" t="n"/>
      <c r="D446" s="25" t="n"/>
      <c r="E446" s="25" t="n"/>
      <c r="F446" s="25" t="n"/>
      <c r="G446" s="55" t="n"/>
      <c r="H446" s="27" t="n"/>
      <c r="I446" s="55" t="n"/>
      <c r="J446" s="27" t="n"/>
      <c r="K446" s="56" t="n"/>
      <c r="L446" s="56" t="n"/>
      <c r="M446" s="29">
        <f>IF($A446="","",IFERROR(IF(OR(H446="",J446=""),"",MAX(0,J446-H446)),""))</f>
        <v/>
      </c>
      <c r="N446" s="57">
        <f>IF($A446="","",IFERROR(IF(OR(K446="",L446=""),"",MAX(0,K446-L446)),""))</f>
        <v/>
      </c>
      <c r="O446" s="31">
        <f>IF($A446="","",IFERROR(IF(AND(M446&gt;0,N446&gt;0),N446/(M446/1000),VLOOKUP(D446,'Settings'!$A$15:$C$18,3,FALSE)),""))</f>
        <v/>
      </c>
      <c r="P446" s="32">
        <f>IF(OR(A446="",D446=""),"",IF(AND(M446&gt;0,N446&gt;0),"Observed Wear","Default from Settings"))</f>
        <v/>
      </c>
      <c r="Q446" s="57">
        <f>IF($A446="","",IFERROR(VLOOKUP(D446,'Settings'!$A$15:$C$18,2,FALSE),""))</f>
        <v/>
      </c>
      <c r="R446" s="57">
        <f>IF($A446="","",IFERROR(MAX(0,L446-Q446),""))</f>
        <v/>
      </c>
      <c r="S446" s="29">
        <f>IF($A446="","",IFERROR(IF(L446&lt;=Q446,0,R446/O446*1000),""))</f>
        <v/>
      </c>
      <c r="T446" s="29">
        <f>IF($A446="","",IFERROR(J446+S446,""))</f>
        <v/>
      </c>
      <c r="U446" s="27" t="n"/>
      <c r="V446" s="29">
        <f>IF(A446="","",IF(U446="",'Settings'!$B$4,U446))</f>
        <v/>
      </c>
      <c r="W446" s="57">
        <f>IF($A446="","",IFERROR(S446/V446,""))</f>
        <v/>
      </c>
      <c r="X446" s="58">
        <f>IF($A446="","",IFERROR(IF(S446=0,I446,I446+ROUNDUP(W446*365/12,0)),""))</f>
        <v/>
      </c>
      <c r="Y446" s="59" t="n"/>
      <c r="Z446" s="59" t="n"/>
      <c r="AA446" s="60">
        <f>IF($A446="","",IFERROR(Y446+Z446,""))</f>
        <v/>
      </c>
      <c r="AB446" s="32">
        <f>IF(A446="","",IF(AD446&lt;&gt;"OK","Review Data",IF(L446&lt;=Q446,"Due Now",IF(X446&lt;='Settings'!$B$3,"Due Now",IF(X446&lt;='Settings'!$B$3+'Settings'!$B$5,"Due in 30 Days",IF(X446&lt;='Settings'!$B$3+'Settings'!$B$6,"Due in 90 Days",IF(X446&lt;=EDATE('Settings'!$B$3,6),"Due in 6 Months","Monitor")))))))</f>
        <v/>
      </c>
      <c r="AC446" s="61">
        <f>IF($A446="","",IFERROR(EOMONTH(X446,0),""))</f>
        <v/>
      </c>
      <c r="AD446" s="32">
        <f>IF(A446="","",IF(OR(B446="",C446="",D446="",G446="",H446="",I446="",J446="",K446="",L446="",Y446="",Z446=""),"Missing Required Input",IF(COUNTIF('Settings'!$A$15:$A$18,D446)=0,"Unknown Position Type",IF(J446&lt;H446,"Current Odometer Below Install",IF(I446&lt;G446,"Reading Date Before Install",IF(I446&gt;'Settings'!$B$3,"Reading Date After As-of Date",IF(L446&gt;K446,"Current Tread Above Original",IF(OR(H446&lt;0,J446&lt;0,K446&lt;=0,L446&lt;0,Y446&lt;0,Z446&lt;0,V446&lt;=0),"Check Numeric Input",IF(O446&lt;=0,"Check Wear Rate","OK")))))))))</f>
        <v/>
      </c>
      <c r="AE446" s="37" t="n"/>
      <c r="AF446" s="62">
        <f>IFERROR(IF(AND(AD446="OK",ISNUMBER(X446)),X446+ROW()/100000,""),"")</f>
        <v/>
      </c>
    </row>
    <row r="447">
      <c r="A447" s="25" t="n"/>
      <c r="B447" s="25" t="n"/>
      <c r="C447" s="25" t="n"/>
      <c r="D447" s="25" t="n"/>
      <c r="E447" s="25" t="n"/>
      <c r="F447" s="25" t="n"/>
      <c r="G447" s="55" t="n"/>
      <c r="H447" s="27" t="n"/>
      <c r="I447" s="55" t="n"/>
      <c r="J447" s="27" t="n"/>
      <c r="K447" s="56" t="n"/>
      <c r="L447" s="56" t="n"/>
      <c r="M447" s="29">
        <f>IF($A447="","",IFERROR(IF(OR(H447="",J447=""),"",MAX(0,J447-H447)),""))</f>
        <v/>
      </c>
      <c r="N447" s="57">
        <f>IF($A447="","",IFERROR(IF(OR(K447="",L447=""),"",MAX(0,K447-L447)),""))</f>
        <v/>
      </c>
      <c r="O447" s="31">
        <f>IF($A447="","",IFERROR(IF(AND(M447&gt;0,N447&gt;0),N447/(M447/1000),VLOOKUP(D447,'Settings'!$A$15:$C$18,3,FALSE)),""))</f>
        <v/>
      </c>
      <c r="P447" s="32">
        <f>IF(OR(A447="",D447=""),"",IF(AND(M447&gt;0,N447&gt;0),"Observed Wear","Default from Settings"))</f>
        <v/>
      </c>
      <c r="Q447" s="57">
        <f>IF($A447="","",IFERROR(VLOOKUP(D447,'Settings'!$A$15:$C$18,2,FALSE),""))</f>
        <v/>
      </c>
      <c r="R447" s="57">
        <f>IF($A447="","",IFERROR(MAX(0,L447-Q447),""))</f>
        <v/>
      </c>
      <c r="S447" s="29">
        <f>IF($A447="","",IFERROR(IF(L447&lt;=Q447,0,R447/O447*1000),""))</f>
        <v/>
      </c>
      <c r="T447" s="29">
        <f>IF($A447="","",IFERROR(J447+S447,""))</f>
        <v/>
      </c>
      <c r="U447" s="27" t="n"/>
      <c r="V447" s="29">
        <f>IF(A447="","",IF(U447="",'Settings'!$B$4,U447))</f>
        <v/>
      </c>
      <c r="W447" s="57">
        <f>IF($A447="","",IFERROR(S447/V447,""))</f>
        <v/>
      </c>
      <c r="X447" s="58">
        <f>IF($A447="","",IFERROR(IF(S447=0,I447,I447+ROUNDUP(W447*365/12,0)),""))</f>
        <v/>
      </c>
      <c r="Y447" s="59" t="n"/>
      <c r="Z447" s="59" t="n"/>
      <c r="AA447" s="60">
        <f>IF($A447="","",IFERROR(Y447+Z447,""))</f>
        <v/>
      </c>
      <c r="AB447" s="32">
        <f>IF(A447="","",IF(AD447&lt;&gt;"OK","Review Data",IF(L447&lt;=Q447,"Due Now",IF(X447&lt;='Settings'!$B$3,"Due Now",IF(X447&lt;='Settings'!$B$3+'Settings'!$B$5,"Due in 30 Days",IF(X447&lt;='Settings'!$B$3+'Settings'!$B$6,"Due in 90 Days",IF(X447&lt;=EDATE('Settings'!$B$3,6),"Due in 6 Months","Monitor")))))))</f>
        <v/>
      </c>
      <c r="AC447" s="61">
        <f>IF($A447="","",IFERROR(EOMONTH(X447,0),""))</f>
        <v/>
      </c>
      <c r="AD447" s="32">
        <f>IF(A447="","",IF(OR(B447="",C447="",D447="",G447="",H447="",I447="",J447="",K447="",L447="",Y447="",Z447=""),"Missing Required Input",IF(COUNTIF('Settings'!$A$15:$A$18,D447)=0,"Unknown Position Type",IF(J447&lt;H447,"Current Odometer Below Install",IF(I447&lt;G447,"Reading Date Before Install",IF(I447&gt;'Settings'!$B$3,"Reading Date After As-of Date",IF(L447&gt;K447,"Current Tread Above Original",IF(OR(H447&lt;0,J447&lt;0,K447&lt;=0,L447&lt;0,Y447&lt;0,Z447&lt;0,V447&lt;=0),"Check Numeric Input",IF(O447&lt;=0,"Check Wear Rate","OK")))))))))</f>
        <v/>
      </c>
      <c r="AE447" s="37" t="n"/>
      <c r="AF447" s="62">
        <f>IFERROR(IF(AND(AD447="OK",ISNUMBER(X447)),X447+ROW()/100000,""),"")</f>
        <v/>
      </c>
    </row>
    <row r="448">
      <c r="A448" s="25" t="n"/>
      <c r="B448" s="25" t="n"/>
      <c r="C448" s="25" t="n"/>
      <c r="D448" s="25" t="n"/>
      <c r="E448" s="25" t="n"/>
      <c r="F448" s="25" t="n"/>
      <c r="G448" s="55" t="n"/>
      <c r="H448" s="27" t="n"/>
      <c r="I448" s="55" t="n"/>
      <c r="J448" s="27" t="n"/>
      <c r="K448" s="56" t="n"/>
      <c r="L448" s="56" t="n"/>
      <c r="M448" s="29">
        <f>IF($A448="","",IFERROR(IF(OR(H448="",J448=""),"",MAX(0,J448-H448)),""))</f>
        <v/>
      </c>
      <c r="N448" s="57">
        <f>IF($A448="","",IFERROR(IF(OR(K448="",L448=""),"",MAX(0,K448-L448)),""))</f>
        <v/>
      </c>
      <c r="O448" s="31">
        <f>IF($A448="","",IFERROR(IF(AND(M448&gt;0,N448&gt;0),N448/(M448/1000),VLOOKUP(D448,'Settings'!$A$15:$C$18,3,FALSE)),""))</f>
        <v/>
      </c>
      <c r="P448" s="32">
        <f>IF(OR(A448="",D448=""),"",IF(AND(M448&gt;0,N448&gt;0),"Observed Wear","Default from Settings"))</f>
        <v/>
      </c>
      <c r="Q448" s="57">
        <f>IF($A448="","",IFERROR(VLOOKUP(D448,'Settings'!$A$15:$C$18,2,FALSE),""))</f>
        <v/>
      </c>
      <c r="R448" s="57">
        <f>IF($A448="","",IFERROR(MAX(0,L448-Q448),""))</f>
        <v/>
      </c>
      <c r="S448" s="29">
        <f>IF($A448="","",IFERROR(IF(L448&lt;=Q448,0,R448/O448*1000),""))</f>
        <v/>
      </c>
      <c r="T448" s="29">
        <f>IF($A448="","",IFERROR(J448+S448,""))</f>
        <v/>
      </c>
      <c r="U448" s="27" t="n"/>
      <c r="V448" s="29">
        <f>IF(A448="","",IF(U448="",'Settings'!$B$4,U448))</f>
        <v/>
      </c>
      <c r="W448" s="57">
        <f>IF($A448="","",IFERROR(S448/V448,""))</f>
        <v/>
      </c>
      <c r="X448" s="58">
        <f>IF($A448="","",IFERROR(IF(S448=0,I448,I448+ROUNDUP(W448*365/12,0)),""))</f>
        <v/>
      </c>
      <c r="Y448" s="59" t="n"/>
      <c r="Z448" s="59" t="n"/>
      <c r="AA448" s="60">
        <f>IF($A448="","",IFERROR(Y448+Z448,""))</f>
        <v/>
      </c>
      <c r="AB448" s="32">
        <f>IF(A448="","",IF(AD448&lt;&gt;"OK","Review Data",IF(L448&lt;=Q448,"Due Now",IF(X448&lt;='Settings'!$B$3,"Due Now",IF(X448&lt;='Settings'!$B$3+'Settings'!$B$5,"Due in 30 Days",IF(X448&lt;='Settings'!$B$3+'Settings'!$B$6,"Due in 90 Days",IF(X448&lt;=EDATE('Settings'!$B$3,6),"Due in 6 Months","Monitor")))))))</f>
        <v/>
      </c>
      <c r="AC448" s="61">
        <f>IF($A448="","",IFERROR(EOMONTH(X448,0),""))</f>
        <v/>
      </c>
      <c r="AD448" s="32">
        <f>IF(A448="","",IF(OR(B448="",C448="",D448="",G448="",H448="",I448="",J448="",K448="",L448="",Y448="",Z448=""),"Missing Required Input",IF(COUNTIF('Settings'!$A$15:$A$18,D448)=0,"Unknown Position Type",IF(J448&lt;H448,"Current Odometer Below Install",IF(I448&lt;G448,"Reading Date Before Install",IF(I448&gt;'Settings'!$B$3,"Reading Date After As-of Date",IF(L448&gt;K448,"Current Tread Above Original",IF(OR(H448&lt;0,J448&lt;0,K448&lt;=0,L448&lt;0,Y448&lt;0,Z448&lt;0,V448&lt;=0),"Check Numeric Input",IF(O448&lt;=0,"Check Wear Rate","OK")))))))))</f>
        <v/>
      </c>
      <c r="AE448" s="37" t="n"/>
      <c r="AF448" s="62">
        <f>IFERROR(IF(AND(AD448="OK",ISNUMBER(X448)),X448+ROW()/100000,""),"")</f>
        <v/>
      </c>
    </row>
    <row r="449">
      <c r="A449" s="25" t="n"/>
      <c r="B449" s="25" t="n"/>
      <c r="C449" s="25" t="n"/>
      <c r="D449" s="25" t="n"/>
      <c r="E449" s="25" t="n"/>
      <c r="F449" s="25" t="n"/>
      <c r="G449" s="55" t="n"/>
      <c r="H449" s="27" t="n"/>
      <c r="I449" s="55" t="n"/>
      <c r="J449" s="27" t="n"/>
      <c r="K449" s="56" t="n"/>
      <c r="L449" s="56" t="n"/>
      <c r="M449" s="29">
        <f>IF($A449="","",IFERROR(IF(OR(H449="",J449=""),"",MAX(0,J449-H449)),""))</f>
        <v/>
      </c>
      <c r="N449" s="57">
        <f>IF($A449="","",IFERROR(IF(OR(K449="",L449=""),"",MAX(0,K449-L449)),""))</f>
        <v/>
      </c>
      <c r="O449" s="31">
        <f>IF($A449="","",IFERROR(IF(AND(M449&gt;0,N449&gt;0),N449/(M449/1000),VLOOKUP(D449,'Settings'!$A$15:$C$18,3,FALSE)),""))</f>
        <v/>
      </c>
      <c r="P449" s="32">
        <f>IF(OR(A449="",D449=""),"",IF(AND(M449&gt;0,N449&gt;0),"Observed Wear","Default from Settings"))</f>
        <v/>
      </c>
      <c r="Q449" s="57">
        <f>IF($A449="","",IFERROR(VLOOKUP(D449,'Settings'!$A$15:$C$18,2,FALSE),""))</f>
        <v/>
      </c>
      <c r="R449" s="57">
        <f>IF($A449="","",IFERROR(MAX(0,L449-Q449),""))</f>
        <v/>
      </c>
      <c r="S449" s="29">
        <f>IF($A449="","",IFERROR(IF(L449&lt;=Q449,0,R449/O449*1000),""))</f>
        <v/>
      </c>
      <c r="T449" s="29">
        <f>IF($A449="","",IFERROR(J449+S449,""))</f>
        <v/>
      </c>
      <c r="U449" s="27" t="n"/>
      <c r="V449" s="29">
        <f>IF(A449="","",IF(U449="",'Settings'!$B$4,U449))</f>
        <v/>
      </c>
      <c r="W449" s="57">
        <f>IF($A449="","",IFERROR(S449/V449,""))</f>
        <v/>
      </c>
      <c r="X449" s="58">
        <f>IF($A449="","",IFERROR(IF(S449=0,I449,I449+ROUNDUP(W449*365/12,0)),""))</f>
        <v/>
      </c>
      <c r="Y449" s="59" t="n"/>
      <c r="Z449" s="59" t="n"/>
      <c r="AA449" s="60">
        <f>IF($A449="","",IFERROR(Y449+Z449,""))</f>
        <v/>
      </c>
      <c r="AB449" s="32">
        <f>IF(A449="","",IF(AD449&lt;&gt;"OK","Review Data",IF(L449&lt;=Q449,"Due Now",IF(X449&lt;='Settings'!$B$3,"Due Now",IF(X449&lt;='Settings'!$B$3+'Settings'!$B$5,"Due in 30 Days",IF(X449&lt;='Settings'!$B$3+'Settings'!$B$6,"Due in 90 Days",IF(X449&lt;=EDATE('Settings'!$B$3,6),"Due in 6 Months","Monitor")))))))</f>
        <v/>
      </c>
      <c r="AC449" s="61">
        <f>IF($A449="","",IFERROR(EOMONTH(X449,0),""))</f>
        <v/>
      </c>
      <c r="AD449" s="32">
        <f>IF(A449="","",IF(OR(B449="",C449="",D449="",G449="",H449="",I449="",J449="",K449="",L449="",Y449="",Z449=""),"Missing Required Input",IF(COUNTIF('Settings'!$A$15:$A$18,D449)=0,"Unknown Position Type",IF(J449&lt;H449,"Current Odometer Below Install",IF(I449&lt;G449,"Reading Date Before Install",IF(I449&gt;'Settings'!$B$3,"Reading Date After As-of Date",IF(L449&gt;K449,"Current Tread Above Original",IF(OR(H449&lt;0,J449&lt;0,K449&lt;=0,L449&lt;0,Y449&lt;0,Z449&lt;0,V449&lt;=0),"Check Numeric Input",IF(O449&lt;=0,"Check Wear Rate","OK")))))))))</f>
        <v/>
      </c>
      <c r="AE449" s="37" t="n"/>
      <c r="AF449" s="62">
        <f>IFERROR(IF(AND(AD449="OK",ISNUMBER(X449)),X449+ROW()/100000,""),"")</f>
        <v/>
      </c>
    </row>
    <row r="450">
      <c r="A450" s="25" t="n"/>
      <c r="B450" s="25" t="n"/>
      <c r="C450" s="25" t="n"/>
      <c r="D450" s="25" t="n"/>
      <c r="E450" s="25" t="n"/>
      <c r="F450" s="25" t="n"/>
      <c r="G450" s="55" t="n"/>
      <c r="H450" s="27" t="n"/>
      <c r="I450" s="55" t="n"/>
      <c r="J450" s="27" t="n"/>
      <c r="K450" s="56" t="n"/>
      <c r="L450" s="56" t="n"/>
      <c r="M450" s="29">
        <f>IF($A450="","",IFERROR(IF(OR(H450="",J450=""),"",MAX(0,J450-H450)),""))</f>
        <v/>
      </c>
      <c r="N450" s="57">
        <f>IF($A450="","",IFERROR(IF(OR(K450="",L450=""),"",MAX(0,K450-L450)),""))</f>
        <v/>
      </c>
      <c r="O450" s="31">
        <f>IF($A450="","",IFERROR(IF(AND(M450&gt;0,N450&gt;0),N450/(M450/1000),VLOOKUP(D450,'Settings'!$A$15:$C$18,3,FALSE)),""))</f>
        <v/>
      </c>
      <c r="P450" s="32">
        <f>IF(OR(A450="",D450=""),"",IF(AND(M450&gt;0,N450&gt;0),"Observed Wear","Default from Settings"))</f>
        <v/>
      </c>
      <c r="Q450" s="57">
        <f>IF($A450="","",IFERROR(VLOOKUP(D450,'Settings'!$A$15:$C$18,2,FALSE),""))</f>
        <v/>
      </c>
      <c r="R450" s="57">
        <f>IF($A450="","",IFERROR(MAX(0,L450-Q450),""))</f>
        <v/>
      </c>
      <c r="S450" s="29">
        <f>IF($A450="","",IFERROR(IF(L450&lt;=Q450,0,R450/O450*1000),""))</f>
        <v/>
      </c>
      <c r="T450" s="29">
        <f>IF($A450="","",IFERROR(J450+S450,""))</f>
        <v/>
      </c>
      <c r="U450" s="27" t="n"/>
      <c r="V450" s="29">
        <f>IF(A450="","",IF(U450="",'Settings'!$B$4,U450))</f>
        <v/>
      </c>
      <c r="W450" s="57">
        <f>IF($A450="","",IFERROR(S450/V450,""))</f>
        <v/>
      </c>
      <c r="X450" s="58">
        <f>IF($A450="","",IFERROR(IF(S450=0,I450,I450+ROUNDUP(W450*365/12,0)),""))</f>
        <v/>
      </c>
      <c r="Y450" s="59" t="n"/>
      <c r="Z450" s="59" t="n"/>
      <c r="AA450" s="60">
        <f>IF($A450="","",IFERROR(Y450+Z450,""))</f>
        <v/>
      </c>
      <c r="AB450" s="32">
        <f>IF(A450="","",IF(AD450&lt;&gt;"OK","Review Data",IF(L450&lt;=Q450,"Due Now",IF(X450&lt;='Settings'!$B$3,"Due Now",IF(X450&lt;='Settings'!$B$3+'Settings'!$B$5,"Due in 30 Days",IF(X450&lt;='Settings'!$B$3+'Settings'!$B$6,"Due in 90 Days",IF(X450&lt;=EDATE('Settings'!$B$3,6),"Due in 6 Months","Monitor")))))))</f>
        <v/>
      </c>
      <c r="AC450" s="61">
        <f>IF($A450="","",IFERROR(EOMONTH(X450,0),""))</f>
        <v/>
      </c>
      <c r="AD450" s="32">
        <f>IF(A450="","",IF(OR(B450="",C450="",D450="",G450="",H450="",I450="",J450="",K450="",L450="",Y450="",Z450=""),"Missing Required Input",IF(COUNTIF('Settings'!$A$15:$A$18,D450)=0,"Unknown Position Type",IF(J450&lt;H450,"Current Odometer Below Install",IF(I450&lt;G450,"Reading Date Before Install",IF(I450&gt;'Settings'!$B$3,"Reading Date After As-of Date",IF(L450&gt;K450,"Current Tread Above Original",IF(OR(H450&lt;0,J450&lt;0,K450&lt;=0,L450&lt;0,Y450&lt;0,Z450&lt;0,V450&lt;=0),"Check Numeric Input",IF(O450&lt;=0,"Check Wear Rate","OK")))))))))</f>
        <v/>
      </c>
      <c r="AE450" s="37" t="n"/>
      <c r="AF450" s="62">
        <f>IFERROR(IF(AND(AD450="OK",ISNUMBER(X450)),X450+ROW()/100000,""),"")</f>
        <v/>
      </c>
    </row>
    <row r="451">
      <c r="A451" s="25" t="n"/>
      <c r="B451" s="25" t="n"/>
      <c r="C451" s="25" t="n"/>
      <c r="D451" s="25" t="n"/>
      <c r="E451" s="25" t="n"/>
      <c r="F451" s="25" t="n"/>
      <c r="G451" s="55" t="n"/>
      <c r="H451" s="27" t="n"/>
      <c r="I451" s="55" t="n"/>
      <c r="J451" s="27" t="n"/>
      <c r="K451" s="56" t="n"/>
      <c r="L451" s="56" t="n"/>
      <c r="M451" s="29">
        <f>IF($A451="","",IFERROR(IF(OR(H451="",J451=""),"",MAX(0,J451-H451)),""))</f>
        <v/>
      </c>
      <c r="N451" s="57">
        <f>IF($A451="","",IFERROR(IF(OR(K451="",L451=""),"",MAX(0,K451-L451)),""))</f>
        <v/>
      </c>
      <c r="O451" s="31">
        <f>IF($A451="","",IFERROR(IF(AND(M451&gt;0,N451&gt;0),N451/(M451/1000),VLOOKUP(D451,'Settings'!$A$15:$C$18,3,FALSE)),""))</f>
        <v/>
      </c>
      <c r="P451" s="32">
        <f>IF(OR(A451="",D451=""),"",IF(AND(M451&gt;0,N451&gt;0),"Observed Wear","Default from Settings"))</f>
        <v/>
      </c>
      <c r="Q451" s="57">
        <f>IF($A451="","",IFERROR(VLOOKUP(D451,'Settings'!$A$15:$C$18,2,FALSE),""))</f>
        <v/>
      </c>
      <c r="R451" s="57">
        <f>IF($A451="","",IFERROR(MAX(0,L451-Q451),""))</f>
        <v/>
      </c>
      <c r="S451" s="29">
        <f>IF($A451="","",IFERROR(IF(L451&lt;=Q451,0,R451/O451*1000),""))</f>
        <v/>
      </c>
      <c r="T451" s="29">
        <f>IF($A451="","",IFERROR(J451+S451,""))</f>
        <v/>
      </c>
      <c r="U451" s="27" t="n"/>
      <c r="V451" s="29">
        <f>IF(A451="","",IF(U451="",'Settings'!$B$4,U451))</f>
        <v/>
      </c>
      <c r="W451" s="57">
        <f>IF($A451="","",IFERROR(S451/V451,""))</f>
        <v/>
      </c>
      <c r="X451" s="58">
        <f>IF($A451="","",IFERROR(IF(S451=0,I451,I451+ROUNDUP(W451*365/12,0)),""))</f>
        <v/>
      </c>
      <c r="Y451" s="59" t="n"/>
      <c r="Z451" s="59" t="n"/>
      <c r="AA451" s="60">
        <f>IF($A451="","",IFERROR(Y451+Z451,""))</f>
        <v/>
      </c>
      <c r="AB451" s="32">
        <f>IF(A451="","",IF(AD451&lt;&gt;"OK","Review Data",IF(L451&lt;=Q451,"Due Now",IF(X451&lt;='Settings'!$B$3,"Due Now",IF(X451&lt;='Settings'!$B$3+'Settings'!$B$5,"Due in 30 Days",IF(X451&lt;='Settings'!$B$3+'Settings'!$B$6,"Due in 90 Days",IF(X451&lt;=EDATE('Settings'!$B$3,6),"Due in 6 Months","Monitor")))))))</f>
        <v/>
      </c>
      <c r="AC451" s="61">
        <f>IF($A451="","",IFERROR(EOMONTH(X451,0),""))</f>
        <v/>
      </c>
      <c r="AD451" s="32">
        <f>IF(A451="","",IF(OR(B451="",C451="",D451="",G451="",H451="",I451="",J451="",K451="",L451="",Y451="",Z451=""),"Missing Required Input",IF(COUNTIF('Settings'!$A$15:$A$18,D451)=0,"Unknown Position Type",IF(J451&lt;H451,"Current Odometer Below Install",IF(I451&lt;G451,"Reading Date Before Install",IF(I451&gt;'Settings'!$B$3,"Reading Date After As-of Date",IF(L451&gt;K451,"Current Tread Above Original",IF(OR(H451&lt;0,J451&lt;0,K451&lt;=0,L451&lt;0,Y451&lt;0,Z451&lt;0,V451&lt;=0),"Check Numeric Input",IF(O451&lt;=0,"Check Wear Rate","OK")))))))))</f>
        <v/>
      </c>
      <c r="AE451" s="37" t="n"/>
      <c r="AF451" s="62">
        <f>IFERROR(IF(AND(AD451="OK",ISNUMBER(X451)),X451+ROW()/100000,""),"")</f>
        <v/>
      </c>
    </row>
    <row r="452">
      <c r="A452" s="25" t="n"/>
      <c r="B452" s="25" t="n"/>
      <c r="C452" s="25" t="n"/>
      <c r="D452" s="25" t="n"/>
      <c r="E452" s="25" t="n"/>
      <c r="F452" s="25" t="n"/>
      <c r="G452" s="55" t="n"/>
      <c r="H452" s="27" t="n"/>
      <c r="I452" s="55" t="n"/>
      <c r="J452" s="27" t="n"/>
      <c r="K452" s="56" t="n"/>
      <c r="L452" s="56" t="n"/>
      <c r="M452" s="29">
        <f>IF($A452="","",IFERROR(IF(OR(H452="",J452=""),"",MAX(0,J452-H452)),""))</f>
        <v/>
      </c>
      <c r="N452" s="57">
        <f>IF($A452="","",IFERROR(IF(OR(K452="",L452=""),"",MAX(0,K452-L452)),""))</f>
        <v/>
      </c>
      <c r="O452" s="31">
        <f>IF($A452="","",IFERROR(IF(AND(M452&gt;0,N452&gt;0),N452/(M452/1000),VLOOKUP(D452,'Settings'!$A$15:$C$18,3,FALSE)),""))</f>
        <v/>
      </c>
      <c r="P452" s="32">
        <f>IF(OR(A452="",D452=""),"",IF(AND(M452&gt;0,N452&gt;0),"Observed Wear","Default from Settings"))</f>
        <v/>
      </c>
      <c r="Q452" s="57">
        <f>IF($A452="","",IFERROR(VLOOKUP(D452,'Settings'!$A$15:$C$18,2,FALSE),""))</f>
        <v/>
      </c>
      <c r="R452" s="57">
        <f>IF($A452="","",IFERROR(MAX(0,L452-Q452),""))</f>
        <v/>
      </c>
      <c r="S452" s="29">
        <f>IF($A452="","",IFERROR(IF(L452&lt;=Q452,0,R452/O452*1000),""))</f>
        <v/>
      </c>
      <c r="T452" s="29">
        <f>IF($A452="","",IFERROR(J452+S452,""))</f>
        <v/>
      </c>
      <c r="U452" s="27" t="n"/>
      <c r="V452" s="29">
        <f>IF(A452="","",IF(U452="",'Settings'!$B$4,U452))</f>
        <v/>
      </c>
      <c r="W452" s="57">
        <f>IF($A452="","",IFERROR(S452/V452,""))</f>
        <v/>
      </c>
      <c r="X452" s="58">
        <f>IF($A452="","",IFERROR(IF(S452=0,I452,I452+ROUNDUP(W452*365/12,0)),""))</f>
        <v/>
      </c>
      <c r="Y452" s="59" t="n"/>
      <c r="Z452" s="59" t="n"/>
      <c r="AA452" s="60">
        <f>IF($A452="","",IFERROR(Y452+Z452,""))</f>
        <v/>
      </c>
      <c r="AB452" s="32">
        <f>IF(A452="","",IF(AD452&lt;&gt;"OK","Review Data",IF(L452&lt;=Q452,"Due Now",IF(X452&lt;='Settings'!$B$3,"Due Now",IF(X452&lt;='Settings'!$B$3+'Settings'!$B$5,"Due in 30 Days",IF(X452&lt;='Settings'!$B$3+'Settings'!$B$6,"Due in 90 Days",IF(X452&lt;=EDATE('Settings'!$B$3,6),"Due in 6 Months","Monitor")))))))</f>
        <v/>
      </c>
      <c r="AC452" s="61">
        <f>IF($A452="","",IFERROR(EOMONTH(X452,0),""))</f>
        <v/>
      </c>
      <c r="AD452" s="32">
        <f>IF(A452="","",IF(OR(B452="",C452="",D452="",G452="",H452="",I452="",J452="",K452="",L452="",Y452="",Z452=""),"Missing Required Input",IF(COUNTIF('Settings'!$A$15:$A$18,D452)=0,"Unknown Position Type",IF(J452&lt;H452,"Current Odometer Below Install",IF(I452&lt;G452,"Reading Date Before Install",IF(I452&gt;'Settings'!$B$3,"Reading Date After As-of Date",IF(L452&gt;K452,"Current Tread Above Original",IF(OR(H452&lt;0,J452&lt;0,K452&lt;=0,L452&lt;0,Y452&lt;0,Z452&lt;0,V452&lt;=0),"Check Numeric Input",IF(O452&lt;=0,"Check Wear Rate","OK")))))))))</f>
        <v/>
      </c>
      <c r="AE452" s="37" t="n"/>
      <c r="AF452" s="62">
        <f>IFERROR(IF(AND(AD452="OK",ISNUMBER(X452)),X452+ROW()/100000,""),"")</f>
        <v/>
      </c>
    </row>
    <row r="453">
      <c r="A453" s="25" t="n"/>
      <c r="B453" s="25" t="n"/>
      <c r="C453" s="25" t="n"/>
      <c r="D453" s="25" t="n"/>
      <c r="E453" s="25" t="n"/>
      <c r="F453" s="25" t="n"/>
      <c r="G453" s="55" t="n"/>
      <c r="H453" s="27" t="n"/>
      <c r="I453" s="55" t="n"/>
      <c r="J453" s="27" t="n"/>
      <c r="K453" s="56" t="n"/>
      <c r="L453" s="56" t="n"/>
      <c r="M453" s="29">
        <f>IF($A453="","",IFERROR(IF(OR(H453="",J453=""),"",MAX(0,J453-H453)),""))</f>
        <v/>
      </c>
      <c r="N453" s="57">
        <f>IF($A453="","",IFERROR(IF(OR(K453="",L453=""),"",MAX(0,K453-L453)),""))</f>
        <v/>
      </c>
      <c r="O453" s="31">
        <f>IF($A453="","",IFERROR(IF(AND(M453&gt;0,N453&gt;0),N453/(M453/1000),VLOOKUP(D453,'Settings'!$A$15:$C$18,3,FALSE)),""))</f>
        <v/>
      </c>
      <c r="P453" s="32">
        <f>IF(OR(A453="",D453=""),"",IF(AND(M453&gt;0,N453&gt;0),"Observed Wear","Default from Settings"))</f>
        <v/>
      </c>
      <c r="Q453" s="57">
        <f>IF($A453="","",IFERROR(VLOOKUP(D453,'Settings'!$A$15:$C$18,2,FALSE),""))</f>
        <v/>
      </c>
      <c r="R453" s="57">
        <f>IF($A453="","",IFERROR(MAX(0,L453-Q453),""))</f>
        <v/>
      </c>
      <c r="S453" s="29">
        <f>IF($A453="","",IFERROR(IF(L453&lt;=Q453,0,R453/O453*1000),""))</f>
        <v/>
      </c>
      <c r="T453" s="29">
        <f>IF($A453="","",IFERROR(J453+S453,""))</f>
        <v/>
      </c>
      <c r="U453" s="27" t="n"/>
      <c r="V453" s="29">
        <f>IF(A453="","",IF(U453="",'Settings'!$B$4,U453))</f>
        <v/>
      </c>
      <c r="W453" s="57">
        <f>IF($A453="","",IFERROR(S453/V453,""))</f>
        <v/>
      </c>
      <c r="X453" s="58">
        <f>IF($A453="","",IFERROR(IF(S453=0,I453,I453+ROUNDUP(W453*365/12,0)),""))</f>
        <v/>
      </c>
      <c r="Y453" s="59" t="n"/>
      <c r="Z453" s="59" t="n"/>
      <c r="AA453" s="60">
        <f>IF($A453="","",IFERROR(Y453+Z453,""))</f>
        <v/>
      </c>
      <c r="AB453" s="32">
        <f>IF(A453="","",IF(AD453&lt;&gt;"OK","Review Data",IF(L453&lt;=Q453,"Due Now",IF(X453&lt;='Settings'!$B$3,"Due Now",IF(X453&lt;='Settings'!$B$3+'Settings'!$B$5,"Due in 30 Days",IF(X453&lt;='Settings'!$B$3+'Settings'!$B$6,"Due in 90 Days",IF(X453&lt;=EDATE('Settings'!$B$3,6),"Due in 6 Months","Monitor")))))))</f>
        <v/>
      </c>
      <c r="AC453" s="61">
        <f>IF($A453="","",IFERROR(EOMONTH(X453,0),""))</f>
        <v/>
      </c>
      <c r="AD453" s="32">
        <f>IF(A453="","",IF(OR(B453="",C453="",D453="",G453="",H453="",I453="",J453="",K453="",L453="",Y453="",Z453=""),"Missing Required Input",IF(COUNTIF('Settings'!$A$15:$A$18,D453)=0,"Unknown Position Type",IF(J453&lt;H453,"Current Odometer Below Install",IF(I453&lt;G453,"Reading Date Before Install",IF(I453&gt;'Settings'!$B$3,"Reading Date After As-of Date",IF(L453&gt;K453,"Current Tread Above Original",IF(OR(H453&lt;0,J453&lt;0,K453&lt;=0,L453&lt;0,Y453&lt;0,Z453&lt;0,V453&lt;=0),"Check Numeric Input",IF(O453&lt;=0,"Check Wear Rate","OK")))))))))</f>
        <v/>
      </c>
      <c r="AE453" s="37" t="n"/>
      <c r="AF453" s="62">
        <f>IFERROR(IF(AND(AD453="OK",ISNUMBER(X453)),X453+ROW()/100000,""),"")</f>
        <v/>
      </c>
    </row>
    <row r="454">
      <c r="A454" s="25" t="n"/>
      <c r="B454" s="25" t="n"/>
      <c r="C454" s="25" t="n"/>
      <c r="D454" s="25" t="n"/>
      <c r="E454" s="25" t="n"/>
      <c r="F454" s="25" t="n"/>
      <c r="G454" s="55" t="n"/>
      <c r="H454" s="27" t="n"/>
      <c r="I454" s="55" t="n"/>
      <c r="J454" s="27" t="n"/>
      <c r="K454" s="56" t="n"/>
      <c r="L454" s="56" t="n"/>
      <c r="M454" s="29">
        <f>IF($A454="","",IFERROR(IF(OR(H454="",J454=""),"",MAX(0,J454-H454)),""))</f>
        <v/>
      </c>
      <c r="N454" s="57">
        <f>IF($A454="","",IFERROR(IF(OR(K454="",L454=""),"",MAX(0,K454-L454)),""))</f>
        <v/>
      </c>
      <c r="O454" s="31">
        <f>IF($A454="","",IFERROR(IF(AND(M454&gt;0,N454&gt;0),N454/(M454/1000),VLOOKUP(D454,'Settings'!$A$15:$C$18,3,FALSE)),""))</f>
        <v/>
      </c>
      <c r="P454" s="32">
        <f>IF(OR(A454="",D454=""),"",IF(AND(M454&gt;0,N454&gt;0),"Observed Wear","Default from Settings"))</f>
        <v/>
      </c>
      <c r="Q454" s="57">
        <f>IF($A454="","",IFERROR(VLOOKUP(D454,'Settings'!$A$15:$C$18,2,FALSE),""))</f>
        <v/>
      </c>
      <c r="R454" s="57">
        <f>IF($A454="","",IFERROR(MAX(0,L454-Q454),""))</f>
        <v/>
      </c>
      <c r="S454" s="29">
        <f>IF($A454="","",IFERROR(IF(L454&lt;=Q454,0,R454/O454*1000),""))</f>
        <v/>
      </c>
      <c r="T454" s="29">
        <f>IF($A454="","",IFERROR(J454+S454,""))</f>
        <v/>
      </c>
      <c r="U454" s="27" t="n"/>
      <c r="V454" s="29">
        <f>IF(A454="","",IF(U454="",'Settings'!$B$4,U454))</f>
        <v/>
      </c>
      <c r="W454" s="57">
        <f>IF($A454="","",IFERROR(S454/V454,""))</f>
        <v/>
      </c>
      <c r="X454" s="58">
        <f>IF($A454="","",IFERROR(IF(S454=0,I454,I454+ROUNDUP(W454*365/12,0)),""))</f>
        <v/>
      </c>
      <c r="Y454" s="59" t="n"/>
      <c r="Z454" s="59" t="n"/>
      <c r="AA454" s="60">
        <f>IF($A454="","",IFERROR(Y454+Z454,""))</f>
        <v/>
      </c>
      <c r="AB454" s="32">
        <f>IF(A454="","",IF(AD454&lt;&gt;"OK","Review Data",IF(L454&lt;=Q454,"Due Now",IF(X454&lt;='Settings'!$B$3,"Due Now",IF(X454&lt;='Settings'!$B$3+'Settings'!$B$5,"Due in 30 Days",IF(X454&lt;='Settings'!$B$3+'Settings'!$B$6,"Due in 90 Days",IF(X454&lt;=EDATE('Settings'!$B$3,6),"Due in 6 Months","Monitor")))))))</f>
        <v/>
      </c>
      <c r="AC454" s="61">
        <f>IF($A454="","",IFERROR(EOMONTH(X454,0),""))</f>
        <v/>
      </c>
      <c r="AD454" s="32">
        <f>IF(A454="","",IF(OR(B454="",C454="",D454="",G454="",H454="",I454="",J454="",K454="",L454="",Y454="",Z454=""),"Missing Required Input",IF(COUNTIF('Settings'!$A$15:$A$18,D454)=0,"Unknown Position Type",IF(J454&lt;H454,"Current Odometer Below Install",IF(I454&lt;G454,"Reading Date Before Install",IF(I454&gt;'Settings'!$B$3,"Reading Date After As-of Date",IF(L454&gt;K454,"Current Tread Above Original",IF(OR(H454&lt;0,J454&lt;0,K454&lt;=0,L454&lt;0,Y454&lt;0,Z454&lt;0,V454&lt;=0),"Check Numeric Input",IF(O454&lt;=0,"Check Wear Rate","OK")))))))))</f>
        <v/>
      </c>
      <c r="AE454" s="37" t="n"/>
      <c r="AF454" s="62">
        <f>IFERROR(IF(AND(AD454="OK",ISNUMBER(X454)),X454+ROW()/100000,""),"")</f>
        <v/>
      </c>
    </row>
    <row r="455">
      <c r="A455" s="25" t="n"/>
      <c r="B455" s="25" t="n"/>
      <c r="C455" s="25" t="n"/>
      <c r="D455" s="25" t="n"/>
      <c r="E455" s="25" t="n"/>
      <c r="F455" s="25" t="n"/>
      <c r="G455" s="55" t="n"/>
      <c r="H455" s="27" t="n"/>
      <c r="I455" s="55" t="n"/>
      <c r="J455" s="27" t="n"/>
      <c r="K455" s="56" t="n"/>
      <c r="L455" s="56" t="n"/>
      <c r="M455" s="29">
        <f>IF($A455="","",IFERROR(IF(OR(H455="",J455=""),"",MAX(0,J455-H455)),""))</f>
        <v/>
      </c>
      <c r="N455" s="57">
        <f>IF($A455="","",IFERROR(IF(OR(K455="",L455=""),"",MAX(0,K455-L455)),""))</f>
        <v/>
      </c>
      <c r="O455" s="31">
        <f>IF($A455="","",IFERROR(IF(AND(M455&gt;0,N455&gt;0),N455/(M455/1000),VLOOKUP(D455,'Settings'!$A$15:$C$18,3,FALSE)),""))</f>
        <v/>
      </c>
      <c r="P455" s="32">
        <f>IF(OR(A455="",D455=""),"",IF(AND(M455&gt;0,N455&gt;0),"Observed Wear","Default from Settings"))</f>
        <v/>
      </c>
      <c r="Q455" s="57">
        <f>IF($A455="","",IFERROR(VLOOKUP(D455,'Settings'!$A$15:$C$18,2,FALSE),""))</f>
        <v/>
      </c>
      <c r="R455" s="57">
        <f>IF($A455="","",IFERROR(MAX(0,L455-Q455),""))</f>
        <v/>
      </c>
      <c r="S455" s="29">
        <f>IF($A455="","",IFERROR(IF(L455&lt;=Q455,0,R455/O455*1000),""))</f>
        <v/>
      </c>
      <c r="T455" s="29">
        <f>IF($A455="","",IFERROR(J455+S455,""))</f>
        <v/>
      </c>
      <c r="U455" s="27" t="n"/>
      <c r="V455" s="29">
        <f>IF(A455="","",IF(U455="",'Settings'!$B$4,U455))</f>
        <v/>
      </c>
      <c r="W455" s="57">
        <f>IF($A455="","",IFERROR(S455/V455,""))</f>
        <v/>
      </c>
      <c r="X455" s="58">
        <f>IF($A455="","",IFERROR(IF(S455=0,I455,I455+ROUNDUP(W455*365/12,0)),""))</f>
        <v/>
      </c>
      <c r="Y455" s="59" t="n"/>
      <c r="Z455" s="59" t="n"/>
      <c r="AA455" s="60">
        <f>IF($A455="","",IFERROR(Y455+Z455,""))</f>
        <v/>
      </c>
      <c r="AB455" s="32">
        <f>IF(A455="","",IF(AD455&lt;&gt;"OK","Review Data",IF(L455&lt;=Q455,"Due Now",IF(X455&lt;='Settings'!$B$3,"Due Now",IF(X455&lt;='Settings'!$B$3+'Settings'!$B$5,"Due in 30 Days",IF(X455&lt;='Settings'!$B$3+'Settings'!$B$6,"Due in 90 Days",IF(X455&lt;=EDATE('Settings'!$B$3,6),"Due in 6 Months","Monitor")))))))</f>
        <v/>
      </c>
      <c r="AC455" s="61">
        <f>IF($A455="","",IFERROR(EOMONTH(X455,0),""))</f>
        <v/>
      </c>
      <c r="AD455" s="32">
        <f>IF(A455="","",IF(OR(B455="",C455="",D455="",G455="",H455="",I455="",J455="",K455="",L455="",Y455="",Z455=""),"Missing Required Input",IF(COUNTIF('Settings'!$A$15:$A$18,D455)=0,"Unknown Position Type",IF(J455&lt;H455,"Current Odometer Below Install",IF(I455&lt;G455,"Reading Date Before Install",IF(I455&gt;'Settings'!$B$3,"Reading Date After As-of Date",IF(L455&gt;K455,"Current Tread Above Original",IF(OR(H455&lt;0,J455&lt;0,K455&lt;=0,L455&lt;0,Y455&lt;0,Z455&lt;0,V455&lt;=0),"Check Numeric Input",IF(O455&lt;=0,"Check Wear Rate","OK")))))))))</f>
        <v/>
      </c>
      <c r="AE455" s="37" t="n"/>
      <c r="AF455" s="62">
        <f>IFERROR(IF(AND(AD455="OK",ISNUMBER(X455)),X455+ROW()/100000,""),"")</f>
        <v/>
      </c>
    </row>
    <row r="456">
      <c r="A456" s="25" t="n"/>
      <c r="B456" s="25" t="n"/>
      <c r="C456" s="25" t="n"/>
      <c r="D456" s="25" t="n"/>
      <c r="E456" s="25" t="n"/>
      <c r="F456" s="25" t="n"/>
      <c r="G456" s="55" t="n"/>
      <c r="H456" s="27" t="n"/>
      <c r="I456" s="55" t="n"/>
      <c r="J456" s="27" t="n"/>
      <c r="K456" s="56" t="n"/>
      <c r="L456" s="56" t="n"/>
      <c r="M456" s="29">
        <f>IF($A456="","",IFERROR(IF(OR(H456="",J456=""),"",MAX(0,J456-H456)),""))</f>
        <v/>
      </c>
      <c r="N456" s="57">
        <f>IF($A456="","",IFERROR(IF(OR(K456="",L456=""),"",MAX(0,K456-L456)),""))</f>
        <v/>
      </c>
      <c r="O456" s="31">
        <f>IF($A456="","",IFERROR(IF(AND(M456&gt;0,N456&gt;0),N456/(M456/1000),VLOOKUP(D456,'Settings'!$A$15:$C$18,3,FALSE)),""))</f>
        <v/>
      </c>
      <c r="P456" s="32">
        <f>IF(OR(A456="",D456=""),"",IF(AND(M456&gt;0,N456&gt;0),"Observed Wear","Default from Settings"))</f>
        <v/>
      </c>
      <c r="Q456" s="57">
        <f>IF($A456="","",IFERROR(VLOOKUP(D456,'Settings'!$A$15:$C$18,2,FALSE),""))</f>
        <v/>
      </c>
      <c r="R456" s="57">
        <f>IF($A456="","",IFERROR(MAX(0,L456-Q456),""))</f>
        <v/>
      </c>
      <c r="S456" s="29">
        <f>IF($A456="","",IFERROR(IF(L456&lt;=Q456,0,R456/O456*1000),""))</f>
        <v/>
      </c>
      <c r="T456" s="29">
        <f>IF($A456="","",IFERROR(J456+S456,""))</f>
        <v/>
      </c>
      <c r="U456" s="27" t="n"/>
      <c r="V456" s="29">
        <f>IF(A456="","",IF(U456="",'Settings'!$B$4,U456))</f>
        <v/>
      </c>
      <c r="W456" s="57">
        <f>IF($A456="","",IFERROR(S456/V456,""))</f>
        <v/>
      </c>
      <c r="X456" s="58">
        <f>IF($A456="","",IFERROR(IF(S456=0,I456,I456+ROUNDUP(W456*365/12,0)),""))</f>
        <v/>
      </c>
      <c r="Y456" s="59" t="n"/>
      <c r="Z456" s="59" t="n"/>
      <c r="AA456" s="60">
        <f>IF($A456="","",IFERROR(Y456+Z456,""))</f>
        <v/>
      </c>
      <c r="AB456" s="32">
        <f>IF(A456="","",IF(AD456&lt;&gt;"OK","Review Data",IF(L456&lt;=Q456,"Due Now",IF(X456&lt;='Settings'!$B$3,"Due Now",IF(X456&lt;='Settings'!$B$3+'Settings'!$B$5,"Due in 30 Days",IF(X456&lt;='Settings'!$B$3+'Settings'!$B$6,"Due in 90 Days",IF(X456&lt;=EDATE('Settings'!$B$3,6),"Due in 6 Months","Monitor")))))))</f>
        <v/>
      </c>
      <c r="AC456" s="61">
        <f>IF($A456="","",IFERROR(EOMONTH(X456,0),""))</f>
        <v/>
      </c>
      <c r="AD456" s="32">
        <f>IF(A456="","",IF(OR(B456="",C456="",D456="",G456="",H456="",I456="",J456="",K456="",L456="",Y456="",Z456=""),"Missing Required Input",IF(COUNTIF('Settings'!$A$15:$A$18,D456)=0,"Unknown Position Type",IF(J456&lt;H456,"Current Odometer Below Install",IF(I456&lt;G456,"Reading Date Before Install",IF(I456&gt;'Settings'!$B$3,"Reading Date After As-of Date",IF(L456&gt;K456,"Current Tread Above Original",IF(OR(H456&lt;0,J456&lt;0,K456&lt;=0,L456&lt;0,Y456&lt;0,Z456&lt;0,V456&lt;=0),"Check Numeric Input",IF(O456&lt;=0,"Check Wear Rate","OK")))))))))</f>
        <v/>
      </c>
      <c r="AE456" s="37" t="n"/>
      <c r="AF456" s="62">
        <f>IFERROR(IF(AND(AD456="OK",ISNUMBER(X456)),X456+ROW()/100000,""),"")</f>
        <v/>
      </c>
    </row>
    <row r="457">
      <c r="A457" s="25" t="n"/>
      <c r="B457" s="25" t="n"/>
      <c r="C457" s="25" t="n"/>
      <c r="D457" s="25" t="n"/>
      <c r="E457" s="25" t="n"/>
      <c r="F457" s="25" t="n"/>
      <c r="G457" s="55" t="n"/>
      <c r="H457" s="27" t="n"/>
      <c r="I457" s="55" t="n"/>
      <c r="J457" s="27" t="n"/>
      <c r="K457" s="56" t="n"/>
      <c r="L457" s="56" t="n"/>
      <c r="M457" s="29">
        <f>IF($A457="","",IFERROR(IF(OR(H457="",J457=""),"",MAX(0,J457-H457)),""))</f>
        <v/>
      </c>
      <c r="N457" s="57">
        <f>IF($A457="","",IFERROR(IF(OR(K457="",L457=""),"",MAX(0,K457-L457)),""))</f>
        <v/>
      </c>
      <c r="O457" s="31">
        <f>IF($A457="","",IFERROR(IF(AND(M457&gt;0,N457&gt;0),N457/(M457/1000),VLOOKUP(D457,'Settings'!$A$15:$C$18,3,FALSE)),""))</f>
        <v/>
      </c>
      <c r="P457" s="32">
        <f>IF(OR(A457="",D457=""),"",IF(AND(M457&gt;0,N457&gt;0),"Observed Wear","Default from Settings"))</f>
        <v/>
      </c>
      <c r="Q457" s="57">
        <f>IF($A457="","",IFERROR(VLOOKUP(D457,'Settings'!$A$15:$C$18,2,FALSE),""))</f>
        <v/>
      </c>
      <c r="R457" s="57">
        <f>IF($A457="","",IFERROR(MAX(0,L457-Q457),""))</f>
        <v/>
      </c>
      <c r="S457" s="29">
        <f>IF($A457="","",IFERROR(IF(L457&lt;=Q457,0,R457/O457*1000),""))</f>
        <v/>
      </c>
      <c r="T457" s="29">
        <f>IF($A457="","",IFERROR(J457+S457,""))</f>
        <v/>
      </c>
      <c r="U457" s="27" t="n"/>
      <c r="V457" s="29">
        <f>IF(A457="","",IF(U457="",'Settings'!$B$4,U457))</f>
        <v/>
      </c>
      <c r="W457" s="57">
        <f>IF($A457="","",IFERROR(S457/V457,""))</f>
        <v/>
      </c>
      <c r="X457" s="58">
        <f>IF($A457="","",IFERROR(IF(S457=0,I457,I457+ROUNDUP(W457*365/12,0)),""))</f>
        <v/>
      </c>
      <c r="Y457" s="59" t="n"/>
      <c r="Z457" s="59" t="n"/>
      <c r="AA457" s="60">
        <f>IF($A457="","",IFERROR(Y457+Z457,""))</f>
        <v/>
      </c>
      <c r="AB457" s="32">
        <f>IF(A457="","",IF(AD457&lt;&gt;"OK","Review Data",IF(L457&lt;=Q457,"Due Now",IF(X457&lt;='Settings'!$B$3,"Due Now",IF(X457&lt;='Settings'!$B$3+'Settings'!$B$5,"Due in 30 Days",IF(X457&lt;='Settings'!$B$3+'Settings'!$B$6,"Due in 90 Days",IF(X457&lt;=EDATE('Settings'!$B$3,6),"Due in 6 Months","Monitor")))))))</f>
        <v/>
      </c>
      <c r="AC457" s="61">
        <f>IF($A457="","",IFERROR(EOMONTH(X457,0),""))</f>
        <v/>
      </c>
      <c r="AD457" s="32">
        <f>IF(A457="","",IF(OR(B457="",C457="",D457="",G457="",H457="",I457="",J457="",K457="",L457="",Y457="",Z457=""),"Missing Required Input",IF(COUNTIF('Settings'!$A$15:$A$18,D457)=0,"Unknown Position Type",IF(J457&lt;H457,"Current Odometer Below Install",IF(I457&lt;G457,"Reading Date Before Install",IF(I457&gt;'Settings'!$B$3,"Reading Date After As-of Date",IF(L457&gt;K457,"Current Tread Above Original",IF(OR(H457&lt;0,J457&lt;0,K457&lt;=0,L457&lt;0,Y457&lt;0,Z457&lt;0,V457&lt;=0),"Check Numeric Input",IF(O457&lt;=0,"Check Wear Rate","OK")))))))))</f>
        <v/>
      </c>
      <c r="AE457" s="37" t="n"/>
      <c r="AF457" s="62">
        <f>IFERROR(IF(AND(AD457="OK",ISNUMBER(X457)),X457+ROW()/100000,""),"")</f>
        <v/>
      </c>
    </row>
    <row r="458">
      <c r="A458" s="25" t="n"/>
      <c r="B458" s="25" t="n"/>
      <c r="C458" s="25" t="n"/>
      <c r="D458" s="25" t="n"/>
      <c r="E458" s="25" t="n"/>
      <c r="F458" s="25" t="n"/>
      <c r="G458" s="55" t="n"/>
      <c r="H458" s="27" t="n"/>
      <c r="I458" s="55" t="n"/>
      <c r="J458" s="27" t="n"/>
      <c r="K458" s="56" t="n"/>
      <c r="L458" s="56" t="n"/>
      <c r="M458" s="29">
        <f>IF($A458="","",IFERROR(IF(OR(H458="",J458=""),"",MAX(0,J458-H458)),""))</f>
        <v/>
      </c>
      <c r="N458" s="57">
        <f>IF($A458="","",IFERROR(IF(OR(K458="",L458=""),"",MAX(0,K458-L458)),""))</f>
        <v/>
      </c>
      <c r="O458" s="31">
        <f>IF($A458="","",IFERROR(IF(AND(M458&gt;0,N458&gt;0),N458/(M458/1000),VLOOKUP(D458,'Settings'!$A$15:$C$18,3,FALSE)),""))</f>
        <v/>
      </c>
      <c r="P458" s="32">
        <f>IF(OR(A458="",D458=""),"",IF(AND(M458&gt;0,N458&gt;0),"Observed Wear","Default from Settings"))</f>
        <v/>
      </c>
      <c r="Q458" s="57">
        <f>IF($A458="","",IFERROR(VLOOKUP(D458,'Settings'!$A$15:$C$18,2,FALSE),""))</f>
        <v/>
      </c>
      <c r="R458" s="57">
        <f>IF($A458="","",IFERROR(MAX(0,L458-Q458),""))</f>
        <v/>
      </c>
      <c r="S458" s="29">
        <f>IF($A458="","",IFERROR(IF(L458&lt;=Q458,0,R458/O458*1000),""))</f>
        <v/>
      </c>
      <c r="T458" s="29">
        <f>IF($A458="","",IFERROR(J458+S458,""))</f>
        <v/>
      </c>
      <c r="U458" s="27" t="n"/>
      <c r="V458" s="29">
        <f>IF(A458="","",IF(U458="",'Settings'!$B$4,U458))</f>
        <v/>
      </c>
      <c r="W458" s="57">
        <f>IF($A458="","",IFERROR(S458/V458,""))</f>
        <v/>
      </c>
      <c r="X458" s="58">
        <f>IF($A458="","",IFERROR(IF(S458=0,I458,I458+ROUNDUP(W458*365/12,0)),""))</f>
        <v/>
      </c>
      <c r="Y458" s="59" t="n"/>
      <c r="Z458" s="59" t="n"/>
      <c r="AA458" s="60">
        <f>IF($A458="","",IFERROR(Y458+Z458,""))</f>
        <v/>
      </c>
      <c r="AB458" s="32">
        <f>IF(A458="","",IF(AD458&lt;&gt;"OK","Review Data",IF(L458&lt;=Q458,"Due Now",IF(X458&lt;='Settings'!$B$3,"Due Now",IF(X458&lt;='Settings'!$B$3+'Settings'!$B$5,"Due in 30 Days",IF(X458&lt;='Settings'!$B$3+'Settings'!$B$6,"Due in 90 Days",IF(X458&lt;=EDATE('Settings'!$B$3,6),"Due in 6 Months","Monitor")))))))</f>
        <v/>
      </c>
      <c r="AC458" s="61">
        <f>IF($A458="","",IFERROR(EOMONTH(X458,0),""))</f>
        <v/>
      </c>
      <c r="AD458" s="32">
        <f>IF(A458="","",IF(OR(B458="",C458="",D458="",G458="",H458="",I458="",J458="",K458="",L458="",Y458="",Z458=""),"Missing Required Input",IF(COUNTIF('Settings'!$A$15:$A$18,D458)=0,"Unknown Position Type",IF(J458&lt;H458,"Current Odometer Below Install",IF(I458&lt;G458,"Reading Date Before Install",IF(I458&gt;'Settings'!$B$3,"Reading Date After As-of Date",IF(L458&gt;K458,"Current Tread Above Original",IF(OR(H458&lt;0,J458&lt;0,K458&lt;=0,L458&lt;0,Y458&lt;0,Z458&lt;0,V458&lt;=0),"Check Numeric Input",IF(O458&lt;=0,"Check Wear Rate","OK")))))))))</f>
        <v/>
      </c>
      <c r="AE458" s="37" t="n"/>
      <c r="AF458" s="62">
        <f>IFERROR(IF(AND(AD458="OK",ISNUMBER(X458)),X458+ROW()/100000,""),"")</f>
        <v/>
      </c>
    </row>
    <row r="459">
      <c r="A459" s="25" t="n"/>
      <c r="B459" s="25" t="n"/>
      <c r="C459" s="25" t="n"/>
      <c r="D459" s="25" t="n"/>
      <c r="E459" s="25" t="n"/>
      <c r="F459" s="25" t="n"/>
      <c r="G459" s="55" t="n"/>
      <c r="H459" s="27" t="n"/>
      <c r="I459" s="55" t="n"/>
      <c r="J459" s="27" t="n"/>
      <c r="K459" s="56" t="n"/>
      <c r="L459" s="56" t="n"/>
      <c r="M459" s="29">
        <f>IF($A459="","",IFERROR(IF(OR(H459="",J459=""),"",MAX(0,J459-H459)),""))</f>
        <v/>
      </c>
      <c r="N459" s="57">
        <f>IF($A459="","",IFERROR(IF(OR(K459="",L459=""),"",MAX(0,K459-L459)),""))</f>
        <v/>
      </c>
      <c r="O459" s="31">
        <f>IF($A459="","",IFERROR(IF(AND(M459&gt;0,N459&gt;0),N459/(M459/1000),VLOOKUP(D459,'Settings'!$A$15:$C$18,3,FALSE)),""))</f>
        <v/>
      </c>
      <c r="P459" s="32">
        <f>IF(OR(A459="",D459=""),"",IF(AND(M459&gt;0,N459&gt;0),"Observed Wear","Default from Settings"))</f>
        <v/>
      </c>
      <c r="Q459" s="57">
        <f>IF($A459="","",IFERROR(VLOOKUP(D459,'Settings'!$A$15:$C$18,2,FALSE),""))</f>
        <v/>
      </c>
      <c r="R459" s="57">
        <f>IF($A459="","",IFERROR(MAX(0,L459-Q459),""))</f>
        <v/>
      </c>
      <c r="S459" s="29">
        <f>IF($A459="","",IFERROR(IF(L459&lt;=Q459,0,R459/O459*1000),""))</f>
        <v/>
      </c>
      <c r="T459" s="29">
        <f>IF($A459="","",IFERROR(J459+S459,""))</f>
        <v/>
      </c>
      <c r="U459" s="27" t="n"/>
      <c r="V459" s="29">
        <f>IF(A459="","",IF(U459="",'Settings'!$B$4,U459))</f>
        <v/>
      </c>
      <c r="W459" s="57">
        <f>IF($A459="","",IFERROR(S459/V459,""))</f>
        <v/>
      </c>
      <c r="X459" s="58">
        <f>IF($A459="","",IFERROR(IF(S459=0,I459,I459+ROUNDUP(W459*365/12,0)),""))</f>
        <v/>
      </c>
      <c r="Y459" s="59" t="n"/>
      <c r="Z459" s="59" t="n"/>
      <c r="AA459" s="60">
        <f>IF($A459="","",IFERROR(Y459+Z459,""))</f>
        <v/>
      </c>
      <c r="AB459" s="32">
        <f>IF(A459="","",IF(AD459&lt;&gt;"OK","Review Data",IF(L459&lt;=Q459,"Due Now",IF(X459&lt;='Settings'!$B$3,"Due Now",IF(X459&lt;='Settings'!$B$3+'Settings'!$B$5,"Due in 30 Days",IF(X459&lt;='Settings'!$B$3+'Settings'!$B$6,"Due in 90 Days",IF(X459&lt;=EDATE('Settings'!$B$3,6),"Due in 6 Months","Monitor")))))))</f>
        <v/>
      </c>
      <c r="AC459" s="61">
        <f>IF($A459="","",IFERROR(EOMONTH(X459,0),""))</f>
        <v/>
      </c>
      <c r="AD459" s="32">
        <f>IF(A459="","",IF(OR(B459="",C459="",D459="",G459="",H459="",I459="",J459="",K459="",L459="",Y459="",Z459=""),"Missing Required Input",IF(COUNTIF('Settings'!$A$15:$A$18,D459)=0,"Unknown Position Type",IF(J459&lt;H459,"Current Odometer Below Install",IF(I459&lt;G459,"Reading Date Before Install",IF(I459&gt;'Settings'!$B$3,"Reading Date After As-of Date",IF(L459&gt;K459,"Current Tread Above Original",IF(OR(H459&lt;0,J459&lt;0,K459&lt;=0,L459&lt;0,Y459&lt;0,Z459&lt;0,V459&lt;=0),"Check Numeric Input",IF(O459&lt;=0,"Check Wear Rate","OK")))))))))</f>
        <v/>
      </c>
      <c r="AE459" s="37" t="n"/>
      <c r="AF459" s="62">
        <f>IFERROR(IF(AND(AD459="OK",ISNUMBER(X459)),X459+ROW()/100000,""),"")</f>
        <v/>
      </c>
    </row>
    <row r="460">
      <c r="A460" s="25" t="n"/>
      <c r="B460" s="25" t="n"/>
      <c r="C460" s="25" t="n"/>
      <c r="D460" s="25" t="n"/>
      <c r="E460" s="25" t="n"/>
      <c r="F460" s="25" t="n"/>
      <c r="G460" s="55" t="n"/>
      <c r="H460" s="27" t="n"/>
      <c r="I460" s="55" t="n"/>
      <c r="J460" s="27" t="n"/>
      <c r="K460" s="56" t="n"/>
      <c r="L460" s="56" t="n"/>
      <c r="M460" s="29">
        <f>IF($A460="","",IFERROR(IF(OR(H460="",J460=""),"",MAX(0,J460-H460)),""))</f>
        <v/>
      </c>
      <c r="N460" s="57">
        <f>IF($A460="","",IFERROR(IF(OR(K460="",L460=""),"",MAX(0,K460-L460)),""))</f>
        <v/>
      </c>
      <c r="O460" s="31">
        <f>IF($A460="","",IFERROR(IF(AND(M460&gt;0,N460&gt;0),N460/(M460/1000),VLOOKUP(D460,'Settings'!$A$15:$C$18,3,FALSE)),""))</f>
        <v/>
      </c>
      <c r="P460" s="32">
        <f>IF(OR(A460="",D460=""),"",IF(AND(M460&gt;0,N460&gt;0),"Observed Wear","Default from Settings"))</f>
        <v/>
      </c>
      <c r="Q460" s="57">
        <f>IF($A460="","",IFERROR(VLOOKUP(D460,'Settings'!$A$15:$C$18,2,FALSE),""))</f>
        <v/>
      </c>
      <c r="R460" s="57">
        <f>IF($A460="","",IFERROR(MAX(0,L460-Q460),""))</f>
        <v/>
      </c>
      <c r="S460" s="29">
        <f>IF($A460="","",IFERROR(IF(L460&lt;=Q460,0,R460/O460*1000),""))</f>
        <v/>
      </c>
      <c r="T460" s="29">
        <f>IF($A460="","",IFERROR(J460+S460,""))</f>
        <v/>
      </c>
      <c r="U460" s="27" t="n"/>
      <c r="V460" s="29">
        <f>IF(A460="","",IF(U460="",'Settings'!$B$4,U460))</f>
        <v/>
      </c>
      <c r="W460" s="57">
        <f>IF($A460="","",IFERROR(S460/V460,""))</f>
        <v/>
      </c>
      <c r="X460" s="58">
        <f>IF($A460="","",IFERROR(IF(S460=0,I460,I460+ROUNDUP(W460*365/12,0)),""))</f>
        <v/>
      </c>
      <c r="Y460" s="59" t="n"/>
      <c r="Z460" s="59" t="n"/>
      <c r="AA460" s="60">
        <f>IF($A460="","",IFERROR(Y460+Z460,""))</f>
        <v/>
      </c>
      <c r="AB460" s="32">
        <f>IF(A460="","",IF(AD460&lt;&gt;"OK","Review Data",IF(L460&lt;=Q460,"Due Now",IF(X460&lt;='Settings'!$B$3,"Due Now",IF(X460&lt;='Settings'!$B$3+'Settings'!$B$5,"Due in 30 Days",IF(X460&lt;='Settings'!$B$3+'Settings'!$B$6,"Due in 90 Days",IF(X460&lt;=EDATE('Settings'!$B$3,6),"Due in 6 Months","Monitor")))))))</f>
        <v/>
      </c>
      <c r="AC460" s="61">
        <f>IF($A460="","",IFERROR(EOMONTH(X460,0),""))</f>
        <v/>
      </c>
      <c r="AD460" s="32">
        <f>IF(A460="","",IF(OR(B460="",C460="",D460="",G460="",H460="",I460="",J460="",K460="",L460="",Y460="",Z460=""),"Missing Required Input",IF(COUNTIF('Settings'!$A$15:$A$18,D460)=0,"Unknown Position Type",IF(J460&lt;H460,"Current Odometer Below Install",IF(I460&lt;G460,"Reading Date Before Install",IF(I460&gt;'Settings'!$B$3,"Reading Date After As-of Date",IF(L460&gt;K460,"Current Tread Above Original",IF(OR(H460&lt;0,J460&lt;0,K460&lt;=0,L460&lt;0,Y460&lt;0,Z460&lt;0,V460&lt;=0),"Check Numeric Input",IF(O460&lt;=0,"Check Wear Rate","OK")))))))))</f>
        <v/>
      </c>
      <c r="AE460" s="37" t="n"/>
      <c r="AF460" s="62">
        <f>IFERROR(IF(AND(AD460="OK",ISNUMBER(X460)),X460+ROW()/100000,""),"")</f>
        <v/>
      </c>
    </row>
    <row r="461">
      <c r="A461" s="25" t="n"/>
      <c r="B461" s="25" t="n"/>
      <c r="C461" s="25" t="n"/>
      <c r="D461" s="25" t="n"/>
      <c r="E461" s="25" t="n"/>
      <c r="F461" s="25" t="n"/>
      <c r="G461" s="55" t="n"/>
      <c r="H461" s="27" t="n"/>
      <c r="I461" s="55" t="n"/>
      <c r="J461" s="27" t="n"/>
      <c r="K461" s="56" t="n"/>
      <c r="L461" s="56" t="n"/>
      <c r="M461" s="29">
        <f>IF($A461="","",IFERROR(IF(OR(H461="",J461=""),"",MAX(0,J461-H461)),""))</f>
        <v/>
      </c>
      <c r="N461" s="57">
        <f>IF($A461="","",IFERROR(IF(OR(K461="",L461=""),"",MAX(0,K461-L461)),""))</f>
        <v/>
      </c>
      <c r="O461" s="31">
        <f>IF($A461="","",IFERROR(IF(AND(M461&gt;0,N461&gt;0),N461/(M461/1000),VLOOKUP(D461,'Settings'!$A$15:$C$18,3,FALSE)),""))</f>
        <v/>
      </c>
      <c r="P461" s="32">
        <f>IF(OR(A461="",D461=""),"",IF(AND(M461&gt;0,N461&gt;0),"Observed Wear","Default from Settings"))</f>
        <v/>
      </c>
      <c r="Q461" s="57">
        <f>IF($A461="","",IFERROR(VLOOKUP(D461,'Settings'!$A$15:$C$18,2,FALSE),""))</f>
        <v/>
      </c>
      <c r="R461" s="57">
        <f>IF($A461="","",IFERROR(MAX(0,L461-Q461),""))</f>
        <v/>
      </c>
      <c r="S461" s="29">
        <f>IF($A461="","",IFERROR(IF(L461&lt;=Q461,0,R461/O461*1000),""))</f>
        <v/>
      </c>
      <c r="T461" s="29">
        <f>IF($A461="","",IFERROR(J461+S461,""))</f>
        <v/>
      </c>
      <c r="U461" s="27" t="n"/>
      <c r="V461" s="29">
        <f>IF(A461="","",IF(U461="",'Settings'!$B$4,U461))</f>
        <v/>
      </c>
      <c r="W461" s="57">
        <f>IF($A461="","",IFERROR(S461/V461,""))</f>
        <v/>
      </c>
      <c r="X461" s="58">
        <f>IF($A461="","",IFERROR(IF(S461=0,I461,I461+ROUNDUP(W461*365/12,0)),""))</f>
        <v/>
      </c>
      <c r="Y461" s="59" t="n"/>
      <c r="Z461" s="59" t="n"/>
      <c r="AA461" s="60">
        <f>IF($A461="","",IFERROR(Y461+Z461,""))</f>
        <v/>
      </c>
      <c r="AB461" s="32">
        <f>IF(A461="","",IF(AD461&lt;&gt;"OK","Review Data",IF(L461&lt;=Q461,"Due Now",IF(X461&lt;='Settings'!$B$3,"Due Now",IF(X461&lt;='Settings'!$B$3+'Settings'!$B$5,"Due in 30 Days",IF(X461&lt;='Settings'!$B$3+'Settings'!$B$6,"Due in 90 Days",IF(X461&lt;=EDATE('Settings'!$B$3,6),"Due in 6 Months","Monitor")))))))</f>
        <v/>
      </c>
      <c r="AC461" s="61">
        <f>IF($A461="","",IFERROR(EOMONTH(X461,0),""))</f>
        <v/>
      </c>
      <c r="AD461" s="32">
        <f>IF(A461="","",IF(OR(B461="",C461="",D461="",G461="",H461="",I461="",J461="",K461="",L461="",Y461="",Z461=""),"Missing Required Input",IF(COUNTIF('Settings'!$A$15:$A$18,D461)=0,"Unknown Position Type",IF(J461&lt;H461,"Current Odometer Below Install",IF(I461&lt;G461,"Reading Date Before Install",IF(I461&gt;'Settings'!$B$3,"Reading Date After As-of Date",IF(L461&gt;K461,"Current Tread Above Original",IF(OR(H461&lt;0,J461&lt;0,K461&lt;=0,L461&lt;0,Y461&lt;0,Z461&lt;0,V461&lt;=0),"Check Numeric Input",IF(O461&lt;=0,"Check Wear Rate","OK")))))))))</f>
        <v/>
      </c>
      <c r="AE461" s="37" t="n"/>
      <c r="AF461" s="62">
        <f>IFERROR(IF(AND(AD461="OK",ISNUMBER(X461)),X461+ROW()/100000,""),"")</f>
        <v/>
      </c>
    </row>
    <row r="462">
      <c r="A462" s="25" t="n"/>
      <c r="B462" s="25" t="n"/>
      <c r="C462" s="25" t="n"/>
      <c r="D462" s="25" t="n"/>
      <c r="E462" s="25" t="n"/>
      <c r="F462" s="25" t="n"/>
      <c r="G462" s="55" t="n"/>
      <c r="H462" s="27" t="n"/>
      <c r="I462" s="55" t="n"/>
      <c r="J462" s="27" t="n"/>
      <c r="K462" s="56" t="n"/>
      <c r="L462" s="56" t="n"/>
      <c r="M462" s="29">
        <f>IF($A462="","",IFERROR(IF(OR(H462="",J462=""),"",MAX(0,J462-H462)),""))</f>
        <v/>
      </c>
      <c r="N462" s="57">
        <f>IF($A462="","",IFERROR(IF(OR(K462="",L462=""),"",MAX(0,K462-L462)),""))</f>
        <v/>
      </c>
      <c r="O462" s="31">
        <f>IF($A462="","",IFERROR(IF(AND(M462&gt;0,N462&gt;0),N462/(M462/1000),VLOOKUP(D462,'Settings'!$A$15:$C$18,3,FALSE)),""))</f>
        <v/>
      </c>
      <c r="P462" s="32">
        <f>IF(OR(A462="",D462=""),"",IF(AND(M462&gt;0,N462&gt;0),"Observed Wear","Default from Settings"))</f>
        <v/>
      </c>
      <c r="Q462" s="57">
        <f>IF($A462="","",IFERROR(VLOOKUP(D462,'Settings'!$A$15:$C$18,2,FALSE),""))</f>
        <v/>
      </c>
      <c r="R462" s="57">
        <f>IF($A462="","",IFERROR(MAX(0,L462-Q462),""))</f>
        <v/>
      </c>
      <c r="S462" s="29">
        <f>IF($A462="","",IFERROR(IF(L462&lt;=Q462,0,R462/O462*1000),""))</f>
        <v/>
      </c>
      <c r="T462" s="29">
        <f>IF($A462="","",IFERROR(J462+S462,""))</f>
        <v/>
      </c>
      <c r="U462" s="27" t="n"/>
      <c r="V462" s="29">
        <f>IF(A462="","",IF(U462="",'Settings'!$B$4,U462))</f>
        <v/>
      </c>
      <c r="W462" s="57">
        <f>IF($A462="","",IFERROR(S462/V462,""))</f>
        <v/>
      </c>
      <c r="X462" s="58">
        <f>IF($A462="","",IFERROR(IF(S462=0,I462,I462+ROUNDUP(W462*365/12,0)),""))</f>
        <v/>
      </c>
      <c r="Y462" s="59" t="n"/>
      <c r="Z462" s="59" t="n"/>
      <c r="AA462" s="60">
        <f>IF($A462="","",IFERROR(Y462+Z462,""))</f>
        <v/>
      </c>
      <c r="AB462" s="32">
        <f>IF(A462="","",IF(AD462&lt;&gt;"OK","Review Data",IF(L462&lt;=Q462,"Due Now",IF(X462&lt;='Settings'!$B$3,"Due Now",IF(X462&lt;='Settings'!$B$3+'Settings'!$B$5,"Due in 30 Days",IF(X462&lt;='Settings'!$B$3+'Settings'!$B$6,"Due in 90 Days",IF(X462&lt;=EDATE('Settings'!$B$3,6),"Due in 6 Months","Monitor")))))))</f>
        <v/>
      </c>
      <c r="AC462" s="61">
        <f>IF($A462="","",IFERROR(EOMONTH(X462,0),""))</f>
        <v/>
      </c>
      <c r="AD462" s="32">
        <f>IF(A462="","",IF(OR(B462="",C462="",D462="",G462="",H462="",I462="",J462="",K462="",L462="",Y462="",Z462=""),"Missing Required Input",IF(COUNTIF('Settings'!$A$15:$A$18,D462)=0,"Unknown Position Type",IF(J462&lt;H462,"Current Odometer Below Install",IF(I462&lt;G462,"Reading Date Before Install",IF(I462&gt;'Settings'!$B$3,"Reading Date After As-of Date",IF(L462&gt;K462,"Current Tread Above Original",IF(OR(H462&lt;0,J462&lt;0,K462&lt;=0,L462&lt;0,Y462&lt;0,Z462&lt;0,V462&lt;=0),"Check Numeric Input",IF(O462&lt;=0,"Check Wear Rate","OK")))))))))</f>
        <v/>
      </c>
      <c r="AE462" s="37" t="n"/>
      <c r="AF462" s="62">
        <f>IFERROR(IF(AND(AD462="OK",ISNUMBER(X462)),X462+ROW()/100000,""),"")</f>
        <v/>
      </c>
    </row>
    <row r="463">
      <c r="A463" s="25" t="n"/>
      <c r="B463" s="25" t="n"/>
      <c r="C463" s="25" t="n"/>
      <c r="D463" s="25" t="n"/>
      <c r="E463" s="25" t="n"/>
      <c r="F463" s="25" t="n"/>
      <c r="G463" s="55" t="n"/>
      <c r="H463" s="27" t="n"/>
      <c r="I463" s="55" t="n"/>
      <c r="J463" s="27" t="n"/>
      <c r="K463" s="56" t="n"/>
      <c r="L463" s="56" t="n"/>
      <c r="M463" s="29">
        <f>IF($A463="","",IFERROR(IF(OR(H463="",J463=""),"",MAX(0,J463-H463)),""))</f>
        <v/>
      </c>
      <c r="N463" s="57">
        <f>IF($A463="","",IFERROR(IF(OR(K463="",L463=""),"",MAX(0,K463-L463)),""))</f>
        <v/>
      </c>
      <c r="O463" s="31">
        <f>IF($A463="","",IFERROR(IF(AND(M463&gt;0,N463&gt;0),N463/(M463/1000),VLOOKUP(D463,'Settings'!$A$15:$C$18,3,FALSE)),""))</f>
        <v/>
      </c>
      <c r="P463" s="32">
        <f>IF(OR(A463="",D463=""),"",IF(AND(M463&gt;0,N463&gt;0),"Observed Wear","Default from Settings"))</f>
        <v/>
      </c>
      <c r="Q463" s="57">
        <f>IF($A463="","",IFERROR(VLOOKUP(D463,'Settings'!$A$15:$C$18,2,FALSE),""))</f>
        <v/>
      </c>
      <c r="R463" s="57">
        <f>IF($A463="","",IFERROR(MAX(0,L463-Q463),""))</f>
        <v/>
      </c>
      <c r="S463" s="29">
        <f>IF($A463="","",IFERROR(IF(L463&lt;=Q463,0,R463/O463*1000),""))</f>
        <v/>
      </c>
      <c r="T463" s="29">
        <f>IF($A463="","",IFERROR(J463+S463,""))</f>
        <v/>
      </c>
      <c r="U463" s="27" t="n"/>
      <c r="V463" s="29">
        <f>IF(A463="","",IF(U463="",'Settings'!$B$4,U463))</f>
        <v/>
      </c>
      <c r="W463" s="57">
        <f>IF($A463="","",IFERROR(S463/V463,""))</f>
        <v/>
      </c>
      <c r="X463" s="58">
        <f>IF($A463="","",IFERROR(IF(S463=0,I463,I463+ROUNDUP(W463*365/12,0)),""))</f>
        <v/>
      </c>
      <c r="Y463" s="59" t="n"/>
      <c r="Z463" s="59" t="n"/>
      <c r="AA463" s="60">
        <f>IF($A463="","",IFERROR(Y463+Z463,""))</f>
        <v/>
      </c>
      <c r="AB463" s="32">
        <f>IF(A463="","",IF(AD463&lt;&gt;"OK","Review Data",IF(L463&lt;=Q463,"Due Now",IF(X463&lt;='Settings'!$B$3,"Due Now",IF(X463&lt;='Settings'!$B$3+'Settings'!$B$5,"Due in 30 Days",IF(X463&lt;='Settings'!$B$3+'Settings'!$B$6,"Due in 90 Days",IF(X463&lt;=EDATE('Settings'!$B$3,6),"Due in 6 Months","Monitor")))))))</f>
        <v/>
      </c>
      <c r="AC463" s="61">
        <f>IF($A463="","",IFERROR(EOMONTH(X463,0),""))</f>
        <v/>
      </c>
      <c r="AD463" s="32">
        <f>IF(A463="","",IF(OR(B463="",C463="",D463="",G463="",H463="",I463="",J463="",K463="",L463="",Y463="",Z463=""),"Missing Required Input",IF(COUNTIF('Settings'!$A$15:$A$18,D463)=0,"Unknown Position Type",IF(J463&lt;H463,"Current Odometer Below Install",IF(I463&lt;G463,"Reading Date Before Install",IF(I463&gt;'Settings'!$B$3,"Reading Date After As-of Date",IF(L463&gt;K463,"Current Tread Above Original",IF(OR(H463&lt;0,J463&lt;0,K463&lt;=0,L463&lt;0,Y463&lt;0,Z463&lt;0,V463&lt;=0),"Check Numeric Input",IF(O463&lt;=0,"Check Wear Rate","OK")))))))))</f>
        <v/>
      </c>
      <c r="AE463" s="37" t="n"/>
      <c r="AF463" s="62">
        <f>IFERROR(IF(AND(AD463="OK",ISNUMBER(X463)),X463+ROW()/100000,""),"")</f>
        <v/>
      </c>
    </row>
    <row r="464">
      <c r="A464" s="25" t="n"/>
      <c r="B464" s="25" t="n"/>
      <c r="C464" s="25" t="n"/>
      <c r="D464" s="25" t="n"/>
      <c r="E464" s="25" t="n"/>
      <c r="F464" s="25" t="n"/>
      <c r="G464" s="55" t="n"/>
      <c r="H464" s="27" t="n"/>
      <c r="I464" s="55" t="n"/>
      <c r="J464" s="27" t="n"/>
      <c r="K464" s="56" t="n"/>
      <c r="L464" s="56" t="n"/>
      <c r="M464" s="29">
        <f>IF($A464="","",IFERROR(IF(OR(H464="",J464=""),"",MAX(0,J464-H464)),""))</f>
        <v/>
      </c>
      <c r="N464" s="57">
        <f>IF($A464="","",IFERROR(IF(OR(K464="",L464=""),"",MAX(0,K464-L464)),""))</f>
        <v/>
      </c>
      <c r="O464" s="31">
        <f>IF($A464="","",IFERROR(IF(AND(M464&gt;0,N464&gt;0),N464/(M464/1000),VLOOKUP(D464,'Settings'!$A$15:$C$18,3,FALSE)),""))</f>
        <v/>
      </c>
      <c r="P464" s="32">
        <f>IF(OR(A464="",D464=""),"",IF(AND(M464&gt;0,N464&gt;0),"Observed Wear","Default from Settings"))</f>
        <v/>
      </c>
      <c r="Q464" s="57">
        <f>IF($A464="","",IFERROR(VLOOKUP(D464,'Settings'!$A$15:$C$18,2,FALSE),""))</f>
        <v/>
      </c>
      <c r="R464" s="57">
        <f>IF($A464="","",IFERROR(MAX(0,L464-Q464),""))</f>
        <v/>
      </c>
      <c r="S464" s="29">
        <f>IF($A464="","",IFERROR(IF(L464&lt;=Q464,0,R464/O464*1000),""))</f>
        <v/>
      </c>
      <c r="T464" s="29">
        <f>IF($A464="","",IFERROR(J464+S464,""))</f>
        <v/>
      </c>
      <c r="U464" s="27" t="n"/>
      <c r="V464" s="29">
        <f>IF(A464="","",IF(U464="",'Settings'!$B$4,U464))</f>
        <v/>
      </c>
      <c r="W464" s="57">
        <f>IF($A464="","",IFERROR(S464/V464,""))</f>
        <v/>
      </c>
      <c r="X464" s="58">
        <f>IF($A464="","",IFERROR(IF(S464=0,I464,I464+ROUNDUP(W464*365/12,0)),""))</f>
        <v/>
      </c>
      <c r="Y464" s="59" t="n"/>
      <c r="Z464" s="59" t="n"/>
      <c r="AA464" s="60">
        <f>IF($A464="","",IFERROR(Y464+Z464,""))</f>
        <v/>
      </c>
      <c r="AB464" s="32">
        <f>IF(A464="","",IF(AD464&lt;&gt;"OK","Review Data",IF(L464&lt;=Q464,"Due Now",IF(X464&lt;='Settings'!$B$3,"Due Now",IF(X464&lt;='Settings'!$B$3+'Settings'!$B$5,"Due in 30 Days",IF(X464&lt;='Settings'!$B$3+'Settings'!$B$6,"Due in 90 Days",IF(X464&lt;=EDATE('Settings'!$B$3,6),"Due in 6 Months","Monitor")))))))</f>
        <v/>
      </c>
      <c r="AC464" s="61">
        <f>IF($A464="","",IFERROR(EOMONTH(X464,0),""))</f>
        <v/>
      </c>
      <c r="AD464" s="32">
        <f>IF(A464="","",IF(OR(B464="",C464="",D464="",G464="",H464="",I464="",J464="",K464="",L464="",Y464="",Z464=""),"Missing Required Input",IF(COUNTIF('Settings'!$A$15:$A$18,D464)=0,"Unknown Position Type",IF(J464&lt;H464,"Current Odometer Below Install",IF(I464&lt;G464,"Reading Date Before Install",IF(I464&gt;'Settings'!$B$3,"Reading Date After As-of Date",IF(L464&gt;K464,"Current Tread Above Original",IF(OR(H464&lt;0,J464&lt;0,K464&lt;=0,L464&lt;0,Y464&lt;0,Z464&lt;0,V464&lt;=0),"Check Numeric Input",IF(O464&lt;=0,"Check Wear Rate","OK")))))))))</f>
        <v/>
      </c>
      <c r="AE464" s="37" t="n"/>
      <c r="AF464" s="62">
        <f>IFERROR(IF(AND(AD464="OK",ISNUMBER(X464)),X464+ROW()/100000,""),"")</f>
        <v/>
      </c>
    </row>
    <row r="465">
      <c r="A465" s="25" t="n"/>
      <c r="B465" s="25" t="n"/>
      <c r="C465" s="25" t="n"/>
      <c r="D465" s="25" t="n"/>
      <c r="E465" s="25" t="n"/>
      <c r="F465" s="25" t="n"/>
      <c r="G465" s="55" t="n"/>
      <c r="H465" s="27" t="n"/>
      <c r="I465" s="55" t="n"/>
      <c r="J465" s="27" t="n"/>
      <c r="K465" s="56" t="n"/>
      <c r="L465" s="56" t="n"/>
      <c r="M465" s="29">
        <f>IF($A465="","",IFERROR(IF(OR(H465="",J465=""),"",MAX(0,J465-H465)),""))</f>
        <v/>
      </c>
      <c r="N465" s="57">
        <f>IF($A465="","",IFERROR(IF(OR(K465="",L465=""),"",MAX(0,K465-L465)),""))</f>
        <v/>
      </c>
      <c r="O465" s="31">
        <f>IF($A465="","",IFERROR(IF(AND(M465&gt;0,N465&gt;0),N465/(M465/1000),VLOOKUP(D465,'Settings'!$A$15:$C$18,3,FALSE)),""))</f>
        <v/>
      </c>
      <c r="P465" s="32">
        <f>IF(OR(A465="",D465=""),"",IF(AND(M465&gt;0,N465&gt;0),"Observed Wear","Default from Settings"))</f>
        <v/>
      </c>
      <c r="Q465" s="57">
        <f>IF($A465="","",IFERROR(VLOOKUP(D465,'Settings'!$A$15:$C$18,2,FALSE),""))</f>
        <v/>
      </c>
      <c r="R465" s="57">
        <f>IF($A465="","",IFERROR(MAX(0,L465-Q465),""))</f>
        <v/>
      </c>
      <c r="S465" s="29">
        <f>IF($A465="","",IFERROR(IF(L465&lt;=Q465,0,R465/O465*1000),""))</f>
        <v/>
      </c>
      <c r="T465" s="29">
        <f>IF($A465="","",IFERROR(J465+S465,""))</f>
        <v/>
      </c>
      <c r="U465" s="27" t="n"/>
      <c r="V465" s="29">
        <f>IF(A465="","",IF(U465="",'Settings'!$B$4,U465))</f>
        <v/>
      </c>
      <c r="W465" s="57">
        <f>IF($A465="","",IFERROR(S465/V465,""))</f>
        <v/>
      </c>
      <c r="X465" s="58">
        <f>IF($A465="","",IFERROR(IF(S465=0,I465,I465+ROUNDUP(W465*365/12,0)),""))</f>
        <v/>
      </c>
      <c r="Y465" s="59" t="n"/>
      <c r="Z465" s="59" t="n"/>
      <c r="AA465" s="60">
        <f>IF($A465="","",IFERROR(Y465+Z465,""))</f>
        <v/>
      </c>
      <c r="AB465" s="32">
        <f>IF(A465="","",IF(AD465&lt;&gt;"OK","Review Data",IF(L465&lt;=Q465,"Due Now",IF(X465&lt;='Settings'!$B$3,"Due Now",IF(X465&lt;='Settings'!$B$3+'Settings'!$B$5,"Due in 30 Days",IF(X465&lt;='Settings'!$B$3+'Settings'!$B$6,"Due in 90 Days",IF(X465&lt;=EDATE('Settings'!$B$3,6),"Due in 6 Months","Monitor")))))))</f>
        <v/>
      </c>
      <c r="AC465" s="61">
        <f>IF($A465="","",IFERROR(EOMONTH(X465,0),""))</f>
        <v/>
      </c>
      <c r="AD465" s="32">
        <f>IF(A465="","",IF(OR(B465="",C465="",D465="",G465="",H465="",I465="",J465="",K465="",L465="",Y465="",Z465=""),"Missing Required Input",IF(COUNTIF('Settings'!$A$15:$A$18,D465)=0,"Unknown Position Type",IF(J465&lt;H465,"Current Odometer Below Install",IF(I465&lt;G465,"Reading Date Before Install",IF(I465&gt;'Settings'!$B$3,"Reading Date After As-of Date",IF(L465&gt;K465,"Current Tread Above Original",IF(OR(H465&lt;0,J465&lt;0,K465&lt;=0,L465&lt;0,Y465&lt;0,Z465&lt;0,V465&lt;=0),"Check Numeric Input",IF(O465&lt;=0,"Check Wear Rate","OK")))))))))</f>
        <v/>
      </c>
      <c r="AE465" s="37" t="n"/>
      <c r="AF465" s="62">
        <f>IFERROR(IF(AND(AD465="OK",ISNUMBER(X465)),X465+ROW()/100000,""),"")</f>
        <v/>
      </c>
    </row>
    <row r="466">
      <c r="A466" s="25" t="n"/>
      <c r="B466" s="25" t="n"/>
      <c r="C466" s="25" t="n"/>
      <c r="D466" s="25" t="n"/>
      <c r="E466" s="25" t="n"/>
      <c r="F466" s="25" t="n"/>
      <c r="G466" s="55" t="n"/>
      <c r="H466" s="27" t="n"/>
      <c r="I466" s="55" t="n"/>
      <c r="J466" s="27" t="n"/>
      <c r="K466" s="56" t="n"/>
      <c r="L466" s="56" t="n"/>
      <c r="M466" s="29">
        <f>IF($A466="","",IFERROR(IF(OR(H466="",J466=""),"",MAX(0,J466-H466)),""))</f>
        <v/>
      </c>
      <c r="N466" s="57">
        <f>IF($A466="","",IFERROR(IF(OR(K466="",L466=""),"",MAX(0,K466-L466)),""))</f>
        <v/>
      </c>
      <c r="O466" s="31">
        <f>IF($A466="","",IFERROR(IF(AND(M466&gt;0,N466&gt;0),N466/(M466/1000),VLOOKUP(D466,'Settings'!$A$15:$C$18,3,FALSE)),""))</f>
        <v/>
      </c>
      <c r="P466" s="32">
        <f>IF(OR(A466="",D466=""),"",IF(AND(M466&gt;0,N466&gt;0),"Observed Wear","Default from Settings"))</f>
        <v/>
      </c>
      <c r="Q466" s="57">
        <f>IF($A466="","",IFERROR(VLOOKUP(D466,'Settings'!$A$15:$C$18,2,FALSE),""))</f>
        <v/>
      </c>
      <c r="R466" s="57">
        <f>IF($A466="","",IFERROR(MAX(0,L466-Q466),""))</f>
        <v/>
      </c>
      <c r="S466" s="29">
        <f>IF($A466="","",IFERROR(IF(L466&lt;=Q466,0,R466/O466*1000),""))</f>
        <v/>
      </c>
      <c r="T466" s="29">
        <f>IF($A466="","",IFERROR(J466+S466,""))</f>
        <v/>
      </c>
      <c r="U466" s="27" t="n"/>
      <c r="V466" s="29">
        <f>IF(A466="","",IF(U466="",'Settings'!$B$4,U466))</f>
        <v/>
      </c>
      <c r="W466" s="57">
        <f>IF($A466="","",IFERROR(S466/V466,""))</f>
        <v/>
      </c>
      <c r="X466" s="58">
        <f>IF($A466="","",IFERROR(IF(S466=0,I466,I466+ROUNDUP(W466*365/12,0)),""))</f>
        <v/>
      </c>
      <c r="Y466" s="59" t="n"/>
      <c r="Z466" s="59" t="n"/>
      <c r="AA466" s="60">
        <f>IF($A466="","",IFERROR(Y466+Z466,""))</f>
        <v/>
      </c>
      <c r="AB466" s="32">
        <f>IF(A466="","",IF(AD466&lt;&gt;"OK","Review Data",IF(L466&lt;=Q466,"Due Now",IF(X466&lt;='Settings'!$B$3,"Due Now",IF(X466&lt;='Settings'!$B$3+'Settings'!$B$5,"Due in 30 Days",IF(X466&lt;='Settings'!$B$3+'Settings'!$B$6,"Due in 90 Days",IF(X466&lt;=EDATE('Settings'!$B$3,6),"Due in 6 Months","Monitor")))))))</f>
        <v/>
      </c>
      <c r="AC466" s="61">
        <f>IF($A466="","",IFERROR(EOMONTH(X466,0),""))</f>
        <v/>
      </c>
      <c r="AD466" s="32">
        <f>IF(A466="","",IF(OR(B466="",C466="",D466="",G466="",H466="",I466="",J466="",K466="",L466="",Y466="",Z466=""),"Missing Required Input",IF(COUNTIF('Settings'!$A$15:$A$18,D466)=0,"Unknown Position Type",IF(J466&lt;H466,"Current Odometer Below Install",IF(I466&lt;G466,"Reading Date Before Install",IF(I466&gt;'Settings'!$B$3,"Reading Date After As-of Date",IF(L466&gt;K466,"Current Tread Above Original",IF(OR(H466&lt;0,J466&lt;0,K466&lt;=0,L466&lt;0,Y466&lt;0,Z466&lt;0,V466&lt;=0),"Check Numeric Input",IF(O466&lt;=0,"Check Wear Rate","OK")))))))))</f>
        <v/>
      </c>
      <c r="AE466" s="37" t="n"/>
      <c r="AF466" s="62">
        <f>IFERROR(IF(AND(AD466="OK",ISNUMBER(X466)),X466+ROW()/100000,""),"")</f>
        <v/>
      </c>
    </row>
    <row r="467">
      <c r="A467" s="25" t="n"/>
      <c r="B467" s="25" t="n"/>
      <c r="C467" s="25" t="n"/>
      <c r="D467" s="25" t="n"/>
      <c r="E467" s="25" t="n"/>
      <c r="F467" s="25" t="n"/>
      <c r="G467" s="55" t="n"/>
      <c r="H467" s="27" t="n"/>
      <c r="I467" s="55" t="n"/>
      <c r="J467" s="27" t="n"/>
      <c r="K467" s="56" t="n"/>
      <c r="L467" s="56" t="n"/>
      <c r="M467" s="29">
        <f>IF($A467="","",IFERROR(IF(OR(H467="",J467=""),"",MAX(0,J467-H467)),""))</f>
        <v/>
      </c>
      <c r="N467" s="57">
        <f>IF($A467="","",IFERROR(IF(OR(K467="",L467=""),"",MAX(0,K467-L467)),""))</f>
        <v/>
      </c>
      <c r="O467" s="31">
        <f>IF($A467="","",IFERROR(IF(AND(M467&gt;0,N467&gt;0),N467/(M467/1000),VLOOKUP(D467,'Settings'!$A$15:$C$18,3,FALSE)),""))</f>
        <v/>
      </c>
      <c r="P467" s="32">
        <f>IF(OR(A467="",D467=""),"",IF(AND(M467&gt;0,N467&gt;0),"Observed Wear","Default from Settings"))</f>
        <v/>
      </c>
      <c r="Q467" s="57">
        <f>IF($A467="","",IFERROR(VLOOKUP(D467,'Settings'!$A$15:$C$18,2,FALSE),""))</f>
        <v/>
      </c>
      <c r="R467" s="57">
        <f>IF($A467="","",IFERROR(MAX(0,L467-Q467),""))</f>
        <v/>
      </c>
      <c r="S467" s="29">
        <f>IF($A467="","",IFERROR(IF(L467&lt;=Q467,0,R467/O467*1000),""))</f>
        <v/>
      </c>
      <c r="T467" s="29">
        <f>IF($A467="","",IFERROR(J467+S467,""))</f>
        <v/>
      </c>
      <c r="U467" s="27" t="n"/>
      <c r="V467" s="29">
        <f>IF(A467="","",IF(U467="",'Settings'!$B$4,U467))</f>
        <v/>
      </c>
      <c r="W467" s="57">
        <f>IF($A467="","",IFERROR(S467/V467,""))</f>
        <v/>
      </c>
      <c r="X467" s="58">
        <f>IF($A467="","",IFERROR(IF(S467=0,I467,I467+ROUNDUP(W467*365/12,0)),""))</f>
        <v/>
      </c>
      <c r="Y467" s="59" t="n"/>
      <c r="Z467" s="59" t="n"/>
      <c r="AA467" s="60">
        <f>IF($A467="","",IFERROR(Y467+Z467,""))</f>
        <v/>
      </c>
      <c r="AB467" s="32">
        <f>IF(A467="","",IF(AD467&lt;&gt;"OK","Review Data",IF(L467&lt;=Q467,"Due Now",IF(X467&lt;='Settings'!$B$3,"Due Now",IF(X467&lt;='Settings'!$B$3+'Settings'!$B$5,"Due in 30 Days",IF(X467&lt;='Settings'!$B$3+'Settings'!$B$6,"Due in 90 Days",IF(X467&lt;=EDATE('Settings'!$B$3,6),"Due in 6 Months","Monitor")))))))</f>
        <v/>
      </c>
      <c r="AC467" s="61">
        <f>IF($A467="","",IFERROR(EOMONTH(X467,0),""))</f>
        <v/>
      </c>
      <c r="AD467" s="32">
        <f>IF(A467="","",IF(OR(B467="",C467="",D467="",G467="",H467="",I467="",J467="",K467="",L467="",Y467="",Z467=""),"Missing Required Input",IF(COUNTIF('Settings'!$A$15:$A$18,D467)=0,"Unknown Position Type",IF(J467&lt;H467,"Current Odometer Below Install",IF(I467&lt;G467,"Reading Date Before Install",IF(I467&gt;'Settings'!$B$3,"Reading Date After As-of Date",IF(L467&gt;K467,"Current Tread Above Original",IF(OR(H467&lt;0,J467&lt;0,K467&lt;=0,L467&lt;0,Y467&lt;0,Z467&lt;0,V467&lt;=0),"Check Numeric Input",IF(O467&lt;=0,"Check Wear Rate","OK")))))))))</f>
        <v/>
      </c>
      <c r="AE467" s="37" t="n"/>
      <c r="AF467" s="62">
        <f>IFERROR(IF(AND(AD467="OK",ISNUMBER(X467)),X467+ROW()/100000,""),"")</f>
        <v/>
      </c>
    </row>
    <row r="468">
      <c r="A468" s="25" t="n"/>
      <c r="B468" s="25" t="n"/>
      <c r="C468" s="25" t="n"/>
      <c r="D468" s="25" t="n"/>
      <c r="E468" s="25" t="n"/>
      <c r="F468" s="25" t="n"/>
      <c r="G468" s="55" t="n"/>
      <c r="H468" s="27" t="n"/>
      <c r="I468" s="55" t="n"/>
      <c r="J468" s="27" t="n"/>
      <c r="K468" s="56" t="n"/>
      <c r="L468" s="56" t="n"/>
      <c r="M468" s="29">
        <f>IF($A468="","",IFERROR(IF(OR(H468="",J468=""),"",MAX(0,J468-H468)),""))</f>
        <v/>
      </c>
      <c r="N468" s="57">
        <f>IF($A468="","",IFERROR(IF(OR(K468="",L468=""),"",MAX(0,K468-L468)),""))</f>
        <v/>
      </c>
      <c r="O468" s="31">
        <f>IF($A468="","",IFERROR(IF(AND(M468&gt;0,N468&gt;0),N468/(M468/1000),VLOOKUP(D468,'Settings'!$A$15:$C$18,3,FALSE)),""))</f>
        <v/>
      </c>
      <c r="P468" s="32">
        <f>IF(OR(A468="",D468=""),"",IF(AND(M468&gt;0,N468&gt;0),"Observed Wear","Default from Settings"))</f>
        <v/>
      </c>
      <c r="Q468" s="57">
        <f>IF($A468="","",IFERROR(VLOOKUP(D468,'Settings'!$A$15:$C$18,2,FALSE),""))</f>
        <v/>
      </c>
      <c r="R468" s="57">
        <f>IF($A468="","",IFERROR(MAX(0,L468-Q468),""))</f>
        <v/>
      </c>
      <c r="S468" s="29">
        <f>IF($A468="","",IFERROR(IF(L468&lt;=Q468,0,R468/O468*1000),""))</f>
        <v/>
      </c>
      <c r="T468" s="29">
        <f>IF($A468="","",IFERROR(J468+S468,""))</f>
        <v/>
      </c>
      <c r="U468" s="27" t="n"/>
      <c r="V468" s="29">
        <f>IF(A468="","",IF(U468="",'Settings'!$B$4,U468))</f>
        <v/>
      </c>
      <c r="W468" s="57">
        <f>IF($A468="","",IFERROR(S468/V468,""))</f>
        <v/>
      </c>
      <c r="X468" s="58">
        <f>IF($A468="","",IFERROR(IF(S468=0,I468,I468+ROUNDUP(W468*365/12,0)),""))</f>
        <v/>
      </c>
      <c r="Y468" s="59" t="n"/>
      <c r="Z468" s="59" t="n"/>
      <c r="AA468" s="60">
        <f>IF($A468="","",IFERROR(Y468+Z468,""))</f>
        <v/>
      </c>
      <c r="AB468" s="32">
        <f>IF(A468="","",IF(AD468&lt;&gt;"OK","Review Data",IF(L468&lt;=Q468,"Due Now",IF(X468&lt;='Settings'!$B$3,"Due Now",IF(X468&lt;='Settings'!$B$3+'Settings'!$B$5,"Due in 30 Days",IF(X468&lt;='Settings'!$B$3+'Settings'!$B$6,"Due in 90 Days",IF(X468&lt;=EDATE('Settings'!$B$3,6),"Due in 6 Months","Monitor")))))))</f>
        <v/>
      </c>
      <c r="AC468" s="61">
        <f>IF($A468="","",IFERROR(EOMONTH(X468,0),""))</f>
        <v/>
      </c>
      <c r="AD468" s="32">
        <f>IF(A468="","",IF(OR(B468="",C468="",D468="",G468="",H468="",I468="",J468="",K468="",L468="",Y468="",Z468=""),"Missing Required Input",IF(COUNTIF('Settings'!$A$15:$A$18,D468)=0,"Unknown Position Type",IF(J468&lt;H468,"Current Odometer Below Install",IF(I468&lt;G468,"Reading Date Before Install",IF(I468&gt;'Settings'!$B$3,"Reading Date After As-of Date",IF(L468&gt;K468,"Current Tread Above Original",IF(OR(H468&lt;0,J468&lt;0,K468&lt;=0,L468&lt;0,Y468&lt;0,Z468&lt;0,V468&lt;=0),"Check Numeric Input",IF(O468&lt;=0,"Check Wear Rate","OK")))))))))</f>
        <v/>
      </c>
      <c r="AE468" s="37" t="n"/>
      <c r="AF468" s="62">
        <f>IFERROR(IF(AND(AD468="OK",ISNUMBER(X468)),X468+ROW()/100000,""),"")</f>
        <v/>
      </c>
    </row>
    <row r="469">
      <c r="A469" s="25" t="n"/>
      <c r="B469" s="25" t="n"/>
      <c r="C469" s="25" t="n"/>
      <c r="D469" s="25" t="n"/>
      <c r="E469" s="25" t="n"/>
      <c r="F469" s="25" t="n"/>
      <c r="G469" s="55" t="n"/>
      <c r="H469" s="27" t="n"/>
      <c r="I469" s="55" t="n"/>
      <c r="J469" s="27" t="n"/>
      <c r="K469" s="56" t="n"/>
      <c r="L469" s="56" t="n"/>
      <c r="M469" s="29">
        <f>IF($A469="","",IFERROR(IF(OR(H469="",J469=""),"",MAX(0,J469-H469)),""))</f>
        <v/>
      </c>
      <c r="N469" s="57">
        <f>IF($A469="","",IFERROR(IF(OR(K469="",L469=""),"",MAX(0,K469-L469)),""))</f>
        <v/>
      </c>
      <c r="O469" s="31">
        <f>IF($A469="","",IFERROR(IF(AND(M469&gt;0,N469&gt;0),N469/(M469/1000),VLOOKUP(D469,'Settings'!$A$15:$C$18,3,FALSE)),""))</f>
        <v/>
      </c>
      <c r="P469" s="32">
        <f>IF(OR(A469="",D469=""),"",IF(AND(M469&gt;0,N469&gt;0),"Observed Wear","Default from Settings"))</f>
        <v/>
      </c>
      <c r="Q469" s="57">
        <f>IF($A469="","",IFERROR(VLOOKUP(D469,'Settings'!$A$15:$C$18,2,FALSE),""))</f>
        <v/>
      </c>
      <c r="R469" s="57">
        <f>IF($A469="","",IFERROR(MAX(0,L469-Q469),""))</f>
        <v/>
      </c>
      <c r="S469" s="29">
        <f>IF($A469="","",IFERROR(IF(L469&lt;=Q469,0,R469/O469*1000),""))</f>
        <v/>
      </c>
      <c r="T469" s="29">
        <f>IF($A469="","",IFERROR(J469+S469,""))</f>
        <v/>
      </c>
      <c r="U469" s="27" t="n"/>
      <c r="V469" s="29">
        <f>IF(A469="","",IF(U469="",'Settings'!$B$4,U469))</f>
        <v/>
      </c>
      <c r="W469" s="57">
        <f>IF($A469="","",IFERROR(S469/V469,""))</f>
        <v/>
      </c>
      <c r="X469" s="58">
        <f>IF($A469="","",IFERROR(IF(S469=0,I469,I469+ROUNDUP(W469*365/12,0)),""))</f>
        <v/>
      </c>
      <c r="Y469" s="59" t="n"/>
      <c r="Z469" s="59" t="n"/>
      <c r="AA469" s="60">
        <f>IF($A469="","",IFERROR(Y469+Z469,""))</f>
        <v/>
      </c>
      <c r="AB469" s="32">
        <f>IF(A469="","",IF(AD469&lt;&gt;"OK","Review Data",IF(L469&lt;=Q469,"Due Now",IF(X469&lt;='Settings'!$B$3,"Due Now",IF(X469&lt;='Settings'!$B$3+'Settings'!$B$5,"Due in 30 Days",IF(X469&lt;='Settings'!$B$3+'Settings'!$B$6,"Due in 90 Days",IF(X469&lt;=EDATE('Settings'!$B$3,6),"Due in 6 Months","Monitor")))))))</f>
        <v/>
      </c>
      <c r="AC469" s="61">
        <f>IF($A469="","",IFERROR(EOMONTH(X469,0),""))</f>
        <v/>
      </c>
      <c r="AD469" s="32">
        <f>IF(A469="","",IF(OR(B469="",C469="",D469="",G469="",H469="",I469="",J469="",K469="",L469="",Y469="",Z469=""),"Missing Required Input",IF(COUNTIF('Settings'!$A$15:$A$18,D469)=0,"Unknown Position Type",IF(J469&lt;H469,"Current Odometer Below Install",IF(I469&lt;G469,"Reading Date Before Install",IF(I469&gt;'Settings'!$B$3,"Reading Date After As-of Date",IF(L469&gt;K469,"Current Tread Above Original",IF(OR(H469&lt;0,J469&lt;0,K469&lt;=0,L469&lt;0,Y469&lt;0,Z469&lt;0,V469&lt;=0),"Check Numeric Input",IF(O469&lt;=0,"Check Wear Rate","OK")))))))))</f>
        <v/>
      </c>
      <c r="AE469" s="37" t="n"/>
      <c r="AF469" s="62">
        <f>IFERROR(IF(AND(AD469="OK",ISNUMBER(X469)),X469+ROW()/100000,""),"")</f>
        <v/>
      </c>
    </row>
    <row r="470">
      <c r="A470" s="25" t="n"/>
      <c r="B470" s="25" t="n"/>
      <c r="C470" s="25" t="n"/>
      <c r="D470" s="25" t="n"/>
      <c r="E470" s="25" t="n"/>
      <c r="F470" s="25" t="n"/>
      <c r="G470" s="55" t="n"/>
      <c r="H470" s="27" t="n"/>
      <c r="I470" s="55" t="n"/>
      <c r="J470" s="27" t="n"/>
      <c r="K470" s="56" t="n"/>
      <c r="L470" s="56" t="n"/>
      <c r="M470" s="29">
        <f>IF($A470="","",IFERROR(IF(OR(H470="",J470=""),"",MAX(0,J470-H470)),""))</f>
        <v/>
      </c>
      <c r="N470" s="57">
        <f>IF($A470="","",IFERROR(IF(OR(K470="",L470=""),"",MAX(0,K470-L470)),""))</f>
        <v/>
      </c>
      <c r="O470" s="31">
        <f>IF($A470="","",IFERROR(IF(AND(M470&gt;0,N470&gt;0),N470/(M470/1000),VLOOKUP(D470,'Settings'!$A$15:$C$18,3,FALSE)),""))</f>
        <v/>
      </c>
      <c r="P470" s="32">
        <f>IF(OR(A470="",D470=""),"",IF(AND(M470&gt;0,N470&gt;0),"Observed Wear","Default from Settings"))</f>
        <v/>
      </c>
      <c r="Q470" s="57">
        <f>IF($A470="","",IFERROR(VLOOKUP(D470,'Settings'!$A$15:$C$18,2,FALSE),""))</f>
        <v/>
      </c>
      <c r="R470" s="57">
        <f>IF($A470="","",IFERROR(MAX(0,L470-Q470),""))</f>
        <v/>
      </c>
      <c r="S470" s="29">
        <f>IF($A470="","",IFERROR(IF(L470&lt;=Q470,0,R470/O470*1000),""))</f>
        <v/>
      </c>
      <c r="T470" s="29">
        <f>IF($A470="","",IFERROR(J470+S470,""))</f>
        <v/>
      </c>
      <c r="U470" s="27" t="n"/>
      <c r="V470" s="29">
        <f>IF(A470="","",IF(U470="",'Settings'!$B$4,U470))</f>
        <v/>
      </c>
      <c r="W470" s="57">
        <f>IF($A470="","",IFERROR(S470/V470,""))</f>
        <v/>
      </c>
      <c r="X470" s="58">
        <f>IF($A470="","",IFERROR(IF(S470=0,I470,I470+ROUNDUP(W470*365/12,0)),""))</f>
        <v/>
      </c>
      <c r="Y470" s="59" t="n"/>
      <c r="Z470" s="59" t="n"/>
      <c r="AA470" s="60">
        <f>IF($A470="","",IFERROR(Y470+Z470,""))</f>
        <v/>
      </c>
      <c r="AB470" s="32">
        <f>IF(A470="","",IF(AD470&lt;&gt;"OK","Review Data",IF(L470&lt;=Q470,"Due Now",IF(X470&lt;='Settings'!$B$3,"Due Now",IF(X470&lt;='Settings'!$B$3+'Settings'!$B$5,"Due in 30 Days",IF(X470&lt;='Settings'!$B$3+'Settings'!$B$6,"Due in 90 Days",IF(X470&lt;=EDATE('Settings'!$B$3,6),"Due in 6 Months","Monitor")))))))</f>
        <v/>
      </c>
      <c r="AC470" s="61">
        <f>IF($A470="","",IFERROR(EOMONTH(X470,0),""))</f>
        <v/>
      </c>
      <c r="AD470" s="32">
        <f>IF(A470="","",IF(OR(B470="",C470="",D470="",G470="",H470="",I470="",J470="",K470="",L470="",Y470="",Z470=""),"Missing Required Input",IF(COUNTIF('Settings'!$A$15:$A$18,D470)=0,"Unknown Position Type",IF(J470&lt;H470,"Current Odometer Below Install",IF(I470&lt;G470,"Reading Date Before Install",IF(I470&gt;'Settings'!$B$3,"Reading Date After As-of Date",IF(L470&gt;K470,"Current Tread Above Original",IF(OR(H470&lt;0,J470&lt;0,K470&lt;=0,L470&lt;0,Y470&lt;0,Z470&lt;0,V470&lt;=0),"Check Numeric Input",IF(O470&lt;=0,"Check Wear Rate","OK")))))))))</f>
        <v/>
      </c>
      <c r="AE470" s="37" t="n"/>
      <c r="AF470" s="62">
        <f>IFERROR(IF(AND(AD470="OK",ISNUMBER(X470)),X470+ROW()/100000,""),"")</f>
        <v/>
      </c>
    </row>
    <row r="471">
      <c r="A471" s="25" t="n"/>
      <c r="B471" s="25" t="n"/>
      <c r="C471" s="25" t="n"/>
      <c r="D471" s="25" t="n"/>
      <c r="E471" s="25" t="n"/>
      <c r="F471" s="25" t="n"/>
      <c r="G471" s="55" t="n"/>
      <c r="H471" s="27" t="n"/>
      <c r="I471" s="55" t="n"/>
      <c r="J471" s="27" t="n"/>
      <c r="K471" s="56" t="n"/>
      <c r="L471" s="56" t="n"/>
      <c r="M471" s="29">
        <f>IF($A471="","",IFERROR(IF(OR(H471="",J471=""),"",MAX(0,J471-H471)),""))</f>
        <v/>
      </c>
      <c r="N471" s="57">
        <f>IF($A471="","",IFERROR(IF(OR(K471="",L471=""),"",MAX(0,K471-L471)),""))</f>
        <v/>
      </c>
      <c r="O471" s="31">
        <f>IF($A471="","",IFERROR(IF(AND(M471&gt;0,N471&gt;0),N471/(M471/1000),VLOOKUP(D471,'Settings'!$A$15:$C$18,3,FALSE)),""))</f>
        <v/>
      </c>
      <c r="P471" s="32">
        <f>IF(OR(A471="",D471=""),"",IF(AND(M471&gt;0,N471&gt;0),"Observed Wear","Default from Settings"))</f>
        <v/>
      </c>
      <c r="Q471" s="57">
        <f>IF($A471="","",IFERROR(VLOOKUP(D471,'Settings'!$A$15:$C$18,2,FALSE),""))</f>
        <v/>
      </c>
      <c r="R471" s="57">
        <f>IF($A471="","",IFERROR(MAX(0,L471-Q471),""))</f>
        <v/>
      </c>
      <c r="S471" s="29">
        <f>IF($A471="","",IFERROR(IF(L471&lt;=Q471,0,R471/O471*1000),""))</f>
        <v/>
      </c>
      <c r="T471" s="29">
        <f>IF($A471="","",IFERROR(J471+S471,""))</f>
        <v/>
      </c>
      <c r="U471" s="27" t="n"/>
      <c r="V471" s="29">
        <f>IF(A471="","",IF(U471="",'Settings'!$B$4,U471))</f>
        <v/>
      </c>
      <c r="W471" s="57">
        <f>IF($A471="","",IFERROR(S471/V471,""))</f>
        <v/>
      </c>
      <c r="X471" s="58">
        <f>IF($A471="","",IFERROR(IF(S471=0,I471,I471+ROUNDUP(W471*365/12,0)),""))</f>
        <v/>
      </c>
      <c r="Y471" s="59" t="n"/>
      <c r="Z471" s="59" t="n"/>
      <c r="AA471" s="60">
        <f>IF($A471="","",IFERROR(Y471+Z471,""))</f>
        <v/>
      </c>
      <c r="AB471" s="32">
        <f>IF(A471="","",IF(AD471&lt;&gt;"OK","Review Data",IF(L471&lt;=Q471,"Due Now",IF(X471&lt;='Settings'!$B$3,"Due Now",IF(X471&lt;='Settings'!$B$3+'Settings'!$B$5,"Due in 30 Days",IF(X471&lt;='Settings'!$B$3+'Settings'!$B$6,"Due in 90 Days",IF(X471&lt;=EDATE('Settings'!$B$3,6),"Due in 6 Months","Monitor")))))))</f>
        <v/>
      </c>
      <c r="AC471" s="61">
        <f>IF($A471="","",IFERROR(EOMONTH(X471,0),""))</f>
        <v/>
      </c>
      <c r="AD471" s="32">
        <f>IF(A471="","",IF(OR(B471="",C471="",D471="",G471="",H471="",I471="",J471="",K471="",L471="",Y471="",Z471=""),"Missing Required Input",IF(COUNTIF('Settings'!$A$15:$A$18,D471)=0,"Unknown Position Type",IF(J471&lt;H471,"Current Odometer Below Install",IF(I471&lt;G471,"Reading Date Before Install",IF(I471&gt;'Settings'!$B$3,"Reading Date After As-of Date",IF(L471&gt;K471,"Current Tread Above Original",IF(OR(H471&lt;0,J471&lt;0,K471&lt;=0,L471&lt;0,Y471&lt;0,Z471&lt;0,V471&lt;=0),"Check Numeric Input",IF(O471&lt;=0,"Check Wear Rate","OK")))))))))</f>
        <v/>
      </c>
      <c r="AE471" s="37" t="n"/>
      <c r="AF471" s="62">
        <f>IFERROR(IF(AND(AD471="OK",ISNUMBER(X471)),X471+ROW()/100000,""),"")</f>
        <v/>
      </c>
    </row>
    <row r="472">
      <c r="A472" s="25" t="n"/>
      <c r="B472" s="25" t="n"/>
      <c r="C472" s="25" t="n"/>
      <c r="D472" s="25" t="n"/>
      <c r="E472" s="25" t="n"/>
      <c r="F472" s="25" t="n"/>
      <c r="G472" s="55" t="n"/>
      <c r="H472" s="27" t="n"/>
      <c r="I472" s="55" t="n"/>
      <c r="J472" s="27" t="n"/>
      <c r="K472" s="56" t="n"/>
      <c r="L472" s="56" t="n"/>
      <c r="M472" s="29">
        <f>IF($A472="","",IFERROR(IF(OR(H472="",J472=""),"",MAX(0,J472-H472)),""))</f>
        <v/>
      </c>
      <c r="N472" s="57">
        <f>IF($A472="","",IFERROR(IF(OR(K472="",L472=""),"",MAX(0,K472-L472)),""))</f>
        <v/>
      </c>
      <c r="O472" s="31">
        <f>IF($A472="","",IFERROR(IF(AND(M472&gt;0,N472&gt;0),N472/(M472/1000),VLOOKUP(D472,'Settings'!$A$15:$C$18,3,FALSE)),""))</f>
        <v/>
      </c>
      <c r="P472" s="32">
        <f>IF(OR(A472="",D472=""),"",IF(AND(M472&gt;0,N472&gt;0),"Observed Wear","Default from Settings"))</f>
        <v/>
      </c>
      <c r="Q472" s="57">
        <f>IF($A472="","",IFERROR(VLOOKUP(D472,'Settings'!$A$15:$C$18,2,FALSE),""))</f>
        <v/>
      </c>
      <c r="R472" s="57">
        <f>IF($A472="","",IFERROR(MAX(0,L472-Q472),""))</f>
        <v/>
      </c>
      <c r="S472" s="29">
        <f>IF($A472="","",IFERROR(IF(L472&lt;=Q472,0,R472/O472*1000),""))</f>
        <v/>
      </c>
      <c r="T472" s="29">
        <f>IF($A472="","",IFERROR(J472+S472,""))</f>
        <v/>
      </c>
      <c r="U472" s="27" t="n"/>
      <c r="V472" s="29">
        <f>IF(A472="","",IF(U472="",'Settings'!$B$4,U472))</f>
        <v/>
      </c>
      <c r="W472" s="57">
        <f>IF($A472="","",IFERROR(S472/V472,""))</f>
        <v/>
      </c>
      <c r="X472" s="58">
        <f>IF($A472="","",IFERROR(IF(S472=0,I472,I472+ROUNDUP(W472*365/12,0)),""))</f>
        <v/>
      </c>
      <c r="Y472" s="59" t="n"/>
      <c r="Z472" s="59" t="n"/>
      <c r="AA472" s="60">
        <f>IF($A472="","",IFERROR(Y472+Z472,""))</f>
        <v/>
      </c>
      <c r="AB472" s="32">
        <f>IF(A472="","",IF(AD472&lt;&gt;"OK","Review Data",IF(L472&lt;=Q472,"Due Now",IF(X472&lt;='Settings'!$B$3,"Due Now",IF(X472&lt;='Settings'!$B$3+'Settings'!$B$5,"Due in 30 Days",IF(X472&lt;='Settings'!$B$3+'Settings'!$B$6,"Due in 90 Days",IF(X472&lt;=EDATE('Settings'!$B$3,6),"Due in 6 Months","Monitor")))))))</f>
        <v/>
      </c>
      <c r="AC472" s="61">
        <f>IF($A472="","",IFERROR(EOMONTH(X472,0),""))</f>
        <v/>
      </c>
      <c r="AD472" s="32">
        <f>IF(A472="","",IF(OR(B472="",C472="",D472="",G472="",H472="",I472="",J472="",K472="",L472="",Y472="",Z472=""),"Missing Required Input",IF(COUNTIF('Settings'!$A$15:$A$18,D472)=0,"Unknown Position Type",IF(J472&lt;H472,"Current Odometer Below Install",IF(I472&lt;G472,"Reading Date Before Install",IF(I472&gt;'Settings'!$B$3,"Reading Date After As-of Date",IF(L472&gt;K472,"Current Tread Above Original",IF(OR(H472&lt;0,J472&lt;0,K472&lt;=0,L472&lt;0,Y472&lt;0,Z472&lt;0,V472&lt;=0),"Check Numeric Input",IF(O472&lt;=0,"Check Wear Rate","OK")))))))))</f>
        <v/>
      </c>
      <c r="AE472" s="37" t="n"/>
      <c r="AF472" s="62">
        <f>IFERROR(IF(AND(AD472="OK",ISNUMBER(X472)),X472+ROW()/100000,""),"")</f>
        <v/>
      </c>
    </row>
    <row r="473">
      <c r="A473" s="25" t="n"/>
      <c r="B473" s="25" t="n"/>
      <c r="C473" s="25" t="n"/>
      <c r="D473" s="25" t="n"/>
      <c r="E473" s="25" t="n"/>
      <c r="F473" s="25" t="n"/>
      <c r="G473" s="55" t="n"/>
      <c r="H473" s="27" t="n"/>
      <c r="I473" s="55" t="n"/>
      <c r="J473" s="27" t="n"/>
      <c r="K473" s="56" t="n"/>
      <c r="L473" s="56" t="n"/>
      <c r="M473" s="29">
        <f>IF($A473="","",IFERROR(IF(OR(H473="",J473=""),"",MAX(0,J473-H473)),""))</f>
        <v/>
      </c>
      <c r="N473" s="57">
        <f>IF($A473="","",IFERROR(IF(OR(K473="",L473=""),"",MAX(0,K473-L473)),""))</f>
        <v/>
      </c>
      <c r="O473" s="31">
        <f>IF($A473="","",IFERROR(IF(AND(M473&gt;0,N473&gt;0),N473/(M473/1000),VLOOKUP(D473,'Settings'!$A$15:$C$18,3,FALSE)),""))</f>
        <v/>
      </c>
      <c r="P473" s="32">
        <f>IF(OR(A473="",D473=""),"",IF(AND(M473&gt;0,N473&gt;0),"Observed Wear","Default from Settings"))</f>
        <v/>
      </c>
      <c r="Q473" s="57">
        <f>IF($A473="","",IFERROR(VLOOKUP(D473,'Settings'!$A$15:$C$18,2,FALSE),""))</f>
        <v/>
      </c>
      <c r="R473" s="57">
        <f>IF($A473="","",IFERROR(MAX(0,L473-Q473),""))</f>
        <v/>
      </c>
      <c r="S473" s="29">
        <f>IF($A473="","",IFERROR(IF(L473&lt;=Q473,0,R473/O473*1000),""))</f>
        <v/>
      </c>
      <c r="T473" s="29">
        <f>IF($A473="","",IFERROR(J473+S473,""))</f>
        <v/>
      </c>
      <c r="U473" s="27" t="n"/>
      <c r="V473" s="29">
        <f>IF(A473="","",IF(U473="",'Settings'!$B$4,U473))</f>
        <v/>
      </c>
      <c r="W473" s="57">
        <f>IF($A473="","",IFERROR(S473/V473,""))</f>
        <v/>
      </c>
      <c r="X473" s="58">
        <f>IF($A473="","",IFERROR(IF(S473=0,I473,I473+ROUNDUP(W473*365/12,0)),""))</f>
        <v/>
      </c>
      <c r="Y473" s="59" t="n"/>
      <c r="Z473" s="59" t="n"/>
      <c r="AA473" s="60">
        <f>IF($A473="","",IFERROR(Y473+Z473,""))</f>
        <v/>
      </c>
      <c r="AB473" s="32">
        <f>IF(A473="","",IF(AD473&lt;&gt;"OK","Review Data",IF(L473&lt;=Q473,"Due Now",IF(X473&lt;='Settings'!$B$3,"Due Now",IF(X473&lt;='Settings'!$B$3+'Settings'!$B$5,"Due in 30 Days",IF(X473&lt;='Settings'!$B$3+'Settings'!$B$6,"Due in 90 Days",IF(X473&lt;=EDATE('Settings'!$B$3,6),"Due in 6 Months","Monitor")))))))</f>
        <v/>
      </c>
      <c r="AC473" s="61">
        <f>IF($A473="","",IFERROR(EOMONTH(X473,0),""))</f>
        <v/>
      </c>
      <c r="AD473" s="32">
        <f>IF(A473="","",IF(OR(B473="",C473="",D473="",G473="",H473="",I473="",J473="",K473="",L473="",Y473="",Z473=""),"Missing Required Input",IF(COUNTIF('Settings'!$A$15:$A$18,D473)=0,"Unknown Position Type",IF(J473&lt;H473,"Current Odometer Below Install",IF(I473&lt;G473,"Reading Date Before Install",IF(I473&gt;'Settings'!$B$3,"Reading Date After As-of Date",IF(L473&gt;K473,"Current Tread Above Original",IF(OR(H473&lt;0,J473&lt;0,K473&lt;=0,L473&lt;0,Y473&lt;0,Z473&lt;0,V473&lt;=0),"Check Numeric Input",IF(O473&lt;=0,"Check Wear Rate","OK")))))))))</f>
        <v/>
      </c>
      <c r="AE473" s="37" t="n"/>
      <c r="AF473" s="62">
        <f>IFERROR(IF(AND(AD473="OK",ISNUMBER(X473)),X473+ROW()/100000,""),"")</f>
        <v/>
      </c>
    </row>
    <row r="474">
      <c r="A474" s="25" t="n"/>
      <c r="B474" s="25" t="n"/>
      <c r="C474" s="25" t="n"/>
      <c r="D474" s="25" t="n"/>
      <c r="E474" s="25" t="n"/>
      <c r="F474" s="25" t="n"/>
      <c r="G474" s="55" t="n"/>
      <c r="H474" s="27" t="n"/>
      <c r="I474" s="55" t="n"/>
      <c r="J474" s="27" t="n"/>
      <c r="K474" s="56" t="n"/>
      <c r="L474" s="56" t="n"/>
      <c r="M474" s="29">
        <f>IF($A474="","",IFERROR(IF(OR(H474="",J474=""),"",MAX(0,J474-H474)),""))</f>
        <v/>
      </c>
      <c r="N474" s="57">
        <f>IF($A474="","",IFERROR(IF(OR(K474="",L474=""),"",MAX(0,K474-L474)),""))</f>
        <v/>
      </c>
      <c r="O474" s="31">
        <f>IF($A474="","",IFERROR(IF(AND(M474&gt;0,N474&gt;0),N474/(M474/1000),VLOOKUP(D474,'Settings'!$A$15:$C$18,3,FALSE)),""))</f>
        <v/>
      </c>
      <c r="P474" s="32">
        <f>IF(OR(A474="",D474=""),"",IF(AND(M474&gt;0,N474&gt;0),"Observed Wear","Default from Settings"))</f>
        <v/>
      </c>
      <c r="Q474" s="57">
        <f>IF($A474="","",IFERROR(VLOOKUP(D474,'Settings'!$A$15:$C$18,2,FALSE),""))</f>
        <v/>
      </c>
      <c r="R474" s="57">
        <f>IF($A474="","",IFERROR(MAX(0,L474-Q474),""))</f>
        <v/>
      </c>
      <c r="S474" s="29">
        <f>IF($A474="","",IFERROR(IF(L474&lt;=Q474,0,R474/O474*1000),""))</f>
        <v/>
      </c>
      <c r="T474" s="29">
        <f>IF($A474="","",IFERROR(J474+S474,""))</f>
        <v/>
      </c>
      <c r="U474" s="27" t="n"/>
      <c r="V474" s="29">
        <f>IF(A474="","",IF(U474="",'Settings'!$B$4,U474))</f>
        <v/>
      </c>
      <c r="W474" s="57">
        <f>IF($A474="","",IFERROR(S474/V474,""))</f>
        <v/>
      </c>
      <c r="X474" s="58">
        <f>IF($A474="","",IFERROR(IF(S474=0,I474,I474+ROUNDUP(W474*365/12,0)),""))</f>
        <v/>
      </c>
      <c r="Y474" s="59" t="n"/>
      <c r="Z474" s="59" t="n"/>
      <c r="AA474" s="60">
        <f>IF($A474="","",IFERROR(Y474+Z474,""))</f>
        <v/>
      </c>
      <c r="AB474" s="32">
        <f>IF(A474="","",IF(AD474&lt;&gt;"OK","Review Data",IF(L474&lt;=Q474,"Due Now",IF(X474&lt;='Settings'!$B$3,"Due Now",IF(X474&lt;='Settings'!$B$3+'Settings'!$B$5,"Due in 30 Days",IF(X474&lt;='Settings'!$B$3+'Settings'!$B$6,"Due in 90 Days",IF(X474&lt;=EDATE('Settings'!$B$3,6),"Due in 6 Months","Monitor")))))))</f>
        <v/>
      </c>
      <c r="AC474" s="61">
        <f>IF($A474="","",IFERROR(EOMONTH(X474,0),""))</f>
        <v/>
      </c>
      <c r="AD474" s="32">
        <f>IF(A474="","",IF(OR(B474="",C474="",D474="",G474="",H474="",I474="",J474="",K474="",L474="",Y474="",Z474=""),"Missing Required Input",IF(COUNTIF('Settings'!$A$15:$A$18,D474)=0,"Unknown Position Type",IF(J474&lt;H474,"Current Odometer Below Install",IF(I474&lt;G474,"Reading Date Before Install",IF(I474&gt;'Settings'!$B$3,"Reading Date After As-of Date",IF(L474&gt;K474,"Current Tread Above Original",IF(OR(H474&lt;0,J474&lt;0,K474&lt;=0,L474&lt;0,Y474&lt;0,Z474&lt;0,V474&lt;=0),"Check Numeric Input",IF(O474&lt;=0,"Check Wear Rate","OK")))))))))</f>
        <v/>
      </c>
      <c r="AE474" s="37" t="n"/>
      <c r="AF474" s="62">
        <f>IFERROR(IF(AND(AD474="OK",ISNUMBER(X474)),X474+ROW()/100000,""),"")</f>
        <v/>
      </c>
    </row>
    <row r="475">
      <c r="A475" s="25" t="n"/>
      <c r="B475" s="25" t="n"/>
      <c r="C475" s="25" t="n"/>
      <c r="D475" s="25" t="n"/>
      <c r="E475" s="25" t="n"/>
      <c r="F475" s="25" t="n"/>
      <c r="G475" s="55" t="n"/>
      <c r="H475" s="27" t="n"/>
      <c r="I475" s="55" t="n"/>
      <c r="J475" s="27" t="n"/>
      <c r="K475" s="56" t="n"/>
      <c r="L475" s="56" t="n"/>
      <c r="M475" s="29">
        <f>IF($A475="","",IFERROR(IF(OR(H475="",J475=""),"",MAX(0,J475-H475)),""))</f>
        <v/>
      </c>
      <c r="N475" s="57">
        <f>IF($A475="","",IFERROR(IF(OR(K475="",L475=""),"",MAX(0,K475-L475)),""))</f>
        <v/>
      </c>
      <c r="O475" s="31">
        <f>IF($A475="","",IFERROR(IF(AND(M475&gt;0,N475&gt;0),N475/(M475/1000),VLOOKUP(D475,'Settings'!$A$15:$C$18,3,FALSE)),""))</f>
        <v/>
      </c>
      <c r="P475" s="32">
        <f>IF(OR(A475="",D475=""),"",IF(AND(M475&gt;0,N475&gt;0),"Observed Wear","Default from Settings"))</f>
        <v/>
      </c>
      <c r="Q475" s="57">
        <f>IF($A475="","",IFERROR(VLOOKUP(D475,'Settings'!$A$15:$C$18,2,FALSE),""))</f>
        <v/>
      </c>
      <c r="R475" s="57">
        <f>IF($A475="","",IFERROR(MAX(0,L475-Q475),""))</f>
        <v/>
      </c>
      <c r="S475" s="29">
        <f>IF($A475="","",IFERROR(IF(L475&lt;=Q475,0,R475/O475*1000),""))</f>
        <v/>
      </c>
      <c r="T475" s="29">
        <f>IF($A475="","",IFERROR(J475+S475,""))</f>
        <v/>
      </c>
      <c r="U475" s="27" t="n"/>
      <c r="V475" s="29">
        <f>IF(A475="","",IF(U475="",'Settings'!$B$4,U475))</f>
        <v/>
      </c>
      <c r="W475" s="57">
        <f>IF($A475="","",IFERROR(S475/V475,""))</f>
        <v/>
      </c>
      <c r="X475" s="58">
        <f>IF($A475="","",IFERROR(IF(S475=0,I475,I475+ROUNDUP(W475*365/12,0)),""))</f>
        <v/>
      </c>
      <c r="Y475" s="59" t="n"/>
      <c r="Z475" s="59" t="n"/>
      <c r="AA475" s="60">
        <f>IF($A475="","",IFERROR(Y475+Z475,""))</f>
        <v/>
      </c>
      <c r="AB475" s="32">
        <f>IF(A475="","",IF(AD475&lt;&gt;"OK","Review Data",IF(L475&lt;=Q475,"Due Now",IF(X475&lt;='Settings'!$B$3,"Due Now",IF(X475&lt;='Settings'!$B$3+'Settings'!$B$5,"Due in 30 Days",IF(X475&lt;='Settings'!$B$3+'Settings'!$B$6,"Due in 90 Days",IF(X475&lt;=EDATE('Settings'!$B$3,6),"Due in 6 Months","Monitor")))))))</f>
        <v/>
      </c>
      <c r="AC475" s="61">
        <f>IF($A475="","",IFERROR(EOMONTH(X475,0),""))</f>
        <v/>
      </c>
      <c r="AD475" s="32">
        <f>IF(A475="","",IF(OR(B475="",C475="",D475="",G475="",H475="",I475="",J475="",K475="",L475="",Y475="",Z475=""),"Missing Required Input",IF(COUNTIF('Settings'!$A$15:$A$18,D475)=0,"Unknown Position Type",IF(J475&lt;H475,"Current Odometer Below Install",IF(I475&lt;G475,"Reading Date Before Install",IF(I475&gt;'Settings'!$B$3,"Reading Date After As-of Date",IF(L475&gt;K475,"Current Tread Above Original",IF(OR(H475&lt;0,J475&lt;0,K475&lt;=0,L475&lt;0,Y475&lt;0,Z475&lt;0,V475&lt;=0),"Check Numeric Input",IF(O475&lt;=0,"Check Wear Rate","OK")))))))))</f>
        <v/>
      </c>
      <c r="AE475" s="37" t="n"/>
      <c r="AF475" s="62">
        <f>IFERROR(IF(AND(AD475="OK",ISNUMBER(X475)),X475+ROW()/100000,""),"")</f>
        <v/>
      </c>
    </row>
    <row r="476">
      <c r="A476" s="25" t="n"/>
      <c r="B476" s="25" t="n"/>
      <c r="C476" s="25" t="n"/>
      <c r="D476" s="25" t="n"/>
      <c r="E476" s="25" t="n"/>
      <c r="F476" s="25" t="n"/>
      <c r="G476" s="55" t="n"/>
      <c r="H476" s="27" t="n"/>
      <c r="I476" s="55" t="n"/>
      <c r="J476" s="27" t="n"/>
      <c r="K476" s="56" t="n"/>
      <c r="L476" s="56" t="n"/>
      <c r="M476" s="29">
        <f>IF($A476="","",IFERROR(IF(OR(H476="",J476=""),"",MAX(0,J476-H476)),""))</f>
        <v/>
      </c>
      <c r="N476" s="57">
        <f>IF($A476="","",IFERROR(IF(OR(K476="",L476=""),"",MAX(0,K476-L476)),""))</f>
        <v/>
      </c>
      <c r="O476" s="31">
        <f>IF($A476="","",IFERROR(IF(AND(M476&gt;0,N476&gt;0),N476/(M476/1000),VLOOKUP(D476,'Settings'!$A$15:$C$18,3,FALSE)),""))</f>
        <v/>
      </c>
      <c r="P476" s="32">
        <f>IF(OR(A476="",D476=""),"",IF(AND(M476&gt;0,N476&gt;0),"Observed Wear","Default from Settings"))</f>
        <v/>
      </c>
      <c r="Q476" s="57">
        <f>IF($A476="","",IFERROR(VLOOKUP(D476,'Settings'!$A$15:$C$18,2,FALSE),""))</f>
        <v/>
      </c>
      <c r="R476" s="57">
        <f>IF($A476="","",IFERROR(MAX(0,L476-Q476),""))</f>
        <v/>
      </c>
      <c r="S476" s="29">
        <f>IF($A476="","",IFERROR(IF(L476&lt;=Q476,0,R476/O476*1000),""))</f>
        <v/>
      </c>
      <c r="T476" s="29">
        <f>IF($A476="","",IFERROR(J476+S476,""))</f>
        <v/>
      </c>
      <c r="U476" s="27" t="n"/>
      <c r="V476" s="29">
        <f>IF(A476="","",IF(U476="",'Settings'!$B$4,U476))</f>
        <v/>
      </c>
      <c r="W476" s="57">
        <f>IF($A476="","",IFERROR(S476/V476,""))</f>
        <v/>
      </c>
      <c r="X476" s="58">
        <f>IF($A476="","",IFERROR(IF(S476=0,I476,I476+ROUNDUP(W476*365/12,0)),""))</f>
        <v/>
      </c>
      <c r="Y476" s="59" t="n"/>
      <c r="Z476" s="59" t="n"/>
      <c r="AA476" s="60">
        <f>IF($A476="","",IFERROR(Y476+Z476,""))</f>
        <v/>
      </c>
      <c r="AB476" s="32">
        <f>IF(A476="","",IF(AD476&lt;&gt;"OK","Review Data",IF(L476&lt;=Q476,"Due Now",IF(X476&lt;='Settings'!$B$3,"Due Now",IF(X476&lt;='Settings'!$B$3+'Settings'!$B$5,"Due in 30 Days",IF(X476&lt;='Settings'!$B$3+'Settings'!$B$6,"Due in 90 Days",IF(X476&lt;=EDATE('Settings'!$B$3,6),"Due in 6 Months","Monitor")))))))</f>
        <v/>
      </c>
      <c r="AC476" s="61">
        <f>IF($A476="","",IFERROR(EOMONTH(X476,0),""))</f>
        <v/>
      </c>
      <c r="AD476" s="32">
        <f>IF(A476="","",IF(OR(B476="",C476="",D476="",G476="",H476="",I476="",J476="",K476="",L476="",Y476="",Z476=""),"Missing Required Input",IF(COUNTIF('Settings'!$A$15:$A$18,D476)=0,"Unknown Position Type",IF(J476&lt;H476,"Current Odometer Below Install",IF(I476&lt;G476,"Reading Date Before Install",IF(I476&gt;'Settings'!$B$3,"Reading Date After As-of Date",IF(L476&gt;K476,"Current Tread Above Original",IF(OR(H476&lt;0,J476&lt;0,K476&lt;=0,L476&lt;0,Y476&lt;0,Z476&lt;0,V476&lt;=0),"Check Numeric Input",IF(O476&lt;=0,"Check Wear Rate","OK")))))))))</f>
        <v/>
      </c>
      <c r="AE476" s="37" t="n"/>
      <c r="AF476" s="62">
        <f>IFERROR(IF(AND(AD476="OK",ISNUMBER(X476)),X476+ROW()/100000,""),"")</f>
        <v/>
      </c>
    </row>
    <row r="477">
      <c r="A477" s="25" t="n"/>
      <c r="B477" s="25" t="n"/>
      <c r="C477" s="25" t="n"/>
      <c r="D477" s="25" t="n"/>
      <c r="E477" s="25" t="n"/>
      <c r="F477" s="25" t="n"/>
      <c r="G477" s="55" t="n"/>
      <c r="H477" s="27" t="n"/>
      <c r="I477" s="55" t="n"/>
      <c r="J477" s="27" t="n"/>
      <c r="K477" s="56" t="n"/>
      <c r="L477" s="56" t="n"/>
      <c r="M477" s="29">
        <f>IF($A477="","",IFERROR(IF(OR(H477="",J477=""),"",MAX(0,J477-H477)),""))</f>
        <v/>
      </c>
      <c r="N477" s="57">
        <f>IF($A477="","",IFERROR(IF(OR(K477="",L477=""),"",MAX(0,K477-L477)),""))</f>
        <v/>
      </c>
      <c r="O477" s="31">
        <f>IF($A477="","",IFERROR(IF(AND(M477&gt;0,N477&gt;0),N477/(M477/1000),VLOOKUP(D477,'Settings'!$A$15:$C$18,3,FALSE)),""))</f>
        <v/>
      </c>
      <c r="P477" s="32">
        <f>IF(OR(A477="",D477=""),"",IF(AND(M477&gt;0,N477&gt;0),"Observed Wear","Default from Settings"))</f>
        <v/>
      </c>
      <c r="Q477" s="57">
        <f>IF($A477="","",IFERROR(VLOOKUP(D477,'Settings'!$A$15:$C$18,2,FALSE),""))</f>
        <v/>
      </c>
      <c r="R477" s="57">
        <f>IF($A477="","",IFERROR(MAX(0,L477-Q477),""))</f>
        <v/>
      </c>
      <c r="S477" s="29">
        <f>IF($A477="","",IFERROR(IF(L477&lt;=Q477,0,R477/O477*1000),""))</f>
        <v/>
      </c>
      <c r="T477" s="29">
        <f>IF($A477="","",IFERROR(J477+S477,""))</f>
        <v/>
      </c>
      <c r="U477" s="27" t="n"/>
      <c r="V477" s="29">
        <f>IF(A477="","",IF(U477="",'Settings'!$B$4,U477))</f>
        <v/>
      </c>
      <c r="W477" s="57">
        <f>IF($A477="","",IFERROR(S477/V477,""))</f>
        <v/>
      </c>
      <c r="X477" s="58">
        <f>IF($A477="","",IFERROR(IF(S477=0,I477,I477+ROUNDUP(W477*365/12,0)),""))</f>
        <v/>
      </c>
      <c r="Y477" s="59" t="n"/>
      <c r="Z477" s="59" t="n"/>
      <c r="AA477" s="60">
        <f>IF($A477="","",IFERROR(Y477+Z477,""))</f>
        <v/>
      </c>
      <c r="AB477" s="32">
        <f>IF(A477="","",IF(AD477&lt;&gt;"OK","Review Data",IF(L477&lt;=Q477,"Due Now",IF(X477&lt;='Settings'!$B$3,"Due Now",IF(X477&lt;='Settings'!$B$3+'Settings'!$B$5,"Due in 30 Days",IF(X477&lt;='Settings'!$B$3+'Settings'!$B$6,"Due in 90 Days",IF(X477&lt;=EDATE('Settings'!$B$3,6),"Due in 6 Months","Monitor")))))))</f>
        <v/>
      </c>
      <c r="AC477" s="61">
        <f>IF($A477="","",IFERROR(EOMONTH(X477,0),""))</f>
        <v/>
      </c>
      <c r="AD477" s="32">
        <f>IF(A477="","",IF(OR(B477="",C477="",D477="",G477="",H477="",I477="",J477="",K477="",L477="",Y477="",Z477=""),"Missing Required Input",IF(COUNTIF('Settings'!$A$15:$A$18,D477)=0,"Unknown Position Type",IF(J477&lt;H477,"Current Odometer Below Install",IF(I477&lt;G477,"Reading Date Before Install",IF(I477&gt;'Settings'!$B$3,"Reading Date After As-of Date",IF(L477&gt;K477,"Current Tread Above Original",IF(OR(H477&lt;0,J477&lt;0,K477&lt;=0,L477&lt;0,Y477&lt;0,Z477&lt;0,V477&lt;=0),"Check Numeric Input",IF(O477&lt;=0,"Check Wear Rate","OK")))))))))</f>
        <v/>
      </c>
      <c r="AE477" s="37" t="n"/>
      <c r="AF477" s="62">
        <f>IFERROR(IF(AND(AD477="OK",ISNUMBER(X477)),X477+ROW()/100000,""),"")</f>
        <v/>
      </c>
    </row>
    <row r="478">
      <c r="A478" s="25" t="n"/>
      <c r="B478" s="25" t="n"/>
      <c r="C478" s="25" t="n"/>
      <c r="D478" s="25" t="n"/>
      <c r="E478" s="25" t="n"/>
      <c r="F478" s="25" t="n"/>
      <c r="G478" s="55" t="n"/>
      <c r="H478" s="27" t="n"/>
      <c r="I478" s="55" t="n"/>
      <c r="J478" s="27" t="n"/>
      <c r="K478" s="56" t="n"/>
      <c r="L478" s="56" t="n"/>
      <c r="M478" s="29">
        <f>IF($A478="","",IFERROR(IF(OR(H478="",J478=""),"",MAX(0,J478-H478)),""))</f>
        <v/>
      </c>
      <c r="N478" s="57">
        <f>IF($A478="","",IFERROR(IF(OR(K478="",L478=""),"",MAX(0,K478-L478)),""))</f>
        <v/>
      </c>
      <c r="O478" s="31">
        <f>IF($A478="","",IFERROR(IF(AND(M478&gt;0,N478&gt;0),N478/(M478/1000),VLOOKUP(D478,'Settings'!$A$15:$C$18,3,FALSE)),""))</f>
        <v/>
      </c>
      <c r="P478" s="32">
        <f>IF(OR(A478="",D478=""),"",IF(AND(M478&gt;0,N478&gt;0),"Observed Wear","Default from Settings"))</f>
        <v/>
      </c>
      <c r="Q478" s="57">
        <f>IF($A478="","",IFERROR(VLOOKUP(D478,'Settings'!$A$15:$C$18,2,FALSE),""))</f>
        <v/>
      </c>
      <c r="R478" s="57">
        <f>IF($A478="","",IFERROR(MAX(0,L478-Q478),""))</f>
        <v/>
      </c>
      <c r="S478" s="29">
        <f>IF($A478="","",IFERROR(IF(L478&lt;=Q478,0,R478/O478*1000),""))</f>
        <v/>
      </c>
      <c r="T478" s="29">
        <f>IF($A478="","",IFERROR(J478+S478,""))</f>
        <v/>
      </c>
      <c r="U478" s="27" t="n"/>
      <c r="V478" s="29">
        <f>IF(A478="","",IF(U478="",'Settings'!$B$4,U478))</f>
        <v/>
      </c>
      <c r="W478" s="57">
        <f>IF($A478="","",IFERROR(S478/V478,""))</f>
        <v/>
      </c>
      <c r="X478" s="58">
        <f>IF($A478="","",IFERROR(IF(S478=0,I478,I478+ROUNDUP(W478*365/12,0)),""))</f>
        <v/>
      </c>
      <c r="Y478" s="59" t="n"/>
      <c r="Z478" s="59" t="n"/>
      <c r="AA478" s="60">
        <f>IF($A478="","",IFERROR(Y478+Z478,""))</f>
        <v/>
      </c>
      <c r="AB478" s="32">
        <f>IF(A478="","",IF(AD478&lt;&gt;"OK","Review Data",IF(L478&lt;=Q478,"Due Now",IF(X478&lt;='Settings'!$B$3,"Due Now",IF(X478&lt;='Settings'!$B$3+'Settings'!$B$5,"Due in 30 Days",IF(X478&lt;='Settings'!$B$3+'Settings'!$B$6,"Due in 90 Days",IF(X478&lt;=EDATE('Settings'!$B$3,6),"Due in 6 Months","Monitor")))))))</f>
        <v/>
      </c>
      <c r="AC478" s="61">
        <f>IF($A478="","",IFERROR(EOMONTH(X478,0),""))</f>
        <v/>
      </c>
      <c r="AD478" s="32">
        <f>IF(A478="","",IF(OR(B478="",C478="",D478="",G478="",H478="",I478="",J478="",K478="",L478="",Y478="",Z478=""),"Missing Required Input",IF(COUNTIF('Settings'!$A$15:$A$18,D478)=0,"Unknown Position Type",IF(J478&lt;H478,"Current Odometer Below Install",IF(I478&lt;G478,"Reading Date Before Install",IF(I478&gt;'Settings'!$B$3,"Reading Date After As-of Date",IF(L478&gt;K478,"Current Tread Above Original",IF(OR(H478&lt;0,J478&lt;0,K478&lt;=0,L478&lt;0,Y478&lt;0,Z478&lt;0,V478&lt;=0),"Check Numeric Input",IF(O478&lt;=0,"Check Wear Rate","OK")))))))))</f>
        <v/>
      </c>
      <c r="AE478" s="37" t="n"/>
      <c r="AF478" s="62">
        <f>IFERROR(IF(AND(AD478="OK",ISNUMBER(X478)),X478+ROW()/100000,""),"")</f>
        <v/>
      </c>
    </row>
    <row r="479">
      <c r="A479" s="25" t="n"/>
      <c r="B479" s="25" t="n"/>
      <c r="C479" s="25" t="n"/>
      <c r="D479" s="25" t="n"/>
      <c r="E479" s="25" t="n"/>
      <c r="F479" s="25" t="n"/>
      <c r="G479" s="55" t="n"/>
      <c r="H479" s="27" t="n"/>
      <c r="I479" s="55" t="n"/>
      <c r="J479" s="27" t="n"/>
      <c r="K479" s="56" t="n"/>
      <c r="L479" s="56" t="n"/>
      <c r="M479" s="29">
        <f>IF($A479="","",IFERROR(IF(OR(H479="",J479=""),"",MAX(0,J479-H479)),""))</f>
        <v/>
      </c>
      <c r="N479" s="57">
        <f>IF($A479="","",IFERROR(IF(OR(K479="",L479=""),"",MAX(0,K479-L479)),""))</f>
        <v/>
      </c>
      <c r="O479" s="31">
        <f>IF($A479="","",IFERROR(IF(AND(M479&gt;0,N479&gt;0),N479/(M479/1000),VLOOKUP(D479,'Settings'!$A$15:$C$18,3,FALSE)),""))</f>
        <v/>
      </c>
      <c r="P479" s="32">
        <f>IF(OR(A479="",D479=""),"",IF(AND(M479&gt;0,N479&gt;0),"Observed Wear","Default from Settings"))</f>
        <v/>
      </c>
      <c r="Q479" s="57">
        <f>IF($A479="","",IFERROR(VLOOKUP(D479,'Settings'!$A$15:$C$18,2,FALSE),""))</f>
        <v/>
      </c>
      <c r="R479" s="57">
        <f>IF($A479="","",IFERROR(MAX(0,L479-Q479),""))</f>
        <v/>
      </c>
      <c r="S479" s="29">
        <f>IF($A479="","",IFERROR(IF(L479&lt;=Q479,0,R479/O479*1000),""))</f>
        <v/>
      </c>
      <c r="T479" s="29">
        <f>IF($A479="","",IFERROR(J479+S479,""))</f>
        <v/>
      </c>
      <c r="U479" s="27" t="n"/>
      <c r="V479" s="29">
        <f>IF(A479="","",IF(U479="",'Settings'!$B$4,U479))</f>
        <v/>
      </c>
      <c r="W479" s="57">
        <f>IF($A479="","",IFERROR(S479/V479,""))</f>
        <v/>
      </c>
      <c r="X479" s="58">
        <f>IF($A479="","",IFERROR(IF(S479=0,I479,I479+ROUNDUP(W479*365/12,0)),""))</f>
        <v/>
      </c>
      <c r="Y479" s="59" t="n"/>
      <c r="Z479" s="59" t="n"/>
      <c r="AA479" s="60">
        <f>IF($A479="","",IFERROR(Y479+Z479,""))</f>
        <v/>
      </c>
      <c r="AB479" s="32">
        <f>IF(A479="","",IF(AD479&lt;&gt;"OK","Review Data",IF(L479&lt;=Q479,"Due Now",IF(X479&lt;='Settings'!$B$3,"Due Now",IF(X479&lt;='Settings'!$B$3+'Settings'!$B$5,"Due in 30 Days",IF(X479&lt;='Settings'!$B$3+'Settings'!$B$6,"Due in 90 Days",IF(X479&lt;=EDATE('Settings'!$B$3,6),"Due in 6 Months","Monitor")))))))</f>
        <v/>
      </c>
      <c r="AC479" s="61">
        <f>IF($A479="","",IFERROR(EOMONTH(X479,0),""))</f>
        <v/>
      </c>
      <c r="AD479" s="32">
        <f>IF(A479="","",IF(OR(B479="",C479="",D479="",G479="",H479="",I479="",J479="",K479="",L479="",Y479="",Z479=""),"Missing Required Input",IF(COUNTIF('Settings'!$A$15:$A$18,D479)=0,"Unknown Position Type",IF(J479&lt;H479,"Current Odometer Below Install",IF(I479&lt;G479,"Reading Date Before Install",IF(I479&gt;'Settings'!$B$3,"Reading Date After As-of Date",IF(L479&gt;K479,"Current Tread Above Original",IF(OR(H479&lt;0,J479&lt;0,K479&lt;=0,L479&lt;0,Y479&lt;0,Z479&lt;0,V479&lt;=0),"Check Numeric Input",IF(O479&lt;=0,"Check Wear Rate","OK")))))))))</f>
        <v/>
      </c>
      <c r="AE479" s="37" t="n"/>
      <c r="AF479" s="62">
        <f>IFERROR(IF(AND(AD479="OK",ISNUMBER(X479)),X479+ROW()/100000,""),"")</f>
        <v/>
      </c>
    </row>
    <row r="480">
      <c r="A480" s="25" t="n"/>
      <c r="B480" s="25" t="n"/>
      <c r="C480" s="25" t="n"/>
      <c r="D480" s="25" t="n"/>
      <c r="E480" s="25" t="n"/>
      <c r="F480" s="25" t="n"/>
      <c r="G480" s="55" t="n"/>
      <c r="H480" s="27" t="n"/>
      <c r="I480" s="55" t="n"/>
      <c r="J480" s="27" t="n"/>
      <c r="K480" s="56" t="n"/>
      <c r="L480" s="56" t="n"/>
      <c r="M480" s="29">
        <f>IF($A480="","",IFERROR(IF(OR(H480="",J480=""),"",MAX(0,J480-H480)),""))</f>
        <v/>
      </c>
      <c r="N480" s="57">
        <f>IF($A480="","",IFERROR(IF(OR(K480="",L480=""),"",MAX(0,K480-L480)),""))</f>
        <v/>
      </c>
      <c r="O480" s="31">
        <f>IF($A480="","",IFERROR(IF(AND(M480&gt;0,N480&gt;0),N480/(M480/1000),VLOOKUP(D480,'Settings'!$A$15:$C$18,3,FALSE)),""))</f>
        <v/>
      </c>
      <c r="P480" s="32">
        <f>IF(OR(A480="",D480=""),"",IF(AND(M480&gt;0,N480&gt;0),"Observed Wear","Default from Settings"))</f>
        <v/>
      </c>
      <c r="Q480" s="57">
        <f>IF($A480="","",IFERROR(VLOOKUP(D480,'Settings'!$A$15:$C$18,2,FALSE),""))</f>
        <v/>
      </c>
      <c r="R480" s="57">
        <f>IF($A480="","",IFERROR(MAX(0,L480-Q480),""))</f>
        <v/>
      </c>
      <c r="S480" s="29">
        <f>IF($A480="","",IFERROR(IF(L480&lt;=Q480,0,R480/O480*1000),""))</f>
        <v/>
      </c>
      <c r="T480" s="29">
        <f>IF($A480="","",IFERROR(J480+S480,""))</f>
        <v/>
      </c>
      <c r="U480" s="27" t="n"/>
      <c r="V480" s="29">
        <f>IF(A480="","",IF(U480="",'Settings'!$B$4,U480))</f>
        <v/>
      </c>
      <c r="W480" s="57">
        <f>IF($A480="","",IFERROR(S480/V480,""))</f>
        <v/>
      </c>
      <c r="X480" s="58">
        <f>IF($A480="","",IFERROR(IF(S480=0,I480,I480+ROUNDUP(W480*365/12,0)),""))</f>
        <v/>
      </c>
      <c r="Y480" s="59" t="n"/>
      <c r="Z480" s="59" t="n"/>
      <c r="AA480" s="60">
        <f>IF($A480="","",IFERROR(Y480+Z480,""))</f>
        <v/>
      </c>
      <c r="AB480" s="32">
        <f>IF(A480="","",IF(AD480&lt;&gt;"OK","Review Data",IF(L480&lt;=Q480,"Due Now",IF(X480&lt;='Settings'!$B$3,"Due Now",IF(X480&lt;='Settings'!$B$3+'Settings'!$B$5,"Due in 30 Days",IF(X480&lt;='Settings'!$B$3+'Settings'!$B$6,"Due in 90 Days",IF(X480&lt;=EDATE('Settings'!$B$3,6),"Due in 6 Months","Monitor")))))))</f>
        <v/>
      </c>
      <c r="AC480" s="61">
        <f>IF($A480="","",IFERROR(EOMONTH(X480,0),""))</f>
        <v/>
      </c>
      <c r="AD480" s="32">
        <f>IF(A480="","",IF(OR(B480="",C480="",D480="",G480="",H480="",I480="",J480="",K480="",L480="",Y480="",Z480=""),"Missing Required Input",IF(COUNTIF('Settings'!$A$15:$A$18,D480)=0,"Unknown Position Type",IF(J480&lt;H480,"Current Odometer Below Install",IF(I480&lt;G480,"Reading Date Before Install",IF(I480&gt;'Settings'!$B$3,"Reading Date After As-of Date",IF(L480&gt;K480,"Current Tread Above Original",IF(OR(H480&lt;0,J480&lt;0,K480&lt;=0,L480&lt;0,Y480&lt;0,Z480&lt;0,V480&lt;=0),"Check Numeric Input",IF(O480&lt;=0,"Check Wear Rate","OK")))))))))</f>
        <v/>
      </c>
      <c r="AE480" s="37" t="n"/>
      <c r="AF480" s="62">
        <f>IFERROR(IF(AND(AD480="OK",ISNUMBER(X480)),X480+ROW()/100000,""),"")</f>
        <v/>
      </c>
    </row>
    <row r="481">
      <c r="A481" s="25" t="n"/>
      <c r="B481" s="25" t="n"/>
      <c r="C481" s="25" t="n"/>
      <c r="D481" s="25" t="n"/>
      <c r="E481" s="25" t="n"/>
      <c r="F481" s="25" t="n"/>
      <c r="G481" s="55" t="n"/>
      <c r="H481" s="27" t="n"/>
      <c r="I481" s="55" t="n"/>
      <c r="J481" s="27" t="n"/>
      <c r="K481" s="56" t="n"/>
      <c r="L481" s="56" t="n"/>
      <c r="M481" s="29">
        <f>IF($A481="","",IFERROR(IF(OR(H481="",J481=""),"",MAX(0,J481-H481)),""))</f>
        <v/>
      </c>
      <c r="N481" s="57">
        <f>IF($A481="","",IFERROR(IF(OR(K481="",L481=""),"",MAX(0,K481-L481)),""))</f>
        <v/>
      </c>
      <c r="O481" s="31">
        <f>IF($A481="","",IFERROR(IF(AND(M481&gt;0,N481&gt;0),N481/(M481/1000),VLOOKUP(D481,'Settings'!$A$15:$C$18,3,FALSE)),""))</f>
        <v/>
      </c>
      <c r="P481" s="32">
        <f>IF(OR(A481="",D481=""),"",IF(AND(M481&gt;0,N481&gt;0),"Observed Wear","Default from Settings"))</f>
        <v/>
      </c>
      <c r="Q481" s="57">
        <f>IF($A481="","",IFERROR(VLOOKUP(D481,'Settings'!$A$15:$C$18,2,FALSE),""))</f>
        <v/>
      </c>
      <c r="R481" s="57">
        <f>IF($A481="","",IFERROR(MAX(0,L481-Q481),""))</f>
        <v/>
      </c>
      <c r="S481" s="29">
        <f>IF($A481="","",IFERROR(IF(L481&lt;=Q481,0,R481/O481*1000),""))</f>
        <v/>
      </c>
      <c r="T481" s="29">
        <f>IF($A481="","",IFERROR(J481+S481,""))</f>
        <v/>
      </c>
      <c r="U481" s="27" t="n"/>
      <c r="V481" s="29">
        <f>IF(A481="","",IF(U481="",'Settings'!$B$4,U481))</f>
        <v/>
      </c>
      <c r="W481" s="57">
        <f>IF($A481="","",IFERROR(S481/V481,""))</f>
        <v/>
      </c>
      <c r="X481" s="58">
        <f>IF($A481="","",IFERROR(IF(S481=0,I481,I481+ROUNDUP(W481*365/12,0)),""))</f>
        <v/>
      </c>
      <c r="Y481" s="59" t="n"/>
      <c r="Z481" s="59" t="n"/>
      <c r="AA481" s="60">
        <f>IF($A481="","",IFERROR(Y481+Z481,""))</f>
        <v/>
      </c>
      <c r="AB481" s="32">
        <f>IF(A481="","",IF(AD481&lt;&gt;"OK","Review Data",IF(L481&lt;=Q481,"Due Now",IF(X481&lt;='Settings'!$B$3,"Due Now",IF(X481&lt;='Settings'!$B$3+'Settings'!$B$5,"Due in 30 Days",IF(X481&lt;='Settings'!$B$3+'Settings'!$B$6,"Due in 90 Days",IF(X481&lt;=EDATE('Settings'!$B$3,6),"Due in 6 Months","Monitor")))))))</f>
        <v/>
      </c>
      <c r="AC481" s="61">
        <f>IF($A481="","",IFERROR(EOMONTH(X481,0),""))</f>
        <v/>
      </c>
      <c r="AD481" s="32">
        <f>IF(A481="","",IF(OR(B481="",C481="",D481="",G481="",H481="",I481="",J481="",K481="",L481="",Y481="",Z481=""),"Missing Required Input",IF(COUNTIF('Settings'!$A$15:$A$18,D481)=0,"Unknown Position Type",IF(J481&lt;H481,"Current Odometer Below Install",IF(I481&lt;G481,"Reading Date Before Install",IF(I481&gt;'Settings'!$B$3,"Reading Date After As-of Date",IF(L481&gt;K481,"Current Tread Above Original",IF(OR(H481&lt;0,J481&lt;0,K481&lt;=0,L481&lt;0,Y481&lt;0,Z481&lt;0,V481&lt;=0),"Check Numeric Input",IF(O481&lt;=0,"Check Wear Rate","OK")))))))))</f>
        <v/>
      </c>
      <c r="AE481" s="37" t="n"/>
      <c r="AF481" s="62">
        <f>IFERROR(IF(AND(AD481="OK",ISNUMBER(X481)),X481+ROW()/100000,""),"")</f>
        <v/>
      </c>
    </row>
    <row r="482">
      <c r="A482" s="25" t="n"/>
      <c r="B482" s="25" t="n"/>
      <c r="C482" s="25" t="n"/>
      <c r="D482" s="25" t="n"/>
      <c r="E482" s="25" t="n"/>
      <c r="F482" s="25" t="n"/>
      <c r="G482" s="55" t="n"/>
      <c r="H482" s="27" t="n"/>
      <c r="I482" s="55" t="n"/>
      <c r="J482" s="27" t="n"/>
      <c r="K482" s="56" t="n"/>
      <c r="L482" s="56" t="n"/>
      <c r="M482" s="29">
        <f>IF($A482="","",IFERROR(IF(OR(H482="",J482=""),"",MAX(0,J482-H482)),""))</f>
        <v/>
      </c>
      <c r="N482" s="57">
        <f>IF($A482="","",IFERROR(IF(OR(K482="",L482=""),"",MAX(0,K482-L482)),""))</f>
        <v/>
      </c>
      <c r="O482" s="31">
        <f>IF($A482="","",IFERROR(IF(AND(M482&gt;0,N482&gt;0),N482/(M482/1000),VLOOKUP(D482,'Settings'!$A$15:$C$18,3,FALSE)),""))</f>
        <v/>
      </c>
      <c r="P482" s="32">
        <f>IF(OR(A482="",D482=""),"",IF(AND(M482&gt;0,N482&gt;0),"Observed Wear","Default from Settings"))</f>
        <v/>
      </c>
      <c r="Q482" s="57">
        <f>IF($A482="","",IFERROR(VLOOKUP(D482,'Settings'!$A$15:$C$18,2,FALSE),""))</f>
        <v/>
      </c>
      <c r="R482" s="57">
        <f>IF($A482="","",IFERROR(MAX(0,L482-Q482),""))</f>
        <v/>
      </c>
      <c r="S482" s="29">
        <f>IF($A482="","",IFERROR(IF(L482&lt;=Q482,0,R482/O482*1000),""))</f>
        <v/>
      </c>
      <c r="T482" s="29">
        <f>IF($A482="","",IFERROR(J482+S482,""))</f>
        <v/>
      </c>
      <c r="U482" s="27" t="n"/>
      <c r="V482" s="29">
        <f>IF(A482="","",IF(U482="",'Settings'!$B$4,U482))</f>
        <v/>
      </c>
      <c r="W482" s="57">
        <f>IF($A482="","",IFERROR(S482/V482,""))</f>
        <v/>
      </c>
      <c r="X482" s="58">
        <f>IF($A482="","",IFERROR(IF(S482=0,I482,I482+ROUNDUP(W482*365/12,0)),""))</f>
        <v/>
      </c>
      <c r="Y482" s="59" t="n"/>
      <c r="Z482" s="59" t="n"/>
      <c r="AA482" s="60">
        <f>IF($A482="","",IFERROR(Y482+Z482,""))</f>
        <v/>
      </c>
      <c r="AB482" s="32">
        <f>IF(A482="","",IF(AD482&lt;&gt;"OK","Review Data",IF(L482&lt;=Q482,"Due Now",IF(X482&lt;='Settings'!$B$3,"Due Now",IF(X482&lt;='Settings'!$B$3+'Settings'!$B$5,"Due in 30 Days",IF(X482&lt;='Settings'!$B$3+'Settings'!$B$6,"Due in 90 Days",IF(X482&lt;=EDATE('Settings'!$B$3,6),"Due in 6 Months","Monitor")))))))</f>
        <v/>
      </c>
      <c r="AC482" s="61">
        <f>IF($A482="","",IFERROR(EOMONTH(X482,0),""))</f>
        <v/>
      </c>
      <c r="AD482" s="32">
        <f>IF(A482="","",IF(OR(B482="",C482="",D482="",G482="",H482="",I482="",J482="",K482="",L482="",Y482="",Z482=""),"Missing Required Input",IF(COUNTIF('Settings'!$A$15:$A$18,D482)=0,"Unknown Position Type",IF(J482&lt;H482,"Current Odometer Below Install",IF(I482&lt;G482,"Reading Date Before Install",IF(I482&gt;'Settings'!$B$3,"Reading Date After As-of Date",IF(L482&gt;K482,"Current Tread Above Original",IF(OR(H482&lt;0,J482&lt;0,K482&lt;=0,L482&lt;0,Y482&lt;0,Z482&lt;0,V482&lt;=0),"Check Numeric Input",IF(O482&lt;=0,"Check Wear Rate","OK")))))))))</f>
        <v/>
      </c>
      <c r="AE482" s="37" t="n"/>
      <c r="AF482" s="62">
        <f>IFERROR(IF(AND(AD482="OK",ISNUMBER(X482)),X482+ROW()/100000,""),"")</f>
        <v/>
      </c>
    </row>
    <row r="483">
      <c r="A483" s="25" t="n"/>
      <c r="B483" s="25" t="n"/>
      <c r="C483" s="25" t="n"/>
      <c r="D483" s="25" t="n"/>
      <c r="E483" s="25" t="n"/>
      <c r="F483" s="25" t="n"/>
      <c r="G483" s="55" t="n"/>
      <c r="H483" s="27" t="n"/>
      <c r="I483" s="55" t="n"/>
      <c r="J483" s="27" t="n"/>
      <c r="K483" s="56" t="n"/>
      <c r="L483" s="56" t="n"/>
      <c r="M483" s="29">
        <f>IF($A483="","",IFERROR(IF(OR(H483="",J483=""),"",MAX(0,J483-H483)),""))</f>
        <v/>
      </c>
      <c r="N483" s="57">
        <f>IF($A483="","",IFERROR(IF(OR(K483="",L483=""),"",MAX(0,K483-L483)),""))</f>
        <v/>
      </c>
      <c r="O483" s="31">
        <f>IF($A483="","",IFERROR(IF(AND(M483&gt;0,N483&gt;0),N483/(M483/1000),VLOOKUP(D483,'Settings'!$A$15:$C$18,3,FALSE)),""))</f>
        <v/>
      </c>
      <c r="P483" s="32">
        <f>IF(OR(A483="",D483=""),"",IF(AND(M483&gt;0,N483&gt;0),"Observed Wear","Default from Settings"))</f>
        <v/>
      </c>
      <c r="Q483" s="57">
        <f>IF($A483="","",IFERROR(VLOOKUP(D483,'Settings'!$A$15:$C$18,2,FALSE),""))</f>
        <v/>
      </c>
      <c r="R483" s="57">
        <f>IF($A483="","",IFERROR(MAX(0,L483-Q483),""))</f>
        <v/>
      </c>
      <c r="S483" s="29">
        <f>IF($A483="","",IFERROR(IF(L483&lt;=Q483,0,R483/O483*1000),""))</f>
        <v/>
      </c>
      <c r="T483" s="29">
        <f>IF($A483="","",IFERROR(J483+S483,""))</f>
        <v/>
      </c>
      <c r="U483" s="27" t="n"/>
      <c r="V483" s="29">
        <f>IF(A483="","",IF(U483="",'Settings'!$B$4,U483))</f>
        <v/>
      </c>
      <c r="W483" s="57">
        <f>IF($A483="","",IFERROR(S483/V483,""))</f>
        <v/>
      </c>
      <c r="X483" s="58">
        <f>IF($A483="","",IFERROR(IF(S483=0,I483,I483+ROUNDUP(W483*365/12,0)),""))</f>
        <v/>
      </c>
      <c r="Y483" s="59" t="n"/>
      <c r="Z483" s="59" t="n"/>
      <c r="AA483" s="60">
        <f>IF($A483="","",IFERROR(Y483+Z483,""))</f>
        <v/>
      </c>
      <c r="AB483" s="32">
        <f>IF(A483="","",IF(AD483&lt;&gt;"OK","Review Data",IF(L483&lt;=Q483,"Due Now",IF(X483&lt;='Settings'!$B$3,"Due Now",IF(X483&lt;='Settings'!$B$3+'Settings'!$B$5,"Due in 30 Days",IF(X483&lt;='Settings'!$B$3+'Settings'!$B$6,"Due in 90 Days",IF(X483&lt;=EDATE('Settings'!$B$3,6),"Due in 6 Months","Monitor")))))))</f>
        <v/>
      </c>
      <c r="AC483" s="61">
        <f>IF($A483="","",IFERROR(EOMONTH(X483,0),""))</f>
        <v/>
      </c>
      <c r="AD483" s="32">
        <f>IF(A483="","",IF(OR(B483="",C483="",D483="",G483="",H483="",I483="",J483="",K483="",L483="",Y483="",Z483=""),"Missing Required Input",IF(COUNTIF('Settings'!$A$15:$A$18,D483)=0,"Unknown Position Type",IF(J483&lt;H483,"Current Odometer Below Install",IF(I483&lt;G483,"Reading Date Before Install",IF(I483&gt;'Settings'!$B$3,"Reading Date After As-of Date",IF(L483&gt;K483,"Current Tread Above Original",IF(OR(H483&lt;0,J483&lt;0,K483&lt;=0,L483&lt;0,Y483&lt;0,Z483&lt;0,V483&lt;=0),"Check Numeric Input",IF(O483&lt;=0,"Check Wear Rate","OK")))))))))</f>
        <v/>
      </c>
      <c r="AE483" s="37" t="n"/>
      <c r="AF483" s="62">
        <f>IFERROR(IF(AND(AD483="OK",ISNUMBER(X483)),X483+ROW()/100000,""),"")</f>
        <v/>
      </c>
    </row>
    <row r="484">
      <c r="A484" s="25" t="n"/>
      <c r="B484" s="25" t="n"/>
      <c r="C484" s="25" t="n"/>
      <c r="D484" s="25" t="n"/>
      <c r="E484" s="25" t="n"/>
      <c r="F484" s="25" t="n"/>
      <c r="G484" s="55" t="n"/>
      <c r="H484" s="27" t="n"/>
      <c r="I484" s="55" t="n"/>
      <c r="J484" s="27" t="n"/>
      <c r="K484" s="56" t="n"/>
      <c r="L484" s="56" t="n"/>
      <c r="M484" s="29">
        <f>IF($A484="","",IFERROR(IF(OR(H484="",J484=""),"",MAX(0,J484-H484)),""))</f>
        <v/>
      </c>
      <c r="N484" s="57">
        <f>IF($A484="","",IFERROR(IF(OR(K484="",L484=""),"",MAX(0,K484-L484)),""))</f>
        <v/>
      </c>
      <c r="O484" s="31">
        <f>IF($A484="","",IFERROR(IF(AND(M484&gt;0,N484&gt;0),N484/(M484/1000),VLOOKUP(D484,'Settings'!$A$15:$C$18,3,FALSE)),""))</f>
        <v/>
      </c>
      <c r="P484" s="32">
        <f>IF(OR(A484="",D484=""),"",IF(AND(M484&gt;0,N484&gt;0),"Observed Wear","Default from Settings"))</f>
        <v/>
      </c>
      <c r="Q484" s="57">
        <f>IF($A484="","",IFERROR(VLOOKUP(D484,'Settings'!$A$15:$C$18,2,FALSE),""))</f>
        <v/>
      </c>
      <c r="R484" s="57">
        <f>IF($A484="","",IFERROR(MAX(0,L484-Q484),""))</f>
        <v/>
      </c>
      <c r="S484" s="29">
        <f>IF($A484="","",IFERROR(IF(L484&lt;=Q484,0,R484/O484*1000),""))</f>
        <v/>
      </c>
      <c r="T484" s="29">
        <f>IF($A484="","",IFERROR(J484+S484,""))</f>
        <v/>
      </c>
      <c r="U484" s="27" t="n"/>
      <c r="V484" s="29">
        <f>IF(A484="","",IF(U484="",'Settings'!$B$4,U484))</f>
        <v/>
      </c>
      <c r="W484" s="57">
        <f>IF($A484="","",IFERROR(S484/V484,""))</f>
        <v/>
      </c>
      <c r="X484" s="58">
        <f>IF($A484="","",IFERROR(IF(S484=0,I484,I484+ROUNDUP(W484*365/12,0)),""))</f>
        <v/>
      </c>
      <c r="Y484" s="59" t="n"/>
      <c r="Z484" s="59" t="n"/>
      <c r="AA484" s="60">
        <f>IF($A484="","",IFERROR(Y484+Z484,""))</f>
        <v/>
      </c>
      <c r="AB484" s="32">
        <f>IF(A484="","",IF(AD484&lt;&gt;"OK","Review Data",IF(L484&lt;=Q484,"Due Now",IF(X484&lt;='Settings'!$B$3,"Due Now",IF(X484&lt;='Settings'!$B$3+'Settings'!$B$5,"Due in 30 Days",IF(X484&lt;='Settings'!$B$3+'Settings'!$B$6,"Due in 90 Days",IF(X484&lt;=EDATE('Settings'!$B$3,6),"Due in 6 Months","Monitor")))))))</f>
        <v/>
      </c>
      <c r="AC484" s="61">
        <f>IF($A484="","",IFERROR(EOMONTH(X484,0),""))</f>
        <v/>
      </c>
      <c r="AD484" s="32">
        <f>IF(A484="","",IF(OR(B484="",C484="",D484="",G484="",H484="",I484="",J484="",K484="",L484="",Y484="",Z484=""),"Missing Required Input",IF(COUNTIF('Settings'!$A$15:$A$18,D484)=0,"Unknown Position Type",IF(J484&lt;H484,"Current Odometer Below Install",IF(I484&lt;G484,"Reading Date Before Install",IF(I484&gt;'Settings'!$B$3,"Reading Date After As-of Date",IF(L484&gt;K484,"Current Tread Above Original",IF(OR(H484&lt;0,J484&lt;0,K484&lt;=0,L484&lt;0,Y484&lt;0,Z484&lt;0,V484&lt;=0),"Check Numeric Input",IF(O484&lt;=0,"Check Wear Rate","OK")))))))))</f>
        <v/>
      </c>
      <c r="AE484" s="37" t="n"/>
      <c r="AF484" s="62">
        <f>IFERROR(IF(AND(AD484="OK",ISNUMBER(X484)),X484+ROW()/100000,""),"")</f>
        <v/>
      </c>
    </row>
    <row r="485">
      <c r="A485" s="25" t="n"/>
      <c r="B485" s="25" t="n"/>
      <c r="C485" s="25" t="n"/>
      <c r="D485" s="25" t="n"/>
      <c r="E485" s="25" t="n"/>
      <c r="F485" s="25" t="n"/>
      <c r="G485" s="55" t="n"/>
      <c r="H485" s="27" t="n"/>
      <c r="I485" s="55" t="n"/>
      <c r="J485" s="27" t="n"/>
      <c r="K485" s="56" t="n"/>
      <c r="L485" s="56" t="n"/>
      <c r="M485" s="29">
        <f>IF($A485="","",IFERROR(IF(OR(H485="",J485=""),"",MAX(0,J485-H485)),""))</f>
        <v/>
      </c>
      <c r="N485" s="57">
        <f>IF($A485="","",IFERROR(IF(OR(K485="",L485=""),"",MAX(0,K485-L485)),""))</f>
        <v/>
      </c>
      <c r="O485" s="31">
        <f>IF($A485="","",IFERROR(IF(AND(M485&gt;0,N485&gt;0),N485/(M485/1000),VLOOKUP(D485,'Settings'!$A$15:$C$18,3,FALSE)),""))</f>
        <v/>
      </c>
      <c r="P485" s="32">
        <f>IF(OR(A485="",D485=""),"",IF(AND(M485&gt;0,N485&gt;0),"Observed Wear","Default from Settings"))</f>
        <v/>
      </c>
      <c r="Q485" s="57">
        <f>IF($A485="","",IFERROR(VLOOKUP(D485,'Settings'!$A$15:$C$18,2,FALSE),""))</f>
        <v/>
      </c>
      <c r="R485" s="57">
        <f>IF($A485="","",IFERROR(MAX(0,L485-Q485),""))</f>
        <v/>
      </c>
      <c r="S485" s="29">
        <f>IF($A485="","",IFERROR(IF(L485&lt;=Q485,0,R485/O485*1000),""))</f>
        <v/>
      </c>
      <c r="T485" s="29">
        <f>IF($A485="","",IFERROR(J485+S485,""))</f>
        <v/>
      </c>
      <c r="U485" s="27" t="n"/>
      <c r="V485" s="29">
        <f>IF(A485="","",IF(U485="",'Settings'!$B$4,U485))</f>
        <v/>
      </c>
      <c r="W485" s="57">
        <f>IF($A485="","",IFERROR(S485/V485,""))</f>
        <v/>
      </c>
      <c r="X485" s="58">
        <f>IF($A485="","",IFERROR(IF(S485=0,I485,I485+ROUNDUP(W485*365/12,0)),""))</f>
        <v/>
      </c>
      <c r="Y485" s="59" t="n"/>
      <c r="Z485" s="59" t="n"/>
      <c r="AA485" s="60">
        <f>IF($A485="","",IFERROR(Y485+Z485,""))</f>
        <v/>
      </c>
      <c r="AB485" s="32">
        <f>IF(A485="","",IF(AD485&lt;&gt;"OK","Review Data",IF(L485&lt;=Q485,"Due Now",IF(X485&lt;='Settings'!$B$3,"Due Now",IF(X485&lt;='Settings'!$B$3+'Settings'!$B$5,"Due in 30 Days",IF(X485&lt;='Settings'!$B$3+'Settings'!$B$6,"Due in 90 Days",IF(X485&lt;=EDATE('Settings'!$B$3,6),"Due in 6 Months","Monitor")))))))</f>
        <v/>
      </c>
      <c r="AC485" s="61">
        <f>IF($A485="","",IFERROR(EOMONTH(X485,0),""))</f>
        <v/>
      </c>
      <c r="AD485" s="32">
        <f>IF(A485="","",IF(OR(B485="",C485="",D485="",G485="",H485="",I485="",J485="",K485="",L485="",Y485="",Z485=""),"Missing Required Input",IF(COUNTIF('Settings'!$A$15:$A$18,D485)=0,"Unknown Position Type",IF(J485&lt;H485,"Current Odometer Below Install",IF(I485&lt;G485,"Reading Date Before Install",IF(I485&gt;'Settings'!$B$3,"Reading Date After As-of Date",IF(L485&gt;K485,"Current Tread Above Original",IF(OR(H485&lt;0,J485&lt;0,K485&lt;=0,L485&lt;0,Y485&lt;0,Z485&lt;0,V485&lt;=0),"Check Numeric Input",IF(O485&lt;=0,"Check Wear Rate","OK")))))))))</f>
        <v/>
      </c>
      <c r="AE485" s="37" t="n"/>
      <c r="AF485" s="62">
        <f>IFERROR(IF(AND(AD485="OK",ISNUMBER(X485)),X485+ROW()/100000,""),"")</f>
        <v/>
      </c>
    </row>
    <row r="486">
      <c r="A486" s="25" t="n"/>
      <c r="B486" s="25" t="n"/>
      <c r="C486" s="25" t="n"/>
      <c r="D486" s="25" t="n"/>
      <c r="E486" s="25" t="n"/>
      <c r="F486" s="25" t="n"/>
      <c r="G486" s="55" t="n"/>
      <c r="H486" s="27" t="n"/>
      <c r="I486" s="55" t="n"/>
      <c r="J486" s="27" t="n"/>
      <c r="K486" s="56" t="n"/>
      <c r="L486" s="56" t="n"/>
      <c r="M486" s="29">
        <f>IF($A486="","",IFERROR(IF(OR(H486="",J486=""),"",MAX(0,J486-H486)),""))</f>
        <v/>
      </c>
      <c r="N486" s="57">
        <f>IF($A486="","",IFERROR(IF(OR(K486="",L486=""),"",MAX(0,K486-L486)),""))</f>
        <v/>
      </c>
      <c r="O486" s="31">
        <f>IF($A486="","",IFERROR(IF(AND(M486&gt;0,N486&gt;0),N486/(M486/1000),VLOOKUP(D486,'Settings'!$A$15:$C$18,3,FALSE)),""))</f>
        <v/>
      </c>
      <c r="P486" s="32">
        <f>IF(OR(A486="",D486=""),"",IF(AND(M486&gt;0,N486&gt;0),"Observed Wear","Default from Settings"))</f>
        <v/>
      </c>
      <c r="Q486" s="57">
        <f>IF($A486="","",IFERROR(VLOOKUP(D486,'Settings'!$A$15:$C$18,2,FALSE),""))</f>
        <v/>
      </c>
      <c r="R486" s="57">
        <f>IF($A486="","",IFERROR(MAX(0,L486-Q486),""))</f>
        <v/>
      </c>
      <c r="S486" s="29">
        <f>IF($A486="","",IFERROR(IF(L486&lt;=Q486,0,R486/O486*1000),""))</f>
        <v/>
      </c>
      <c r="T486" s="29">
        <f>IF($A486="","",IFERROR(J486+S486,""))</f>
        <v/>
      </c>
      <c r="U486" s="27" t="n"/>
      <c r="V486" s="29">
        <f>IF(A486="","",IF(U486="",'Settings'!$B$4,U486))</f>
        <v/>
      </c>
      <c r="W486" s="57">
        <f>IF($A486="","",IFERROR(S486/V486,""))</f>
        <v/>
      </c>
      <c r="X486" s="58">
        <f>IF($A486="","",IFERROR(IF(S486=0,I486,I486+ROUNDUP(W486*365/12,0)),""))</f>
        <v/>
      </c>
      <c r="Y486" s="59" t="n"/>
      <c r="Z486" s="59" t="n"/>
      <c r="AA486" s="60">
        <f>IF($A486="","",IFERROR(Y486+Z486,""))</f>
        <v/>
      </c>
      <c r="AB486" s="32">
        <f>IF(A486="","",IF(AD486&lt;&gt;"OK","Review Data",IF(L486&lt;=Q486,"Due Now",IF(X486&lt;='Settings'!$B$3,"Due Now",IF(X486&lt;='Settings'!$B$3+'Settings'!$B$5,"Due in 30 Days",IF(X486&lt;='Settings'!$B$3+'Settings'!$B$6,"Due in 90 Days",IF(X486&lt;=EDATE('Settings'!$B$3,6),"Due in 6 Months","Monitor")))))))</f>
        <v/>
      </c>
      <c r="AC486" s="61">
        <f>IF($A486="","",IFERROR(EOMONTH(X486,0),""))</f>
        <v/>
      </c>
      <c r="AD486" s="32">
        <f>IF(A486="","",IF(OR(B486="",C486="",D486="",G486="",H486="",I486="",J486="",K486="",L486="",Y486="",Z486=""),"Missing Required Input",IF(COUNTIF('Settings'!$A$15:$A$18,D486)=0,"Unknown Position Type",IF(J486&lt;H486,"Current Odometer Below Install",IF(I486&lt;G486,"Reading Date Before Install",IF(I486&gt;'Settings'!$B$3,"Reading Date After As-of Date",IF(L486&gt;K486,"Current Tread Above Original",IF(OR(H486&lt;0,J486&lt;0,K486&lt;=0,L486&lt;0,Y486&lt;0,Z486&lt;0,V486&lt;=0),"Check Numeric Input",IF(O486&lt;=0,"Check Wear Rate","OK")))))))))</f>
        <v/>
      </c>
      <c r="AE486" s="37" t="n"/>
      <c r="AF486" s="62">
        <f>IFERROR(IF(AND(AD486="OK",ISNUMBER(X486)),X486+ROW()/100000,""),"")</f>
        <v/>
      </c>
    </row>
    <row r="487">
      <c r="A487" s="25" t="n"/>
      <c r="B487" s="25" t="n"/>
      <c r="C487" s="25" t="n"/>
      <c r="D487" s="25" t="n"/>
      <c r="E487" s="25" t="n"/>
      <c r="F487" s="25" t="n"/>
      <c r="G487" s="55" t="n"/>
      <c r="H487" s="27" t="n"/>
      <c r="I487" s="55" t="n"/>
      <c r="J487" s="27" t="n"/>
      <c r="K487" s="56" t="n"/>
      <c r="L487" s="56" t="n"/>
      <c r="M487" s="29">
        <f>IF($A487="","",IFERROR(IF(OR(H487="",J487=""),"",MAX(0,J487-H487)),""))</f>
        <v/>
      </c>
      <c r="N487" s="57">
        <f>IF($A487="","",IFERROR(IF(OR(K487="",L487=""),"",MAX(0,K487-L487)),""))</f>
        <v/>
      </c>
      <c r="O487" s="31">
        <f>IF($A487="","",IFERROR(IF(AND(M487&gt;0,N487&gt;0),N487/(M487/1000),VLOOKUP(D487,'Settings'!$A$15:$C$18,3,FALSE)),""))</f>
        <v/>
      </c>
      <c r="P487" s="32">
        <f>IF(OR(A487="",D487=""),"",IF(AND(M487&gt;0,N487&gt;0),"Observed Wear","Default from Settings"))</f>
        <v/>
      </c>
      <c r="Q487" s="57">
        <f>IF($A487="","",IFERROR(VLOOKUP(D487,'Settings'!$A$15:$C$18,2,FALSE),""))</f>
        <v/>
      </c>
      <c r="R487" s="57">
        <f>IF($A487="","",IFERROR(MAX(0,L487-Q487),""))</f>
        <v/>
      </c>
      <c r="S487" s="29">
        <f>IF($A487="","",IFERROR(IF(L487&lt;=Q487,0,R487/O487*1000),""))</f>
        <v/>
      </c>
      <c r="T487" s="29">
        <f>IF($A487="","",IFERROR(J487+S487,""))</f>
        <v/>
      </c>
      <c r="U487" s="27" t="n"/>
      <c r="V487" s="29">
        <f>IF(A487="","",IF(U487="",'Settings'!$B$4,U487))</f>
        <v/>
      </c>
      <c r="W487" s="57">
        <f>IF($A487="","",IFERROR(S487/V487,""))</f>
        <v/>
      </c>
      <c r="X487" s="58">
        <f>IF($A487="","",IFERROR(IF(S487=0,I487,I487+ROUNDUP(W487*365/12,0)),""))</f>
        <v/>
      </c>
      <c r="Y487" s="59" t="n"/>
      <c r="Z487" s="59" t="n"/>
      <c r="AA487" s="60">
        <f>IF($A487="","",IFERROR(Y487+Z487,""))</f>
        <v/>
      </c>
      <c r="AB487" s="32">
        <f>IF(A487="","",IF(AD487&lt;&gt;"OK","Review Data",IF(L487&lt;=Q487,"Due Now",IF(X487&lt;='Settings'!$B$3,"Due Now",IF(X487&lt;='Settings'!$B$3+'Settings'!$B$5,"Due in 30 Days",IF(X487&lt;='Settings'!$B$3+'Settings'!$B$6,"Due in 90 Days",IF(X487&lt;=EDATE('Settings'!$B$3,6),"Due in 6 Months","Monitor")))))))</f>
        <v/>
      </c>
      <c r="AC487" s="61">
        <f>IF($A487="","",IFERROR(EOMONTH(X487,0),""))</f>
        <v/>
      </c>
      <c r="AD487" s="32">
        <f>IF(A487="","",IF(OR(B487="",C487="",D487="",G487="",H487="",I487="",J487="",K487="",L487="",Y487="",Z487=""),"Missing Required Input",IF(COUNTIF('Settings'!$A$15:$A$18,D487)=0,"Unknown Position Type",IF(J487&lt;H487,"Current Odometer Below Install",IF(I487&lt;G487,"Reading Date Before Install",IF(I487&gt;'Settings'!$B$3,"Reading Date After As-of Date",IF(L487&gt;K487,"Current Tread Above Original",IF(OR(H487&lt;0,J487&lt;0,K487&lt;=0,L487&lt;0,Y487&lt;0,Z487&lt;0,V487&lt;=0),"Check Numeric Input",IF(O487&lt;=0,"Check Wear Rate","OK")))))))))</f>
        <v/>
      </c>
      <c r="AE487" s="37" t="n"/>
      <c r="AF487" s="62">
        <f>IFERROR(IF(AND(AD487="OK",ISNUMBER(X487)),X487+ROW()/100000,""),"")</f>
        <v/>
      </c>
    </row>
    <row r="488">
      <c r="A488" s="25" t="n"/>
      <c r="B488" s="25" t="n"/>
      <c r="C488" s="25" t="n"/>
      <c r="D488" s="25" t="n"/>
      <c r="E488" s="25" t="n"/>
      <c r="F488" s="25" t="n"/>
      <c r="G488" s="55" t="n"/>
      <c r="H488" s="27" t="n"/>
      <c r="I488" s="55" t="n"/>
      <c r="J488" s="27" t="n"/>
      <c r="K488" s="56" t="n"/>
      <c r="L488" s="56" t="n"/>
      <c r="M488" s="29">
        <f>IF($A488="","",IFERROR(IF(OR(H488="",J488=""),"",MAX(0,J488-H488)),""))</f>
        <v/>
      </c>
      <c r="N488" s="57">
        <f>IF($A488="","",IFERROR(IF(OR(K488="",L488=""),"",MAX(0,K488-L488)),""))</f>
        <v/>
      </c>
      <c r="O488" s="31">
        <f>IF($A488="","",IFERROR(IF(AND(M488&gt;0,N488&gt;0),N488/(M488/1000),VLOOKUP(D488,'Settings'!$A$15:$C$18,3,FALSE)),""))</f>
        <v/>
      </c>
      <c r="P488" s="32">
        <f>IF(OR(A488="",D488=""),"",IF(AND(M488&gt;0,N488&gt;0),"Observed Wear","Default from Settings"))</f>
        <v/>
      </c>
      <c r="Q488" s="57">
        <f>IF($A488="","",IFERROR(VLOOKUP(D488,'Settings'!$A$15:$C$18,2,FALSE),""))</f>
        <v/>
      </c>
      <c r="R488" s="57">
        <f>IF($A488="","",IFERROR(MAX(0,L488-Q488),""))</f>
        <v/>
      </c>
      <c r="S488" s="29">
        <f>IF($A488="","",IFERROR(IF(L488&lt;=Q488,0,R488/O488*1000),""))</f>
        <v/>
      </c>
      <c r="T488" s="29">
        <f>IF($A488="","",IFERROR(J488+S488,""))</f>
        <v/>
      </c>
      <c r="U488" s="27" t="n"/>
      <c r="V488" s="29">
        <f>IF(A488="","",IF(U488="",'Settings'!$B$4,U488))</f>
        <v/>
      </c>
      <c r="W488" s="57">
        <f>IF($A488="","",IFERROR(S488/V488,""))</f>
        <v/>
      </c>
      <c r="X488" s="58">
        <f>IF($A488="","",IFERROR(IF(S488=0,I488,I488+ROUNDUP(W488*365/12,0)),""))</f>
        <v/>
      </c>
      <c r="Y488" s="59" t="n"/>
      <c r="Z488" s="59" t="n"/>
      <c r="AA488" s="60">
        <f>IF($A488="","",IFERROR(Y488+Z488,""))</f>
        <v/>
      </c>
      <c r="AB488" s="32">
        <f>IF(A488="","",IF(AD488&lt;&gt;"OK","Review Data",IF(L488&lt;=Q488,"Due Now",IF(X488&lt;='Settings'!$B$3,"Due Now",IF(X488&lt;='Settings'!$B$3+'Settings'!$B$5,"Due in 30 Days",IF(X488&lt;='Settings'!$B$3+'Settings'!$B$6,"Due in 90 Days",IF(X488&lt;=EDATE('Settings'!$B$3,6),"Due in 6 Months","Monitor")))))))</f>
        <v/>
      </c>
      <c r="AC488" s="61">
        <f>IF($A488="","",IFERROR(EOMONTH(X488,0),""))</f>
        <v/>
      </c>
      <c r="AD488" s="32">
        <f>IF(A488="","",IF(OR(B488="",C488="",D488="",G488="",H488="",I488="",J488="",K488="",L488="",Y488="",Z488=""),"Missing Required Input",IF(COUNTIF('Settings'!$A$15:$A$18,D488)=0,"Unknown Position Type",IF(J488&lt;H488,"Current Odometer Below Install",IF(I488&lt;G488,"Reading Date Before Install",IF(I488&gt;'Settings'!$B$3,"Reading Date After As-of Date",IF(L488&gt;K488,"Current Tread Above Original",IF(OR(H488&lt;0,J488&lt;0,K488&lt;=0,L488&lt;0,Y488&lt;0,Z488&lt;0,V488&lt;=0),"Check Numeric Input",IF(O488&lt;=0,"Check Wear Rate","OK")))))))))</f>
        <v/>
      </c>
      <c r="AE488" s="37" t="n"/>
      <c r="AF488" s="62">
        <f>IFERROR(IF(AND(AD488="OK",ISNUMBER(X488)),X488+ROW()/100000,""),"")</f>
        <v/>
      </c>
    </row>
    <row r="489">
      <c r="A489" s="25" t="n"/>
      <c r="B489" s="25" t="n"/>
      <c r="C489" s="25" t="n"/>
      <c r="D489" s="25" t="n"/>
      <c r="E489" s="25" t="n"/>
      <c r="F489" s="25" t="n"/>
      <c r="G489" s="55" t="n"/>
      <c r="H489" s="27" t="n"/>
      <c r="I489" s="55" t="n"/>
      <c r="J489" s="27" t="n"/>
      <c r="K489" s="56" t="n"/>
      <c r="L489" s="56" t="n"/>
      <c r="M489" s="29">
        <f>IF($A489="","",IFERROR(IF(OR(H489="",J489=""),"",MAX(0,J489-H489)),""))</f>
        <v/>
      </c>
      <c r="N489" s="57">
        <f>IF($A489="","",IFERROR(IF(OR(K489="",L489=""),"",MAX(0,K489-L489)),""))</f>
        <v/>
      </c>
      <c r="O489" s="31">
        <f>IF($A489="","",IFERROR(IF(AND(M489&gt;0,N489&gt;0),N489/(M489/1000),VLOOKUP(D489,'Settings'!$A$15:$C$18,3,FALSE)),""))</f>
        <v/>
      </c>
      <c r="P489" s="32">
        <f>IF(OR(A489="",D489=""),"",IF(AND(M489&gt;0,N489&gt;0),"Observed Wear","Default from Settings"))</f>
        <v/>
      </c>
      <c r="Q489" s="57">
        <f>IF($A489="","",IFERROR(VLOOKUP(D489,'Settings'!$A$15:$C$18,2,FALSE),""))</f>
        <v/>
      </c>
      <c r="R489" s="57">
        <f>IF($A489="","",IFERROR(MAX(0,L489-Q489),""))</f>
        <v/>
      </c>
      <c r="S489" s="29">
        <f>IF($A489="","",IFERROR(IF(L489&lt;=Q489,0,R489/O489*1000),""))</f>
        <v/>
      </c>
      <c r="T489" s="29">
        <f>IF($A489="","",IFERROR(J489+S489,""))</f>
        <v/>
      </c>
      <c r="U489" s="27" t="n"/>
      <c r="V489" s="29">
        <f>IF(A489="","",IF(U489="",'Settings'!$B$4,U489))</f>
        <v/>
      </c>
      <c r="W489" s="57">
        <f>IF($A489="","",IFERROR(S489/V489,""))</f>
        <v/>
      </c>
      <c r="X489" s="58">
        <f>IF($A489="","",IFERROR(IF(S489=0,I489,I489+ROUNDUP(W489*365/12,0)),""))</f>
        <v/>
      </c>
      <c r="Y489" s="59" t="n"/>
      <c r="Z489" s="59" t="n"/>
      <c r="AA489" s="60">
        <f>IF($A489="","",IFERROR(Y489+Z489,""))</f>
        <v/>
      </c>
      <c r="AB489" s="32">
        <f>IF(A489="","",IF(AD489&lt;&gt;"OK","Review Data",IF(L489&lt;=Q489,"Due Now",IF(X489&lt;='Settings'!$B$3,"Due Now",IF(X489&lt;='Settings'!$B$3+'Settings'!$B$5,"Due in 30 Days",IF(X489&lt;='Settings'!$B$3+'Settings'!$B$6,"Due in 90 Days",IF(X489&lt;=EDATE('Settings'!$B$3,6),"Due in 6 Months","Monitor")))))))</f>
        <v/>
      </c>
      <c r="AC489" s="61">
        <f>IF($A489="","",IFERROR(EOMONTH(X489,0),""))</f>
        <v/>
      </c>
      <c r="AD489" s="32">
        <f>IF(A489="","",IF(OR(B489="",C489="",D489="",G489="",H489="",I489="",J489="",K489="",L489="",Y489="",Z489=""),"Missing Required Input",IF(COUNTIF('Settings'!$A$15:$A$18,D489)=0,"Unknown Position Type",IF(J489&lt;H489,"Current Odometer Below Install",IF(I489&lt;G489,"Reading Date Before Install",IF(I489&gt;'Settings'!$B$3,"Reading Date After As-of Date",IF(L489&gt;K489,"Current Tread Above Original",IF(OR(H489&lt;0,J489&lt;0,K489&lt;=0,L489&lt;0,Y489&lt;0,Z489&lt;0,V489&lt;=0),"Check Numeric Input",IF(O489&lt;=0,"Check Wear Rate","OK")))))))))</f>
        <v/>
      </c>
      <c r="AE489" s="37" t="n"/>
      <c r="AF489" s="62">
        <f>IFERROR(IF(AND(AD489="OK",ISNUMBER(X489)),X489+ROW()/100000,""),"")</f>
        <v/>
      </c>
    </row>
    <row r="490">
      <c r="A490" s="25" t="n"/>
      <c r="B490" s="25" t="n"/>
      <c r="C490" s="25" t="n"/>
      <c r="D490" s="25" t="n"/>
      <c r="E490" s="25" t="n"/>
      <c r="F490" s="25" t="n"/>
      <c r="G490" s="55" t="n"/>
      <c r="H490" s="27" t="n"/>
      <c r="I490" s="55" t="n"/>
      <c r="J490" s="27" t="n"/>
      <c r="K490" s="56" t="n"/>
      <c r="L490" s="56" t="n"/>
      <c r="M490" s="29">
        <f>IF($A490="","",IFERROR(IF(OR(H490="",J490=""),"",MAX(0,J490-H490)),""))</f>
        <v/>
      </c>
      <c r="N490" s="57">
        <f>IF($A490="","",IFERROR(IF(OR(K490="",L490=""),"",MAX(0,K490-L490)),""))</f>
        <v/>
      </c>
      <c r="O490" s="31">
        <f>IF($A490="","",IFERROR(IF(AND(M490&gt;0,N490&gt;0),N490/(M490/1000),VLOOKUP(D490,'Settings'!$A$15:$C$18,3,FALSE)),""))</f>
        <v/>
      </c>
      <c r="P490" s="32">
        <f>IF(OR(A490="",D490=""),"",IF(AND(M490&gt;0,N490&gt;0),"Observed Wear","Default from Settings"))</f>
        <v/>
      </c>
      <c r="Q490" s="57">
        <f>IF($A490="","",IFERROR(VLOOKUP(D490,'Settings'!$A$15:$C$18,2,FALSE),""))</f>
        <v/>
      </c>
      <c r="R490" s="57">
        <f>IF($A490="","",IFERROR(MAX(0,L490-Q490),""))</f>
        <v/>
      </c>
      <c r="S490" s="29">
        <f>IF($A490="","",IFERROR(IF(L490&lt;=Q490,0,R490/O490*1000),""))</f>
        <v/>
      </c>
      <c r="T490" s="29">
        <f>IF($A490="","",IFERROR(J490+S490,""))</f>
        <v/>
      </c>
      <c r="U490" s="27" t="n"/>
      <c r="V490" s="29">
        <f>IF(A490="","",IF(U490="",'Settings'!$B$4,U490))</f>
        <v/>
      </c>
      <c r="W490" s="57">
        <f>IF($A490="","",IFERROR(S490/V490,""))</f>
        <v/>
      </c>
      <c r="X490" s="58">
        <f>IF($A490="","",IFERROR(IF(S490=0,I490,I490+ROUNDUP(W490*365/12,0)),""))</f>
        <v/>
      </c>
      <c r="Y490" s="59" t="n"/>
      <c r="Z490" s="59" t="n"/>
      <c r="AA490" s="60">
        <f>IF($A490="","",IFERROR(Y490+Z490,""))</f>
        <v/>
      </c>
      <c r="AB490" s="32">
        <f>IF(A490="","",IF(AD490&lt;&gt;"OK","Review Data",IF(L490&lt;=Q490,"Due Now",IF(X490&lt;='Settings'!$B$3,"Due Now",IF(X490&lt;='Settings'!$B$3+'Settings'!$B$5,"Due in 30 Days",IF(X490&lt;='Settings'!$B$3+'Settings'!$B$6,"Due in 90 Days",IF(X490&lt;=EDATE('Settings'!$B$3,6),"Due in 6 Months","Monitor")))))))</f>
        <v/>
      </c>
      <c r="AC490" s="61">
        <f>IF($A490="","",IFERROR(EOMONTH(X490,0),""))</f>
        <v/>
      </c>
      <c r="AD490" s="32">
        <f>IF(A490="","",IF(OR(B490="",C490="",D490="",G490="",H490="",I490="",J490="",K490="",L490="",Y490="",Z490=""),"Missing Required Input",IF(COUNTIF('Settings'!$A$15:$A$18,D490)=0,"Unknown Position Type",IF(J490&lt;H490,"Current Odometer Below Install",IF(I490&lt;G490,"Reading Date Before Install",IF(I490&gt;'Settings'!$B$3,"Reading Date After As-of Date",IF(L490&gt;K490,"Current Tread Above Original",IF(OR(H490&lt;0,J490&lt;0,K490&lt;=0,L490&lt;0,Y490&lt;0,Z490&lt;0,V490&lt;=0),"Check Numeric Input",IF(O490&lt;=0,"Check Wear Rate","OK")))))))))</f>
        <v/>
      </c>
      <c r="AE490" s="37" t="n"/>
      <c r="AF490" s="62">
        <f>IFERROR(IF(AND(AD490="OK",ISNUMBER(X490)),X490+ROW()/100000,""),"")</f>
        <v/>
      </c>
    </row>
    <row r="491">
      <c r="A491" s="25" t="n"/>
      <c r="B491" s="25" t="n"/>
      <c r="C491" s="25" t="n"/>
      <c r="D491" s="25" t="n"/>
      <c r="E491" s="25" t="n"/>
      <c r="F491" s="25" t="n"/>
      <c r="G491" s="55" t="n"/>
      <c r="H491" s="27" t="n"/>
      <c r="I491" s="55" t="n"/>
      <c r="J491" s="27" t="n"/>
      <c r="K491" s="56" t="n"/>
      <c r="L491" s="56" t="n"/>
      <c r="M491" s="29">
        <f>IF($A491="","",IFERROR(IF(OR(H491="",J491=""),"",MAX(0,J491-H491)),""))</f>
        <v/>
      </c>
      <c r="N491" s="57">
        <f>IF($A491="","",IFERROR(IF(OR(K491="",L491=""),"",MAX(0,K491-L491)),""))</f>
        <v/>
      </c>
      <c r="O491" s="31">
        <f>IF($A491="","",IFERROR(IF(AND(M491&gt;0,N491&gt;0),N491/(M491/1000),VLOOKUP(D491,'Settings'!$A$15:$C$18,3,FALSE)),""))</f>
        <v/>
      </c>
      <c r="P491" s="32">
        <f>IF(OR(A491="",D491=""),"",IF(AND(M491&gt;0,N491&gt;0),"Observed Wear","Default from Settings"))</f>
        <v/>
      </c>
      <c r="Q491" s="57">
        <f>IF($A491="","",IFERROR(VLOOKUP(D491,'Settings'!$A$15:$C$18,2,FALSE),""))</f>
        <v/>
      </c>
      <c r="R491" s="57">
        <f>IF($A491="","",IFERROR(MAX(0,L491-Q491),""))</f>
        <v/>
      </c>
      <c r="S491" s="29">
        <f>IF($A491="","",IFERROR(IF(L491&lt;=Q491,0,R491/O491*1000),""))</f>
        <v/>
      </c>
      <c r="T491" s="29">
        <f>IF($A491="","",IFERROR(J491+S491,""))</f>
        <v/>
      </c>
      <c r="U491" s="27" t="n"/>
      <c r="V491" s="29">
        <f>IF(A491="","",IF(U491="",'Settings'!$B$4,U491))</f>
        <v/>
      </c>
      <c r="W491" s="57">
        <f>IF($A491="","",IFERROR(S491/V491,""))</f>
        <v/>
      </c>
      <c r="X491" s="58">
        <f>IF($A491="","",IFERROR(IF(S491=0,I491,I491+ROUNDUP(W491*365/12,0)),""))</f>
        <v/>
      </c>
      <c r="Y491" s="59" t="n"/>
      <c r="Z491" s="59" t="n"/>
      <c r="AA491" s="60">
        <f>IF($A491="","",IFERROR(Y491+Z491,""))</f>
        <v/>
      </c>
      <c r="AB491" s="32">
        <f>IF(A491="","",IF(AD491&lt;&gt;"OK","Review Data",IF(L491&lt;=Q491,"Due Now",IF(X491&lt;='Settings'!$B$3,"Due Now",IF(X491&lt;='Settings'!$B$3+'Settings'!$B$5,"Due in 30 Days",IF(X491&lt;='Settings'!$B$3+'Settings'!$B$6,"Due in 90 Days",IF(X491&lt;=EDATE('Settings'!$B$3,6),"Due in 6 Months","Monitor")))))))</f>
        <v/>
      </c>
      <c r="AC491" s="61">
        <f>IF($A491="","",IFERROR(EOMONTH(X491,0),""))</f>
        <v/>
      </c>
      <c r="AD491" s="32">
        <f>IF(A491="","",IF(OR(B491="",C491="",D491="",G491="",H491="",I491="",J491="",K491="",L491="",Y491="",Z491=""),"Missing Required Input",IF(COUNTIF('Settings'!$A$15:$A$18,D491)=0,"Unknown Position Type",IF(J491&lt;H491,"Current Odometer Below Install",IF(I491&lt;G491,"Reading Date Before Install",IF(I491&gt;'Settings'!$B$3,"Reading Date After As-of Date",IF(L491&gt;K491,"Current Tread Above Original",IF(OR(H491&lt;0,J491&lt;0,K491&lt;=0,L491&lt;0,Y491&lt;0,Z491&lt;0,V491&lt;=0),"Check Numeric Input",IF(O491&lt;=0,"Check Wear Rate","OK")))))))))</f>
        <v/>
      </c>
      <c r="AE491" s="37" t="n"/>
      <c r="AF491" s="62">
        <f>IFERROR(IF(AND(AD491="OK",ISNUMBER(X491)),X491+ROW()/100000,""),"")</f>
        <v/>
      </c>
    </row>
    <row r="492">
      <c r="A492" s="25" t="n"/>
      <c r="B492" s="25" t="n"/>
      <c r="C492" s="25" t="n"/>
      <c r="D492" s="25" t="n"/>
      <c r="E492" s="25" t="n"/>
      <c r="F492" s="25" t="n"/>
      <c r="G492" s="55" t="n"/>
      <c r="H492" s="27" t="n"/>
      <c r="I492" s="55" t="n"/>
      <c r="J492" s="27" t="n"/>
      <c r="K492" s="56" t="n"/>
      <c r="L492" s="56" t="n"/>
      <c r="M492" s="29">
        <f>IF($A492="","",IFERROR(IF(OR(H492="",J492=""),"",MAX(0,J492-H492)),""))</f>
        <v/>
      </c>
      <c r="N492" s="57">
        <f>IF($A492="","",IFERROR(IF(OR(K492="",L492=""),"",MAX(0,K492-L492)),""))</f>
        <v/>
      </c>
      <c r="O492" s="31">
        <f>IF($A492="","",IFERROR(IF(AND(M492&gt;0,N492&gt;0),N492/(M492/1000),VLOOKUP(D492,'Settings'!$A$15:$C$18,3,FALSE)),""))</f>
        <v/>
      </c>
      <c r="P492" s="32">
        <f>IF(OR(A492="",D492=""),"",IF(AND(M492&gt;0,N492&gt;0),"Observed Wear","Default from Settings"))</f>
        <v/>
      </c>
      <c r="Q492" s="57">
        <f>IF($A492="","",IFERROR(VLOOKUP(D492,'Settings'!$A$15:$C$18,2,FALSE),""))</f>
        <v/>
      </c>
      <c r="R492" s="57">
        <f>IF($A492="","",IFERROR(MAX(0,L492-Q492),""))</f>
        <v/>
      </c>
      <c r="S492" s="29">
        <f>IF($A492="","",IFERROR(IF(L492&lt;=Q492,0,R492/O492*1000),""))</f>
        <v/>
      </c>
      <c r="T492" s="29">
        <f>IF($A492="","",IFERROR(J492+S492,""))</f>
        <v/>
      </c>
      <c r="U492" s="27" t="n"/>
      <c r="V492" s="29">
        <f>IF(A492="","",IF(U492="",'Settings'!$B$4,U492))</f>
        <v/>
      </c>
      <c r="W492" s="57">
        <f>IF($A492="","",IFERROR(S492/V492,""))</f>
        <v/>
      </c>
      <c r="X492" s="58">
        <f>IF($A492="","",IFERROR(IF(S492=0,I492,I492+ROUNDUP(W492*365/12,0)),""))</f>
        <v/>
      </c>
      <c r="Y492" s="59" t="n"/>
      <c r="Z492" s="59" t="n"/>
      <c r="AA492" s="60">
        <f>IF($A492="","",IFERROR(Y492+Z492,""))</f>
        <v/>
      </c>
      <c r="AB492" s="32">
        <f>IF(A492="","",IF(AD492&lt;&gt;"OK","Review Data",IF(L492&lt;=Q492,"Due Now",IF(X492&lt;='Settings'!$B$3,"Due Now",IF(X492&lt;='Settings'!$B$3+'Settings'!$B$5,"Due in 30 Days",IF(X492&lt;='Settings'!$B$3+'Settings'!$B$6,"Due in 90 Days",IF(X492&lt;=EDATE('Settings'!$B$3,6),"Due in 6 Months","Monitor")))))))</f>
        <v/>
      </c>
      <c r="AC492" s="61">
        <f>IF($A492="","",IFERROR(EOMONTH(X492,0),""))</f>
        <v/>
      </c>
      <c r="AD492" s="32">
        <f>IF(A492="","",IF(OR(B492="",C492="",D492="",G492="",H492="",I492="",J492="",K492="",L492="",Y492="",Z492=""),"Missing Required Input",IF(COUNTIF('Settings'!$A$15:$A$18,D492)=0,"Unknown Position Type",IF(J492&lt;H492,"Current Odometer Below Install",IF(I492&lt;G492,"Reading Date Before Install",IF(I492&gt;'Settings'!$B$3,"Reading Date After As-of Date",IF(L492&gt;K492,"Current Tread Above Original",IF(OR(H492&lt;0,J492&lt;0,K492&lt;=0,L492&lt;0,Y492&lt;0,Z492&lt;0,V492&lt;=0),"Check Numeric Input",IF(O492&lt;=0,"Check Wear Rate","OK")))))))))</f>
        <v/>
      </c>
      <c r="AE492" s="37" t="n"/>
      <c r="AF492" s="62">
        <f>IFERROR(IF(AND(AD492="OK",ISNUMBER(X492)),X492+ROW()/100000,""),"")</f>
        <v/>
      </c>
    </row>
    <row r="493">
      <c r="A493" s="25" t="n"/>
      <c r="B493" s="25" t="n"/>
      <c r="C493" s="25" t="n"/>
      <c r="D493" s="25" t="n"/>
      <c r="E493" s="25" t="n"/>
      <c r="F493" s="25" t="n"/>
      <c r="G493" s="55" t="n"/>
      <c r="H493" s="27" t="n"/>
      <c r="I493" s="55" t="n"/>
      <c r="J493" s="27" t="n"/>
      <c r="K493" s="56" t="n"/>
      <c r="L493" s="56" t="n"/>
      <c r="M493" s="29">
        <f>IF($A493="","",IFERROR(IF(OR(H493="",J493=""),"",MAX(0,J493-H493)),""))</f>
        <v/>
      </c>
      <c r="N493" s="57">
        <f>IF($A493="","",IFERROR(IF(OR(K493="",L493=""),"",MAX(0,K493-L493)),""))</f>
        <v/>
      </c>
      <c r="O493" s="31">
        <f>IF($A493="","",IFERROR(IF(AND(M493&gt;0,N493&gt;0),N493/(M493/1000),VLOOKUP(D493,'Settings'!$A$15:$C$18,3,FALSE)),""))</f>
        <v/>
      </c>
      <c r="P493" s="32">
        <f>IF(OR(A493="",D493=""),"",IF(AND(M493&gt;0,N493&gt;0),"Observed Wear","Default from Settings"))</f>
        <v/>
      </c>
      <c r="Q493" s="57">
        <f>IF($A493="","",IFERROR(VLOOKUP(D493,'Settings'!$A$15:$C$18,2,FALSE),""))</f>
        <v/>
      </c>
      <c r="R493" s="57">
        <f>IF($A493="","",IFERROR(MAX(0,L493-Q493),""))</f>
        <v/>
      </c>
      <c r="S493" s="29">
        <f>IF($A493="","",IFERROR(IF(L493&lt;=Q493,0,R493/O493*1000),""))</f>
        <v/>
      </c>
      <c r="T493" s="29">
        <f>IF($A493="","",IFERROR(J493+S493,""))</f>
        <v/>
      </c>
      <c r="U493" s="27" t="n"/>
      <c r="V493" s="29">
        <f>IF(A493="","",IF(U493="",'Settings'!$B$4,U493))</f>
        <v/>
      </c>
      <c r="W493" s="57">
        <f>IF($A493="","",IFERROR(S493/V493,""))</f>
        <v/>
      </c>
      <c r="X493" s="58">
        <f>IF($A493="","",IFERROR(IF(S493=0,I493,I493+ROUNDUP(W493*365/12,0)),""))</f>
        <v/>
      </c>
      <c r="Y493" s="59" t="n"/>
      <c r="Z493" s="59" t="n"/>
      <c r="AA493" s="60">
        <f>IF($A493="","",IFERROR(Y493+Z493,""))</f>
        <v/>
      </c>
      <c r="AB493" s="32">
        <f>IF(A493="","",IF(AD493&lt;&gt;"OK","Review Data",IF(L493&lt;=Q493,"Due Now",IF(X493&lt;='Settings'!$B$3,"Due Now",IF(X493&lt;='Settings'!$B$3+'Settings'!$B$5,"Due in 30 Days",IF(X493&lt;='Settings'!$B$3+'Settings'!$B$6,"Due in 90 Days",IF(X493&lt;=EDATE('Settings'!$B$3,6),"Due in 6 Months","Monitor")))))))</f>
        <v/>
      </c>
      <c r="AC493" s="61">
        <f>IF($A493="","",IFERROR(EOMONTH(X493,0),""))</f>
        <v/>
      </c>
      <c r="AD493" s="32">
        <f>IF(A493="","",IF(OR(B493="",C493="",D493="",G493="",H493="",I493="",J493="",K493="",L493="",Y493="",Z493=""),"Missing Required Input",IF(COUNTIF('Settings'!$A$15:$A$18,D493)=0,"Unknown Position Type",IF(J493&lt;H493,"Current Odometer Below Install",IF(I493&lt;G493,"Reading Date Before Install",IF(I493&gt;'Settings'!$B$3,"Reading Date After As-of Date",IF(L493&gt;K493,"Current Tread Above Original",IF(OR(H493&lt;0,J493&lt;0,K493&lt;=0,L493&lt;0,Y493&lt;0,Z493&lt;0,V493&lt;=0),"Check Numeric Input",IF(O493&lt;=0,"Check Wear Rate","OK")))))))))</f>
        <v/>
      </c>
      <c r="AE493" s="37" t="n"/>
      <c r="AF493" s="62">
        <f>IFERROR(IF(AND(AD493="OK",ISNUMBER(X493)),X493+ROW()/100000,""),"")</f>
        <v/>
      </c>
    </row>
    <row r="494">
      <c r="A494" s="25" t="n"/>
      <c r="B494" s="25" t="n"/>
      <c r="C494" s="25" t="n"/>
      <c r="D494" s="25" t="n"/>
      <c r="E494" s="25" t="n"/>
      <c r="F494" s="25" t="n"/>
      <c r="G494" s="55" t="n"/>
      <c r="H494" s="27" t="n"/>
      <c r="I494" s="55" t="n"/>
      <c r="J494" s="27" t="n"/>
      <c r="K494" s="56" t="n"/>
      <c r="L494" s="56" t="n"/>
      <c r="M494" s="29">
        <f>IF($A494="","",IFERROR(IF(OR(H494="",J494=""),"",MAX(0,J494-H494)),""))</f>
        <v/>
      </c>
      <c r="N494" s="57">
        <f>IF($A494="","",IFERROR(IF(OR(K494="",L494=""),"",MAX(0,K494-L494)),""))</f>
        <v/>
      </c>
      <c r="O494" s="31">
        <f>IF($A494="","",IFERROR(IF(AND(M494&gt;0,N494&gt;0),N494/(M494/1000),VLOOKUP(D494,'Settings'!$A$15:$C$18,3,FALSE)),""))</f>
        <v/>
      </c>
      <c r="P494" s="32">
        <f>IF(OR(A494="",D494=""),"",IF(AND(M494&gt;0,N494&gt;0),"Observed Wear","Default from Settings"))</f>
        <v/>
      </c>
      <c r="Q494" s="57">
        <f>IF($A494="","",IFERROR(VLOOKUP(D494,'Settings'!$A$15:$C$18,2,FALSE),""))</f>
        <v/>
      </c>
      <c r="R494" s="57">
        <f>IF($A494="","",IFERROR(MAX(0,L494-Q494),""))</f>
        <v/>
      </c>
      <c r="S494" s="29">
        <f>IF($A494="","",IFERROR(IF(L494&lt;=Q494,0,R494/O494*1000),""))</f>
        <v/>
      </c>
      <c r="T494" s="29">
        <f>IF($A494="","",IFERROR(J494+S494,""))</f>
        <v/>
      </c>
      <c r="U494" s="27" t="n"/>
      <c r="V494" s="29">
        <f>IF(A494="","",IF(U494="",'Settings'!$B$4,U494))</f>
        <v/>
      </c>
      <c r="W494" s="57">
        <f>IF($A494="","",IFERROR(S494/V494,""))</f>
        <v/>
      </c>
      <c r="X494" s="58">
        <f>IF($A494="","",IFERROR(IF(S494=0,I494,I494+ROUNDUP(W494*365/12,0)),""))</f>
        <v/>
      </c>
      <c r="Y494" s="59" t="n"/>
      <c r="Z494" s="59" t="n"/>
      <c r="AA494" s="60">
        <f>IF($A494="","",IFERROR(Y494+Z494,""))</f>
        <v/>
      </c>
      <c r="AB494" s="32">
        <f>IF(A494="","",IF(AD494&lt;&gt;"OK","Review Data",IF(L494&lt;=Q494,"Due Now",IF(X494&lt;='Settings'!$B$3,"Due Now",IF(X494&lt;='Settings'!$B$3+'Settings'!$B$5,"Due in 30 Days",IF(X494&lt;='Settings'!$B$3+'Settings'!$B$6,"Due in 90 Days",IF(X494&lt;=EDATE('Settings'!$B$3,6),"Due in 6 Months","Monitor")))))))</f>
        <v/>
      </c>
      <c r="AC494" s="61">
        <f>IF($A494="","",IFERROR(EOMONTH(X494,0),""))</f>
        <v/>
      </c>
      <c r="AD494" s="32">
        <f>IF(A494="","",IF(OR(B494="",C494="",D494="",G494="",H494="",I494="",J494="",K494="",L494="",Y494="",Z494=""),"Missing Required Input",IF(COUNTIF('Settings'!$A$15:$A$18,D494)=0,"Unknown Position Type",IF(J494&lt;H494,"Current Odometer Below Install",IF(I494&lt;G494,"Reading Date Before Install",IF(I494&gt;'Settings'!$B$3,"Reading Date After As-of Date",IF(L494&gt;K494,"Current Tread Above Original",IF(OR(H494&lt;0,J494&lt;0,K494&lt;=0,L494&lt;0,Y494&lt;0,Z494&lt;0,V494&lt;=0),"Check Numeric Input",IF(O494&lt;=0,"Check Wear Rate","OK")))))))))</f>
        <v/>
      </c>
      <c r="AE494" s="37" t="n"/>
      <c r="AF494" s="62">
        <f>IFERROR(IF(AND(AD494="OK",ISNUMBER(X494)),X494+ROW()/100000,""),"")</f>
        <v/>
      </c>
    </row>
    <row r="495">
      <c r="A495" s="25" t="n"/>
      <c r="B495" s="25" t="n"/>
      <c r="C495" s="25" t="n"/>
      <c r="D495" s="25" t="n"/>
      <c r="E495" s="25" t="n"/>
      <c r="F495" s="25" t="n"/>
      <c r="G495" s="55" t="n"/>
      <c r="H495" s="27" t="n"/>
      <c r="I495" s="55" t="n"/>
      <c r="J495" s="27" t="n"/>
      <c r="K495" s="56" t="n"/>
      <c r="L495" s="56" t="n"/>
      <c r="M495" s="29">
        <f>IF($A495="","",IFERROR(IF(OR(H495="",J495=""),"",MAX(0,J495-H495)),""))</f>
        <v/>
      </c>
      <c r="N495" s="57">
        <f>IF($A495="","",IFERROR(IF(OR(K495="",L495=""),"",MAX(0,K495-L495)),""))</f>
        <v/>
      </c>
      <c r="O495" s="31">
        <f>IF($A495="","",IFERROR(IF(AND(M495&gt;0,N495&gt;0),N495/(M495/1000),VLOOKUP(D495,'Settings'!$A$15:$C$18,3,FALSE)),""))</f>
        <v/>
      </c>
      <c r="P495" s="32">
        <f>IF(OR(A495="",D495=""),"",IF(AND(M495&gt;0,N495&gt;0),"Observed Wear","Default from Settings"))</f>
        <v/>
      </c>
      <c r="Q495" s="57">
        <f>IF($A495="","",IFERROR(VLOOKUP(D495,'Settings'!$A$15:$C$18,2,FALSE),""))</f>
        <v/>
      </c>
      <c r="R495" s="57">
        <f>IF($A495="","",IFERROR(MAX(0,L495-Q495),""))</f>
        <v/>
      </c>
      <c r="S495" s="29">
        <f>IF($A495="","",IFERROR(IF(L495&lt;=Q495,0,R495/O495*1000),""))</f>
        <v/>
      </c>
      <c r="T495" s="29">
        <f>IF($A495="","",IFERROR(J495+S495,""))</f>
        <v/>
      </c>
      <c r="U495" s="27" t="n"/>
      <c r="V495" s="29">
        <f>IF(A495="","",IF(U495="",'Settings'!$B$4,U495))</f>
        <v/>
      </c>
      <c r="W495" s="57">
        <f>IF($A495="","",IFERROR(S495/V495,""))</f>
        <v/>
      </c>
      <c r="X495" s="58">
        <f>IF($A495="","",IFERROR(IF(S495=0,I495,I495+ROUNDUP(W495*365/12,0)),""))</f>
        <v/>
      </c>
      <c r="Y495" s="59" t="n"/>
      <c r="Z495" s="59" t="n"/>
      <c r="AA495" s="60">
        <f>IF($A495="","",IFERROR(Y495+Z495,""))</f>
        <v/>
      </c>
      <c r="AB495" s="32">
        <f>IF(A495="","",IF(AD495&lt;&gt;"OK","Review Data",IF(L495&lt;=Q495,"Due Now",IF(X495&lt;='Settings'!$B$3,"Due Now",IF(X495&lt;='Settings'!$B$3+'Settings'!$B$5,"Due in 30 Days",IF(X495&lt;='Settings'!$B$3+'Settings'!$B$6,"Due in 90 Days",IF(X495&lt;=EDATE('Settings'!$B$3,6),"Due in 6 Months","Monitor")))))))</f>
        <v/>
      </c>
      <c r="AC495" s="61">
        <f>IF($A495="","",IFERROR(EOMONTH(X495,0),""))</f>
        <v/>
      </c>
      <c r="AD495" s="32">
        <f>IF(A495="","",IF(OR(B495="",C495="",D495="",G495="",H495="",I495="",J495="",K495="",L495="",Y495="",Z495=""),"Missing Required Input",IF(COUNTIF('Settings'!$A$15:$A$18,D495)=0,"Unknown Position Type",IF(J495&lt;H495,"Current Odometer Below Install",IF(I495&lt;G495,"Reading Date Before Install",IF(I495&gt;'Settings'!$B$3,"Reading Date After As-of Date",IF(L495&gt;K495,"Current Tread Above Original",IF(OR(H495&lt;0,J495&lt;0,K495&lt;=0,L495&lt;0,Y495&lt;0,Z495&lt;0,V495&lt;=0),"Check Numeric Input",IF(O495&lt;=0,"Check Wear Rate","OK")))))))))</f>
        <v/>
      </c>
      <c r="AE495" s="37" t="n"/>
      <c r="AF495" s="62">
        <f>IFERROR(IF(AND(AD495="OK",ISNUMBER(X495)),X495+ROW()/100000,""),"")</f>
        <v/>
      </c>
    </row>
    <row r="496">
      <c r="A496" s="25" t="n"/>
      <c r="B496" s="25" t="n"/>
      <c r="C496" s="25" t="n"/>
      <c r="D496" s="25" t="n"/>
      <c r="E496" s="25" t="n"/>
      <c r="F496" s="25" t="n"/>
      <c r="G496" s="55" t="n"/>
      <c r="H496" s="27" t="n"/>
      <c r="I496" s="55" t="n"/>
      <c r="J496" s="27" t="n"/>
      <c r="K496" s="56" t="n"/>
      <c r="L496" s="56" t="n"/>
      <c r="M496" s="29">
        <f>IF($A496="","",IFERROR(IF(OR(H496="",J496=""),"",MAX(0,J496-H496)),""))</f>
        <v/>
      </c>
      <c r="N496" s="57">
        <f>IF($A496="","",IFERROR(IF(OR(K496="",L496=""),"",MAX(0,K496-L496)),""))</f>
        <v/>
      </c>
      <c r="O496" s="31">
        <f>IF($A496="","",IFERROR(IF(AND(M496&gt;0,N496&gt;0),N496/(M496/1000),VLOOKUP(D496,'Settings'!$A$15:$C$18,3,FALSE)),""))</f>
        <v/>
      </c>
      <c r="P496" s="32">
        <f>IF(OR(A496="",D496=""),"",IF(AND(M496&gt;0,N496&gt;0),"Observed Wear","Default from Settings"))</f>
        <v/>
      </c>
      <c r="Q496" s="57">
        <f>IF($A496="","",IFERROR(VLOOKUP(D496,'Settings'!$A$15:$C$18,2,FALSE),""))</f>
        <v/>
      </c>
      <c r="R496" s="57">
        <f>IF($A496="","",IFERROR(MAX(0,L496-Q496),""))</f>
        <v/>
      </c>
      <c r="S496" s="29">
        <f>IF($A496="","",IFERROR(IF(L496&lt;=Q496,0,R496/O496*1000),""))</f>
        <v/>
      </c>
      <c r="T496" s="29">
        <f>IF($A496="","",IFERROR(J496+S496,""))</f>
        <v/>
      </c>
      <c r="U496" s="27" t="n"/>
      <c r="V496" s="29">
        <f>IF(A496="","",IF(U496="",'Settings'!$B$4,U496))</f>
        <v/>
      </c>
      <c r="W496" s="57">
        <f>IF($A496="","",IFERROR(S496/V496,""))</f>
        <v/>
      </c>
      <c r="X496" s="58">
        <f>IF($A496="","",IFERROR(IF(S496=0,I496,I496+ROUNDUP(W496*365/12,0)),""))</f>
        <v/>
      </c>
      <c r="Y496" s="59" t="n"/>
      <c r="Z496" s="59" t="n"/>
      <c r="AA496" s="60">
        <f>IF($A496="","",IFERROR(Y496+Z496,""))</f>
        <v/>
      </c>
      <c r="AB496" s="32">
        <f>IF(A496="","",IF(AD496&lt;&gt;"OK","Review Data",IF(L496&lt;=Q496,"Due Now",IF(X496&lt;='Settings'!$B$3,"Due Now",IF(X496&lt;='Settings'!$B$3+'Settings'!$B$5,"Due in 30 Days",IF(X496&lt;='Settings'!$B$3+'Settings'!$B$6,"Due in 90 Days",IF(X496&lt;=EDATE('Settings'!$B$3,6),"Due in 6 Months","Monitor")))))))</f>
        <v/>
      </c>
      <c r="AC496" s="61">
        <f>IF($A496="","",IFERROR(EOMONTH(X496,0),""))</f>
        <v/>
      </c>
      <c r="AD496" s="32">
        <f>IF(A496="","",IF(OR(B496="",C496="",D496="",G496="",H496="",I496="",J496="",K496="",L496="",Y496="",Z496=""),"Missing Required Input",IF(COUNTIF('Settings'!$A$15:$A$18,D496)=0,"Unknown Position Type",IF(J496&lt;H496,"Current Odometer Below Install",IF(I496&lt;G496,"Reading Date Before Install",IF(I496&gt;'Settings'!$B$3,"Reading Date After As-of Date",IF(L496&gt;K496,"Current Tread Above Original",IF(OR(H496&lt;0,J496&lt;0,K496&lt;=0,L496&lt;0,Y496&lt;0,Z496&lt;0,V496&lt;=0),"Check Numeric Input",IF(O496&lt;=0,"Check Wear Rate","OK")))))))))</f>
        <v/>
      </c>
      <c r="AE496" s="37" t="n"/>
      <c r="AF496" s="62">
        <f>IFERROR(IF(AND(AD496="OK",ISNUMBER(X496)),X496+ROW()/100000,""),"")</f>
        <v/>
      </c>
    </row>
    <row r="497">
      <c r="A497" s="25" t="n"/>
      <c r="B497" s="25" t="n"/>
      <c r="C497" s="25" t="n"/>
      <c r="D497" s="25" t="n"/>
      <c r="E497" s="25" t="n"/>
      <c r="F497" s="25" t="n"/>
      <c r="G497" s="55" t="n"/>
      <c r="H497" s="27" t="n"/>
      <c r="I497" s="55" t="n"/>
      <c r="J497" s="27" t="n"/>
      <c r="K497" s="56" t="n"/>
      <c r="L497" s="56" t="n"/>
      <c r="M497" s="29">
        <f>IF($A497="","",IFERROR(IF(OR(H497="",J497=""),"",MAX(0,J497-H497)),""))</f>
        <v/>
      </c>
      <c r="N497" s="57">
        <f>IF($A497="","",IFERROR(IF(OR(K497="",L497=""),"",MAX(0,K497-L497)),""))</f>
        <v/>
      </c>
      <c r="O497" s="31">
        <f>IF($A497="","",IFERROR(IF(AND(M497&gt;0,N497&gt;0),N497/(M497/1000),VLOOKUP(D497,'Settings'!$A$15:$C$18,3,FALSE)),""))</f>
        <v/>
      </c>
      <c r="P497" s="32">
        <f>IF(OR(A497="",D497=""),"",IF(AND(M497&gt;0,N497&gt;0),"Observed Wear","Default from Settings"))</f>
        <v/>
      </c>
      <c r="Q497" s="57">
        <f>IF($A497="","",IFERROR(VLOOKUP(D497,'Settings'!$A$15:$C$18,2,FALSE),""))</f>
        <v/>
      </c>
      <c r="R497" s="57">
        <f>IF($A497="","",IFERROR(MAX(0,L497-Q497),""))</f>
        <v/>
      </c>
      <c r="S497" s="29">
        <f>IF($A497="","",IFERROR(IF(L497&lt;=Q497,0,R497/O497*1000),""))</f>
        <v/>
      </c>
      <c r="T497" s="29">
        <f>IF($A497="","",IFERROR(J497+S497,""))</f>
        <v/>
      </c>
      <c r="U497" s="27" t="n"/>
      <c r="V497" s="29">
        <f>IF(A497="","",IF(U497="",'Settings'!$B$4,U497))</f>
        <v/>
      </c>
      <c r="W497" s="57">
        <f>IF($A497="","",IFERROR(S497/V497,""))</f>
        <v/>
      </c>
      <c r="X497" s="58">
        <f>IF($A497="","",IFERROR(IF(S497=0,I497,I497+ROUNDUP(W497*365/12,0)),""))</f>
        <v/>
      </c>
      <c r="Y497" s="59" t="n"/>
      <c r="Z497" s="59" t="n"/>
      <c r="AA497" s="60">
        <f>IF($A497="","",IFERROR(Y497+Z497,""))</f>
        <v/>
      </c>
      <c r="AB497" s="32">
        <f>IF(A497="","",IF(AD497&lt;&gt;"OK","Review Data",IF(L497&lt;=Q497,"Due Now",IF(X497&lt;='Settings'!$B$3,"Due Now",IF(X497&lt;='Settings'!$B$3+'Settings'!$B$5,"Due in 30 Days",IF(X497&lt;='Settings'!$B$3+'Settings'!$B$6,"Due in 90 Days",IF(X497&lt;=EDATE('Settings'!$B$3,6),"Due in 6 Months","Monitor")))))))</f>
        <v/>
      </c>
      <c r="AC497" s="61">
        <f>IF($A497="","",IFERROR(EOMONTH(X497,0),""))</f>
        <v/>
      </c>
      <c r="AD497" s="32">
        <f>IF(A497="","",IF(OR(B497="",C497="",D497="",G497="",H497="",I497="",J497="",K497="",L497="",Y497="",Z497=""),"Missing Required Input",IF(COUNTIF('Settings'!$A$15:$A$18,D497)=0,"Unknown Position Type",IF(J497&lt;H497,"Current Odometer Below Install",IF(I497&lt;G497,"Reading Date Before Install",IF(I497&gt;'Settings'!$B$3,"Reading Date After As-of Date",IF(L497&gt;K497,"Current Tread Above Original",IF(OR(H497&lt;0,J497&lt;0,K497&lt;=0,L497&lt;0,Y497&lt;0,Z497&lt;0,V497&lt;=0),"Check Numeric Input",IF(O497&lt;=0,"Check Wear Rate","OK")))))))))</f>
        <v/>
      </c>
      <c r="AE497" s="37" t="n"/>
      <c r="AF497" s="62">
        <f>IFERROR(IF(AND(AD497="OK",ISNUMBER(X497)),X497+ROW()/100000,""),"")</f>
        <v/>
      </c>
    </row>
    <row r="498">
      <c r="A498" s="25" t="n"/>
      <c r="B498" s="25" t="n"/>
      <c r="C498" s="25" t="n"/>
      <c r="D498" s="25" t="n"/>
      <c r="E498" s="25" t="n"/>
      <c r="F498" s="25" t="n"/>
      <c r="G498" s="55" t="n"/>
      <c r="H498" s="27" t="n"/>
      <c r="I498" s="55" t="n"/>
      <c r="J498" s="27" t="n"/>
      <c r="K498" s="56" t="n"/>
      <c r="L498" s="56" t="n"/>
      <c r="M498" s="29">
        <f>IF($A498="","",IFERROR(IF(OR(H498="",J498=""),"",MAX(0,J498-H498)),""))</f>
        <v/>
      </c>
      <c r="N498" s="57">
        <f>IF($A498="","",IFERROR(IF(OR(K498="",L498=""),"",MAX(0,K498-L498)),""))</f>
        <v/>
      </c>
      <c r="O498" s="31">
        <f>IF($A498="","",IFERROR(IF(AND(M498&gt;0,N498&gt;0),N498/(M498/1000),VLOOKUP(D498,'Settings'!$A$15:$C$18,3,FALSE)),""))</f>
        <v/>
      </c>
      <c r="P498" s="32">
        <f>IF(OR(A498="",D498=""),"",IF(AND(M498&gt;0,N498&gt;0),"Observed Wear","Default from Settings"))</f>
        <v/>
      </c>
      <c r="Q498" s="57">
        <f>IF($A498="","",IFERROR(VLOOKUP(D498,'Settings'!$A$15:$C$18,2,FALSE),""))</f>
        <v/>
      </c>
      <c r="R498" s="57">
        <f>IF($A498="","",IFERROR(MAX(0,L498-Q498),""))</f>
        <v/>
      </c>
      <c r="S498" s="29">
        <f>IF($A498="","",IFERROR(IF(L498&lt;=Q498,0,R498/O498*1000),""))</f>
        <v/>
      </c>
      <c r="T498" s="29">
        <f>IF($A498="","",IFERROR(J498+S498,""))</f>
        <v/>
      </c>
      <c r="U498" s="27" t="n"/>
      <c r="V498" s="29">
        <f>IF(A498="","",IF(U498="",'Settings'!$B$4,U498))</f>
        <v/>
      </c>
      <c r="W498" s="57">
        <f>IF($A498="","",IFERROR(S498/V498,""))</f>
        <v/>
      </c>
      <c r="X498" s="58">
        <f>IF($A498="","",IFERROR(IF(S498=0,I498,I498+ROUNDUP(W498*365/12,0)),""))</f>
        <v/>
      </c>
      <c r="Y498" s="59" t="n"/>
      <c r="Z498" s="59" t="n"/>
      <c r="AA498" s="60">
        <f>IF($A498="","",IFERROR(Y498+Z498,""))</f>
        <v/>
      </c>
      <c r="AB498" s="32">
        <f>IF(A498="","",IF(AD498&lt;&gt;"OK","Review Data",IF(L498&lt;=Q498,"Due Now",IF(X498&lt;='Settings'!$B$3,"Due Now",IF(X498&lt;='Settings'!$B$3+'Settings'!$B$5,"Due in 30 Days",IF(X498&lt;='Settings'!$B$3+'Settings'!$B$6,"Due in 90 Days",IF(X498&lt;=EDATE('Settings'!$B$3,6),"Due in 6 Months","Monitor")))))))</f>
        <v/>
      </c>
      <c r="AC498" s="61">
        <f>IF($A498="","",IFERROR(EOMONTH(X498,0),""))</f>
        <v/>
      </c>
      <c r="AD498" s="32">
        <f>IF(A498="","",IF(OR(B498="",C498="",D498="",G498="",H498="",I498="",J498="",K498="",L498="",Y498="",Z498=""),"Missing Required Input",IF(COUNTIF('Settings'!$A$15:$A$18,D498)=0,"Unknown Position Type",IF(J498&lt;H498,"Current Odometer Below Install",IF(I498&lt;G498,"Reading Date Before Install",IF(I498&gt;'Settings'!$B$3,"Reading Date After As-of Date",IF(L498&gt;K498,"Current Tread Above Original",IF(OR(H498&lt;0,J498&lt;0,K498&lt;=0,L498&lt;0,Y498&lt;0,Z498&lt;0,V498&lt;=0),"Check Numeric Input",IF(O498&lt;=0,"Check Wear Rate","OK")))))))))</f>
        <v/>
      </c>
      <c r="AE498" s="37" t="n"/>
      <c r="AF498" s="62">
        <f>IFERROR(IF(AND(AD498="OK",ISNUMBER(X498)),X498+ROW()/100000,""),"")</f>
        <v/>
      </c>
    </row>
    <row r="499">
      <c r="A499" s="25" t="n"/>
      <c r="B499" s="25" t="n"/>
      <c r="C499" s="25" t="n"/>
      <c r="D499" s="25" t="n"/>
      <c r="E499" s="25" t="n"/>
      <c r="F499" s="25" t="n"/>
      <c r="G499" s="55" t="n"/>
      <c r="H499" s="27" t="n"/>
      <c r="I499" s="55" t="n"/>
      <c r="J499" s="27" t="n"/>
      <c r="K499" s="56" t="n"/>
      <c r="L499" s="56" t="n"/>
      <c r="M499" s="29">
        <f>IF($A499="","",IFERROR(IF(OR(H499="",J499=""),"",MAX(0,J499-H499)),""))</f>
        <v/>
      </c>
      <c r="N499" s="57">
        <f>IF($A499="","",IFERROR(IF(OR(K499="",L499=""),"",MAX(0,K499-L499)),""))</f>
        <v/>
      </c>
      <c r="O499" s="31">
        <f>IF($A499="","",IFERROR(IF(AND(M499&gt;0,N499&gt;0),N499/(M499/1000),VLOOKUP(D499,'Settings'!$A$15:$C$18,3,FALSE)),""))</f>
        <v/>
      </c>
      <c r="P499" s="32">
        <f>IF(OR(A499="",D499=""),"",IF(AND(M499&gt;0,N499&gt;0),"Observed Wear","Default from Settings"))</f>
        <v/>
      </c>
      <c r="Q499" s="57">
        <f>IF($A499="","",IFERROR(VLOOKUP(D499,'Settings'!$A$15:$C$18,2,FALSE),""))</f>
        <v/>
      </c>
      <c r="R499" s="57">
        <f>IF($A499="","",IFERROR(MAX(0,L499-Q499),""))</f>
        <v/>
      </c>
      <c r="S499" s="29">
        <f>IF($A499="","",IFERROR(IF(L499&lt;=Q499,0,R499/O499*1000),""))</f>
        <v/>
      </c>
      <c r="T499" s="29">
        <f>IF($A499="","",IFERROR(J499+S499,""))</f>
        <v/>
      </c>
      <c r="U499" s="27" t="n"/>
      <c r="V499" s="29">
        <f>IF(A499="","",IF(U499="",'Settings'!$B$4,U499))</f>
        <v/>
      </c>
      <c r="W499" s="57">
        <f>IF($A499="","",IFERROR(S499/V499,""))</f>
        <v/>
      </c>
      <c r="X499" s="58">
        <f>IF($A499="","",IFERROR(IF(S499=0,I499,I499+ROUNDUP(W499*365/12,0)),""))</f>
        <v/>
      </c>
      <c r="Y499" s="59" t="n"/>
      <c r="Z499" s="59" t="n"/>
      <c r="AA499" s="60">
        <f>IF($A499="","",IFERROR(Y499+Z499,""))</f>
        <v/>
      </c>
      <c r="AB499" s="32">
        <f>IF(A499="","",IF(AD499&lt;&gt;"OK","Review Data",IF(L499&lt;=Q499,"Due Now",IF(X499&lt;='Settings'!$B$3,"Due Now",IF(X499&lt;='Settings'!$B$3+'Settings'!$B$5,"Due in 30 Days",IF(X499&lt;='Settings'!$B$3+'Settings'!$B$6,"Due in 90 Days",IF(X499&lt;=EDATE('Settings'!$B$3,6),"Due in 6 Months","Monitor")))))))</f>
        <v/>
      </c>
      <c r="AC499" s="61">
        <f>IF($A499="","",IFERROR(EOMONTH(X499,0),""))</f>
        <v/>
      </c>
      <c r="AD499" s="32">
        <f>IF(A499="","",IF(OR(B499="",C499="",D499="",G499="",H499="",I499="",J499="",K499="",L499="",Y499="",Z499=""),"Missing Required Input",IF(COUNTIF('Settings'!$A$15:$A$18,D499)=0,"Unknown Position Type",IF(J499&lt;H499,"Current Odometer Below Install",IF(I499&lt;G499,"Reading Date Before Install",IF(I499&gt;'Settings'!$B$3,"Reading Date After As-of Date",IF(L499&gt;K499,"Current Tread Above Original",IF(OR(H499&lt;0,J499&lt;0,K499&lt;=0,L499&lt;0,Y499&lt;0,Z499&lt;0,V499&lt;=0),"Check Numeric Input",IF(O499&lt;=0,"Check Wear Rate","OK")))))))))</f>
        <v/>
      </c>
      <c r="AE499" s="37" t="n"/>
      <c r="AF499" s="62">
        <f>IFERROR(IF(AND(AD499="OK",ISNUMBER(X499)),X499+ROW()/100000,""),"")</f>
        <v/>
      </c>
    </row>
    <row r="500">
      <c r="A500" s="25" t="n"/>
      <c r="B500" s="25" t="n"/>
      <c r="C500" s="25" t="n"/>
      <c r="D500" s="25" t="n"/>
      <c r="E500" s="25" t="n"/>
      <c r="F500" s="25" t="n"/>
      <c r="G500" s="55" t="n"/>
      <c r="H500" s="27" t="n"/>
      <c r="I500" s="55" t="n"/>
      <c r="J500" s="27" t="n"/>
      <c r="K500" s="56" t="n"/>
      <c r="L500" s="56" t="n"/>
      <c r="M500" s="29">
        <f>IF($A500="","",IFERROR(IF(OR(H500="",J500=""),"",MAX(0,J500-H500)),""))</f>
        <v/>
      </c>
      <c r="N500" s="57">
        <f>IF($A500="","",IFERROR(IF(OR(K500="",L500=""),"",MAX(0,K500-L500)),""))</f>
        <v/>
      </c>
      <c r="O500" s="31">
        <f>IF($A500="","",IFERROR(IF(AND(M500&gt;0,N500&gt;0),N500/(M500/1000),VLOOKUP(D500,'Settings'!$A$15:$C$18,3,FALSE)),""))</f>
        <v/>
      </c>
      <c r="P500" s="32">
        <f>IF(OR(A500="",D500=""),"",IF(AND(M500&gt;0,N500&gt;0),"Observed Wear","Default from Settings"))</f>
        <v/>
      </c>
      <c r="Q500" s="57">
        <f>IF($A500="","",IFERROR(VLOOKUP(D500,'Settings'!$A$15:$C$18,2,FALSE),""))</f>
        <v/>
      </c>
      <c r="R500" s="57">
        <f>IF($A500="","",IFERROR(MAX(0,L500-Q500),""))</f>
        <v/>
      </c>
      <c r="S500" s="29">
        <f>IF($A500="","",IFERROR(IF(L500&lt;=Q500,0,R500/O500*1000),""))</f>
        <v/>
      </c>
      <c r="T500" s="29">
        <f>IF($A500="","",IFERROR(J500+S500,""))</f>
        <v/>
      </c>
      <c r="U500" s="27" t="n"/>
      <c r="V500" s="29">
        <f>IF(A500="","",IF(U500="",'Settings'!$B$4,U500))</f>
        <v/>
      </c>
      <c r="W500" s="57">
        <f>IF($A500="","",IFERROR(S500/V500,""))</f>
        <v/>
      </c>
      <c r="X500" s="58">
        <f>IF($A500="","",IFERROR(IF(S500=0,I500,I500+ROUNDUP(W500*365/12,0)),""))</f>
        <v/>
      </c>
      <c r="Y500" s="59" t="n"/>
      <c r="Z500" s="59" t="n"/>
      <c r="AA500" s="60">
        <f>IF($A500="","",IFERROR(Y500+Z500,""))</f>
        <v/>
      </c>
      <c r="AB500" s="32">
        <f>IF(A500="","",IF(AD500&lt;&gt;"OK","Review Data",IF(L500&lt;=Q500,"Due Now",IF(X500&lt;='Settings'!$B$3,"Due Now",IF(X500&lt;='Settings'!$B$3+'Settings'!$B$5,"Due in 30 Days",IF(X500&lt;='Settings'!$B$3+'Settings'!$B$6,"Due in 90 Days",IF(X500&lt;=EDATE('Settings'!$B$3,6),"Due in 6 Months","Monitor")))))))</f>
        <v/>
      </c>
      <c r="AC500" s="61">
        <f>IF($A500="","",IFERROR(EOMONTH(X500,0),""))</f>
        <v/>
      </c>
      <c r="AD500" s="32">
        <f>IF(A500="","",IF(OR(B500="",C500="",D500="",G500="",H500="",I500="",J500="",K500="",L500="",Y500="",Z500=""),"Missing Required Input",IF(COUNTIF('Settings'!$A$15:$A$18,D500)=0,"Unknown Position Type",IF(J500&lt;H500,"Current Odometer Below Install",IF(I500&lt;G500,"Reading Date Before Install",IF(I500&gt;'Settings'!$B$3,"Reading Date After As-of Date",IF(L500&gt;K500,"Current Tread Above Original",IF(OR(H500&lt;0,J500&lt;0,K500&lt;=0,L500&lt;0,Y500&lt;0,Z500&lt;0,V500&lt;=0),"Check Numeric Input",IF(O500&lt;=0,"Check Wear Rate","OK")))))))))</f>
        <v/>
      </c>
      <c r="AE500" s="37" t="n"/>
      <c r="AF500" s="62">
        <f>IFERROR(IF(AND(AD500="OK",ISNUMBER(X500)),X500+ROW()/100000,""),"")</f>
        <v/>
      </c>
    </row>
    <row r="501">
      <c r="A501" s="25" t="n"/>
      <c r="B501" s="25" t="n"/>
      <c r="C501" s="25" t="n"/>
      <c r="D501" s="25" t="n"/>
      <c r="E501" s="25" t="n"/>
      <c r="F501" s="25" t="n"/>
      <c r="G501" s="55" t="n"/>
      <c r="H501" s="27" t="n"/>
      <c r="I501" s="55" t="n"/>
      <c r="J501" s="27" t="n"/>
      <c r="K501" s="56" t="n"/>
      <c r="L501" s="56" t="n"/>
      <c r="M501" s="29">
        <f>IF($A501="","",IFERROR(IF(OR(H501="",J501=""),"",MAX(0,J501-H501)),""))</f>
        <v/>
      </c>
      <c r="N501" s="57">
        <f>IF($A501="","",IFERROR(IF(OR(K501="",L501=""),"",MAX(0,K501-L501)),""))</f>
        <v/>
      </c>
      <c r="O501" s="31">
        <f>IF($A501="","",IFERROR(IF(AND(M501&gt;0,N501&gt;0),N501/(M501/1000),VLOOKUP(D501,'Settings'!$A$15:$C$18,3,FALSE)),""))</f>
        <v/>
      </c>
      <c r="P501" s="32">
        <f>IF(OR(A501="",D501=""),"",IF(AND(M501&gt;0,N501&gt;0),"Observed Wear","Default from Settings"))</f>
        <v/>
      </c>
      <c r="Q501" s="57">
        <f>IF($A501="","",IFERROR(VLOOKUP(D501,'Settings'!$A$15:$C$18,2,FALSE),""))</f>
        <v/>
      </c>
      <c r="R501" s="57">
        <f>IF($A501="","",IFERROR(MAX(0,L501-Q501),""))</f>
        <v/>
      </c>
      <c r="S501" s="29">
        <f>IF($A501="","",IFERROR(IF(L501&lt;=Q501,0,R501/O501*1000),""))</f>
        <v/>
      </c>
      <c r="T501" s="29">
        <f>IF($A501="","",IFERROR(J501+S501,""))</f>
        <v/>
      </c>
      <c r="U501" s="27" t="n"/>
      <c r="V501" s="29">
        <f>IF(A501="","",IF(U501="",'Settings'!$B$4,U501))</f>
        <v/>
      </c>
      <c r="W501" s="57">
        <f>IF($A501="","",IFERROR(S501/V501,""))</f>
        <v/>
      </c>
      <c r="X501" s="58">
        <f>IF($A501="","",IFERROR(IF(S501=0,I501,I501+ROUNDUP(W501*365/12,0)),""))</f>
        <v/>
      </c>
      <c r="Y501" s="59" t="n"/>
      <c r="Z501" s="59" t="n"/>
      <c r="AA501" s="60">
        <f>IF($A501="","",IFERROR(Y501+Z501,""))</f>
        <v/>
      </c>
      <c r="AB501" s="32">
        <f>IF(A501="","",IF(AD501&lt;&gt;"OK","Review Data",IF(L501&lt;=Q501,"Due Now",IF(X501&lt;='Settings'!$B$3,"Due Now",IF(X501&lt;='Settings'!$B$3+'Settings'!$B$5,"Due in 30 Days",IF(X501&lt;='Settings'!$B$3+'Settings'!$B$6,"Due in 90 Days",IF(X501&lt;=EDATE('Settings'!$B$3,6),"Due in 6 Months","Monitor")))))))</f>
        <v/>
      </c>
      <c r="AC501" s="61">
        <f>IF($A501="","",IFERROR(EOMONTH(X501,0),""))</f>
        <v/>
      </c>
      <c r="AD501" s="32">
        <f>IF(A501="","",IF(OR(B501="",C501="",D501="",G501="",H501="",I501="",J501="",K501="",L501="",Y501="",Z501=""),"Missing Required Input",IF(COUNTIF('Settings'!$A$15:$A$18,D501)=0,"Unknown Position Type",IF(J501&lt;H501,"Current Odometer Below Install",IF(I501&lt;G501,"Reading Date Before Install",IF(I501&gt;'Settings'!$B$3,"Reading Date After As-of Date",IF(L501&gt;K501,"Current Tread Above Original",IF(OR(H501&lt;0,J501&lt;0,K501&lt;=0,L501&lt;0,Y501&lt;0,Z501&lt;0,V501&lt;=0),"Check Numeric Input",IF(O501&lt;=0,"Check Wear Rate","OK")))))))))</f>
        <v/>
      </c>
      <c r="AE501" s="37" t="n"/>
      <c r="AF501" s="62">
        <f>IFERROR(IF(AND(AD501="OK",ISNUMBER(X501)),X501+ROW()/100000,""),"")</f>
        <v/>
      </c>
    </row>
    <row r="502">
      <c r="A502" s="25" t="n"/>
      <c r="B502" s="25" t="n"/>
      <c r="C502" s="25" t="n"/>
      <c r="D502" s="25" t="n"/>
      <c r="E502" s="25" t="n"/>
      <c r="F502" s="25" t="n"/>
      <c r="G502" s="55" t="n"/>
      <c r="H502" s="27" t="n"/>
      <c r="I502" s="55" t="n"/>
      <c r="J502" s="27" t="n"/>
      <c r="K502" s="56" t="n"/>
      <c r="L502" s="56" t="n"/>
      <c r="M502" s="29">
        <f>IF($A502="","",IFERROR(IF(OR(H502="",J502=""),"",MAX(0,J502-H502)),""))</f>
        <v/>
      </c>
      <c r="N502" s="57">
        <f>IF($A502="","",IFERROR(IF(OR(K502="",L502=""),"",MAX(0,K502-L502)),""))</f>
        <v/>
      </c>
      <c r="O502" s="31">
        <f>IF($A502="","",IFERROR(IF(AND(M502&gt;0,N502&gt;0),N502/(M502/1000),VLOOKUP(D502,'Settings'!$A$15:$C$18,3,FALSE)),""))</f>
        <v/>
      </c>
      <c r="P502" s="32">
        <f>IF(OR(A502="",D502=""),"",IF(AND(M502&gt;0,N502&gt;0),"Observed Wear","Default from Settings"))</f>
        <v/>
      </c>
      <c r="Q502" s="57">
        <f>IF($A502="","",IFERROR(VLOOKUP(D502,'Settings'!$A$15:$C$18,2,FALSE),""))</f>
        <v/>
      </c>
      <c r="R502" s="57">
        <f>IF($A502="","",IFERROR(MAX(0,L502-Q502),""))</f>
        <v/>
      </c>
      <c r="S502" s="29">
        <f>IF($A502="","",IFERROR(IF(L502&lt;=Q502,0,R502/O502*1000),""))</f>
        <v/>
      </c>
      <c r="T502" s="29">
        <f>IF($A502="","",IFERROR(J502+S502,""))</f>
        <v/>
      </c>
      <c r="U502" s="27" t="n"/>
      <c r="V502" s="29">
        <f>IF(A502="","",IF(U502="",'Settings'!$B$4,U502))</f>
        <v/>
      </c>
      <c r="W502" s="57">
        <f>IF($A502="","",IFERROR(S502/V502,""))</f>
        <v/>
      </c>
      <c r="X502" s="58">
        <f>IF($A502="","",IFERROR(IF(S502=0,I502,I502+ROUNDUP(W502*365/12,0)),""))</f>
        <v/>
      </c>
      <c r="Y502" s="59" t="n"/>
      <c r="Z502" s="59" t="n"/>
      <c r="AA502" s="60">
        <f>IF($A502="","",IFERROR(Y502+Z502,""))</f>
        <v/>
      </c>
      <c r="AB502" s="32">
        <f>IF(A502="","",IF(AD502&lt;&gt;"OK","Review Data",IF(L502&lt;=Q502,"Due Now",IF(X502&lt;='Settings'!$B$3,"Due Now",IF(X502&lt;='Settings'!$B$3+'Settings'!$B$5,"Due in 30 Days",IF(X502&lt;='Settings'!$B$3+'Settings'!$B$6,"Due in 90 Days",IF(X502&lt;=EDATE('Settings'!$B$3,6),"Due in 6 Months","Monitor")))))))</f>
        <v/>
      </c>
      <c r="AC502" s="61">
        <f>IF($A502="","",IFERROR(EOMONTH(X502,0),""))</f>
        <v/>
      </c>
      <c r="AD502" s="32">
        <f>IF(A502="","",IF(OR(B502="",C502="",D502="",G502="",H502="",I502="",J502="",K502="",L502="",Y502="",Z502=""),"Missing Required Input",IF(COUNTIF('Settings'!$A$15:$A$18,D502)=0,"Unknown Position Type",IF(J502&lt;H502,"Current Odometer Below Install",IF(I502&lt;G502,"Reading Date Before Install",IF(I502&gt;'Settings'!$B$3,"Reading Date After As-of Date",IF(L502&gt;K502,"Current Tread Above Original",IF(OR(H502&lt;0,J502&lt;0,K502&lt;=0,L502&lt;0,Y502&lt;0,Z502&lt;0,V502&lt;=0),"Check Numeric Input",IF(O502&lt;=0,"Check Wear Rate","OK")))))))))</f>
        <v/>
      </c>
      <c r="AE502" s="37" t="n"/>
      <c r="AF502" s="62">
        <f>IFERROR(IF(AND(AD502="OK",ISNUMBER(X502)),X502+ROW()/100000,""),"")</f>
        <v/>
      </c>
    </row>
    <row r="503">
      <c r="A503" s="25" t="n"/>
      <c r="B503" s="25" t="n"/>
      <c r="C503" s="25" t="n"/>
      <c r="D503" s="25" t="n"/>
      <c r="E503" s="25" t="n"/>
      <c r="F503" s="25" t="n"/>
      <c r="G503" s="55" t="n"/>
      <c r="H503" s="27" t="n"/>
      <c r="I503" s="55" t="n"/>
      <c r="J503" s="27" t="n"/>
      <c r="K503" s="56" t="n"/>
      <c r="L503" s="56" t="n"/>
      <c r="M503" s="29">
        <f>IF($A503="","",IFERROR(IF(OR(H503="",J503=""),"",MAX(0,J503-H503)),""))</f>
        <v/>
      </c>
      <c r="N503" s="57">
        <f>IF($A503="","",IFERROR(IF(OR(K503="",L503=""),"",MAX(0,K503-L503)),""))</f>
        <v/>
      </c>
      <c r="O503" s="31">
        <f>IF($A503="","",IFERROR(IF(AND(M503&gt;0,N503&gt;0),N503/(M503/1000),VLOOKUP(D503,'Settings'!$A$15:$C$18,3,FALSE)),""))</f>
        <v/>
      </c>
      <c r="P503" s="32">
        <f>IF(OR(A503="",D503=""),"",IF(AND(M503&gt;0,N503&gt;0),"Observed Wear","Default from Settings"))</f>
        <v/>
      </c>
      <c r="Q503" s="57">
        <f>IF($A503="","",IFERROR(VLOOKUP(D503,'Settings'!$A$15:$C$18,2,FALSE),""))</f>
        <v/>
      </c>
      <c r="R503" s="57">
        <f>IF($A503="","",IFERROR(MAX(0,L503-Q503),""))</f>
        <v/>
      </c>
      <c r="S503" s="29">
        <f>IF($A503="","",IFERROR(IF(L503&lt;=Q503,0,R503/O503*1000),""))</f>
        <v/>
      </c>
      <c r="T503" s="29">
        <f>IF($A503="","",IFERROR(J503+S503,""))</f>
        <v/>
      </c>
      <c r="U503" s="27" t="n"/>
      <c r="V503" s="29">
        <f>IF(A503="","",IF(U503="",'Settings'!$B$4,U503))</f>
        <v/>
      </c>
      <c r="W503" s="57">
        <f>IF($A503="","",IFERROR(S503/V503,""))</f>
        <v/>
      </c>
      <c r="X503" s="58">
        <f>IF($A503="","",IFERROR(IF(S503=0,I503,I503+ROUNDUP(W503*365/12,0)),""))</f>
        <v/>
      </c>
      <c r="Y503" s="59" t="n"/>
      <c r="Z503" s="59" t="n"/>
      <c r="AA503" s="60">
        <f>IF($A503="","",IFERROR(Y503+Z503,""))</f>
        <v/>
      </c>
      <c r="AB503" s="32">
        <f>IF(A503="","",IF(AD503&lt;&gt;"OK","Review Data",IF(L503&lt;=Q503,"Due Now",IF(X503&lt;='Settings'!$B$3,"Due Now",IF(X503&lt;='Settings'!$B$3+'Settings'!$B$5,"Due in 30 Days",IF(X503&lt;='Settings'!$B$3+'Settings'!$B$6,"Due in 90 Days",IF(X503&lt;=EDATE('Settings'!$B$3,6),"Due in 6 Months","Monitor")))))))</f>
        <v/>
      </c>
      <c r="AC503" s="61">
        <f>IF($A503="","",IFERROR(EOMONTH(X503,0),""))</f>
        <v/>
      </c>
      <c r="AD503" s="32">
        <f>IF(A503="","",IF(OR(B503="",C503="",D503="",G503="",H503="",I503="",J503="",K503="",L503="",Y503="",Z503=""),"Missing Required Input",IF(COUNTIF('Settings'!$A$15:$A$18,D503)=0,"Unknown Position Type",IF(J503&lt;H503,"Current Odometer Below Install",IF(I503&lt;G503,"Reading Date Before Install",IF(I503&gt;'Settings'!$B$3,"Reading Date After As-of Date",IF(L503&gt;K503,"Current Tread Above Original",IF(OR(H503&lt;0,J503&lt;0,K503&lt;=0,L503&lt;0,Y503&lt;0,Z503&lt;0,V503&lt;=0),"Check Numeric Input",IF(O503&lt;=0,"Check Wear Rate","OK")))))))))</f>
        <v/>
      </c>
      <c r="AE503" s="37" t="n"/>
      <c r="AF503" s="62">
        <f>IFERROR(IF(AND(AD503="OK",ISNUMBER(X503)),X503+ROW()/100000,""),"")</f>
        <v/>
      </c>
    </row>
    <row r="504">
      <c r="A504" s="25" t="n"/>
      <c r="B504" s="25" t="n"/>
      <c r="C504" s="25" t="n"/>
      <c r="D504" s="25" t="n"/>
      <c r="E504" s="25" t="n"/>
      <c r="F504" s="25" t="n"/>
      <c r="G504" s="55" t="n"/>
      <c r="H504" s="27" t="n"/>
      <c r="I504" s="55" t="n"/>
      <c r="J504" s="27" t="n"/>
      <c r="K504" s="56" t="n"/>
      <c r="L504" s="56" t="n"/>
      <c r="M504" s="29">
        <f>IF($A504="","",IFERROR(IF(OR(H504="",J504=""),"",MAX(0,J504-H504)),""))</f>
        <v/>
      </c>
      <c r="N504" s="57">
        <f>IF($A504="","",IFERROR(IF(OR(K504="",L504=""),"",MAX(0,K504-L504)),""))</f>
        <v/>
      </c>
      <c r="O504" s="31">
        <f>IF($A504="","",IFERROR(IF(AND(M504&gt;0,N504&gt;0),N504/(M504/1000),VLOOKUP(D504,'Settings'!$A$15:$C$18,3,FALSE)),""))</f>
        <v/>
      </c>
      <c r="P504" s="32">
        <f>IF(OR(A504="",D504=""),"",IF(AND(M504&gt;0,N504&gt;0),"Observed Wear","Default from Settings"))</f>
        <v/>
      </c>
      <c r="Q504" s="57">
        <f>IF($A504="","",IFERROR(VLOOKUP(D504,'Settings'!$A$15:$C$18,2,FALSE),""))</f>
        <v/>
      </c>
      <c r="R504" s="57">
        <f>IF($A504="","",IFERROR(MAX(0,L504-Q504),""))</f>
        <v/>
      </c>
      <c r="S504" s="29">
        <f>IF($A504="","",IFERROR(IF(L504&lt;=Q504,0,R504/O504*1000),""))</f>
        <v/>
      </c>
      <c r="T504" s="29">
        <f>IF($A504="","",IFERROR(J504+S504,""))</f>
        <v/>
      </c>
      <c r="U504" s="27" t="n"/>
      <c r="V504" s="29">
        <f>IF(A504="","",IF(U504="",'Settings'!$B$4,U504))</f>
        <v/>
      </c>
      <c r="W504" s="57">
        <f>IF($A504="","",IFERROR(S504/V504,""))</f>
        <v/>
      </c>
      <c r="X504" s="58">
        <f>IF($A504="","",IFERROR(IF(S504=0,I504,I504+ROUNDUP(W504*365/12,0)),""))</f>
        <v/>
      </c>
      <c r="Y504" s="59" t="n"/>
      <c r="Z504" s="59" t="n"/>
      <c r="AA504" s="60">
        <f>IF($A504="","",IFERROR(Y504+Z504,""))</f>
        <v/>
      </c>
      <c r="AB504" s="32">
        <f>IF(A504="","",IF(AD504&lt;&gt;"OK","Review Data",IF(L504&lt;=Q504,"Due Now",IF(X504&lt;='Settings'!$B$3,"Due Now",IF(X504&lt;='Settings'!$B$3+'Settings'!$B$5,"Due in 30 Days",IF(X504&lt;='Settings'!$B$3+'Settings'!$B$6,"Due in 90 Days",IF(X504&lt;=EDATE('Settings'!$B$3,6),"Due in 6 Months","Monitor")))))))</f>
        <v/>
      </c>
      <c r="AC504" s="61">
        <f>IF($A504="","",IFERROR(EOMONTH(X504,0),""))</f>
        <v/>
      </c>
      <c r="AD504" s="32">
        <f>IF(A504="","",IF(OR(B504="",C504="",D504="",G504="",H504="",I504="",J504="",K504="",L504="",Y504="",Z504=""),"Missing Required Input",IF(COUNTIF('Settings'!$A$15:$A$18,D504)=0,"Unknown Position Type",IF(J504&lt;H504,"Current Odometer Below Install",IF(I504&lt;G504,"Reading Date Before Install",IF(I504&gt;'Settings'!$B$3,"Reading Date After As-of Date",IF(L504&gt;K504,"Current Tread Above Original",IF(OR(H504&lt;0,J504&lt;0,K504&lt;=0,L504&lt;0,Y504&lt;0,Z504&lt;0,V504&lt;=0),"Check Numeric Input",IF(O504&lt;=0,"Check Wear Rate","OK")))))))))</f>
        <v/>
      </c>
      <c r="AE504" s="37" t="n"/>
      <c r="AF504" s="62">
        <f>IFERROR(IF(AND(AD504="OK",ISNUMBER(X504)),X504+ROW()/100000,""),"")</f>
        <v/>
      </c>
    </row>
  </sheetData>
  <mergeCells count="1">
    <mergeCell ref="A1:AF1"/>
  </mergeCells>
  <conditionalFormatting sqref="AB5:AB504">
    <cfRule type="expression" priority="1" dxfId="0" stopIfTrue="1">
      <formula>$AB5="Due Now"</formula>
    </cfRule>
    <cfRule type="expression" priority="2" dxfId="1" stopIfTrue="1">
      <formula>$AB5="Due in 30 Days"</formula>
    </cfRule>
    <cfRule type="expression" priority="3" dxfId="2" stopIfTrue="1">
      <formula>$AB5="Due in 90 Days"</formula>
    </cfRule>
    <cfRule type="expression" priority="4" dxfId="3" stopIfTrue="1">
      <formula>$AB5="Due in 6 Months"</formula>
    </cfRule>
    <cfRule type="expression" priority="5" dxfId="4" stopIfTrue="1">
      <formula>$AB5="Monitor"</formula>
    </cfRule>
    <cfRule type="expression" priority="6" dxfId="5" stopIfTrue="1">
      <formula>$AB5="Review Data"</formula>
    </cfRule>
  </conditionalFormatting>
  <conditionalFormatting sqref="AD5:AD504">
    <cfRule type="expression" priority="7" dxfId="4" stopIfTrue="1">
      <formula>AND($A5&lt;&gt;"",$AD5="OK")</formula>
    </cfRule>
    <cfRule type="expression" priority="8" dxfId="6" stopIfTrue="1">
      <formula>AND($A5&lt;&gt;"",$AD5&lt;&gt;"OK")</formula>
    </cfRule>
  </conditionalFormatting>
  <conditionalFormatting sqref="L5:L504">
    <cfRule type="expression" priority="9" dxfId="6" stopIfTrue="1">
      <formula>AND($A5&lt;&gt;"",$L5&lt;&gt;"",$Q5&lt;&gt;"",$L5&lt;=$Q5)</formula>
    </cfRule>
  </conditionalFormatting>
  <conditionalFormatting sqref="A5:L504">
    <cfRule type="expression" priority="10" dxfId="7">
      <formula>$A5&lt;&gt;""</formula>
    </cfRule>
  </conditionalFormatting>
  <conditionalFormatting sqref="U5:U504">
    <cfRule type="expression" priority="11" dxfId="7">
      <formula>$A5&lt;&gt;""</formula>
    </cfRule>
  </conditionalFormatting>
  <conditionalFormatting sqref="Y5:Z504">
    <cfRule type="expression" priority="12" dxfId="7">
      <formula>$A5&lt;&gt;""</formula>
    </cfRule>
  </conditionalFormatting>
  <conditionalFormatting sqref="AE5:AE504">
    <cfRule type="expression" priority="13" dxfId="7">
      <formula>$A5&lt;&gt;""</formula>
    </cfRule>
  </conditionalFormatting>
  <conditionalFormatting sqref="M5:T504">
    <cfRule type="expression" priority="14" dxfId="8">
      <formula>$A5&lt;&gt;""</formula>
    </cfRule>
  </conditionalFormatting>
  <conditionalFormatting sqref="V5:X504">
    <cfRule type="expression" priority="15" dxfId="8">
      <formula>$A5&lt;&gt;""</formula>
    </cfRule>
  </conditionalFormatting>
  <conditionalFormatting sqref="AA5:AD504">
    <cfRule type="expression" priority="16" dxfId="8">
      <formula>$A5&lt;&gt;""</formula>
    </cfRule>
  </conditionalFormatting>
  <conditionalFormatting sqref="AF5:AF504">
    <cfRule type="expression" priority="17" dxfId="8">
      <formula>$A5&lt;&gt;""</formula>
    </cfRule>
  </conditionalFormatting>
  <dataValidations count="8">
    <dataValidation sqref="B5:B504" showDropDown="0" showInputMessage="1" showErrorMessage="1" allowBlank="0" errorTitle="Invalid vehicle type" error="Select a vehicle type from the Settings list." promptTitle="Vehicle type" prompt="Enter one row per installed tire and select a listed vehicle type." type="list" errorStyle="stop">
      <formula1>=INDIRECT("'Settings'!$E$15:$E$20")</formula1>
    </dataValidation>
    <dataValidation sqref="D5:D504" showDropDown="0" showInputMessage="1" showErrorMessage="1" allowBlank="0" errorTitle="Invalid position type" error="Select a position type from the Settings list." promptTitle="Position type" prompt="The selected type determines the replacement tread and default wear assumptions." type="list" errorStyle="stop">
      <formula1>=INDIRECT("'Settings'!$A$15:$A$18")</formula1>
    </dataValidation>
    <dataValidation sqref="G5:G504 I5:I504" showDropDown="0" showInputMessage="1" showErrorMessage="1" allowBlank="0" errorTitle="Invalid date" error="Enter a date from 1/1/2000 through the as-of date on Settings." promptTitle="Manual reading date" prompt="Enter an actual Excel date no later than the Settings as-of date." type="date" errorStyle="stop" operator="between">
      <formula1>DATE(2000,1,1)</formula1>
      <formula2>='Settings'!$B$3</formula2>
    </dataValidation>
    <dataValidation sqref="H5:H504 J5:J504" showDropDown="0" showInputMessage="0" showErrorMessage="1" allowBlank="0" errorTitle="Invalid odometer" error="Enter whole miles from zero through the maximum odometer on Settings." type="whole" errorStyle="stop" operator="between">
      <formula1>0</formula1>
      <formula2>='Settings'!$B$8</formula2>
    </dataValidation>
    <dataValidation sqref="K5:K504" showDropDown="0" showInputMessage="1" showErrorMessage="1" allowBlank="0" errorTitle="Invalid tread depth" error="Enter tread depth greater than zero and within the Settings maximum." promptTitle="Tread depth" prompt="Tire tread values are entered in 32nds of an inch." type="decimal" errorStyle="stop" operator="between">
      <formula1>0.01</formula1>
      <formula2>='Settings'!$B$11</formula2>
    </dataValidation>
    <dataValidation sqref="L5:L504" showDropDown="0" showInputMessage="1" showErrorMessage="1" allowBlank="0" errorTitle="Invalid current tread" error="Enter a nonnegative tread depth no greater than the original tread." promptTitle="Current tread" prompt="Tire tread values are entered in 32nds of an inch." type="custom" errorStyle="stop">
      <formula1>=AND(ISNUMBER(L5),L5&gt;=0,L5&lt;=K5)</formula1>
    </dataValidation>
    <dataValidation sqref="U5:U504" showDropDown="0" showInputMessage="1" showErrorMessage="1" allowBlank="0" errorTitle="Invalid monthly mileage" error="Enter monthly miles within the Settings limit or leave the cell blank." promptTitle="Optional monthly mileage" prompt="Leave Planned Monthly Miles blank to use the default from Settings." type="custom" errorStyle="stop">
      <formula1>=OR(U5="",AND(ISNUMBER(U5),U5&gt;=1,U5&lt;='Settings'!$B$9))</formula1>
    </dataValidation>
    <dataValidation sqref="Y5:Z504" showDropDown="0" showInputMessage="1" showErrorMessage="1" allowBlank="0" errorTitle="Invalid cost" error="Enter a nonnegative cost within the maximum on Settings." promptTitle="Replacement cost input" prompt="Enter the expected per-tire cost or labor cost in U.S. dollars." type="decimal" errorStyle="stop" operator="between">
      <formula1>0</formula1>
      <formula2>='Settings'!$B$10</formula2>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tabColor rgb="002A8C82"/>
    <outlinePr summaryBelow="1" summaryRight="1"/>
    <pageSetUpPr/>
  </sheetPr>
  <dimension ref="A1:F23"/>
  <sheetViews>
    <sheetView showGridLines="0" zoomScale="95" workbookViewId="0">
      <pane ySplit="2" topLeftCell="A3" activePane="bottomLeft" state="frozen"/>
      <selection pane="bottomLeft" activeCell="A1" sqref="A1"/>
    </sheetView>
  </sheetViews>
  <sheetFormatPr baseColWidth="8" defaultRowHeight="15"/>
  <cols>
    <col width="34" customWidth="1" min="1" max="1"/>
    <col width="24" customWidth="1" min="2" max="2"/>
    <col width="29" customWidth="1" min="3" max="3"/>
    <col width="20" customWidth="1" min="4" max="4"/>
    <col width="24" customWidth="1" min="5" max="5"/>
    <col width="18" customWidth="1" min="6" max="6"/>
  </cols>
  <sheetData>
    <row r="1" ht="34" customHeight="1">
      <c r="A1" s="1" t="inlineStr">
        <is>
          <t>Tire Forecast Settings</t>
        </is>
      </c>
    </row>
    <row r="2" ht="34" customHeight="1">
      <c r="A2" s="2" t="inlineStr">
        <is>
          <t>Yellow cells are editable assumptions. Replacement thresholds are fleet planning values and are not a statement of regulatory compliance.</t>
        </is>
      </c>
    </row>
    <row r="3">
      <c r="A3" s="39" t="inlineStr">
        <is>
          <t>As of Date</t>
        </is>
      </c>
      <c r="B3" s="63" t="n">
        <v>46273</v>
      </c>
      <c r="D3" s="41" t="inlineStr">
        <is>
          <t>Editing Guidance</t>
        </is>
      </c>
      <c r="E3" s="42" t="inlineStr">
        <is>
          <t>Change yellow cells to reflect fleet planning assumptions.</t>
        </is>
      </c>
      <c r="F3" s="43" t="n"/>
    </row>
    <row r="4">
      <c r="A4" s="39" t="inlineStr">
        <is>
          <t>Default Planned Monthly Miles</t>
        </is>
      </c>
      <c r="B4" s="44" t="n">
        <v>6000</v>
      </c>
    </row>
    <row r="5">
      <c r="A5" s="39" t="inlineStr">
        <is>
          <t>Due Soon Window (days)</t>
        </is>
      </c>
      <c r="B5" s="44" t="n">
        <v>30</v>
      </c>
    </row>
    <row r="6">
      <c r="A6" s="39" t="inlineStr">
        <is>
          <t>Near-Term Window (days)</t>
        </is>
      </c>
      <c r="B6" s="44" t="n">
        <v>90</v>
      </c>
    </row>
    <row r="7">
      <c r="A7" s="39" t="inlineStr">
        <is>
          <t>Planning Horizon (months)</t>
        </is>
      </c>
      <c r="B7" s="44" t="n">
        <v>12</v>
      </c>
    </row>
    <row r="8">
      <c r="A8" s="39" t="inlineStr">
        <is>
          <t>Maximum Expected Odometer</t>
        </is>
      </c>
      <c r="B8" s="44" t="n">
        <v>2000000</v>
      </c>
    </row>
    <row r="9">
      <c r="A9" s="39" t="inlineStr">
        <is>
          <t>Maximum Planned Monthly Miles</t>
        </is>
      </c>
      <c r="B9" s="44" t="n">
        <v>50000</v>
      </c>
    </row>
    <row r="10">
      <c r="A10" s="39" t="inlineStr">
        <is>
          <t>Maximum Tire or Labor Cost</t>
        </is>
      </c>
      <c r="B10" s="44" t="n">
        <v>10000</v>
      </c>
    </row>
    <row r="11">
      <c r="A11" s="39" t="inlineStr">
        <is>
          <t>Maximum Tread Depth (32nds)</t>
        </is>
      </c>
      <c r="B11" s="44" t="n">
        <v>40</v>
      </c>
    </row>
    <row r="14" ht="38" customHeight="1">
      <c r="A14" s="12" t="inlineStr">
        <is>
          <t>Position Type</t>
        </is>
      </c>
      <c r="B14" s="12" t="inlineStr">
        <is>
          <t>Replacement Tread (32nds)</t>
        </is>
      </c>
      <c r="C14" s="12" t="inlineStr">
        <is>
          <t>Default Wear Rate (32nds/1,000 mi)</t>
        </is>
      </c>
      <c r="E14" s="12" t="inlineStr">
        <is>
          <t>Vehicle Types</t>
        </is>
      </c>
    </row>
    <row r="15">
      <c r="A15" s="45" t="inlineStr">
        <is>
          <t>Steer</t>
        </is>
      </c>
      <c r="B15" s="64" t="n">
        <v>4</v>
      </c>
      <c r="C15" s="47" t="n">
        <v>0.12</v>
      </c>
      <c r="E15" s="48" t="inlineStr">
        <is>
          <t>Tractor</t>
        </is>
      </c>
    </row>
    <row r="16">
      <c r="A16" s="45" t="inlineStr">
        <is>
          <t>Drive</t>
        </is>
      </c>
      <c r="B16" s="64" t="n">
        <v>3</v>
      </c>
      <c r="C16" s="47" t="n">
        <v>0.1</v>
      </c>
      <c r="E16" s="48" t="inlineStr">
        <is>
          <t>Straight Truck</t>
        </is>
      </c>
    </row>
    <row r="17">
      <c r="A17" s="45" t="inlineStr">
        <is>
          <t>Trailer</t>
        </is>
      </c>
      <c r="B17" s="64" t="n">
        <v>2</v>
      </c>
      <c r="C17" s="47" t="n">
        <v>0.08</v>
      </c>
      <c r="E17" s="48" t="inlineStr">
        <is>
          <t>Cargo Van</t>
        </is>
      </c>
    </row>
    <row r="18">
      <c r="A18" s="45" t="inlineStr">
        <is>
          <t>Spare/Other</t>
        </is>
      </c>
      <c r="B18" s="64" t="n">
        <v>3</v>
      </c>
      <c r="C18" s="47" t="n">
        <v>0.09</v>
      </c>
      <c r="E18" s="48" t="inlineStr">
        <is>
          <t>Pickup</t>
        </is>
      </c>
    </row>
    <row r="19">
      <c r="E19" s="48" t="inlineStr">
        <is>
          <t>Trailer</t>
        </is>
      </c>
    </row>
    <row r="20">
      <c r="E20" s="48" t="inlineStr">
        <is>
          <t>Service Vehicle</t>
        </is>
      </c>
    </row>
    <row r="22">
      <c r="A22" s="11" t="inlineStr">
        <is>
          <t>Forecast Method Note</t>
        </is>
      </c>
    </row>
    <row r="23" ht="82" customHeight="1">
      <c r="A23" s="5" t="inlineStr">
        <is>
          <t>Observed wear is calculated from tread used divided by miles since installation. If no measurable wear is available, the forecast uses the default wear rate for the selected position type. Replacement tread thresholds are fleet planning assumptions and should be reviewed against company policy, operating conditions, local routes, loads, tire models, and tire manufacturer guidance.</t>
        </is>
      </c>
    </row>
  </sheetData>
  <mergeCells count="1">
    <mergeCell ref="A1:F1"/>
  </mergeCells>
  <dataValidations count="3">
    <dataValidation sqref="B3" showDropDown="0" showInputMessage="0" showErrorMessage="0" allowBlank="0" errorTitle="Invalid date" error="Enter a valid planning date." type="date" errorStyle="stop" operator="between">
      <formula1>DATE(2000,1,1)</formula1>
      <formula2>DATE(2099,12,31)</formula2>
    </dataValidation>
    <dataValidation sqref="B4:B11" showDropDown="0" showInputMessage="0" showErrorMessage="0" allowBlank="0" errorTitle="Invalid assumption" error="Enter a nonnegative whole number within the planning limit." type="whole" errorStyle="stop" operator="between">
      <formula1>0</formula1>
      <formula2>2000000</formula2>
    </dataValidation>
    <dataValidation sqref="B15:C18" showDropDown="0" showInputMessage="0" showErrorMessage="0" allowBlank="0" errorTitle="Invalid tread assumption" error="Enter a positive tread or wear-rate assumption." type="decimal" errorStyle="stop" operator="between">
      <formula1>0.01</formula1>
      <formula2>40</formula2>
    </dataValidation>
  </dataValidations>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Fleet Sheet Lab</dc:creator>
  <dc:title xmlns:dc="http://purl.org/dc/elements/1.1/">Tire Replacement Forecast</dc:title>
  <dc:subject xmlns:dc="http://purl.org/dc/elements/1.1/">Manual fleet tire replacement timing and cost planning</dc:subject>
  <dcterms:created xmlns:dcterms="http://purl.org/dc/terms/" xmlns:xsi="http://www.w3.org/2001/XMLSchema-instance" xsi:type="dcterms:W3CDTF">2026-09-08T14:27:48Z</dcterms:created>
  <dcterms:modified xmlns:dcterms="http://purl.org/dc/terms/" xmlns:xsi="http://www.w3.org/2001/XMLSchema-instance" xsi:type="dcterms:W3CDTF">2026-09-08T14:27:51+00:00Z</dcterms:modified>
</cp:coreProperties>
</file>