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Trip Plan" sheetId="2" state="visible" r:id="rId2"/>
    <sheet xmlns:r="http://schemas.openxmlformats.org/officeDocument/2006/relationships" name="Settings" sheetId="3" state="visible" r:id="rId3"/>
  </sheets>
  <definedNames>
    <definedName name="_xlnm.Print_Area" localSheetId="0">'Dashboard'!$A$1:$M$33</definedName>
    <definedName name="_xlnm.Print_Area" localSheetId="1">'Trip Plan'!$A$1:$T$16</definedName>
    <definedName name="_xlnm.Print_Area" localSheetId="2">'Settings'!$A$1:$D$16</definedName>
  </definedNames>
  <calcPr calcId="124519" calcMode="auto" fullCalcOnLoad="1" forceFullCalc="1"/>
</workbook>
</file>

<file path=xl/styles.xml><?xml version="1.0" encoding="utf-8"?>
<styleSheet xmlns="http://schemas.openxmlformats.org/spreadsheetml/2006/main">
  <numFmts count="5">
    <numFmt numFmtId="164" formatCode="m/d/yyyy h:mm AM/PM"/>
    <numFmt numFmtId="165" formatCode="0.0"/>
    <numFmt numFmtId="166" formatCode="$#,##0.00"/>
    <numFmt numFmtId="167" formatCode="m/d/yyyy"/>
    <numFmt numFmtId="168" formatCode="$0.00"/>
  </numFmts>
  <fonts count="7">
    <font>
      <name val="Calibri"/>
      <family val="2"/>
      <color theme="1"/>
      <sz val="11"/>
      <scheme val="minor"/>
    </font>
    <font>
      <name val="Calibri"/>
      <b val="1"/>
      <color rgb="00FFFFFF"/>
      <sz val="16"/>
    </font>
    <font>
      <name val="Calibri"/>
      <i val="1"/>
      <color rgb="00FFFFFF"/>
      <sz val="11"/>
    </font>
    <font>
      <name val="Calibri"/>
      <b val="1"/>
      <color rgb="0020343E"/>
      <sz val="10"/>
    </font>
    <font>
      <name val="Calibri"/>
      <color rgb="0020343E"/>
      <sz val="10"/>
    </font>
    <font>
      <name val="Calibri"/>
      <b val="1"/>
      <color rgb="00FFFFFF"/>
      <sz val="10"/>
    </font>
    <font>
      <name val="Calibri"/>
      <b val="1"/>
      <color rgb="00FFFFFF"/>
      <sz val="11"/>
    </font>
  </fonts>
  <fills count="8">
    <fill>
      <patternFill/>
    </fill>
    <fill>
      <patternFill patternType="gray125"/>
    </fill>
    <fill>
      <patternFill patternType="solid">
        <fgColor rgb="00123B52"/>
      </patternFill>
    </fill>
    <fill>
      <patternFill patternType="solid">
        <fgColor rgb="002A8C82"/>
      </patternFill>
    </fill>
    <fill>
      <patternFill patternType="solid">
        <fgColor rgb="00E0F3EF"/>
      </patternFill>
    </fill>
    <fill>
      <patternFill patternType="solid">
        <fgColor rgb="00FFF2CC"/>
      </patternFill>
    </fill>
    <fill>
      <patternFill patternType="solid">
        <fgColor rgb="00F1F7F5"/>
      </patternFill>
    </fill>
    <fill>
      <patternFill patternType="solid">
        <fgColor rgb="00DDEBF7"/>
      </patternFill>
    </fill>
  </fills>
  <borders count="6">
    <border>
      <left/>
      <right/>
      <top/>
      <bottom/>
      <diagonal/>
    </border>
    <border>
      <left style="thin">
        <color rgb="00CDDDE1"/>
      </left>
      <right style="thin">
        <color rgb="00CDDDE1"/>
      </right>
      <top style="thin">
        <color rgb="00CDDDE1"/>
      </top>
      <bottom style="thin">
        <color rgb="00CDDDE1"/>
      </bottom>
    </border>
    <border>
      <left/>
      <right/>
      <top style="thin">
        <color rgb="00CDDDE1"/>
      </top>
      <bottom/>
      <diagonal/>
    </border>
    <border>
      <left/>
      <right style="thin">
        <color rgb="00CDDDE1"/>
      </right>
      <top style="thin">
        <color rgb="00CDDDE1"/>
      </top>
      <bottom/>
      <diagonal/>
    </border>
    <border>
      <left/>
      <right/>
      <top style="thin">
        <color rgb="00CDDDE1"/>
      </top>
      <bottom style="thin">
        <color rgb="00CDDDE1"/>
      </bottom>
      <diagonal/>
    </border>
    <border>
      <left/>
      <right style="thin">
        <color rgb="00CDDDE1"/>
      </right>
      <top style="thin">
        <color rgb="00CDDDE1"/>
      </top>
      <bottom style="thin">
        <color rgb="00CDDDE1"/>
      </bottom>
      <diagonal/>
    </border>
  </borders>
  <cellStyleXfs count="1">
    <xf numFmtId="0" fontId="0" fillId="0" borderId="0"/>
  </cellStyleXfs>
  <cellXfs count="58">
    <xf numFmtId="0" fontId="0" fillId="0" borderId="0" pivotButton="0" quotePrefix="0" xfId="0"/>
    <xf numFmtId="0" fontId="1" fillId="2" borderId="1" applyAlignment="1" pivotButton="0" quotePrefix="0" xfId="0">
      <alignment horizontal="center" vertical="center"/>
    </xf>
    <xf numFmtId="0" fontId="2" fillId="3" borderId="1" applyAlignment="1" pivotButton="0" quotePrefix="0" xfId="0">
      <alignment horizontal="centerContinuous" vertical="center"/>
    </xf>
    <xf numFmtId="0" fontId="0" fillId="3" borderId="1" pivotButton="0" quotePrefix="0" xfId="0"/>
    <xf numFmtId="0" fontId="6" fillId="3" borderId="1" applyAlignment="1" pivotButton="0" quotePrefix="0" xfId="0">
      <alignment horizontal="left" vertical="center"/>
    </xf>
    <xf numFmtId="0" fontId="3" fillId="4" borderId="1" applyAlignment="1" pivotButton="0" quotePrefix="0" xfId="0">
      <alignment horizontal="left" vertical="top" wrapText="1"/>
    </xf>
    <xf numFmtId="0" fontId="3" fillId="7" borderId="1" applyAlignment="1" pivotButton="0" quotePrefix="0" xfId="0">
      <alignment horizontal="center" vertical="center" wrapText="1"/>
    </xf>
    <xf numFmtId="164" fontId="3" fillId="7" borderId="1" applyAlignment="1" pivotButton="0" quotePrefix="0" xfId="0">
      <alignment horizontal="center" vertical="center" wrapText="1"/>
    </xf>
    <xf numFmtId="3" fontId="3" fillId="7" borderId="1" applyAlignment="1" pivotButton="0" quotePrefix="0" xfId="0">
      <alignment horizontal="center" vertical="center" wrapText="1"/>
    </xf>
    <xf numFmtId="165" fontId="3" fillId="7" borderId="1" applyAlignment="1" pivotButton="0" quotePrefix="0" xfId="0">
      <alignment horizontal="center" vertical="center" wrapText="1"/>
    </xf>
    <xf numFmtId="166" fontId="3" fillId="7" borderId="1" applyAlignment="1" pivotButton="0" quotePrefix="0" xfId="0">
      <alignment horizontal="center" vertical="center" wrapText="1"/>
    </xf>
    <xf numFmtId="0" fontId="5" fillId="2" borderId="1" applyAlignment="1" pivotButton="0" quotePrefix="0" xfId="0">
      <alignment horizontal="center" vertical="center" wrapText="1"/>
    </xf>
    <xf numFmtId="0" fontId="4" fillId="7" borderId="1" applyAlignment="1" pivotButton="0" quotePrefix="0" xfId="0">
      <alignment horizontal="center" vertical="center" wrapText="1"/>
    </xf>
    <xf numFmtId="3" fontId="4" fillId="7" borderId="1" applyAlignment="1" pivotButton="0" quotePrefix="0" xfId="0">
      <alignment horizontal="center" vertical="center" wrapText="1"/>
    </xf>
    <xf numFmtId="165" fontId="4" fillId="7" borderId="1" applyAlignment="1" pivotButton="0" quotePrefix="0" xfId="0">
      <alignment horizontal="center" vertical="center" wrapText="1"/>
    </xf>
    <xf numFmtId="167" fontId="4" fillId="7" borderId="1" applyAlignment="1" pivotButton="0" quotePrefix="0" xfId="0">
      <alignment horizontal="center" vertical="center"/>
    </xf>
    <xf numFmtId="165" fontId="4" fillId="7" borderId="1" applyAlignment="1" pivotButton="0" quotePrefix="0" xfId="0">
      <alignment horizontal="center" vertical="center"/>
    </xf>
    <xf numFmtId="0" fontId="4" fillId="7" borderId="1" applyAlignment="1" pivotButton="0" quotePrefix="0" xfId="0">
      <alignment horizontal="center" vertical="center"/>
    </xf>
    <xf numFmtId="0" fontId="5" fillId="2" borderId="1" applyAlignment="1" pivotButton="0" quotePrefix="0" xfId="0">
      <alignment horizontal="center" vertical="center"/>
    </xf>
    <xf numFmtId="0" fontId="3" fillId="5" borderId="1" applyAlignment="1" pivotButton="0" quotePrefix="0" xfId="0">
      <alignment horizontal="center" vertical="center"/>
    </xf>
    <xf numFmtId="0" fontId="3" fillId="7" borderId="1" applyAlignment="1" pivotButton="0" quotePrefix="0" xfId="0">
      <alignment horizontal="center" vertical="center"/>
    </xf>
    <xf numFmtId="0" fontId="4" fillId="6" borderId="1" applyAlignment="1" pivotButton="0" quotePrefix="0" xfId="0">
      <alignment horizontal="left" vertical="top" wrapText="1"/>
    </xf>
    <xf numFmtId="0" fontId="3" fillId="0" borderId="0" applyAlignment="1" pivotButton="0" quotePrefix="0" xfId="0">
      <alignment horizontal="left" vertical="center"/>
    </xf>
    <xf numFmtId="0" fontId="3" fillId="6" borderId="1" applyAlignment="1" pivotButton="0" quotePrefix="0" xfId="0">
      <alignment horizontal="left" vertical="center"/>
    </xf>
    <xf numFmtId="0" fontId="0" fillId="6" borderId="1" pivotButton="0" quotePrefix="0" xfId="0"/>
    <xf numFmtId="0" fontId="4" fillId="5" borderId="1" applyAlignment="1" pivotButton="0" quotePrefix="0" xfId="0">
      <alignment horizontal="center" vertical="center"/>
    </xf>
    <xf numFmtId="0" fontId="4" fillId="5" borderId="1" applyAlignment="1" pivotButton="0" quotePrefix="0" xfId="0">
      <alignment horizontal="left" vertical="top" wrapText="1"/>
    </xf>
    <xf numFmtId="3" fontId="4" fillId="5" borderId="1" applyAlignment="1" pivotButton="0" quotePrefix="0" xfId="0">
      <alignment horizontal="center" vertical="center"/>
    </xf>
    <xf numFmtId="1" fontId="4" fillId="5" borderId="1" applyAlignment="1" pivotButton="0" quotePrefix="0" xfId="0">
      <alignment horizontal="center" vertical="center"/>
    </xf>
    <xf numFmtId="1" fontId="4" fillId="7" borderId="1" applyAlignment="1" pivotButton="0" quotePrefix="0" xfId="0">
      <alignment horizontal="center" vertical="center"/>
    </xf>
    <xf numFmtId="165" fontId="4" fillId="5" borderId="1" applyAlignment="1" pivotButton="0" quotePrefix="0" xfId="0">
      <alignment horizontal="center" vertical="center"/>
    </xf>
    <xf numFmtId="164" fontId="4" fillId="7" borderId="1" applyAlignment="1" pivotButton="0" quotePrefix="0" xfId="0">
      <alignment horizontal="center" vertical="center"/>
    </xf>
    <xf numFmtId="3" fontId="4" fillId="7" borderId="1" applyAlignment="1" pivotButton="0" quotePrefix="0" xfId="0">
      <alignment horizontal="center" vertical="center"/>
    </xf>
    <xf numFmtId="166" fontId="4" fillId="7" borderId="1" applyAlignment="1" pivotButton="0" quotePrefix="0" xfId="0">
      <alignment horizontal="center" vertical="center"/>
    </xf>
    <xf numFmtId="0" fontId="4" fillId="7" borderId="1" applyAlignment="1" pivotButton="0" quotePrefix="0" xfId="0">
      <alignment horizontal="left" vertical="top" wrapText="1"/>
    </xf>
    <xf numFmtId="0" fontId="4" fillId="5" borderId="1" applyAlignment="1" pivotButton="0" quotePrefix="0" xfId="0">
      <alignment horizontal="left" vertical="center"/>
    </xf>
    <xf numFmtId="0" fontId="5" fillId="3" borderId="1" applyAlignment="1" pivotButton="0" quotePrefix="0" xfId="0">
      <alignment horizontal="center" vertical="center" wrapText="1"/>
    </xf>
    <xf numFmtId="164" fontId="4" fillId="5" borderId="1" applyAlignment="1" pivotButton="0" quotePrefix="0" xfId="0">
      <alignment horizontal="left" vertical="center"/>
    </xf>
    <xf numFmtId="0" fontId="4" fillId="6" borderId="1" applyAlignment="1" pivotButton="0" quotePrefix="0" xfId="0">
      <alignment horizontal="left" vertical="center"/>
    </xf>
    <xf numFmtId="1" fontId="4" fillId="5" borderId="1" applyAlignment="1" pivotButton="0" quotePrefix="0" xfId="0">
      <alignment horizontal="left" vertical="center"/>
    </xf>
    <xf numFmtId="165" fontId="4" fillId="5" borderId="1" applyAlignment="1" pivotButton="0" quotePrefix="0" xfId="0">
      <alignment horizontal="left" vertical="center"/>
    </xf>
    <xf numFmtId="168" fontId="4" fillId="5" borderId="1" applyAlignment="1" pivotButton="0" quotePrefix="0" xfId="0">
      <alignment horizontal="left" vertical="center"/>
    </xf>
    <xf numFmtId="0" fontId="4" fillId="7" borderId="1" applyAlignment="1" pivotButton="0" quotePrefix="0" xfId="0">
      <alignment horizontal="left" vertical="center"/>
    </xf>
    <xf numFmtId="2" fontId="4" fillId="5" borderId="1" applyAlignment="1" pivotButton="0" quotePrefix="0" xfId="0">
      <alignment horizontal="left" vertical="center"/>
    </xf>
    <xf numFmtId="0" fontId="0" fillId="0" borderId="4" pivotButton="0" quotePrefix="0" xfId="0"/>
    <xf numFmtId="0" fontId="0" fillId="0" borderId="5" pivotButton="0" quotePrefix="0" xfId="0"/>
    <xf numFmtId="164" fontId="3" fillId="7" borderId="1" applyAlignment="1" pivotButton="0" quotePrefix="0" xfId="0">
      <alignment horizontal="center" vertical="center" wrapText="1"/>
    </xf>
    <xf numFmtId="165" fontId="3" fillId="7" borderId="1" applyAlignment="1" pivotButton="0" quotePrefix="0" xfId="0">
      <alignment horizontal="center" vertical="center" wrapText="1"/>
    </xf>
    <xf numFmtId="166" fontId="3" fillId="7" borderId="1" applyAlignment="1" pivotButton="0" quotePrefix="0" xfId="0">
      <alignment horizontal="center" vertical="center" wrapText="1"/>
    </xf>
    <xf numFmtId="165" fontId="4" fillId="7" borderId="1" applyAlignment="1" pivotButton="0" quotePrefix="0" xfId="0">
      <alignment horizontal="center" vertical="center" wrapText="1"/>
    </xf>
    <xf numFmtId="167" fontId="4" fillId="7" borderId="1" applyAlignment="1" pivotButton="0" quotePrefix="0" xfId="0">
      <alignment horizontal="center" vertical="center"/>
    </xf>
    <xf numFmtId="165" fontId="4" fillId="7" borderId="1" applyAlignment="1" pivotButton="0" quotePrefix="0" xfId="0">
      <alignment horizontal="center" vertical="center"/>
    </xf>
    <xf numFmtId="165" fontId="4" fillId="5" borderId="1" applyAlignment="1" pivotButton="0" quotePrefix="0" xfId="0">
      <alignment horizontal="center" vertical="center"/>
    </xf>
    <xf numFmtId="164" fontId="4" fillId="7" borderId="1" applyAlignment="1" pivotButton="0" quotePrefix="0" xfId="0">
      <alignment horizontal="center" vertical="center"/>
    </xf>
    <xf numFmtId="166" fontId="4" fillId="7" borderId="1" applyAlignment="1" pivotButton="0" quotePrefix="0" xfId="0">
      <alignment horizontal="center" vertical="center"/>
    </xf>
    <xf numFmtId="164" fontId="4" fillId="5" borderId="1" applyAlignment="1" pivotButton="0" quotePrefix="0" xfId="0">
      <alignment horizontal="left" vertical="center"/>
    </xf>
    <xf numFmtId="165" fontId="4" fillId="5" borderId="1" applyAlignment="1" pivotButton="0" quotePrefix="0" xfId="0">
      <alignment horizontal="left" vertical="center"/>
    </xf>
    <xf numFmtId="168" fontId="4" fillId="5" borderId="1" applyAlignment="1" pivotButton="0" quotePrefix="0" xfId="0">
      <alignment horizontal="left" vertical="center"/>
    </xf>
  </cellXfs>
  <cellStyles count="1">
    <cellStyle name="Normal" xfId="0" builtinId="0" hidden="0"/>
  </cellStyles>
  <dxfs count="5">
    <dxf>
      <font>
        <name val="Calibri"/>
        <b val="1"/>
        <color rgb="001F6B3B"/>
        <sz val="10"/>
      </font>
      <fill>
        <patternFill patternType="solid">
          <fgColor rgb="00D9EAD3"/>
        </patternFill>
      </fill>
    </dxf>
    <dxf>
      <font>
        <name val="Calibri"/>
        <b val="1"/>
        <color rgb="009C0006"/>
        <sz val="10"/>
      </font>
      <fill>
        <patternFill patternType="solid">
          <fgColor rgb="00FCE8E6"/>
        </patternFill>
      </fill>
    </dxf>
    <dxf>
      <font>
        <name val="Calibri"/>
        <b val="1"/>
        <color rgb="009C5700"/>
        <sz val="10"/>
      </font>
      <fill>
        <patternFill patternType="solid">
          <fgColor rgb="00FCE8C3"/>
        </patternFill>
      </fill>
    </dxf>
    <dxf>
      <font>
        <name val="Calibri"/>
        <color rgb="0059636A"/>
        <sz val="10"/>
      </font>
      <fill>
        <patternFill patternType="solid">
          <fgColor rgb="00E7ECEF"/>
        </patternFill>
      </fill>
    </dxf>
    <dxf>
      <font>
        <name val="Calibri"/>
        <color rgb="0020343E"/>
        <sz val="10"/>
      </font>
      <fill>
        <patternFill patternType="solid">
          <fgColor rgb="00DDEB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Planned Drive Hours by Departure Date</a:t>
            </a:r>
          </a:p>
        </rich>
      </tx>
    </title>
    <plotArea>
      <barChart>
        <barDir val="col"/>
        <grouping val="clustered"/>
        <ser>
          <idx val="0"/>
          <order val="0"/>
          <tx>
            <strRef>
              <f>'Dashboard'!B23</f>
            </strRef>
          </tx>
          <spPr>
            <a:solidFill xmlns:a="http://schemas.openxmlformats.org/drawingml/2006/main">
              <a:srgbClr val="123B52"/>
            </a:solidFill>
            <a:ln xmlns:a="http://schemas.openxmlformats.org/drawingml/2006/main">
              <a:solidFill>
                <a:srgbClr val="123B52"/>
              </a:solidFill>
              <a:prstDash val="solid"/>
            </a:ln>
          </spPr>
          <cat>
            <numRef>
              <f>'Dashboard'!$A$24:$A$30</f>
            </numRef>
          </cat>
          <val>
            <numRef>
              <f>'Dashboard'!$B$24:$B$30</f>
            </numRef>
          </val>
        </ser>
        <ser>
          <idx val="1"/>
          <order val="1"/>
          <tx>
            <strRef>
              <f>'Dashboard'!C23</f>
            </strRef>
          </tx>
          <spPr>
            <a:solidFill xmlns:a="http://schemas.openxmlformats.org/drawingml/2006/main">
              <a:srgbClr val="2A8C82"/>
            </a:solidFill>
            <a:ln xmlns:a="http://schemas.openxmlformats.org/drawingml/2006/main">
              <a:solidFill>
                <a:srgbClr val="2A8C82"/>
              </a:solidFill>
              <a:prstDash val="solid"/>
            </a:ln>
          </spPr>
          <cat>
            <numRef>
              <f>'Dashboard'!$A$24:$A$30</f>
            </numRef>
          </cat>
          <val>
            <numRef>
              <f>'Dashboard'!$C$24:$C$30</f>
            </numRef>
          </val>
        </ser>
        <gapWidth val="150"/>
        <overlap val="0"/>
        <axId val="10"/>
        <axId val="100"/>
      </barChart>
      <catAx>
        <axId val="10"/>
        <scaling>
          <orientation val="minMax"/>
        </scaling>
        <axPos val="l"/>
        <title>
          <tx>
            <rich>
              <a:bodyPr xmlns:a="http://schemas.openxmlformats.org/drawingml/2006/main"/>
              <a:p xmlns:a="http://schemas.openxmlformats.org/drawingml/2006/main">
                <a:pPr>
                  <a:defRPr/>
                </a:pPr>
                <a:r>
                  <a:t>Departure Date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Hours</a:t>
                </a:r>
              </a:p>
            </rich>
          </tx>
        </title>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22</row>
      <rowOff>0</rowOff>
    </from>
    <ext cx="486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TripPlan" displayName="tblTripPlan" ref="A6:T16" headerRowCount="1">
  <autoFilter ref="A6:T16"/>
  <tableColumns count="20">
    <tableColumn id="1" name="Leg #"/>
    <tableColumn id="2" name="Origin"/>
    <tableColumn id="3" name="Destination"/>
    <tableColumn id="4" name="Assigned Driver"/>
    <tableColumn id="5" name="Leg Miles"/>
    <tableColumn id="6" name="Speed Override (mph)"/>
    <tableColumn id="7" name="Planned Speed (mph)"/>
    <tableColumn id="8" name="Planned Drive Hours"/>
    <tableColumn id="9" name="Stop/Handoff Override (hours)"/>
    <tableColumn id="10" name="Planned Stop/Handoff Hours"/>
    <tableColumn id="11" name="Planned Departure"/>
    <tableColumn id="12" name="Planned Arrival"/>
    <tableColumn id="13" name="Departure Date"/>
    <tableColumn id="14" name="Assignment Gap (hours)"/>
    <tableColumn id="15" name="Cumulative Miles"/>
    <tableColumn id="16" name="Estimated Gallons"/>
    <tableColumn id="17" name="Estimated Fuel Cost"/>
    <tableColumn id="18" name="Status"/>
    <tableColumn id="19" name="Notes"/>
    <tableColumn id="20" name="Plan Check"/>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tabColor rgb="00123B52"/>
    <outlinePr summaryBelow="1" summaryRight="1"/>
    <pageSetUpPr fitToPage="1"/>
  </sheetPr>
  <dimension ref="A1:H101"/>
  <sheetViews>
    <sheetView showGridLines="0" workbookViewId="0">
      <pane ySplit="3" topLeftCell="A4" activePane="bottomLeft" state="frozen"/>
      <selection pane="bottomLeft" activeCell="A1" sqref="A1"/>
    </sheetView>
  </sheetViews>
  <sheetFormatPr baseColWidth="8" defaultRowHeight="15"/>
  <cols>
    <col width="27" customWidth="1" min="1" max="1"/>
    <col width="17" customWidth="1" min="2" max="2"/>
    <col width="18" customWidth="1" min="3" max="3"/>
    <col width="25" customWidth="1" min="4" max="4"/>
    <col width="17" customWidth="1" min="5" max="5"/>
    <col width="17" customWidth="1" min="6" max="6"/>
    <col width="24" customWidth="1" min="7" max="7"/>
    <col width="20" customWidth="1" min="8" max="8"/>
    <col width="12" customWidth="1" min="9" max="9"/>
    <col width="12" customWidth="1" min="10" max="10"/>
    <col width="12" customWidth="1" min="11" max="11"/>
    <col width="12" customWidth="1" min="12" max="12"/>
    <col width="12" customWidth="1" min="13" max="13"/>
  </cols>
  <sheetData>
    <row r="1" ht="30" customHeight="1">
      <c r="A1" s="1" t="inlineStr">
        <is>
          <t>Team Driver Trip Planning Dashboard</t>
        </is>
      </c>
      <c r="B1" s="44" t="n"/>
      <c r="C1" s="44" t="n"/>
      <c r="D1" s="44" t="n"/>
      <c r="E1" s="44" t="n"/>
      <c r="F1" s="44" t="n"/>
      <c r="G1" s="44" t="n"/>
      <c r="H1" s="45" t="n"/>
    </row>
    <row r="2" ht="23" customHeight="1">
      <c r="A2" s="2" t="inlineStr">
        <is>
          <t>Route timing, driver assignments, fuel estimates, and planning checks</t>
        </is>
      </c>
      <c r="B2" s="3" t="n"/>
      <c r="C2" s="3" t="n"/>
      <c r="D2" s="3" t="n"/>
      <c r="E2" s="3" t="n"/>
      <c r="F2" s="3" t="n"/>
      <c r="G2" s="3" t="n"/>
      <c r="H2" s="3" t="n"/>
    </row>
    <row r="3"/>
    <row r="4" ht="23" customHeight="1">
      <c r="A4" s="4" t="inlineStr">
        <is>
          <t>Trip Overview</t>
        </is>
      </c>
      <c r="B4" s="3" t="n"/>
      <c r="C4" s="3" t="n"/>
      <c r="D4" s="3" t="n"/>
      <c r="E4" s="3" t="n"/>
      <c r="F4" s="3" t="n"/>
      <c r="G4" s="3" t="n"/>
      <c r="H4" s="3" t="n"/>
    </row>
    <row r="5" ht="34" customHeight="1">
      <c r="A5" s="5" t="inlineStr">
        <is>
          <t>Trip ID</t>
        </is>
      </c>
      <c r="B5" s="6">
        <f>'Settings'!$B$3</f>
        <v/>
      </c>
      <c r="D5" s="5" t="inlineStr">
        <is>
          <t>Planned Start</t>
        </is>
      </c>
      <c r="E5" s="46">
        <f>'Settings'!$B$4</f>
        <v/>
      </c>
      <c r="G5" s="5" t="inlineStr">
        <is>
          <t>Target Delivery</t>
        </is>
      </c>
      <c r="H5" s="46">
        <f>'Settings'!$B$5</f>
        <v/>
      </c>
    </row>
    <row r="6"/>
    <row r="7" ht="34" customHeight="1">
      <c r="A7" s="5" t="inlineStr">
        <is>
          <t>Total Miles</t>
        </is>
      </c>
      <c r="B7" s="8">
        <f>SUM('Trip Plan'!$E$7:$E$206)</f>
        <v/>
      </c>
      <c r="D7" s="5" t="inlineStr">
        <is>
          <t>Planned Drive Hours</t>
        </is>
      </c>
      <c r="E7" s="47">
        <f>SUM('Trip Plan'!$H$7:$H$206)</f>
        <v/>
      </c>
      <c r="G7" s="5" t="inlineStr">
        <is>
          <t>Planned Elapsed Hours</t>
        </is>
      </c>
      <c r="H7" s="47">
        <f>IFERROR((MAX('Trip Plan'!$L$7:$L$206)-MIN('Trip Plan'!$K$7:$K$206))*24,0)</f>
        <v/>
      </c>
    </row>
    <row r="8"/>
    <row r="9" ht="34" customHeight="1">
      <c r="A9" s="5" t="inlineStr">
        <is>
          <t>Estimated Gallons</t>
        </is>
      </c>
      <c r="B9" s="47">
        <f>SUM('Trip Plan'!$P$7:$P$206)</f>
        <v/>
      </c>
      <c r="D9" s="5" t="inlineStr">
        <is>
          <t>Estimated Fuel Cost</t>
        </is>
      </c>
      <c r="E9" s="48">
        <f>SUM('Trip Plan'!$Q$7:$Q$206)</f>
        <v/>
      </c>
      <c r="G9" s="5" t="inlineStr">
        <is>
          <t>Planned Arrival</t>
        </is>
      </c>
      <c r="H9" s="46">
        <f>IFERROR(MAX('Trip Plan'!$L$7:$L$206),"")</f>
        <v/>
      </c>
    </row>
    <row r="10"/>
    <row r="11" ht="34" customHeight="1">
      <c r="A11" s="5" t="inlineStr">
        <is>
          <t>Completed Legs</t>
        </is>
      </c>
      <c r="B11" s="6">
        <f>COUNTIF('Trip Plan'!$R$7:$R$206,"Completed")</f>
        <v/>
      </c>
      <c r="D11" s="5" t="inlineStr">
        <is>
          <t>Total Legs</t>
        </is>
      </c>
      <c r="E11" s="6">
        <f>COUNT('Trip Plan'!$A$7:$A$206)</f>
        <v/>
      </c>
      <c r="G11" s="5" t="inlineStr">
        <is>
          <t>Hours Before Target</t>
        </is>
      </c>
      <c r="H11" s="47">
        <f>IF(OR(H9="",'Settings'!$B$5=""),"",IFERROR(('Settings'!$B$5-H9)*24,""))</f>
        <v/>
      </c>
    </row>
    <row r="12"/>
    <row r="13" ht="34" customHeight="1">
      <c r="A13" s="5" t="inlineStr">
        <is>
          <t>Open Plan Alerts</t>
        </is>
      </c>
      <c r="B13" s="6">
        <f>COUNTIFS('Trip Plan'!$A$7:$A$206,"&gt;0",'Trip Plan'!$T$7:$T$206,"&lt;&gt;OK")</f>
        <v/>
      </c>
      <c r="D13" s="5" t="inlineStr">
        <is>
          <t>Open-Leg Miles</t>
        </is>
      </c>
      <c r="E13" s="8">
        <f>SUMIFS('Trip Plan'!$E$7:$E$206,'Trip Plan'!$R$7:$R$206,"&lt;&gt;Completed")</f>
        <v/>
      </c>
      <c r="G13" s="5" t="inlineStr">
        <is>
          <t>Current Trip Status</t>
        </is>
      </c>
      <c r="H13" s="6">
        <f>IF(E11=0,"No legs",IF(B11=E11,"Completed",IF(COUNTIF('Trip Plan'!$R$7:$R$206,"On Hold")&gt;0,"On Hold",IF(COUNTIF('Trip Plan'!$R$7:$R$206,"In Progress")&gt;0,"In Progress","Planned"))))</f>
        <v/>
      </c>
    </row>
    <row r="14"/>
    <row r="15"/>
    <row r="16" ht="23" customHeight="1">
      <c r="A16" s="4" t="inlineStr">
        <is>
          <t>Driver Summary</t>
        </is>
      </c>
      <c r="B16" s="3" t="n"/>
      <c r="C16" s="3" t="n"/>
      <c r="D16" s="3" t="n"/>
      <c r="E16" s="3" t="n"/>
      <c r="F16" s="3" t="n"/>
      <c r="G16" s="3" t="n"/>
      <c r="H16" s="3" t="n"/>
    </row>
    <row r="17" ht="43" customHeight="1">
      <c r="A17" s="11" t="inlineStr">
        <is>
          <t>Driver</t>
        </is>
      </c>
      <c r="B17" s="11" t="inlineStr">
        <is>
          <t>Planned Miles</t>
        </is>
      </c>
      <c r="C17" s="11" t="inlineStr">
        <is>
          <t>Planned Drive Hours</t>
        </is>
      </c>
      <c r="D17" s="11" t="inlineStr">
        <is>
          <t>Assignments</t>
        </is>
      </c>
      <c r="E17" s="11" t="inlineStr">
        <is>
          <t>Maximum Daily Hours</t>
        </is>
      </c>
      <c r="F17" s="11" t="inlineStr">
        <is>
          <t>Minimum Assignment Gap</t>
        </is>
      </c>
      <c r="G17" s="11" t="inlineStr">
        <is>
          <t>Daily Target Check</t>
        </is>
      </c>
      <c r="H17" s="11" t="inlineStr">
        <is>
          <t>Gap Check</t>
        </is>
      </c>
    </row>
    <row r="18" ht="34" customHeight="1">
      <c r="A18" s="12">
        <f>'Settings'!$B$6</f>
        <v/>
      </c>
      <c r="B18" s="13">
        <f>SUMIF('Trip Plan'!$D$7:$D$206,$A18,'Trip Plan'!$E$7:$E$206)</f>
        <v/>
      </c>
      <c r="C18" s="49">
        <f>SUMIF('Trip Plan'!$D$7:$D$206,$A18,'Trip Plan'!$H$7:$H$206)</f>
        <v/>
      </c>
      <c r="D18" s="12">
        <f>COUNTIF('Trip Plan'!$D$7:$D$206,$A18)</f>
        <v/>
      </c>
      <c r="E18" s="49">
        <f>MAX(B24:B30)</f>
        <v/>
      </c>
      <c r="F18" s="49">
        <f>IF(COUNTIFS('Trip Plan'!$D$7:$D$206,$A18,'Trip Plan'!$N$7:$N$206,"&gt;0")=0,"",IFERROR(MINIFS('Trip Plan'!$N$7:$N$206,'Trip Plan'!$D$7:$D$206,$A18,'Trip Plan'!$N$7:$N$206,"&gt;0"),""))</f>
        <v/>
      </c>
      <c r="G18" s="12">
        <f>IF(E18&gt;'Settings'!$B$11,"Review","OK")</f>
        <v/>
      </c>
      <c r="H18" s="12">
        <f>IF(F18="","No prior assignment",IF(F18&lt;'Settings'!$B$12,"Review","OK"))</f>
        <v/>
      </c>
    </row>
    <row r="19" ht="34" customHeight="1">
      <c r="A19" s="12">
        <f>'Settings'!$B$7</f>
        <v/>
      </c>
      <c r="B19" s="13">
        <f>SUMIF('Trip Plan'!$D$7:$D$206,$A19,'Trip Plan'!$E$7:$E$206)</f>
        <v/>
      </c>
      <c r="C19" s="49">
        <f>SUMIF('Trip Plan'!$D$7:$D$206,$A19,'Trip Plan'!$H$7:$H$206)</f>
        <v/>
      </c>
      <c r="D19" s="12">
        <f>COUNTIF('Trip Plan'!$D$7:$D$206,$A19)</f>
        <v/>
      </c>
      <c r="E19" s="49">
        <f>MAX(C24:C30)</f>
        <v/>
      </c>
      <c r="F19" s="49">
        <f>IF(COUNTIFS('Trip Plan'!$D$7:$D$206,$A19,'Trip Plan'!$N$7:$N$206,"&gt;0")=0,"",IFERROR(MINIFS('Trip Plan'!$N$7:$N$206,'Trip Plan'!$D$7:$D$206,$A19,'Trip Plan'!$N$7:$N$206,"&gt;0"),""))</f>
        <v/>
      </c>
      <c r="G19" s="12">
        <f>IF(E19&gt;'Settings'!$B$11,"Review","OK")</f>
        <v/>
      </c>
      <c r="H19" s="12">
        <f>IF(F19="","No prior assignment",IF(F19&lt;'Settings'!$B$12,"Review","OK"))</f>
        <v/>
      </c>
    </row>
    <row r="20">
      <c r="H20">
        <f>""</f>
        <v/>
      </c>
    </row>
    <row r="21">
      <c r="H21">
        <f>""</f>
        <v/>
      </c>
    </row>
    <row r="22" ht="23" customHeight="1">
      <c r="A22" s="4" t="inlineStr">
        <is>
          <t>Planned Drive Hours by Departure Date — Planning Approximation</t>
        </is>
      </c>
      <c r="B22" s="3" t="n"/>
      <c r="C22" s="3" t="n"/>
      <c r="D22" s="3" t="n"/>
      <c r="E22" s="3" t="n"/>
      <c r="F22" s="3" t="n"/>
      <c r="G22" s="3" t="n"/>
      <c r="H22" s="3">
        <f>""</f>
        <v/>
      </c>
    </row>
    <row r="23" ht="40" customHeight="1">
      <c r="A23" s="11" t="inlineStr">
        <is>
          <t>Date</t>
        </is>
      </c>
      <c r="B23" s="11">
        <f>'Settings'!$B$6</f>
        <v/>
      </c>
      <c r="C23" s="11">
        <f>'Settings'!$B$7</f>
        <v/>
      </c>
      <c r="D23" s="11" t="inlineStr">
        <is>
          <t>Team Drive Hours</t>
        </is>
      </c>
      <c r="E23" s="11" t="inlineStr">
        <is>
          <t>Daily Check</t>
        </is>
      </c>
      <c r="H23">
        <f>""</f>
        <v/>
      </c>
    </row>
    <row r="24">
      <c r="A24" s="50">
        <f>IF('Settings'!$B$4="","",INT('Settings'!$B$4)+ROW()-24)</f>
        <v/>
      </c>
      <c r="B24" s="51">
        <f>IF($A24="","",SUMIFS('Trip Plan'!$H$7:$H$206,'Trip Plan'!$D$7:$D$206,B$23,'Trip Plan'!$M$7:$M$206,$A24))</f>
        <v/>
      </c>
      <c r="C24" s="51">
        <f>IF($A24="","",SUMIFS('Trip Plan'!$H$7:$H$206,'Trip Plan'!$D$7:$D$206,C$23,'Trip Plan'!$M$7:$M$206,$A24))</f>
        <v/>
      </c>
      <c r="D24" s="51">
        <f>SUM(B24:C24)</f>
        <v/>
      </c>
      <c r="E24" s="17">
        <f>IF(MAX(B24:C24)&gt;'Settings'!$B$11,"Over internal target","OK")</f>
        <v/>
      </c>
      <c r="H24">
        <f>""</f>
        <v/>
      </c>
    </row>
    <row r="25">
      <c r="A25" s="50">
        <f>IF('Settings'!$B$4="","",INT('Settings'!$B$4)+ROW()-24)</f>
        <v/>
      </c>
      <c r="B25" s="51">
        <f>IF($A25="","",SUMIFS('Trip Plan'!$H$7:$H$206,'Trip Plan'!$D$7:$D$206,B$23,'Trip Plan'!$M$7:$M$206,$A25))</f>
        <v/>
      </c>
      <c r="C25" s="51">
        <f>IF($A25="","",SUMIFS('Trip Plan'!$H$7:$H$206,'Trip Plan'!$D$7:$D$206,C$23,'Trip Plan'!$M$7:$M$206,$A25))</f>
        <v/>
      </c>
      <c r="D25" s="51">
        <f>SUM(B25:C25)</f>
        <v/>
      </c>
      <c r="E25" s="17">
        <f>IF(MAX(B25:C25)&gt;'Settings'!$B$11,"Over internal target","OK")</f>
        <v/>
      </c>
      <c r="H25">
        <f>""</f>
        <v/>
      </c>
    </row>
    <row r="26">
      <c r="A26" s="50">
        <f>IF('Settings'!$B$4="","",INT('Settings'!$B$4)+ROW()-24)</f>
        <v/>
      </c>
      <c r="B26" s="51">
        <f>IF($A26="","",SUMIFS('Trip Plan'!$H$7:$H$206,'Trip Plan'!$D$7:$D$206,B$23,'Trip Plan'!$M$7:$M$206,$A26))</f>
        <v/>
      </c>
      <c r="C26" s="51">
        <f>IF($A26="","",SUMIFS('Trip Plan'!$H$7:$H$206,'Trip Plan'!$D$7:$D$206,C$23,'Trip Plan'!$M$7:$M$206,$A26))</f>
        <v/>
      </c>
      <c r="D26" s="51">
        <f>SUM(B26:C26)</f>
        <v/>
      </c>
      <c r="E26" s="17">
        <f>IF(MAX(B26:C26)&gt;'Settings'!$B$11,"Over internal target","OK")</f>
        <v/>
      </c>
      <c r="H26">
        <f>""</f>
        <v/>
      </c>
    </row>
    <row r="27">
      <c r="A27" s="50">
        <f>IF('Settings'!$B$4="","",INT('Settings'!$B$4)+ROW()-24)</f>
        <v/>
      </c>
      <c r="B27" s="51">
        <f>IF($A27="","",SUMIFS('Trip Plan'!$H$7:$H$206,'Trip Plan'!$D$7:$D$206,B$23,'Trip Plan'!$M$7:$M$206,$A27))</f>
        <v/>
      </c>
      <c r="C27" s="51">
        <f>IF($A27="","",SUMIFS('Trip Plan'!$H$7:$H$206,'Trip Plan'!$D$7:$D$206,C$23,'Trip Plan'!$M$7:$M$206,$A27))</f>
        <v/>
      </c>
      <c r="D27" s="51">
        <f>SUM(B27:C27)</f>
        <v/>
      </c>
      <c r="E27" s="17">
        <f>IF(MAX(B27:C27)&gt;'Settings'!$B$11,"Over internal target","OK")</f>
        <v/>
      </c>
      <c r="H27">
        <f>""</f>
        <v/>
      </c>
    </row>
    <row r="28">
      <c r="A28" s="50">
        <f>IF('Settings'!$B$4="","",INT('Settings'!$B$4)+ROW()-24)</f>
        <v/>
      </c>
      <c r="B28" s="51">
        <f>IF($A28="","",SUMIFS('Trip Plan'!$H$7:$H$206,'Trip Plan'!$D$7:$D$206,B$23,'Trip Plan'!$M$7:$M$206,$A28))</f>
        <v/>
      </c>
      <c r="C28" s="51">
        <f>IF($A28="","",SUMIFS('Trip Plan'!$H$7:$H$206,'Trip Plan'!$D$7:$D$206,C$23,'Trip Plan'!$M$7:$M$206,$A28))</f>
        <v/>
      </c>
      <c r="D28" s="51">
        <f>SUM(B28:C28)</f>
        <v/>
      </c>
      <c r="E28" s="17">
        <f>IF(MAX(B28:C28)&gt;'Settings'!$B$11,"Over internal target","OK")</f>
        <v/>
      </c>
      <c r="H28">
        <f>""</f>
        <v/>
      </c>
    </row>
    <row r="29">
      <c r="A29" s="50">
        <f>IF('Settings'!$B$4="","",INT('Settings'!$B$4)+ROW()-24)</f>
        <v/>
      </c>
      <c r="B29" s="51">
        <f>IF($A29="","",SUMIFS('Trip Plan'!$H$7:$H$206,'Trip Plan'!$D$7:$D$206,B$23,'Trip Plan'!$M$7:$M$206,$A29))</f>
        <v/>
      </c>
      <c r="C29" s="51">
        <f>IF($A29="","",SUMIFS('Trip Plan'!$H$7:$H$206,'Trip Plan'!$D$7:$D$206,C$23,'Trip Plan'!$M$7:$M$206,$A29))</f>
        <v/>
      </c>
      <c r="D29" s="51">
        <f>SUM(B29:C29)</f>
        <v/>
      </c>
      <c r="E29" s="17">
        <f>IF(MAX(B29:C29)&gt;'Settings'!$B$11,"Over internal target","OK")</f>
        <v/>
      </c>
      <c r="H29">
        <f>""</f>
        <v/>
      </c>
    </row>
    <row r="30">
      <c r="A30" s="50">
        <f>IF('Settings'!$B$4="","",INT('Settings'!$B$4)+ROW()-24)</f>
        <v/>
      </c>
      <c r="B30" s="51">
        <f>IF($A30="","",SUMIFS('Trip Plan'!$H$7:$H$206,'Trip Plan'!$D$7:$D$206,B$23,'Trip Plan'!$M$7:$M$206,$A30))</f>
        <v/>
      </c>
      <c r="C30" s="51">
        <f>IF($A30="","",SUMIFS('Trip Plan'!$H$7:$H$206,'Trip Plan'!$D$7:$D$206,C$23,'Trip Plan'!$M$7:$M$206,$A30))</f>
        <v/>
      </c>
      <c r="D30" s="51">
        <f>SUM(B30:C30)</f>
        <v/>
      </c>
      <c r="E30" s="17">
        <f>IF(MAX(B30:C30)&gt;'Settings'!$B$11,"Over internal target","OK")</f>
        <v/>
      </c>
      <c r="H30">
        <f>""</f>
        <v/>
      </c>
    </row>
    <row r="31">
      <c r="A31">
        <f>""</f>
        <v/>
      </c>
      <c r="B31">
        <f>""</f>
        <v/>
      </c>
      <c r="C31">
        <f>""</f>
        <v/>
      </c>
      <c r="D31">
        <f>""</f>
        <v/>
      </c>
      <c r="E31">
        <f>""</f>
        <v/>
      </c>
      <c r="H31">
        <f>""</f>
        <v/>
      </c>
    </row>
    <row r="32">
      <c r="A32" s="18" t="inlineStr">
        <is>
          <t>Legend</t>
        </is>
      </c>
      <c r="B32" s="19" t="inlineStr">
        <is>
          <t>Yellow = User Input</t>
        </is>
      </c>
      <c r="C32">
        <f>""</f>
        <v/>
      </c>
      <c r="D32" s="20" t="inlineStr">
        <is>
          <t>Blue = Calculated</t>
        </is>
      </c>
      <c r="E32">
        <f>""</f>
        <v/>
      </c>
      <c r="H32">
        <f>""</f>
        <v/>
      </c>
    </row>
    <row r="33" ht="120" customHeight="1">
      <c r="A33" s="21" t="inlineStr">
        <is>
          <t>How to use: Update the assumptions and driver names on Settings, replace the sample route legs on Trip Plan, keep legs in ascending order, and update each leg’s status as the trip progresses.</t>
        </is>
      </c>
      <c r="B33" s="21">
        <f>""</f>
        <v/>
      </c>
      <c r="C33" s="21">
        <f>""</f>
        <v/>
      </c>
      <c r="D33" s="21" t="inlineStr">
        <is>
          <t>Planning note: Daily hours are assigned to the calendar date on which each leg departs and are not split at midnight. Assignment gaps and daily totals are planning aids only and are not driver logs or regulatory compliance determinations.</t>
        </is>
      </c>
      <c r="E33" s="21">
        <f>""</f>
        <v/>
      </c>
      <c r="F33" s="21" t="n"/>
      <c r="G33" s="21" t="n"/>
      <c r="H33" s="21">
        <f>""</f>
        <v/>
      </c>
    </row>
    <row r="34">
      <c r="A34">
        <f>""</f>
        <v/>
      </c>
      <c r="B34">
        <f>""</f>
        <v/>
      </c>
      <c r="C34">
        <f>""</f>
        <v/>
      </c>
      <c r="D34">
        <f>""</f>
        <v/>
      </c>
      <c r="E34">
        <f>""</f>
        <v/>
      </c>
      <c r="H34">
        <f>""</f>
        <v/>
      </c>
    </row>
    <row r="35">
      <c r="A35">
        <f>""</f>
        <v/>
      </c>
      <c r="B35">
        <f>""</f>
        <v/>
      </c>
      <c r="C35">
        <f>""</f>
        <v/>
      </c>
      <c r="D35">
        <f>""</f>
        <v/>
      </c>
      <c r="E35">
        <f>""</f>
        <v/>
      </c>
      <c r="H35">
        <f>""</f>
        <v/>
      </c>
    </row>
    <row r="36">
      <c r="A36">
        <f>""</f>
        <v/>
      </c>
      <c r="B36">
        <f>""</f>
        <v/>
      </c>
      <c r="C36">
        <f>""</f>
        <v/>
      </c>
      <c r="D36">
        <f>""</f>
        <v/>
      </c>
      <c r="E36">
        <f>""</f>
        <v/>
      </c>
      <c r="H36">
        <f>""</f>
        <v/>
      </c>
    </row>
    <row r="37">
      <c r="A37">
        <f>""</f>
        <v/>
      </c>
      <c r="B37">
        <f>""</f>
        <v/>
      </c>
      <c r="C37">
        <f>""</f>
        <v/>
      </c>
      <c r="D37">
        <f>""</f>
        <v/>
      </c>
      <c r="E37">
        <f>""</f>
        <v/>
      </c>
      <c r="H37">
        <f>""</f>
        <v/>
      </c>
    </row>
    <row r="38">
      <c r="A38">
        <f>""</f>
        <v/>
      </c>
      <c r="B38">
        <f>""</f>
        <v/>
      </c>
      <c r="C38">
        <f>""</f>
        <v/>
      </c>
      <c r="D38">
        <f>""</f>
        <v/>
      </c>
      <c r="E38">
        <f>""</f>
        <v/>
      </c>
      <c r="H38">
        <f>""</f>
        <v/>
      </c>
    </row>
    <row r="39">
      <c r="A39">
        <f>""</f>
        <v/>
      </c>
      <c r="B39">
        <f>""</f>
        <v/>
      </c>
      <c r="C39">
        <f>""</f>
        <v/>
      </c>
      <c r="D39">
        <f>""</f>
        <v/>
      </c>
      <c r="E39">
        <f>""</f>
        <v/>
      </c>
      <c r="H39">
        <f>""</f>
        <v/>
      </c>
    </row>
    <row r="40">
      <c r="A40">
        <f>""</f>
        <v/>
      </c>
      <c r="B40">
        <f>""</f>
        <v/>
      </c>
      <c r="C40">
        <f>""</f>
        <v/>
      </c>
      <c r="D40">
        <f>""</f>
        <v/>
      </c>
      <c r="E40">
        <f>""</f>
        <v/>
      </c>
      <c r="H40">
        <f>""</f>
        <v/>
      </c>
    </row>
    <row r="41">
      <c r="A41">
        <f>""</f>
        <v/>
      </c>
      <c r="B41">
        <f>""</f>
        <v/>
      </c>
      <c r="C41">
        <f>""</f>
        <v/>
      </c>
      <c r="D41">
        <f>""</f>
        <v/>
      </c>
      <c r="E41">
        <f>""</f>
        <v/>
      </c>
      <c r="H41">
        <f>""</f>
        <v/>
      </c>
    </row>
    <row r="42">
      <c r="A42">
        <f>""</f>
        <v/>
      </c>
      <c r="B42">
        <f>""</f>
        <v/>
      </c>
      <c r="C42">
        <f>""</f>
        <v/>
      </c>
      <c r="D42">
        <f>""</f>
        <v/>
      </c>
      <c r="E42">
        <f>""</f>
        <v/>
      </c>
      <c r="H42">
        <f>""</f>
        <v/>
      </c>
    </row>
    <row r="43">
      <c r="A43">
        <f>""</f>
        <v/>
      </c>
      <c r="B43">
        <f>""</f>
        <v/>
      </c>
      <c r="C43">
        <f>""</f>
        <v/>
      </c>
      <c r="D43">
        <f>""</f>
        <v/>
      </c>
      <c r="E43">
        <f>""</f>
        <v/>
      </c>
      <c r="H43">
        <f>""</f>
        <v/>
      </c>
    </row>
    <row r="44">
      <c r="A44">
        <f>""</f>
        <v/>
      </c>
      <c r="B44">
        <f>""</f>
        <v/>
      </c>
      <c r="C44">
        <f>""</f>
        <v/>
      </c>
      <c r="D44">
        <f>""</f>
        <v/>
      </c>
      <c r="E44">
        <f>""</f>
        <v/>
      </c>
      <c r="H44">
        <f>""</f>
        <v/>
      </c>
    </row>
    <row r="45">
      <c r="A45">
        <f>""</f>
        <v/>
      </c>
      <c r="B45">
        <f>""</f>
        <v/>
      </c>
      <c r="C45">
        <f>""</f>
        <v/>
      </c>
      <c r="D45">
        <f>""</f>
        <v/>
      </c>
      <c r="E45">
        <f>""</f>
        <v/>
      </c>
      <c r="H45">
        <f>""</f>
        <v/>
      </c>
    </row>
    <row r="46">
      <c r="A46">
        <f>""</f>
        <v/>
      </c>
      <c r="B46">
        <f>""</f>
        <v/>
      </c>
      <c r="C46">
        <f>""</f>
        <v/>
      </c>
      <c r="D46">
        <f>""</f>
        <v/>
      </c>
      <c r="E46">
        <f>""</f>
        <v/>
      </c>
      <c r="H46">
        <f>""</f>
        <v/>
      </c>
    </row>
    <row r="47">
      <c r="A47">
        <f>""</f>
        <v/>
      </c>
      <c r="B47">
        <f>""</f>
        <v/>
      </c>
      <c r="C47">
        <f>""</f>
        <v/>
      </c>
      <c r="D47">
        <f>""</f>
        <v/>
      </c>
      <c r="E47">
        <f>""</f>
        <v/>
      </c>
      <c r="H47">
        <f>""</f>
        <v/>
      </c>
    </row>
    <row r="48">
      <c r="A48">
        <f>""</f>
        <v/>
      </c>
      <c r="B48">
        <f>""</f>
        <v/>
      </c>
      <c r="C48">
        <f>""</f>
        <v/>
      </c>
      <c r="D48">
        <f>""</f>
        <v/>
      </c>
      <c r="E48">
        <f>""</f>
        <v/>
      </c>
      <c r="H48">
        <f>""</f>
        <v/>
      </c>
    </row>
    <row r="49">
      <c r="A49">
        <f>""</f>
        <v/>
      </c>
      <c r="B49">
        <f>""</f>
        <v/>
      </c>
      <c r="C49">
        <f>""</f>
        <v/>
      </c>
      <c r="D49">
        <f>""</f>
        <v/>
      </c>
      <c r="E49">
        <f>""</f>
        <v/>
      </c>
      <c r="H49">
        <f>""</f>
        <v/>
      </c>
    </row>
    <row r="50">
      <c r="A50">
        <f>""</f>
        <v/>
      </c>
      <c r="B50">
        <f>""</f>
        <v/>
      </c>
      <c r="C50">
        <f>""</f>
        <v/>
      </c>
      <c r="D50">
        <f>""</f>
        <v/>
      </c>
      <c r="E50">
        <f>""</f>
        <v/>
      </c>
      <c r="H50">
        <f>""</f>
        <v/>
      </c>
    </row>
    <row r="51">
      <c r="A51">
        <f>""</f>
        <v/>
      </c>
      <c r="B51">
        <f>""</f>
        <v/>
      </c>
      <c r="C51">
        <f>""</f>
        <v/>
      </c>
      <c r="D51">
        <f>""</f>
        <v/>
      </c>
      <c r="E51">
        <f>""</f>
        <v/>
      </c>
      <c r="H51">
        <f>""</f>
        <v/>
      </c>
    </row>
    <row r="52">
      <c r="A52">
        <f>""</f>
        <v/>
      </c>
      <c r="B52">
        <f>""</f>
        <v/>
      </c>
      <c r="C52">
        <f>""</f>
        <v/>
      </c>
      <c r="D52">
        <f>""</f>
        <v/>
      </c>
      <c r="E52">
        <f>""</f>
        <v/>
      </c>
      <c r="H52">
        <f>""</f>
        <v/>
      </c>
    </row>
    <row r="53">
      <c r="A53">
        <f>""</f>
        <v/>
      </c>
      <c r="B53">
        <f>""</f>
        <v/>
      </c>
      <c r="C53">
        <f>""</f>
        <v/>
      </c>
      <c r="D53">
        <f>""</f>
        <v/>
      </c>
      <c r="E53">
        <f>""</f>
        <v/>
      </c>
      <c r="H53">
        <f>""</f>
        <v/>
      </c>
    </row>
    <row r="54">
      <c r="A54">
        <f>""</f>
        <v/>
      </c>
      <c r="B54">
        <f>""</f>
        <v/>
      </c>
      <c r="C54">
        <f>""</f>
        <v/>
      </c>
      <c r="D54">
        <f>""</f>
        <v/>
      </c>
      <c r="E54">
        <f>""</f>
        <v/>
      </c>
      <c r="H54">
        <f>""</f>
        <v/>
      </c>
    </row>
    <row r="55">
      <c r="A55">
        <f>""</f>
        <v/>
      </c>
      <c r="B55">
        <f>""</f>
        <v/>
      </c>
      <c r="C55">
        <f>""</f>
        <v/>
      </c>
      <c r="D55">
        <f>""</f>
        <v/>
      </c>
      <c r="E55">
        <f>""</f>
        <v/>
      </c>
      <c r="H55">
        <f>""</f>
        <v/>
      </c>
    </row>
    <row r="56">
      <c r="A56">
        <f>""</f>
        <v/>
      </c>
      <c r="B56">
        <f>""</f>
        <v/>
      </c>
      <c r="C56">
        <f>""</f>
        <v/>
      </c>
      <c r="D56">
        <f>""</f>
        <v/>
      </c>
      <c r="E56">
        <f>""</f>
        <v/>
      </c>
      <c r="H56">
        <f>""</f>
        <v/>
      </c>
    </row>
    <row r="57">
      <c r="A57">
        <f>""</f>
        <v/>
      </c>
      <c r="B57">
        <f>""</f>
        <v/>
      </c>
      <c r="C57">
        <f>""</f>
        <v/>
      </c>
      <c r="D57">
        <f>""</f>
        <v/>
      </c>
      <c r="E57">
        <f>""</f>
        <v/>
      </c>
      <c r="H57">
        <f>""</f>
        <v/>
      </c>
    </row>
    <row r="58">
      <c r="A58">
        <f>""</f>
        <v/>
      </c>
      <c r="B58">
        <f>""</f>
        <v/>
      </c>
      <c r="C58">
        <f>""</f>
        <v/>
      </c>
      <c r="D58">
        <f>""</f>
        <v/>
      </c>
      <c r="E58">
        <f>""</f>
        <v/>
      </c>
      <c r="H58">
        <f>""</f>
        <v/>
      </c>
    </row>
    <row r="59">
      <c r="A59">
        <f>""</f>
        <v/>
      </c>
      <c r="B59">
        <f>""</f>
        <v/>
      </c>
      <c r="C59">
        <f>""</f>
        <v/>
      </c>
      <c r="D59">
        <f>""</f>
        <v/>
      </c>
      <c r="E59">
        <f>""</f>
        <v/>
      </c>
      <c r="H59">
        <f>""</f>
        <v/>
      </c>
    </row>
    <row r="60">
      <c r="A60">
        <f>""</f>
        <v/>
      </c>
      <c r="B60">
        <f>""</f>
        <v/>
      </c>
      <c r="C60">
        <f>""</f>
        <v/>
      </c>
      <c r="D60">
        <f>""</f>
        <v/>
      </c>
      <c r="E60">
        <f>""</f>
        <v/>
      </c>
      <c r="H60">
        <f>""</f>
        <v/>
      </c>
    </row>
    <row r="61">
      <c r="A61">
        <f>""</f>
        <v/>
      </c>
      <c r="B61">
        <f>""</f>
        <v/>
      </c>
      <c r="C61">
        <f>""</f>
        <v/>
      </c>
      <c r="D61">
        <f>""</f>
        <v/>
      </c>
      <c r="E61">
        <f>""</f>
        <v/>
      </c>
      <c r="H61">
        <f>""</f>
        <v/>
      </c>
    </row>
    <row r="62">
      <c r="A62">
        <f>""</f>
        <v/>
      </c>
      <c r="B62">
        <f>""</f>
        <v/>
      </c>
      <c r="C62">
        <f>""</f>
        <v/>
      </c>
      <c r="D62">
        <f>""</f>
        <v/>
      </c>
      <c r="E62">
        <f>""</f>
        <v/>
      </c>
      <c r="H62">
        <f>""</f>
        <v/>
      </c>
    </row>
    <row r="63">
      <c r="A63">
        <f>""</f>
        <v/>
      </c>
      <c r="B63">
        <f>""</f>
        <v/>
      </c>
      <c r="C63">
        <f>""</f>
        <v/>
      </c>
      <c r="D63">
        <f>""</f>
        <v/>
      </c>
      <c r="E63">
        <f>""</f>
        <v/>
      </c>
      <c r="H63">
        <f>""</f>
        <v/>
      </c>
    </row>
    <row r="64">
      <c r="A64">
        <f>""</f>
        <v/>
      </c>
      <c r="B64">
        <f>""</f>
        <v/>
      </c>
      <c r="C64">
        <f>""</f>
        <v/>
      </c>
      <c r="D64">
        <f>""</f>
        <v/>
      </c>
      <c r="E64">
        <f>""</f>
        <v/>
      </c>
      <c r="H64">
        <f>""</f>
        <v/>
      </c>
    </row>
    <row r="65">
      <c r="A65">
        <f>""</f>
        <v/>
      </c>
      <c r="B65">
        <f>""</f>
        <v/>
      </c>
      <c r="C65">
        <f>""</f>
        <v/>
      </c>
      <c r="D65">
        <f>""</f>
        <v/>
      </c>
      <c r="E65">
        <f>""</f>
        <v/>
      </c>
      <c r="H65">
        <f>""</f>
        <v/>
      </c>
    </row>
    <row r="66">
      <c r="A66">
        <f>""</f>
        <v/>
      </c>
      <c r="B66">
        <f>""</f>
        <v/>
      </c>
      <c r="C66">
        <f>""</f>
        <v/>
      </c>
      <c r="D66">
        <f>""</f>
        <v/>
      </c>
      <c r="E66">
        <f>""</f>
        <v/>
      </c>
      <c r="H66">
        <f>""</f>
        <v/>
      </c>
    </row>
    <row r="67">
      <c r="A67">
        <f>""</f>
        <v/>
      </c>
      <c r="B67">
        <f>""</f>
        <v/>
      </c>
      <c r="C67">
        <f>""</f>
        <v/>
      </c>
      <c r="D67">
        <f>""</f>
        <v/>
      </c>
      <c r="E67">
        <f>""</f>
        <v/>
      </c>
      <c r="H67">
        <f>""</f>
        <v/>
      </c>
    </row>
    <row r="68">
      <c r="A68">
        <f>""</f>
        <v/>
      </c>
      <c r="B68">
        <f>""</f>
        <v/>
      </c>
      <c r="C68">
        <f>""</f>
        <v/>
      </c>
      <c r="D68">
        <f>""</f>
        <v/>
      </c>
      <c r="E68">
        <f>""</f>
        <v/>
      </c>
      <c r="H68">
        <f>""</f>
        <v/>
      </c>
    </row>
    <row r="69">
      <c r="A69">
        <f>""</f>
        <v/>
      </c>
      <c r="B69">
        <f>""</f>
        <v/>
      </c>
      <c r="C69">
        <f>""</f>
        <v/>
      </c>
      <c r="D69">
        <f>""</f>
        <v/>
      </c>
      <c r="E69">
        <f>""</f>
        <v/>
      </c>
      <c r="H69">
        <f>""</f>
        <v/>
      </c>
    </row>
    <row r="70">
      <c r="A70">
        <f>""</f>
        <v/>
      </c>
      <c r="B70">
        <f>""</f>
        <v/>
      </c>
      <c r="C70">
        <f>""</f>
        <v/>
      </c>
      <c r="D70">
        <f>""</f>
        <v/>
      </c>
      <c r="E70">
        <f>""</f>
        <v/>
      </c>
      <c r="H70">
        <f>""</f>
        <v/>
      </c>
    </row>
    <row r="71">
      <c r="A71">
        <f>""</f>
        <v/>
      </c>
      <c r="B71">
        <f>""</f>
        <v/>
      </c>
      <c r="C71">
        <f>""</f>
        <v/>
      </c>
      <c r="D71">
        <f>""</f>
        <v/>
      </c>
      <c r="E71">
        <f>""</f>
        <v/>
      </c>
      <c r="H71">
        <f>""</f>
        <v/>
      </c>
    </row>
    <row r="72">
      <c r="A72">
        <f>""</f>
        <v/>
      </c>
      <c r="B72">
        <f>""</f>
        <v/>
      </c>
      <c r="C72">
        <f>""</f>
        <v/>
      </c>
      <c r="D72">
        <f>""</f>
        <v/>
      </c>
      <c r="E72">
        <f>""</f>
        <v/>
      </c>
      <c r="H72">
        <f>""</f>
        <v/>
      </c>
    </row>
    <row r="73">
      <c r="A73">
        <f>""</f>
        <v/>
      </c>
      <c r="B73">
        <f>""</f>
        <v/>
      </c>
      <c r="C73">
        <f>""</f>
        <v/>
      </c>
      <c r="D73">
        <f>""</f>
        <v/>
      </c>
      <c r="E73">
        <f>""</f>
        <v/>
      </c>
      <c r="H73">
        <f>""</f>
        <v/>
      </c>
    </row>
    <row r="74">
      <c r="A74">
        <f>""</f>
        <v/>
      </c>
      <c r="B74">
        <f>""</f>
        <v/>
      </c>
      <c r="C74">
        <f>""</f>
        <v/>
      </c>
      <c r="D74">
        <f>""</f>
        <v/>
      </c>
      <c r="E74">
        <f>""</f>
        <v/>
      </c>
      <c r="H74">
        <f>""</f>
        <v/>
      </c>
    </row>
    <row r="75">
      <c r="A75">
        <f>""</f>
        <v/>
      </c>
      <c r="B75">
        <f>""</f>
        <v/>
      </c>
      <c r="C75">
        <f>""</f>
        <v/>
      </c>
      <c r="D75">
        <f>""</f>
        <v/>
      </c>
      <c r="E75">
        <f>""</f>
        <v/>
      </c>
      <c r="H75">
        <f>""</f>
        <v/>
      </c>
    </row>
    <row r="76">
      <c r="A76">
        <f>""</f>
        <v/>
      </c>
      <c r="B76">
        <f>""</f>
        <v/>
      </c>
      <c r="C76">
        <f>""</f>
        <v/>
      </c>
      <c r="D76">
        <f>""</f>
        <v/>
      </c>
      <c r="E76">
        <f>""</f>
        <v/>
      </c>
      <c r="H76">
        <f>""</f>
        <v/>
      </c>
    </row>
    <row r="77">
      <c r="A77">
        <f>""</f>
        <v/>
      </c>
      <c r="B77">
        <f>""</f>
        <v/>
      </c>
      <c r="C77">
        <f>""</f>
        <v/>
      </c>
      <c r="D77">
        <f>""</f>
        <v/>
      </c>
      <c r="E77">
        <f>""</f>
        <v/>
      </c>
      <c r="H77">
        <f>""</f>
        <v/>
      </c>
    </row>
    <row r="78">
      <c r="A78">
        <f>""</f>
        <v/>
      </c>
      <c r="B78">
        <f>""</f>
        <v/>
      </c>
      <c r="C78">
        <f>""</f>
        <v/>
      </c>
      <c r="D78">
        <f>""</f>
        <v/>
      </c>
      <c r="E78">
        <f>""</f>
        <v/>
      </c>
      <c r="H78">
        <f>""</f>
        <v/>
      </c>
    </row>
    <row r="79">
      <c r="A79">
        <f>""</f>
        <v/>
      </c>
      <c r="B79">
        <f>""</f>
        <v/>
      </c>
      <c r="C79">
        <f>""</f>
        <v/>
      </c>
      <c r="D79">
        <f>""</f>
        <v/>
      </c>
      <c r="E79">
        <f>""</f>
        <v/>
      </c>
      <c r="H79">
        <f>""</f>
        <v/>
      </c>
    </row>
    <row r="80">
      <c r="A80">
        <f>""</f>
        <v/>
      </c>
      <c r="B80">
        <f>""</f>
        <v/>
      </c>
      <c r="C80">
        <f>""</f>
        <v/>
      </c>
      <c r="D80">
        <f>""</f>
        <v/>
      </c>
      <c r="E80">
        <f>""</f>
        <v/>
      </c>
      <c r="H80">
        <f>""</f>
        <v/>
      </c>
    </row>
    <row r="81">
      <c r="A81">
        <f>""</f>
        <v/>
      </c>
      <c r="B81">
        <f>""</f>
        <v/>
      </c>
      <c r="C81">
        <f>""</f>
        <v/>
      </c>
      <c r="D81">
        <f>""</f>
        <v/>
      </c>
      <c r="E81">
        <f>""</f>
        <v/>
      </c>
      <c r="H81">
        <f>""</f>
        <v/>
      </c>
    </row>
    <row r="82">
      <c r="A82">
        <f>""</f>
        <v/>
      </c>
      <c r="B82">
        <f>""</f>
        <v/>
      </c>
      <c r="C82">
        <f>""</f>
        <v/>
      </c>
      <c r="D82">
        <f>""</f>
        <v/>
      </c>
      <c r="E82">
        <f>""</f>
        <v/>
      </c>
      <c r="H82">
        <f>""</f>
        <v/>
      </c>
    </row>
    <row r="83">
      <c r="A83">
        <f>""</f>
        <v/>
      </c>
      <c r="B83">
        <f>""</f>
        <v/>
      </c>
      <c r="C83">
        <f>""</f>
        <v/>
      </c>
      <c r="D83">
        <f>""</f>
        <v/>
      </c>
      <c r="E83">
        <f>""</f>
        <v/>
      </c>
      <c r="H83">
        <f>""</f>
        <v/>
      </c>
    </row>
    <row r="84">
      <c r="A84">
        <f>""</f>
        <v/>
      </c>
      <c r="B84">
        <f>""</f>
        <v/>
      </c>
      <c r="C84">
        <f>""</f>
        <v/>
      </c>
      <c r="D84">
        <f>""</f>
        <v/>
      </c>
      <c r="E84">
        <f>""</f>
        <v/>
      </c>
      <c r="H84">
        <f>""</f>
        <v/>
      </c>
    </row>
    <row r="85">
      <c r="A85">
        <f>""</f>
        <v/>
      </c>
      <c r="B85">
        <f>""</f>
        <v/>
      </c>
      <c r="C85">
        <f>""</f>
        <v/>
      </c>
      <c r="D85">
        <f>""</f>
        <v/>
      </c>
      <c r="E85">
        <f>""</f>
        <v/>
      </c>
      <c r="H85">
        <f>""</f>
        <v/>
      </c>
    </row>
    <row r="86">
      <c r="A86">
        <f>""</f>
        <v/>
      </c>
      <c r="B86">
        <f>""</f>
        <v/>
      </c>
      <c r="C86">
        <f>""</f>
        <v/>
      </c>
      <c r="D86">
        <f>""</f>
        <v/>
      </c>
      <c r="E86">
        <f>""</f>
        <v/>
      </c>
      <c r="H86">
        <f>""</f>
        <v/>
      </c>
    </row>
    <row r="87">
      <c r="A87">
        <f>""</f>
        <v/>
      </c>
      <c r="B87">
        <f>""</f>
        <v/>
      </c>
      <c r="C87">
        <f>""</f>
        <v/>
      </c>
      <c r="D87">
        <f>""</f>
        <v/>
      </c>
      <c r="E87">
        <f>""</f>
        <v/>
      </c>
      <c r="H87">
        <f>""</f>
        <v/>
      </c>
    </row>
    <row r="88">
      <c r="A88">
        <f>""</f>
        <v/>
      </c>
      <c r="B88">
        <f>""</f>
        <v/>
      </c>
      <c r="C88">
        <f>""</f>
        <v/>
      </c>
      <c r="D88">
        <f>""</f>
        <v/>
      </c>
      <c r="E88">
        <f>""</f>
        <v/>
      </c>
      <c r="H88">
        <f>""</f>
        <v/>
      </c>
    </row>
    <row r="89">
      <c r="A89">
        <f>""</f>
        <v/>
      </c>
      <c r="B89">
        <f>""</f>
        <v/>
      </c>
      <c r="C89">
        <f>""</f>
        <v/>
      </c>
      <c r="D89">
        <f>""</f>
        <v/>
      </c>
      <c r="E89">
        <f>""</f>
        <v/>
      </c>
      <c r="H89">
        <f>""</f>
        <v/>
      </c>
    </row>
    <row r="90">
      <c r="A90">
        <f>""</f>
        <v/>
      </c>
      <c r="B90">
        <f>""</f>
        <v/>
      </c>
      <c r="C90">
        <f>""</f>
        <v/>
      </c>
      <c r="D90">
        <f>""</f>
        <v/>
      </c>
      <c r="E90">
        <f>""</f>
        <v/>
      </c>
      <c r="H90">
        <f>""</f>
        <v/>
      </c>
    </row>
    <row r="91">
      <c r="A91">
        <f>""</f>
        <v/>
      </c>
      <c r="B91">
        <f>""</f>
        <v/>
      </c>
      <c r="C91">
        <f>""</f>
        <v/>
      </c>
      <c r="D91">
        <f>""</f>
        <v/>
      </c>
      <c r="E91">
        <f>""</f>
        <v/>
      </c>
      <c r="H91">
        <f>""</f>
        <v/>
      </c>
    </row>
    <row r="92">
      <c r="A92">
        <f>""</f>
        <v/>
      </c>
      <c r="B92">
        <f>""</f>
        <v/>
      </c>
      <c r="C92">
        <f>""</f>
        <v/>
      </c>
      <c r="D92">
        <f>""</f>
        <v/>
      </c>
      <c r="E92">
        <f>""</f>
        <v/>
      </c>
      <c r="H92">
        <f>""</f>
        <v/>
      </c>
    </row>
    <row r="93">
      <c r="A93">
        <f>""</f>
        <v/>
      </c>
      <c r="B93">
        <f>""</f>
        <v/>
      </c>
      <c r="C93">
        <f>""</f>
        <v/>
      </c>
      <c r="D93">
        <f>""</f>
        <v/>
      </c>
      <c r="E93">
        <f>""</f>
        <v/>
      </c>
      <c r="H93">
        <f>""</f>
        <v/>
      </c>
    </row>
    <row r="94">
      <c r="A94">
        <f>""</f>
        <v/>
      </c>
      <c r="B94">
        <f>""</f>
        <v/>
      </c>
      <c r="C94">
        <f>""</f>
        <v/>
      </c>
      <c r="D94">
        <f>""</f>
        <v/>
      </c>
      <c r="E94">
        <f>""</f>
        <v/>
      </c>
      <c r="H94">
        <f>""</f>
        <v/>
      </c>
    </row>
    <row r="95">
      <c r="A95">
        <f>""</f>
        <v/>
      </c>
      <c r="B95">
        <f>""</f>
        <v/>
      </c>
      <c r="C95">
        <f>""</f>
        <v/>
      </c>
      <c r="D95">
        <f>""</f>
        <v/>
      </c>
      <c r="E95">
        <f>""</f>
        <v/>
      </c>
      <c r="H95">
        <f>""</f>
        <v/>
      </c>
    </row>
    <row r="96">
      <c r="A96">
        <f>""</f>
        <v/>
      </c>
      <c r="B96">
        <f>""</f>
        <v/>
      </c>
      <c r="C96">
        <f>""</f>
        <v/>
      </c>
      <c r="D96">
        <f>""</f>
        <v/>
      </c>
      <c r="E96">
        <f>""</f>
        <v/>
      </c>
      <c r="H96">
        <f>""</f>
        <v/>
      </c>
    </row>
    <row r="97">
      <c r="A97">
        <f>""</f>
        <v/>
      </c>
      <c r="B97">
        <f>""</f>
        <v/>
      </c>
      <c r="C97">
        <f>""</f>
        <v/>
      </c>
      <c r="D97">
        <f>""</f>
        <v/>
      </c>
      <c r="E97">
        <f>""</f>
        <v/>
      </c>
      <c r="H97">
        <f>""</f>
        <v/>
      </c>
    </row>
    <row r="98">
      <c r="A98">
        <f>""</f>
        <v/>
      </c>
      <c r="B98">
        <f>""</f>
        <v/>
      </c>
      <c r="C98">
        <f>""</f>
        <v/>
      </c>
      <c r="D98">
        <f>""</f>
        <v/>
      </c>
      <c r="E98">
        <f>""</f>
        <v/>
      </c>
      <c r="H98">
        <f>""</f>
        <v/>
      </c>
    </row>
    <row r="99">
      <c r="A99">
        <f>""</f>
        <v/>
      </c>
      <c r="B99">
        <f>""</f>
        <v/>
      </c>
      <c r="C99">
        <f>""</f>
        <v/>
      </c>
      <c r="D99">
        <f>""</f>
        <v/>
      </c>
      <c r="E99">
        <f>""</f>
        <v/>
      </c>
      <c r="H99">
        <f>""</f>
        <v/>
      </c>
    </row>
    <row r="100">
      <c r="A100">
        <f>""</f>
        <v/>
      </c>
      <c r="B100">
        <f>""</f>
        <v/>
      </c>
      <c r="C100">
        <f>""</f>
        <v/>
      </c>
      <c r="D100">
        <f>""</f>
        <v/>
      </c>
      <c r="E100">
        <f>""</f>
        <v/>
      </c>
      <c r="H100">
        <f>""</f>
        <v/>
      </c>
    </row>
    <row r="101">
      <c r="A101">
        <f>""</f>
        <v/>
      </c>
      <c r="B101">
        <f>""</f>
        <v/>
      </c>
      <c r="C101">
        <f>""</f>
        <v/>
      </c>
      <c r="D101">
        <f>""</f>
        <v/>
      </c>
      <c r="E101">
        <f>""</f>
        <v/>
      </c>
      <c r="H101">
        <f>""</f>
        <v/>
      </c>
    </row>
  </sheetData>
  <mergeCells count="1">
    <mergeCell ref="A1:H1"/>
  </mergeCells>
  <conditionalFormatting sqref="H11">
    <cfRule type="expression" priority="1" dxfId="0">
      <formula>AND(ISNUMBER($H$11),$H$11&gt;=0)</formula>
    </cfRule>
    <cfRule type="expression" priority="2" dxfId="1">
      <formula>AND(ISNUMBER($H$11),$H$11&lt;0)</formula>
    </cfRule>
  </conditionalFormatting>
  <conditionalFormatting sqref="B13">
    <cfRule type="expression" priority="3" dxfId="0">
      <formula>$B$13=0</formula>
    </cfRule>
    <cfRule type="expression" priority="4" dxfId="1">
      <formula>$B$13&gt;0</formula>
    </cfRule>
  </conditionalFormatting>
  <conditionalFormatting sqref="G18:H19">
    <cfRule type="expression" priority="5" dxfId="0">
      <formula>G18="OK"</formula>
    </cfRule>
    <cfRule type="expression" priority="6" dxfId="2">
      <formula>G18="Review"</formula>
    </cfRule>
    <cfRule type="expression" priority="7" dxfId="3">
      <formula>G18="No prior assignment"</formula>
    </cfRule>
  </conditionalFormatting>
  <conditionalFormatting sqref="E24:E30">
    <cfRule type="expression" priority="8" dxfId="0">
      <formula>$E24="OK"</formula>
    </cfRule>
    <cfRule type="expression" priority="9" dxfId="1">
      <formula>$E24="Over internal target"</formula>
    </cfRule>
  </conditionalFormatting>
  <printOptions horizontalCentered="1"/>
  <pageMargins left="0.75" right="0.75" top="1" bottom="1" header="0.5" footer="0.5"/>
  <pageSetup orientation="portrait" fitToHeight="0" fitToWidth="1"/>
  <drawing xmlns:r="http://schemas.openxmlformats.org/officeDocument/2006/relationships" r:id="rId1"/>
</worksheet>
</file>

<file path=xl/worksheets/sheet2.xml><?xml version="1.0" encoding="utf-8"?>
<worksheet xmlns="http://schemas.openxmlformats.org/spreadsheetml/2006/main">
  <sheetPr>
    <tabColor rgb="002A8C82"/>
    <outlinePr summaryBelow="1" summaryRight="1"/>
    <pageSetUpPr fitToPage="1"/>
  </sheetPr>
  <dimension ref="A1:T206"/>
  <sheetViews>
    <sheetView showGridLines="0" workbookViewId="0">
      <pane ySplit="6" topLeftCell="A7" activePane="bottomLeft" state="frozen"/>
      <selection pane="bottomLeft" activeCell="A1" sqref="A1"/>
    </sheetView>
  </sheetViews>
  <sheetFormatPr baseColWidth="8" defaultRowHeight="15"/>
  <cols>
    <col width="8" customWidth="1" min="1" max="1"/>
    <col width="20" customWidth="1" min="2" max="2"/>
    <col width="20" customWidth="1" min="3" max="3"/>
    <col width="18" customWidth="1" min="4" max="4"/>
    <col width="11" customWidth="1" min="5" max="5"/>
    <col width="15" customWidth="1" min="6" max="6"/>
    <col width="14" customWidth="1" min="7" max="7"/>
    <col width="15" customWidth="1" min="8" max="8"/>
    <col width="18" customWidth="1" min="9" max="9"/>
    <col width="18" customWidth="1" min="10" max="10"/>
    <col width="20" customWidth="1" min="11" max="11"/>
    <col width="20" customWidth="1" min="12" max="12"/>
    <col width="13" customWidth="1" min="13" max="13"/>
    <col width="17" customWidth="1" min="14" max="14"/>
    <col width="14" customWidth="1" min="15" max="15"/>
    <col width="15" customWidth="1" min="16" max="16"/>
    <col width="16" customWidth="1" min="17" max="17"/>
    <col width="14" customWidth="1" min="18" max="18"/>
    <col width="30" customWidth="1" min="19" max="19"/>
    <col width="24" customWidth="1" min="20" max="20"/>
  </cols>
  <sheetData>
    <row r="1" ht="28" customHeight="1">
      <c r="A1" s="1" t="inlineStr">
        <is>
          <t>Team Driver Trip Plan</t>
        </is>
      </c>
      <c r="B1" s="44" t="n"/>
      <c r="C1" s="44" t="n"/>
      <c r="D1" s="44" t="n"/>
      <c r="E1" s="44" t="n"/>
      <c r="F1" s="44" t="n"/>
      <c r="G1" s="44" t="n"/>
      <c r="H1" s="44" t="n"/>
      <c r="I1" s="44" t="n"/>
      <c r="J1" s="44" t="n"/>
      <c r="K1" s="44" t="n"/>
      <c r="L1" s="44" t="n"/>
      <c r="M1" s="44" t="n"/>
      <c r="N1" s="44" t="n"/>
      <c r="O1" s="44" t="n"/>
      <c r="P1" s="44" t="n"/>
      <c r="Q1" s="44" t="n"/>
      <c r="R1" s="44" t="n"/>
      <c r="S1" s="44" t="n"/>
      <c r="T1" s="45" t="n"/>
    </row>
    <row r="2" ht="23" customHeight="1">
      <c r="A2" s="2" t="inlineStr">
        <is>
          <t>Enter route-leg details in yellow cells; blue cells calculate automatically</t>
        </is>
      </c>
      <c r="B2" s="3" t="n"/>
      <c r="C2" s="3" t="n"/>
      <c r="D2" s="3" t="n"/>
      <c r="E2" s="3" t="n"/>
      <c r="F2" s="3" t="n"/>
      <c r="G2" s="3" t="n"/>
      <c r="H2" s="3" t="n"/>
      <c r="I2" s="3" t="n"/>
      <c r="J2" s="3" t="n"/>
      <c r="K2" s="3" t="n"/>
      <c r="L2" s="3" t="n"/>
      <c r="M2" s="3" t="n"/>
      <c r="N2" s="3" t="n"/>
      <c r="O2" s="3" t="n"/>
      <c r="P2" s="3" t="n"/>
      <c r="Q2" s="3" t="n"/>
      <c r="R2" s="3" t="n"/>
      <c r="S2" s="3" t="n"/>
      <c r="T2" s="3" t="n"/>
    </row>
    <row r="3">
      <c r="A3" s="22" t="inlineStr">
        <is>
          <t>Legend:</t>
        </is>
      </c>
      <c r="B3" s="19" t="inlineStr">
        <is>
          <t>Yellow = User Input</t>
        </is>
      </c>
      <c r="D3" s="20" t="inlineStr">
        <is>
          <t>Blue = Calculated</t>
        </is>
      </c>
    </row>
    <row r="4" ht="24" customHeight="1">
      <c r="A4" s="23" t="inlineStr">
        <is>
          <t>Keep route legs in ascending order. Timing and assignment-gap calculations follow the physical row sequence.</t>
        </is>
      </c>
      <c r="B4" s="24" t="n"/>
      <c r="C4" s="24" t="n"/>
      <c r="D4" s="24" t="n"/>
      <c r="E4" s="24" t="n"/>
      <c r="F4" s="24" t="n"/>
      <c r="G4" s="24" t="n"/>
      <c r="H4" s="24" t="n"/>
      <c r="I4" s="24" t="n"/>
      <c r="J4" s="24" t="n"/>
      <c r="K4" s="24" t="n"/>
      <c r="L4" s="24" t="n"/>
      <c r="M4" s="24" t="n"/>
      <c r="N4" s="24" t="n"/>
      <c r="O4" s="24" t="n"/>
      <c r="P4" s="24" t="n"/>
      <c r="Q4" s="24" t="n"/>
      <c r="R4" s="24" t="n"/>
      <c r="S4" s="24" t="n"/>
      <c r="T4" s="24" t="n"/>
    </row>
    <row r="6" ht="48" customHeight="1">
      <c r="A6" s="11" t="inlineStr">
        <is>
          <t>Leg #</t>
        </is>
      </c>
      <c r="B6" s="11" t="inlineStr">
        <is>
          <t>Origin</t>
        </is>
      </c>
      <c r="C6" s="11" t="inlineStr">
        <is>
          <t>Destination</t>
        </is>
      </c>
      <c r="D6" s="11" t="inlineStr">
        <is>
          <t>Assigned Driver</t>
        </is>
      </c>
      <c r="E6" s="11" t="inlineStr">
        <is>
          <t>Leg Miles</t>
        </is>
      </c>
      <c r="F6" s="11" t="inlineStr">
        <is>
          <t>Speed Override (mph)</t>
        </is>
      </c>
      <c r="G6" s="11" t="inlineStr">
        <is>
          <t>Planned Speed (mph)</t>
        </is>
      </c>
      <c r="H6" s="11" t="inlineStr">
        <is>
          <t>Planned Drive Hours</t>
        </is>
      </c>
      <c r="I6" s="11" t="inlineStr">
        <is>
          <t>Stop/Handoff Override (hours)</t>
        </is>
      </c>
      <c r="J6" s="11" t="inlineStr">
        <is>
          <t>Planned Stop/Handoff Hours</t>
        </is>
      </c>
      <c r="K6" s="11" t="inlineStr">
        <is>
          <t>Planned Departure</t>
        </is>
      </c>
      <c r="L6" s="11" t="inlineStr">
        <is>
          <t>Planned Arrival</t>
        </is>
      </c>
      <c r="M6" s="11" t="inlineStr">
        <is>
          <t>Departure Date</t>
        </is>
      </c>
      <c r="N6" s="11" t="inlineStr">
        <is>
          <t>Assignment Gap (hours)</t>
        </is>
      </c>
      <c r="O6" s="11" t="inlineStr">
        <is>
          <t>Cumulative Miles</t>
        </is>
      </c>
      <c r="P6" s="11" t="inlineStr">
        <is>
          <t>Estimated Gallons</t>
        </is>
      </c>
      <c r="Q6" s="11" t="inlineStr">
        <is>
          <t>Estimated Fuel Cost</t>
        </is>
      </c>
      <c r="R6" s="11" t="inlineStr">
        <is>
          <t>Status</t>
        </is>
      </c>
      <c r="S6" s="11" t="inlineStr">
        <is>
          <t>Notes</t>
        </is>
      </c>
      <c r="T6" s="11" t="inlineStr">
        <is>
          <t>Plan Check</t>
        </is>
      </c>
    </row>
    <row r="7" ht="32" customHeight="1">
      <c r="A7" s="25" t="n">
        <v>1</v>
      </c>
      <c r="B7" s="26" t="inlineStr">
        <is>
          <t>Los Angeles, CA</t>
        </is>
      </c>
      <c r="C7" s="26" t="inlineStr">
        <is>
          <t>Barstow, CA</t>
        </is>
      </c>
      <c r="D7" s="26" t="inlineStr">
        <is>
          <t>Alex Martinez</t>
        </is>
      </c>
      <c r="E7" s="27" t="n">
        <v>115</v>
      </c>
      <c r="F7" s="28" t="n"/>
      <c r="G7" s="29">
        <f>IF($A7="","",IFERROR(IF($F7="",'Settings'!$B$8,$F7),""))</f>
        <v/>
      </c>
      <c r="H7" s="51">
        <f>IF($A7="","",IFERROR($E7/$G7,""))</f>
        <v/>
      </c>
      <c r="I7" s="52" t="n"/>
      <c r="J7" s="51">
        <f>IF($A7="","",IFERROR(IF($I7="",'Settings'!$B$13,$I7),""))</f>
        <v/>
      </c>
      <c r="K7" s="53">
        <f>IF($A7="","",'Settings'!$B$4)</f>
        <v/>
      </c>
      <c r="L7" s="53">
        <f>IF($A7="","",IFERROR($K7+$H7/24,""))</f>
        <v/>
      </c>
      <c r="M7" s="50">
        <f>IF($K7="","",INT($K7))</f>
        <v/>
      </c>
      <c r="N7" s="51">
        <f>""</f>
        <v/>
      </c>
      <c r="O7" s="32">
        <f>IF($A7="","",SUM($E$7:$E7))</f>
        <v/>
      </c>
      <c r="P7" s="51">
        <f>IF($A7="","",IFERROR($E7/'Settings'!$B$9,""))</f>
        <v/>
      </c>
      <c r="Q7" s="54">
        <f>IF($A7="","",IFERROR($P7*'Settings'!$B$10,""))</f>
        <v/>
      </c>
      <c r="R7" s="25" t="inlineStr">
        <is>
          <t>Completed</t>
        </is>
      </c>
      <c r="S7" s="26" t="inlineStr">
        <is>
          <t>Depart shipper; verify paperwork</t>
        </is>
      </c>
      <c r="T7" s="34">
        <f>IF($A7="","",IF($B7="","Missing origin",IF($C7="","Missing destination",IF($D7="","Assign driver",IF(OR($E7&lt;=0,$G7&lt;=0),"Check miles/speed",IF(COUNTIF($A$7:$A$206,$A7)&gt;1,"Duplicate leg number",IF(OR(AND(ROW()=7,$A7&lt;&gt;1),AND(ROW()&gt;7,$A7&lt;&gt;IFERROR($A6+1,$A7))),"Check leg sequence",IF(AND($N7&lt;&gt;"",$N7&lt;'Settings'!$B$12),"Short assignment gap",IF(AND('Settings'!$B$5&lt;&gt;"",$L7&gt;'Settings'!$B$5),"After target delivery","OK")))))))))</f>
        <v/>
      </c>
    </row>
    <row r="8" ht="32" customHeight="1">
      <c r="A8" s="25" t="n">
        <v>2</v>
      </c>
      <c r="B8" s="26" t="inlineStr">
        <is>
          <t>Barstow, CA</t>
        </is>
      </c>
      <c r="C8" s="26" t="inlineStr">
        <is>
          <t>Kingman, AZ</t>
        </is>
      </c>
      <c r="D8" s="26" t="inlineStr">
        <is>
          <t>Morgan Lee</t>
        </is>
      </c>
      <c r="E8" s="27" t="n">
        <v>206</v>
      </c>
      <c r="F8" s="28" t="n"/>
      <c r="G8" s="29">
        <f>IF($A8="","",IFERROR(IF($F8="",'Settings'!$B$8,$F8),""))</f>
        <v/>
      </c>
      <c r="H8" s="51">
        <f>IF($A8="","",IFERROR($E8/$G8,""))</f>
        <v/>
      </c>
      <c r="I8" s="52" t="n">
        <v>0.5</v>
      </c>
      <c r="J8" s="51">
        <f>IF($A8="","",IFERROR(IF($I8="",'Settings'!$B$13,$I8),""))</f>
        <v/>
      </c>
      <c r="K8" s="53">
        <f>IF($A8="","",IFERROR($L7+$J7/24,""))</f>
        <v/>
      </c>
      <c r="L8" s="53">
        <f>IF($A8="","",IFERROR($K8+$H8/24,""))</f>
        <v/>
      </c>
      <c r="M8" s="50">
        <f>IF($K8="","",INT($K8))</f>
        <v/>
      </c>
      <c r="N8" s="51">
        <f>IF($A8="","",IFERROR(($K8-LOOKUP(2,1/($D$7:$D7=$D8),$L$7:$L7))*24,""))</f>
        <v/>
      </c>
      <c r="O8" s="32">
        <f>IF($A8="","",SUM($E$7:$E8))</f>
        <v/>
      </c>
      <c r="P8" s="51">
        <f>IF($A8="","",IFERROR($E8/'Settings'!$B$9,""))</f>
        <v/>
      </c>
      <c r="Q8" s="54">
        <f>IF($A8="","",IFERROR($P8*'Settings'!$B$10,""))</f>
        <v/>
      </c>
      <c r="R8" s="25" t="inlineStr">
        <is>
          <t>Completed</t>
        </is>
      </c>
      <c r="S8" s="26" t="inlineStr">
        <is>
          <t>Fuel and driver handoff</t>
        </is>
      </c>
      <c r="T8" s="34">
        <f>IF($A8="","",IF($B8="","Missing origin",IF($C8="","Missing destination",IF($D8="","Assign driver",IF(OR($E8&lt;=0,$G8&lt;=0),"Check miles/speed",IF(COUNTIF($A$7:$A$206,$A8)&gt;1,"Duplicate leg number",IF(OR(AND(ROW()=7,$A8&lt;&gt;1),AND(ROW()&gt;7,$A8&lt;&gt;IFERROR($A7+1,$A8))),"Check leg sequence",IF(AND($N8&lt;&gt;"",$N8&lt;'Settings'!$B$12),"Short assignment gap",IF(AND('Settings'!$B$5&lt;&gt;"",$L8&gt;'Settings'!$B$5),"After target delivery","OK")))))))))</f>
        <v/>
      </c>
    </row>
    <row r="9" ht="32" customHeight="1">
      <c r="A9" s="25" t="n">
        <v>3</v>
      </c>
      <c r="B9" s="26" t="inlineStr">
        <is>
          <t>Kingman, AZ</t>
        </is>
      </c>
      <c r="C9" s="26" t="inlineStr">
        <is>
          <t>Flagstaff, AZ</t>
        </is>
      </c>
      <c r="D9" s="26" t="inlineStr">
        <is>
          <t>Alex Martinez</t>
        </is>
      </c>
      <c r="E9" s="27" t="n">
        <v>146</v>
      </c>
      <c r="F9" s="28" t="n">
        <v>50</v>
      </c>
      <c r="G9" s="29">
        <f>IF($A9="","",IFERROR(IF($F9="",'Settings'!$B$8,$F9),""))</f>
        <v/>
      </c>
      <c r="H9" s="51">
        <f>IF($A9="","",IFERROR($E9/$G9,""))</f>
        <v/>
      </c>
      <c r="I9" s="52" t="n"/>
      <c r="J9" s="51">
        <f>IF($A9="","",IFERROR(IF($I9="",'Settings'!$B$13,$I9),""))</f>
        <v/>
      </c>
      <c r="K9" s="53">
        <f>IF($A9="","",IFERROR($L8+$J8/24,""))</f>
        <v/>
      </c>
      <c r="L9" s="53">
        <f>IF($A9="","",IFERROR($K9+$H9/24,""))</f>
        <v/>
      </c>
      <c r="M9" s="50">
        <f>IF($K9="","",INT($K9))</f>
        <v/>
      </c>
      <c r="N9" s="51">
        <f>IF($A9="","",IFERROR(($K9-LOOKUP(2,1/($D$7:$D8=$D9),$L$7:$L8))*24,""))</f>
        <v/>
      </c>
      <c r="O9" s="32">
        <f>IF($A9="","",SUM($E$7:$E9))</f>
        <v/>
      </c>
      <c r="P9" s="51">
        <f>IF($A9="","",IFERROR($E9/'Settings'!$B$9,""))</f>
        <v/>
      </c>
      <c r="Q9" s="54">
        <f>IF($A9="","",IFERROR($P9*'Settings'!$B$10,""))</f>
        <v/>
      </c>
      <c r="R9" s="25" t="inlineStr">
        <is>
          <t>In Progress</t>
        </is>
      </c>
      <c r="S9" s="26" t="inlineStr">
        <is>
          <t>Mountain grade; use lower planning speed</t>
        </is>
      </c>
      <c r="T9" s="34">
        <f>IF($A9="","",IF($B9="","Missing origin",IF($C9="","Missing destination",IF($D9="","Assign driver",IF(OR($E9&lt;=0,$G9&lt;=0),"Check miles/speed",IF(COUNTIF($A$7:$A$206,$A9)&gt;1,"Duplicate leg number",IF(OR(AND(ROW()=7,$A9&lt;&gt;1),AND(ROW()&gt;7,$A9&lt;&gt;IFERROR($A8+1,$A9))),"Check leg sequence",IF(AND($N9&lt;&gt;"",$N9&lt;'Settings'!$B$12),"Short assignment gap",IF(AND('Settings'!$B$5&lt;&gt;"",$L9&gt;'Settings'!$B$5),"After target delivery","OK")))))))))</f>
        <v/>
      </c>
    </row>
    <row r="10" ht="32" customHeight="1">
      <c r="A10" s="25" t="n">
        <v>4</v>
      </c>
      <c r="B10" s="26" t="inlineStr">
        <is>
          <t>Flagstaff, AZ</t>
        </is>
      </c>
      <c r="C10" s="26" t="inlineStr">
        <is>
          <t>Gallup, NM</t>
        </is>
      </c>
      <c r="D10" s="26" t="inlineStr">
        <is>
          <t>Morgan Lee</t>
        </is>
      </c>
      <c r="E10" s="27" t="n">
        <v>188</v>
      </c>
      <c r="F10" s="28" t="n"/>
      <c r="G10" s="29">
        <f>IF($A10="","",IFERROR(IF($F10="",'Settings'!$B$8,$F10),""))</f>
        <v/>
      </c>
      <c r="H10" s="51">
        <f>IF($A10="","",IFERROR($E10/$G10,""))</f>
        <v/>
      </c>
      <c r="I10" s="52" t="n">
        <v>0.5</v>
      </c>
      <c r="J10" s="51">
        <f>IF($A10="","",IFERROR(IF($I10="",'Settings'!$B$13,$I10),""))</f>
        <v/>
      </c>
      <c r="K10" s="53">
        <f>IF($A10="","",IFERROR($L9+$J9/24,""))</f>
        <v/>
      </c>
      <c r="L10" s="53">
        <f>IF($A10="","",IFERROR($K10+$H10/24,""))</f>
        <v/>
      </c>
      <c r="M10" s="50">
        <f>IF($K10="","",INT($K10))</f>
        <v/>
      </c>
      <c r="N10" s="51">
        <f>IF($A10="","",IFERROR(($K10-LOOKUP(2,1/($D$7:$D9=$D10),$L$7:$L9))*24,""))</f>
        <v/>
      </c>
      <c r="O10" s="32">
        <f>IF($A10="","",SUM($E$7:$E10))</f>
        <v/>
      </c>
      <c r="P10" s="51">
        <f>IF($A10="","",IFERROR($E10/'Settings'!$B$9,""))</f>
        <v/>
      </c>
      <c r="Q10" s="54">
        <f>IF($A10="","",IFERROR($P10*'Settings'!$B$10,""))</f>
        <v/>
      </c>
      <c r="R10" s="25" t="inlineStr">
        <is>
          <t>Planned</t>
        </is>
      </c>
      <c r="S10" s="26" t="inlineStr">
        <is>
          <t>Meal and fuel stop</t>
        </is>
      </c>
      <c r="T10" s="34">
        <f>IF($A10="","",IF($B10="","Missing origin",IF($C10="","Missing destination",IF($D10="","Assign driver",IF(OR($E10&lt;=0,$G10&lt;=0),"Check miles/speed",IF(COUNTIF($A$7:$A$206,$A10)&gt;1,"Duplicate leg number",IF(OR(AND(ROW()=7,$A10&lt;&gt;1),AND(ROW()&gt;7,$A10&lt;&gt;IFERROR($A9+1,$A10))),"Check leg sequence",IF(AND($N10&lt;&gt;"",$N10&lt;'Settings'!$B$12),"Short assignment gap",IF(AND('Settings'!$B$5&lt;&gt;"",$L10&gt;'Settings'!$B$5),"After target delivery","OK")))))))))</f>
        <v/>
      </c>
    </row>
    <row r="11" ht="32" customHeight="1">
      <c r="A11" s="25" t="n">
        <v>5</v>
      </c>
      <c r="B11" s="26" t="inlineStr">
        <is>
          <t>Gallup, NM</t>
        </is>
      </c>
      <c r="C11" s="26" t="inlineStr">
        <is>
          <t>Albuquerque, NM</t>
        </is>
      </c>
      <c r="D11" s="26" t="inlineStr">
        <is>
          <t>Alex Martinez</t>
        </is>
      </c>
      <c r="E11" s="27" t="n">
        <v>138</v>
      </c>
      <c r="F11" s="28" t="n"/>
      <c r="G11" s="29">
        <f>IF($A11="","",IFERROR(IF($F11="",'Settings'!$B$8,$F11),""))</f>
        <v/>
      </c>
      <c r="H11" s="51">
        <f>IF($A11="","",IFERROR($E11/$G11,""))</f>
        <v/>
      </c>
      <c r="I11" s="52" t="n"/>
      <c r="J11" s="51">
        <f>IF($A11="","",IFERROR(IF($I11="",'Settings'!$B$13,$I11),""))</f>
        <v/>
      </c>
      <c r="K11" s="53">
        <f>IF($A11="","",IFERROR($L10+$J10/24,""))</f>
        <v/>
      </c>
      <c r="L11" s="53">
        <f>IF($A11="","",IFERROR($K11+$H11/24,""))</f>
        <v/>
      </c>
      <c r="M11" s="50">
        <f>IF($K11="","",INT($K11))</f>
        <v/>
      </c>
      <c r="N11" s="51">
        <f>IF($A11="","",IFERROR(($K11-LOOKUP(2,1/($D$7:$D10=$D11),$L$7:$L10))*24,""))</f>
        <v/>
      </c>
      <c r="O11" s="32">
        <f>IF($A11="","",SUM($E$7:$E11))</f>
        <v/>
      </c>
      <c r="P11" s="51">
        <f>IF($A11="","",IFERROR($E11/'Settings'!$B$9,""))</f>
        <v/>
      </c>
      <c r="Q11" s="54">
        <f>IF($A11="","",IFERROR($P11*'Settings'!$B$10,""))</f>
        <v/>
      </c>
      <c r="R11" s="25" t="inlineStr">
        <is>
          <t>Planned</t>
        </is>
      </c>
      <c r="S11" s="26" t="inlineStr">
        <is>
          <t>Driver handoff</t>
        </is>
      </c>
      <c r="T11" s="34">
        <f>IF($A11="","",IF($B11="","Missing origin",IF($C11="","Missing destination",IF($D11="","Assign driver",IF(OR($E11&lt;=0,$G11&lt;=0),"Check miles/speed",IF(COUNTIF($A$7:$A$206,$A11)&gt;1,"Duplicate leg number",IF(OR(AND(ROW()=7,$A11&lt;&gt;1),AND(ROW()&gt;7,$A11&lt;&gt;IFERROR($A10+1,$A11))),"Check leg sequence",IF(AND($N11&lt;&gt;"",$N11&lt;'Settings'!$B$12),"Short assignment gap",IF(AND('Settings'!$B$5&lt;&gt;"",$L11&gt;'Settings'!$B$5),"After target delivery","OK")))))))))</f>
        <v/>
      </c>
    </row>
    <row r="12" ht="32" customHeight="1">
      <c r="A12" s="25" t="n">
        <v>6</v>
      </c>
      <c r="B12" s="26" t="inlineStr">
        <is>
          <t>Albuquerque, NM</t>
        </is>
      </c>
      <c r="C12" s="26" t="inlineStr">
        <is>
          <t>Amarillo, TX</t>
        </is>
      </c>
      <c r="D12" s="26" t="inlineStr">
        <is>
          <t>Morgan Lee</t>
        </is>
      </c>
      <c r="E12" s="27" t="n">
        <v>289</v>
      </c>
      <c r="F12" s="28" t="n">
        <v>58</v>
      </c>
      <c r="G12" s="29">
        <f>IF($A12="","",IFERROR(IF($F12="",'Settings'!$B$8,$F12),""))</f>
        <v/>
      </c>
      <c r="H12" s="51">
        <f>IF($A12="","",IFERROR($E12/$G12,""))</f>
        <v/>
      </c>
      <c r="I12" s="52" t="n">
        <v>0.75</v>
      </c>
      <c r="J12" s="51">
        <f>IF($A12="","",IFERROR(IF($I12="",'Settings'!$B$13,$I12),""))</f>
        <v/>
      </c>
      <c r="K12" s="53">
        <f>IF($A12="","",IFERROR($L11+$J11/24,""))</f>
        <v/>
      </c>
      <c r="L12" s="53">
        <f>IF($A12="","",IFERROR($K12+$H12/24,""))</f>
        <v/>
      </c>
      <c r="M12" s="50">
        <f>IF($K12="","",INT($K12))</f>
        <v/>
      </c>
      <c r="N12" s="51">
        <f>IF($A12="","",IFERROR(($K12-LOOKUP(2,1/($D$7:$D11=$D12),$L$7:$L11))*24,""))</f>
        <v/>
      </c>
      <c r="O12" s="32">
        <f>IF($A12="","",SUM($E$7:$E12))</f>
        <v/>
      </c>
      <c r="P12" s="51">
        <f>IF($A12="","",IFERROR($E12/'Settings'!$B$9,""))</f>
        <v/>
      </c>
      <c r="Q12" s="54">
        <f>IF($A12="","",IFERROR($P12*'Settings'!$B$10,""))</f>
        <v/>
      </c>
      <c r="R12" s="25" t="inlineStr">
        <is>
          <t>Planned</t>
        </is>
      </c>
      <c r="S12" s="26" t="inlineStr">
        <is>
          <t>Long fuel and meal stop</t>
        </is>
      </c>
      <c r="T12" s="34">
        <f>IF($A12="","",IF($B12="","Missing origin",IF($C12="","Missing destination",IF($D12="","Assign driver",IF(OR($E12&lt;=0,$G12&lt;=0),"Check miles/speed",IF(COUNTIF($A$7:$A$206,$A12)&gt;1,"Duplicate leg number",IF(OR(AND(ROW()=7,$A12&lt;&gt;1),AND(ROW()&gt;7,$A12&lt;&gt;IFERROR($A11+1,$A12))),"Check leg sequence",IF(AND($N12&lt;&gt;"",$N12&lt;'Settings'!$B$12),"Short assignment gap",IF(AND('Settings'!$B$5&lt;&gt;"",$L12&gt;'Settings'!$B$5),"After target delivery","OK")))))))))</f>
        <v/>
      </c>
    </row>
    <row r="13" ht="32" customHeight="1">
      <c r="A13" s="25" t="n">
        <v>7</v>
      </c>
      <c r="B13" s="26" t="inlineStr">
        <is>
          <t>Amarillo, TX</t>
        </is>
      </c>
      <c r="C13" s="26" t="inlineStr">
        <is>
          <t>Oklahoma City, OK</t>
        </is>
      </c>
      <c r="D13" s="26" t="inlineStr">
        <is>
          <t>Alex Martinez</t>
        </is>
      </c>
      <c r="E13" s="27" t="n">
        <v>260</v>
      </c>
      <c r="F13" s="28" t="n"/>
      <c r="G13" s="29">
        <f>IF($A13="","",IFERROR(IF($F13="",'Settings'!$B$8,$F13),""))</f>
        <v/>
      </c>
      <c r="H13" s="51">
        <f>IF($A13="","",IFERROR($E13/$G13,""))</f>
        <v/>
      </c>
      <c r="I13" s="52" t="n">
        <v>0.25</v>
      </c>
      <c r="J13" s="51">
        <f>IF($A13="","",IFERROR(IF($I13="",'Settings'!$B$13,$I13),""))</f>
        <v/>
      </c>
      <c r="K13" s="53">
        <f>IF($A13="","",IFERROR($L12+$J12/24,""))</f>
        <v/>
      </c>
      <c r="L13" s="53">
        <f>IF($A13="","",IFERROR($K13+$H13/24,""))</f>
        <v/>
      </c>
      <c r="M13" s="50">
        <f>IF($K13="","",INT($K13))</f>
        <v/>
      </c>
      <c r="N13" s="51">
        <f>IF($A13="","",IFERROR(($K13-LOOKUP(2,1/($D$7:$D12=$D13),$L$7:$L12))*24,""))</f>
        <v/>
      </c>
      <c r="O13" s="32">
        <f>IF($A13="","",SUM($E$7:$E13))</f>
        <v/>
      </c>
      <c r="P13" s="51">
        <f>IF($A13="","",IFERROR($E13/'Settings'!$B$9,""))</f>
        <v/>
      </c>
      <c r="Q13" s="54">
        <f>IF($A13="","",IFERROR($P13*'Settings'!$B$10,""))</f>
        <v/>
      </c>
      <c r="R13" s="25" t="inlineStr">
        <is>
          <t>Planned</t>
        </is>
      </c>
      <c r="S13" s="26" t="inlineStr">
        <is>
          <t>Planned handoff</t>
        </is>
      </c>
      <c r="T13" s="34">
        <f>IF($A13="","",IF($B13="","Missing origin",IF($C13="","Missing destination",IF($D13="","Assign driver",IF(OR($E13&lt;=0,$G13&lt;=0),"Check miles/speed",IF(COUNTIF($A$7:$A$206,$A13)&gt;1,"Duplicate leg number",IF(OR(AND(ROW()=7,$A13&lt;&gt;1),AND(ROW()&gt;7,$A13&lt;&gt;IFERROR($A12+1,$A13))),"Check leg sequence",IF(AND($N13&lt;&gt;"",$N13&lt;'Settings'!$B$12),"Short assignment gap",IF(AND('Settings'!$B$5&lt;&gt;"",$L13&gt;'Settings'!$B$5),"After target delivery","OK")))))))))</f>
        <v/>
      </c>
    </row>
    <row r="14" ht="32" customHeight="1">
      <c r="A14" s="25" t="n">
        <v>8</v>
      </c>
      <c r="B14" s="26" t="inlineStr">
        <is>
          <t>Oklahoma City, OK</t>
        </is>
      </c>
      <c r="C14" s="26" t="inlineStr">
        <is>
          <t>Little Rock, AR</t>
        </is>
      </c>
      <c r="D14" s="26" t="inlineStr">
        <is>
          <t>Morgan Lee</t>
        </is>
      </c>
      <c r="E14" s="27" t="n">
        <v>339</v>
      </c>
      <c r="F14" s="28" t="n">
        <v>52</v>
      </c>
      <c r="G14" s="29">
        <f>IF($A14="","",IFERROR(IF($F14="",'Settings'!$B$8,$F14),""))</f>
        <v/>
      </c>
      <c r="H14" s="51">
        <f>IF($A14="","",IFERROR($E14/$G14,""))</f>
        <v/>
      </c>
      <c r="I14" s="52" t="n">
        <v>0.5</v>
      </c>
      <c r="J14" s="51">
        <f>IF($A14="","",IFERROR(IF($I14="",'Settings'!$B$13,$I14),""))</f>
        <v/>
      </c>
      <c r="K14" s="53">
        <f>IF($A14="","",IFERROR($L13+$J13/24,""))</f>
        <v/>
      </c>
      <c r="L14" s="53">
        <f>IF($A14="","",IFERROR($K14+$H14/24,""))</f>
        <v/>
      </c>
      <c r="M14" s="50">
        <f>IF($K14="","",INT($K14))</f>
        <v/>
      </c>
      <c r="N14" s="51">
        <f>IF($A14="","",IFERROR(($K14-LOOKUP(2,1/($D$7:$D13=$D14),$L$7:$L13))*24,""))</f>
        <v/>
      </c>
      <c r="O14" s="32">
        <f>IF($A14="","",SUM($E$7:$E14))</f>
        <v/>
      </c>
      <c r="P14" s="51">
        <f>IF($A14="","",IFERROR($E14/'Settings'!$B$9,""))</f>
        <v/>
      </c>
      <c r="Q14" s="54">
        <f>IF($A14="","",IFERROR($P14*'Settings'!$B$10,""))</f>
        <v/>
      </c>
      <c r="R14" s="25" t="inlineStr">
        <is>
          <t>Planned</t>
        </is>
      </c>
      <c r="S14" s="26" t="inlineStr">
        <is>
          <t>Fuel stop</t>
        </is>
      </c>
      <c r="T14" s="34">
        <f>IF($A14="","",IF($B14="","Missing origin",IF($C14="","Missing destination",IF($D14="","Assign driver",IF(OR($E14&lt;=0,$G14&lt;=0),"Check miles/speed",IF(COUNTIF($A$7:$A$206,$A14)&gt;1,"Duplicate leg number",IF(OR(AND(ROW()=7,$A14&lt;&gt;1),AND(ROW()&gt;7,$A14&lt;&gt;IFERROR($A13+1,$A14))),"Check leg sequence",IF(AND($N14&lt;&gt;"",$N14&lt;'Settings'!$B$12),"Short assignment gap",IF(AND('Settings'!$B$5&lt;&gt;"",$L14&gt;'Settings'!$B$5),"After target delivery","OK")))))))))</f>
        <v/>
      </c>
    </row>
    <row r="15" ht="32" customHeight="1">
      <c r="A15" s="25" t="n">
        <v>9</v>
      </c>
      <c r="B15" s="26" t="inlineStr">
        <is>
          <t>Little Rock, AR</t>
        </is>
      </c>
      <c r="C15" s="26" t="inlineStr">
        <is>
          <t>Memphis, TN</t>
        </is>
      </c>
      <c r="D15" s="26" t="inlineStr">
        <is>
          <t>Alex Martinez</t>
        </is>
      </c>
      <c r="E15" s="27" t="n">
        <v>137</v>
      </c>
      <c r="F15" s="28" t="n"/>
      <c r="G15" s="29">
        <f>IF($A15="","",IFERROR(IF($F15="",'Settings'!$B$8,$F15),""))</f>
        <v/>
      </c>
      <c r="H15" s="51">
        <f>IF($A15="","",IFERROR($E15/$G15,""))</f>
        <v/>
      </c>
      <c r="I15" s="52" t="n">
        <v>0.25</v>
      </c>
      <c r="J15" s="51">
        <f>IF($A15="","",IFERROR(IF($I15="",'Settings'!$B$13,$I15),""))</f>
        <v/>
      </c>
      <c r="K15" s="53">
        <f>IF($A15="","",IFERROR($L14+$J14/24,""))</f>
        <v/>
      </c>
      <c r="L15" s="53">
        <f>IF($A15="","",IFERROR($K15+$H15/24,""))</f>
        <v/>
      </c>
      <c r="M15" s="50">
        <f>IF($K15="","",INT($K15))</f>
        <v/>
      </c>
      <c r="N15" s="51">
        <f>IF($A15="","",IFERROR(($K15-LOOKUP(2,1/($D$7:$D14=$D15),$L$7:$L14))*24,""))</f>
        <v/>
      </c>
      <c r="O15" s="32">
        <f>IF($A15="","",SUM($E$7:$E15))</f>
        <v/>
      </c>
      <c r="P15" s="51">
        <f>IF($A15="","",IFERROR($E15/'Settings'!$B$9,""))</f>
        <v/>
      </c>
      <c r="Q15" s="54">
        <f>IF($A15="","",IFERROR($P15*'Settings'!$B$10,""))</f>
        <v/>
      </c>
      <c r="R15" s="25" t="inlineStr">
        <is>
          <t>Planned</t>
        </is>
      </c>
      <c r="S15" s="26" t="inlineStr">
        <is>
          <t>Quick handoff</t>
        </is>
      </c>
      <c r="T15" s="34">
        <f>IF($A15="","",IF($B15="","Missing origin",IF($C15="","Missing destination",IF($D15="","Assign driver",IF(OR($E15&lt;=0,$G15&lt;=0),"Check miles/speed",IF(COUNTIF($A$7:$A$206,$A15)&gt;1,"Duplicate leg number",IF(OR(AND(ROW()=7,$A15&lt;&gt;1),AND(ROW()&gt;7,$A15&lt;&gt;IFERROR($A14+1,$A15))),"Check leg sequence",IF(AND($N15&lt;&gt;"",$N15&lt;'Settings'!$B$12),"Short assignment gap",IF(AND('Settings'!$B$5&lt;&gt;"",$L15&gt;'Settings'!$B$5),"After target delivery","OK")))))))))</f>
        <v/>
      </c>
    </row>
    <row r="16" ht="32" customHeight="1">
      <c r="A16" s="25" t="n">
        <v>10</v>
      </c>
      <c r="B16" s="26" t="inlineStr">
        <is>
          <t>Memphis, TN</t>
        </is>
      </c>
      <c r="C16" s="26" t="inlineStr">
        <is>
          <t>Atlanta, GA</t>
        </is>
      </c>
      <c r="D16" s="26" t="inlineStr">
        <is>
          <t>Morgan Lee</t>
        </is>
      </c>
      <c r="E16" s="27" t="n">
        <v>384</v>
      </c>
      <c r="F16" s="28" t="n"/>
      <c r="G16" s="29">
        <f>IF($A16="","",IFERROR(IF($F16="",'Settings'!$B$8,$F16),""))</f>
        <v/>
      </c>
      <c r="H16" s="51">
        <f>IF($A16="","",IFERROR($E16/$G16,""))</f>
        <v/>
      </c>
      <c r="I16" s="52" t="n">
        <v>0</v>
      </c>
      <c r="J16" s="51">
        <f>IF($A16="","",IFERROR(IF($I16="",'Settings'!$B$13,$I16),""))</f>
        <v/>
      </c>
      <c r="K16" s="53">
        <f>IF($A16="","",IFERROR($L15+$J15/24,""))</f>
        <v/>
      </c>
      <c r="L16" s="53">
        <f>IF($A16="","",IFERROR($K16+$H16/24,""))</f>
        <v/>
      </c>
      <c r="M16" s="50">
        <f>IF($K16="","",INT($K16))</f>
        <v/>
      </c>
      <c r="N16" s="51">
        <f>IF($A16="","",IFERROR(($K16-LOOKUP(2,1/($D$7:$D15=$D16),$L$7:$L15))*24,""))</f>
        <v/>
      </c>
      <c r="O16" s="32">
        <f>IF($A16="","",SUM($E$7:$E16))</f>
        <v/>
      </c>
      <c r="P16" s="51">
        <f>IF($A16="","",IFERROR($E16/'Settings'!$B$9,""))</f>
        <v/>
      </c>
      <c r="Q16" s="54">
        <f>IF($A16="","",IFERROR($P16*'Settings'!$B$10,""))</f>
        <v/>
      </c>
      <c r="R16" s="25" t="inlineStr">
        <is>
          <t>Planned</t>
        </is>
      </c>
      <c r="S16" s="26" t="inlineStr">
        <is>
          <t>Final delivery leg</t>
        </is>
      </c>
      <c r="T16" s="34">
        <f>IF($A16="","",IF($B16="","Missing origin",IF($C16="","Missing destination",IF($D16="","Assign driver",IF(OR($E16&lt;=0,$G16&lt;=0),"Check miles/speed",IF(COUNTIF($A$7:$A$206,$A16)&gt;1,"Duplicate leg number",IF(OR(AND(ROW()=7,$A16&lt;&gt;1),AND(ROW()&gt;7,$A16&lt;&gt;IFERROR($A15+1,$A16))),"Check leg sequence",IF(AND($N16&lt;&gt;"",$N16&lt;'Settings'!$B$12),"Short assignment gap",IF(AND('Settings'!$B$5&lt;&gt;"",$L16&gt;'Settings'!$B$5),"After target delivery","OK")))))))))</f>
        <v/>
      </c>
    </row>
    <row r="17" ht="21" customHeight="1">
      <c r="A17" s="25" t="n"/>
      <c r="B17" s="26" t="n"/>
      <c r="C17" s="26" t="n"/>
      <c r="D17" s="26" t="n"/>
      <c r="E17" s="27" t="n"/>
      <c r="F17" s="28" t="n"/>
      <c r="G17" s="29">
        <f>IF($A17="","",IFERROR(IF($F17="",'Settings'!$B$8,$F17),""))</f>
        <v/>
      </c>
      <c r="H17" s="51">
        <f>IF($A17="","",IFERROR($E17/$G17,""))</f>
        <v/>
      </c>
      <c r="I17" s="52" t="n"/>
      <c r="J17" s="51">
        <f>IF($A17="","",IFERROR(IF($I17="",'Settings'!$B$13,$I17),""))</f>
        <v/>
      </c>
      <c r="K17" s="53">
        <f>IF($A17="","",IFERROR($L16+$J16/24,""))</f>
        <v/>
      </c>
      <c r="L17" s="53">
        <f>IF($A17="","",IFERROR($K17+$H17/24,""))</f>
        <v/>
      </c>
      <c r="M17" s="50">
        <f>IF($K17="","",INT($K17))</f>
        <v/>
      </c>
      <c r="N17" s="51">
        <f>IF($A17="","",IFERROR(($K17-LOOKUP(2,1/($D$7:$D16=$D17),$L$7:$L16))*24,""))</f>
        <v/>
      </c>
      <c r="O17" s="32">
        <f>IF($A17="","",SUM($E$7:$E17))</f>
        <v/>
      </c>
      <c r="P17" s="51">
        <f>IF($A17="","",IFERROR($E17/'Settings'!$B$9,""))</f>
        <v/>
      </c>
      <c r="Q17" s="54">
        <f>IF($A17="","",IFERROR($P17*'Settings'!$B$10,""))</f>
        <v/>
      </c>
      <c r="R17" s="25" t="n"/>
      <c r="S17" s="26" t="n"/>
      <c r="T17" s="34">
        <f>IF($A17="","",IF($B17="","Missing origin",IF($C17="","Missing destination",IF($D17="","Assign driver",IF(OR($E17&lt;=0,$G17&lt;=0),"Check miles/speed",IF(COUNTIF($A$7:$A$206,$A17)&gt;1,"Duplicate leg number",IF(OR(AND(ROW()=7,$A17&lt;&gt;1),AND(ROW()&gt;7,$A17&lt;&gt;IFERROR($A16+1,$A17))),"Check leg sequence",IF(AND($N17&lt;&gt;"",$N17&lt;'Settings'!$B$12),"Short assignment gap",IF(AND('Settings'!$B$5&lt;&gt;"",$L17&gt;'Settings'!$B$5),"After target delivery","OK")))))))))</f>
        <v/>
      </c>
    </row>
    <row r="18" ht="21" customHeight="1">
      <c r="A18" s="25" t="n"/>
      <c r="B18" s="26" t="n"/>
      <c r="C18" s="26" t="n"/>
      <c r="D18" s="26" t="n"/>
      <c r="E18" s="27" t="n"/>
      <c r="F18" s="28" t="n"/>
      <c r="G18" s="29">
        <f>IF($A18="","",IFERROR(IF($F18="",'Settings'!$B$8,$F18),""))</f>
        <v/>
      </c>
      <c r="H18" s="51">
        <f>IF($A18="","",IFERROR($E18/$G18,""))</f>
        <v/>
      </c>
      <c r="I18" s="52" t="n"/>
      <c r="J18" s="51">
        <f>IF($A18="","",IFERROR(IF($I18="",'Settings'!$B$13,$I18),""))</f>
        <v/>
      </c>
      <c r="K18" s="53">
        <f>IF($A18="","",IFERROR($L17+$J17/24,""))</f>
        <v/>
      </c>
      <c r="L18" s="53">
        <f>IF($A18="","",IFERROR($K18+$H18/24,""))</f>
        <v/>
      </c>
      <c r="M18" s="50">
        <f>IF($K18="","",INT($K18))</f>
        <v/>
      </c>
      <c r="N18" s="51">
        <f>IF($A18="","",IFERROR(($K18-LOOKUP(2,1/($D$7:$D17=$D18),$L$7:$L17))*24,""))</f>
        <v/>
      </c>
      <c r="O18" s="32">
        <f>IF($A18="","",SUM($E$7:$E18))</f>
        <v/>
      </c>
      <c r="P18" s="51">
        <f>IF($A18="","",IFERROR($E18/'Settings'!$B$9,""))</f>
        <v/>
      </c>
      <c r="Q18" s="54">
        <f>IF($A18="","",IFERROR($P18*'Settings'!$B$10,""))</f>
        <v/>
      </c>
      <c r="R18" s="25" t="n"/>
      <c r="S18" s="26" t="n"/>
      <c r="T18" s="34">
        <f>IF($A18="","",IF($B18="","Missing origin",IF($C18="","Missing destination",IF($D18="","Assign driver",IF(OR($E18&lt;=0,$G18&lt;=0),"Check miles/speed",IF(COUNTIF($A$7:$A$206,$A18)&gt;1,"Duplicate leg number",IF(OR(AND(ROW()=7,$A18&lt;&gt;1),AND(ROW()&gt;7,$A18&lt;&gt;IFERROR($A17+1,$A18))),"Check leg sequence",IF(AND($N18&lt;&gt;"",$N18&lt;'Settings'!$B$12),"Short assignment gap",IF(AND('Settings'!$B$5&lt;&gt;"",$L18&gt;'Settings'!$B$5),"After target delivery","OK")))))))))</f>
        <v/>
      </c>
    </row>
    <row r="19" ht="21" customHeight="1">
      <c r="A19" s="25" t="n"/>
      <c r="B19" s="26" t="n"/>
      <c r="C19" s="26" t="n"/>
      <c r="D19" s="26" t="n"/>
      <c r="E19" s="27" t="n"/>
      <c r="F19" s="28" t="n"/>
      <c r="G19" s="29">
        <f>IF($A19="","",IFERROR(IF($F19="",'Settings'!$B$8,$F19),""))</f>
        <v/>
      </c>
      <c r="H19" s="51">
        <f>IF($A19="","",IFERROR($E19/$G19,""))</f>
        <v/>
      </c>
      <c r="I19" s="52" t="n"/>
      <c r="J19" s="51">
        <f>IF($A19="","",IFERROR(IF($I19="",'Settings'!$B$13,$I19),""))</f>
        <v/>
      </c>
      <c r="K19" s="53">
        <f>IF($A19="","",IFERROR($L18+$J18/24,""))</f>
        <v/>
      </c>
      <c r="L19" s="53">
        <f>IF($A19="","",IFERROR($K19+$H19/24,""))</f>
        <v/>
      </c>
      <c r="M19" s="50">
        <f>IF($K19="","",INT($K19))</f>
        <v/>
      </c>
      <c r="N19" s="51">
        <f>IF($A19="","",IFERROR(($K19-LOOKUP(2,1/($D$7:$D18=$D19),$L$7:$L18))*24,""))</f>
        <v/>
      </c>
      <c r="O19" s="32">
        <f>IF($A19="","",SUM($E$7:$E19))</f>
        <v/>
      </c>
      <c r="P19" s="51">
        <f>IF($A19="","",IFERROR($E19/'Settings'!$B$9,""))</f>
        <v/>
      </c>
      <c r="Q19" s="54">
        <f>IF($A19="","",IFERROR($P19*'Settings'!$B$10,""))</f>
        <v/>
      </c>
      <c r="R19" s="25" t="n"/>
      <c r="S19" s="26" t="n"/>
      <c r="T19" s="34">
        <f>IF($A19="","",IF($B19="","Missing origin",IF($C19="","Missing destination",IF($D19="","Assign driver",IF(OR($E19&lt;=0,$G19&lt;=0),"Check miles/speed",IF(COUNTIF($A$7:$A$206,$A19)&gt;1,"Duplicate leg number",IF(OR(AND(ROW()=7,$A19&lt;&gt;1),AND(ROW()&gt;7,$A19&lt;&gt;IFERROR($A18+1,$A19))),"Check leg sequence",IF(AND($N19&lt;&gt;"",$N19&lt;'Settings'!$B$12),"Short assignment gap",IF(AND('Settings'!$B$5&lt;&gt;"",$L19&gt;'Settings'!$B$5),"After target delivery","OK")))))))))</f>
        <v/>
      </c>
    </row>
    <row r="20" ht="21" customHeight="1">
      <c r="A20" s="25" t="n"/>
      <c r="B20" s="26" t="n"/>
      <c r="C20" s="26" t="n"/>
      <c r="D20" s="26" t="n"/>
      <c r="E20" s="27" t="n"/>
      <c r="F20" s="28" t="n"/>
      <c r="G20" s="29">
        <f>IF($A20="","",IFERROR(IF($F20="",'Settings'!$B$8,$F20),""))</f>
        <v/>
      </c>
      <c r="H20" s="51">
        <f>IF($A20="","",IFERROR($E20/$G20,""))</f>
        <v/>
      </c>
      <c r="I20" s="52" t="n"/>
      <c r="J20" s="51">
        <f>IF($A20="","",IFERROR(IF($I20="",'Settings'!$B$13,$I20),""))</f>
        <v/>
      </c>
      <c r="K20" s="53">
        <f>IF($A20="","",IFERROR($L19+$J19/24,""))</f>
        <v/>
      </c>
      <c r="L20" s="53">
        <f>IF($A20="","",IFERROR($K20+$H20/24,""))</f>
        <v/>
      </c>
      <c r="M20" s="50">
        <f>IF($K20="","",INT($K20))</f>
        <v/>
      </c>
      <c r="N20" s="51">
        <f>IF($A20="","",IFERROR(($K20-LOOKUP(2,1/($D$7:$D19=$D20),$L$7:$L19))*24,""))</f>
        <v/>
      </c>
      <c r="O20" s="32">
        <f>IF($A20="","",SUM($E$7:$E20))</f>
        <v/>
      </c>
      <c r="P20" s="51">
        <f>IF($A20="","",IFERROR($E20/'Settings'!$B$9,""))</f>
        <v/>
      </c>
      <c r="Q20" s="54">
        <f>IF($A20="","",IFERROR($P20*'Settings'!$B$10,""))</f>
        <v/>
      </c>
      <c r="R20" s="25" t="n"/>
      <c r="S20" s="26" t="n"/>
      <c r="T20" s="34">
        <f>IF($A20="","",IF($B20="","Missing origin",IF($C20="","Missing destination",IF($D20="","Assign driver",IF(OR($E20&lt;=0,$G20&lt;=0),"Check miles/speed",IF(COUNTIF($A$7:$A$206,$A20)&gt;1,"Duplicate leg number",IF(OR(AND(ROW()=7,$A20&lt;&gt;1),AND(ROW()&gt;7,$A20&lt;&gt;IFERROR($A19+1,$A20))),"Check leg sequence",IF(AND($N20&lt;&gt;"",$N20&lt;'Settings'!$B$12),"Short assignment gap",IF(AND('Settings'!$B$5&lt;&gt;"",$L20&gt;'Settings'!$B$5),"After target delivery","OK")))))))))</f>
        <v/>
      </c>
    </row>
    <row r="21" ht="21" customHeight="1">
      <c r="A21" s="25" t="n"/>
      <c r="B21" s="26" t="n"/>
      <c r="C21" s="26" t="n"/>
      <c r="D21" s="26" t="n"/>
      <c r="E21" s="27" t="n"/>
      <c r="F21" s="28" t="n"/>
      <c r="G21" s="29">
        <f>IF($A21="","",IFERROR(IF($F21="",'Settings'!$B$8,$F21),""))</f>
        <v/>
      </c>
      <c r="H21" s="51">
        <f>IF($A21="","",IFERROR($E21/$G21,""))</f>
        <v/>
      </c>
      <c r="I21" s="52" t="n"/>
      <c r="J21" s="51">
        <f>IF($A21="","",IFERROR(IF($I21="",'Settings'!$B$13,$I21),""))</f>
        <v/>
      </c>
      <c r="K21" s="53">
        <f>IF($A21="","",IFERROR($L20+$J20/24,""))</f>
        <v/>
      </c>
      <c r="L21" s="53">
        <f>IF($A21="","",IFERROR($K21+$H21/24,""))</f>
        <v/>
      </c>
      <c r="M21" s="50">
        <f>IF($K21="","",INT($K21))</f>
        <v/>
      </c>
      <c r="N21" s="51">
        <f>IF($A21="","",IFERROR(($K21-LOOKUP(2,1/($D$7:$D20=$D21),$L$7:$L20))*24,""))</f>
        <v/>
      </c>
      <c r="O21" s="32">
        <f>IF($A21="","",SUM($E$7:$E21))</f>
        <v/>
      </c>
      <c r="P21" s="51">
        <f>IF($A21="","",IFERROR($E21/'Settings'!$B$9,""))</f>
        <v/>
      </c>
      <c r="Q21" s="54">
        <f>IF($A21="","",IFERROR($P21*'Settings'!$B$10,""))</f>
        <v/>
      </c>
      <c r="R21" s="25" t="n"/>
      <c r="S21" s="26" t="n"/>
      <c r="T21" s="34">
        <f>IF($A21="","",IF($B21="","Missing origin",IF($C21="","Missing destination",IF($D21="","Assign driver",IF(OR($E21&lt;=0,$G21&lt;=0),"Check miles/speed",IF(COUNTIF($A$7:$A$206,$A21)&gt;1,"Duplicate leg number",IF(OR(AND(ROW()=7,$A21&lt;&gt;1),AND(ROW()&gt;7,$A21&lt;&gt;IFERROR($A20+1,$A21))),"Check leg sequence",IF(AND($N21&lt;&gt;"",$N21&lt;'Settings'!$B$12),"Short assignment gap",IF(AND('Settings'!$B$5&lt;&gt;"",$L21&gt;'Settings'!$B$5),"After target delivery","OK")))))))))</f>
        <v/>
      </c>
    </row>
    <row r="22" ht="21" customHeight="1">
      <c r="A22" s="25" t="n"/>
      <c r="B22" s="26" t="n"/>
      <c r="C22" s="26" t="n"/>
      <c r="D22" s="26" t="n"/>
      <c r="E22" s="27" t="n"/>
      <c r="F22" s="28" t="n"/>
      <c r="G22" s="29">
        <f>IF($A22="","",IFERROR(IF($F22="",'Settings'!$B$8,$F22),""))</f>
        <v/>
      </c>
      <c r="H22" s="51">
        <f>IF($A22="","",IFERROR($E22/$G22,""))</f>
        <v/>
      </c>
      <c r="I22" s="52" t="n"/>
      <c r="J22" s="51">
        <f>IF($A22="","",IFERROR(IF($I22="",'Settings'!$B$13,$I22),""))</f>
        <v/>
      </c>
      <c r="K22" s="53">
        <f>IF($A22="","",IFERROR($L21+$J21/24,""))</f>
        <v/>
      </c>
      <c r="L22" s="53">
        <f>IF($A22="","",IFERROR($K22+$H22/24,""))</f>
        <v/>
      </c>
      <c r="M22" s="50">
        <f>IF($K22="","",INT($K22))</f>
        <v/>
      </c>
      <c r="N22" s="51">
        <f>IF($A22="","",IFERROR(($K22-LOOKUP(2,1/($D$7:$D21=$D22),$L$7:$L21))*24,""))</f>
        <v/>
      </c>
      <c r="O22" s="32">
        <f>IF($A22="","",SUM($E$7:$E22))</f>
        <v/>
      </c>
      <c r="P22" s="51">
        <f>IF($A22="","",IFERROR($E22/'Settings'!$B$9,""))</f>
        <v/>
      </c>
      <c r="Q22" s="54">
        <f>IF($A22="","",IFERROR($P22*'Settings'!$B$10,""))</f>
        <v/>
      </c>
      <c r="R22" s="25" t="n"/>
      <c r="S22" s="26" t="n"/>
      <c r="T22" s="34">
        <f>IF($A22="","",IF($B22="","Missing origin",IF($C22="","Missing destination",IF($D22="","Assign driver",IF(OR($E22&lt;=0,$G22&lt;=0),"Check miles/speed",IF(COUNTIF($A$7:$A$206,$A22)&gt;1,"Duplicate leg number",IF(OR(AND(ROW()=7,$A22&lt;&gt;1),AND(ROW()&gt;7,$A22&lt;&gt;IFERROR($A21+1,$A22))),"Check leg sequence",IF(AND($N22&lt;&gt;"",$N22&lt;'Settings'!$B$12),"Short assignment gap",IF(AND('Settings'!$B$5&lt;&gt;"",$L22&gt;'Settings'!$B$5),"After target delivery","OK")))))))))</f>
        <v/>
      </c>
    </row>
    <row r="23" ht="21" customHeight="1">
      <c r="A23" s="25" t="n"/>
      <c r="B23" s="26" t="n"/>
      <c r="C23" s="26" t="n"/>
      <c r="D23" s="26" t="n"/>
      <c r="E23" s="27" t="n"/>
      <c r="F23" s="28" t="n"/>
      <c r="G23" s="29">
        <f>IF($A23="","",IFERROR(IF($F23="",'Settings'!$B$8,$F23),""))</f>
        <v/>
      </c>
      <c r="H23" s="51">
        <f>IF($A23="","",IFERROR($E23/$G23,""))</f>
        <v/>
      </c>
      <c r="I23" s="52" t="n"/>
      <c r="J23" s="51">
        <f>IF($A23="","",IFERROR(IF($I23="",'Settings'!$B$13,$I23),""))</f>
        <v/>
      </c>
      <c r="K23" s="53">
        <f>IF($A23="","",IFERROR($L22+$J22/24,""))</f>
        <v/>
      </c>
      <c r="L23" s="53">
        <f>IF($A23="","",IFERROR($K23+$H23/24,""))</f>
        <v/>
      </c>
      <c r="M23" s="50">
        <f>IF($K23="","",INT($K23))</f>
        <v/>
      </c>
      <c r="N23" s="51">
        <f>IF($A23="","",IFERROR(($K23-LOOKUP(2,1/($D$7:$D22=$D23),$L$7:$L22))*24,""))</f>
        <v/>
      </c>
      <c r="O23" s="32">
        <f>IF($A23="","",SUM($E$7:$E23))</f>
        <v/>
      </c>
      <c r="P23" s="51">
        <f>IF($A23="","",IFERROR($E23/'Settings'!$B$9,""))</f>
        <v/>
      </c>
      <c r="Q23" s="54">
        <f>IF($A23="","",IFERROR($P23*'Settings'!$B$10,""))</f>
        <v/>
      </c>
      <c r="R23" s="25" t="n"/>
      <c r="S23" s="26" t="n"/>
      <c r="T23" s="34">
        <f>IF($A23="","",IF($B23="","Missing origin",IF($C23="","Missing destination",IF($D23="","Assign driver",IF(OR($E23&lt;=0,$G23&lt;=0),"Check miles/speed",IF(COUNTIF($A$7:$A$206,$A23)&gt;1,"Duplicate leg number",IF(OR(AND(ROW()=7,$A23&lt;&gt;1),AND(ROW()&gt;7,$A23&lt;&gt;IFERROR($A22+1,$A23))),"Check leg sequence",IF(AND($N23&lt;&gt;"",$N23&lt;'Settings'!$B$12),"Short assignment gap",IF(AND('Settings'!$B$5&lt;&gt;"",$L23&gt;'Settings'!$B$5),"After target delivery","OK")))))))))</f>
        <v/>
      </c>
    </row>
    <row r="24" ht="21" customHeight="1">
      <c r="A24" s="25" t="n"/>
      <c r="B24" s="26" t="n"/>
      <c r="C24" s="26" t="n"/>
      <c r="D24" s="26" t="n"/>
      <c r="E24" s="27" t="n"/>
      <c r="F24" s="28" t="n"/>
      <c r="G24" s="29">
        <f>IF($A24="","",IFERROR(IF($F24="",'Settings'!$B$8,$F24),""))</f>
        <v/>
      </c>
      <c r="H24" s="51">
        <f>IF($A24="","",IFERROR($E24/$G24,""))</f>
        <v/>
      </c>
      <c r="I24" s="52" t="n"/>
      <c r="J24" s="51">
        <f>IF($A24="","",IFERROR(IF($I24="",'Settings'!$B$13,$I24),""))</f>
        <v/>
      </c>
      <c r="K24" s="53">
        <f>IF($A24="","",IFERROR($L23+$J23/24,""))</f>
        <v/>
      </c>
      <c r="L24" s="53">
        <f>IF($A24="","",IFERROR($K24+$H24/24,""))</f>
        <v/>
      </c>
      <c r="M24" s="50">
        <f>IF($K24="","",INT($K24))</f>
        <v/>
      </c>
      <c r="N24" s="51">
        <f>IF($A24="","",IFERROR(($K24-LOOKUP(2,1/($D$7:$D23=$D24),$L$7:$L23))*24,""))</f>
        <v/>
      </c>
      <c r="O24" s="32">
        <f>IF($A24="","",SUM($E$7:$E24))</f>
        <v/>
      </c>
      <c r="P24" s="51">
        <f>IF($A24="","",IFERROR($E24/'Settings'!$B$9,""))</f>
        <v/>
      </c>
      <c r="Q24" s="54">
        <f>IF($A24="","",IFERROR($P24*'Settings'!$B$10,""))</f>
        <v/>
      </c>
      <c r="R24" s="25" t="n"/>
      <c r="S24" s="26" t="n"/>
      <c r="T24" s="34">
        <f>IF($A24="","",IF($B24="","Missing origin",IF($C24="","Missing destination",IF($D24="","Assign driver",IF(OR($E24&lt;=0,$G24&lt;=0),"Check miles/speed",IF(COUNTIF($A$7:$A$206,$A24)&gt;1,"Duplicate leg number",IF(OR(AND(ROW()=7,$A24&lt;&gt;1),AND(ROW()&gt;7,$A24&lt;&gt;IFERROR($A23+1,$A24))),"Check leg sequence",IF(AND($N24&lt;&gt;"",$N24&lt;'Settings'!$B$12),"Short assignment gap",IF(AND('Settings'!$B$5&lt;&gt;"",$L24&gt;'Settings'!$B$5),"After target delivery","OK")))))))))</f>
        <v/>
      </c>
    </row>
    <row r="25" ht="21" customHeight="1">
      <c r="A25" s="25" t="n"/>
      <c r="B25" s="26" t="n"/>
      <c r="C25" s="26" t="n"/>
      <c r="D25" s="26" t="n"/>
      <c r="E25" s="27" t="n"/>
      <c r="F25" s="28" t="n"/>
      <c r="G25" s="29">
        <f>IF($A25="","",IFERROR(IF($F25="",'Settings'!$B$8,$F25),""))</f>
        <v/>
      </c>
      <c r="H25" s="51">
        <f>IF($A25="","",IFERROR($E25/$G25,""))</f>
        <v/>
      </c>
      <c r="I25" s="52" t="n"/>
      <c r="J25" s="51">
        <f>IF($A25="","",IFERROR(IF($I25="",'Settings'!$B$13,$I25),""))</f>
        <v/>
      </c>
      <c r="K25" s="53">
        <f>IF($A25="","",IFERROR($L24+$J24/24,""))</f>
        <v/>
      </c>
      <c r="L25" s="53">
        <f>IF($A25="","",IFERROR($K25+$H25/24,""))</f>
        <v/>
      </c>
      <c r="M25" s="50">
        <f>IF($K25="","",INT($K25))</f>
        <v/>
      </c>
      <c r="N25" s="51">
        <f>IF($A25="","",IFERROR(($K25-LOOKUP(2,1/($D$7:$D24=$D25),$L$7:$L24))*24,""))</f>
        <v/>
      </c>
      <c r="O25" s="32">
        <f>IF($A25="","",SUM($E$7:$E25))</f>
        <v/>
      </c>
      <c r="P25" s="51">
        <f>IF($A25="","",IFERROR($E25/'Settings'!$B$9,""))</f>
        <v/>
      </c>
      <c r="Q25" s="54">
        <f>IF($A25="","",IFERROR($P25*'Settings'!$B$10,""))</f>
        <v/>
      </c>
      <c r="R25" s="25" t="n"/>
      <c r="S25" s="26" t="n"/>
      <c r="T25" s="34">
        <f>IF($A25="","",IF($B25="","Missing origin",IF($C25="","Missing destination",IF($D25="","Assign driver",IF(OR($E25&lt;=0,$G25&lt;=0),"Check miles/speed",IF(COUNTIF($A$7:$A$206,$A25)&gt;1,"Duplicate leg number",IF(OR(AND(ROW()=7,$A25&lt;&gt;1),AND(ROW()&gt;7,$A25&lt;&gt;IFERROR($A24+1,$A25))),"Check leg sequence",IF(AND($N25&lt;&gt;"",$N25&lt;'Settings'!$B$12),"Short assignment gap",IF(AND('Settings'!$B$5&lt;&gt;"",$L25&gt;'Settings'!$B$5),"After target delivery","OK")))))))))</f>
        <v/>
      </c>
    </row>
    <row r="26" ht="21" customHeight="1">
      <c r="A26" s="25" t="n"/>
      <c r="B26" s="26" t="n"/>
      <c r="C26" s="26" t="n"/>
      <c r="D26" s="26" t="n"/>
      <c r="E26" s="27" t="n"/>
      <c r="F26" s="28" t="n"/>
      <c r="G26" s="29">
        <f>IF($A26="","",IFERROR(IF($F26="",'Settings'!$B$8,$F26),""))</f>
        <v/>
      </c>
      <c r="H26" s="51">
        <f>IF($A26="","",IFERROR($E26/$G26,""))</f>
        <v/>
      </c>
      <c r="I26" s="52" t="n"/>
      <c r="J26" s="51">
        <f>IF($A26="","",IFERROR(IF($I26="",'Settings'!$B$13,$I26),""))</f>
        <v/>
      </c>
      <c r="K26" s="53">
        <f>IF($A26="","",IFERROR($L25+$J25/24,""))</f>
        <v/>
      </c>
      <c r="L26" s="53">
        <f>IF($A26="","",IFERROR($K26+$H26/24,""))</f>
        <v/>
      </c>
      <c r="M26" s="50">
        <f>IF($K26="","",INT($K26))</f>
        <v/>
      </c>
      <c r="N26" s="51">
        <f>IF($A26="","",IFERROR(($K26-LOOKUP(2,1/($D$7:$D25=$D26),$L$7:$L25))*24,""))</f>
        <v/>
      </c>
      <c r="O26" s="32">
        <f>IF($A26="","",SUM($E$7:$E26))</f>
        <v/>
      </c>
      <c r="P26" s="51">
        <f>IF($A26="","",IFERROR($E26/'Settings'!$B$9,""))</f>
        <v/>
      </c>
      <c r="Q26" s="54">
        <f>IF($A26="","",IFERROR($P26*'Settings'!$B$10,""))</f>
        <v/>
      </c>
      <c r="R26" s="25" t="n"/>
      <c r="S26" s="26" t="n"/>
      <c r="T26" s="34">
        <f>IF($A26="","",IF($B26="","Missing origin",IF($C26="","Missing destination",IF($D26="","Assign driver",IF(OR($E26&lt;=0,$G26&lt;=0),"Check miles/speed",IF(COUNTIF($A$7:$A$206,$A26)&gt;1,"Duplicate leg number",IF(OR(AND(ROW()=7,$A26&lt;&gt;1),AND(ROW()&gt;7,$A26&lt;&gt;IFERROR($A25+1,$A26))),"Check leg sequence",IF(AND($N26&lt;&gt;"",$N26&lt;'Settings'!$B$12),"Short assignment gap",IF(AND('Settings'!$B$5&lt;&gt;"",$L26&gt;'Settings'!$B$5),"After target delivery","OK")))))))))</f>
        <v/>
      </c>
    </row>
    <row r="27" ht="21" customHeight="1">
      <c r="A27" s="25" t="n"/>
      <c r="B27" s="26" t="n"/>
      <c r="C27" s="26" t="n"/>
      <c r="D27" s="26" t="n"/>
      <c r="E27" s="27" t="n"/>
      <c r="F27" s="28" t="n"/>
      <c r="G27" s="29">
        <f>IF($A27="","",IFERROR(IF($F27="",'Settings'!$B$8,$F27),""))</f>
        <v/>
      </c>
      <c r="H27" s="51">
        <f>IF($A27="","",IFERROR($E27/$G27,""))</f>
        <v/>
      </c>
      <c r="I27" s="52" t="n"/>
      <c r="J27" s="51">
        <f>IF($A27="","",IFERROR(IF($I27="",'Settings'!$B$13,$I27),""))</f>
        <v/>
      </c>
      <c r="K27" s="53">
        <f>IF($A27="","",IFERROR($L26+$J26/24,""))</f>
        <v/>
      </c>
      <c r="L27" s="53">
        <f>IF($A27="","",IFERROR($K27+$H27/24,""))</f>
        <v/>
      </c>
      <c r="M27" s="50">
        <f>IF($K27="","",INT($K27))</f>
        <v/>
      </c>
      <c r="N27" s="51">
        <f>IF($A27="","",IFERROR(($K27-LOOKUP(2,1/($D$7:$D26=$D27),$L$7:$L26))*24,""))</f>
        <v/>
      </c>
      <c r="O27" s="32">
        <f>IF($A27="","",SUM($E$7:$E27))</f>
        <v/>
      </c>
      <c r="P27" s="51">
        <f>IF($A27="","",IFERROR($E27/'Settings'!$B$9,""))</f>
        <v/>
      </c>
      <c r="Q27" s="54">
        <f>IF($A27="","",IFERROR($P27*'Settings'!$B$10,""))</f>
        <v/>
      </c>
      <c r="R27" s="25" t="n"/>
      <c r="S27" s="26" t="n"/>
      <c r="T27" s="34">
        <f>IF($A27="","",IF($B27="","Missing origin",IF($C27="","Missing destination",IF($D27="","Assign driver",IF(OR($E27&lt;=0,$G27&lt;=0),"Check miles/speed",IF(COUNTIF($A$7:$A$206,$A27)&gt;1,"Duplicate leg number",IF(OR(AND(ROW()=7,$A27&lt;&gt;1),AND(ROW()&gt;7,$A27&lt;&gt;IFERROR($A26+1,$A27))),"Check leg sequence",IF(AND($N27&lt;&gt;"",$N27&lt;'Settings'!$B$12),"Short assignment gap",IF(AND('Settings'!$B$5&lt;&gt;"",$L27&gt;'Settings'!$B$5),"After target delivery","OK")))))))))</f>
        <v/>
      </c>
    </row>
    <row r="28" ht="21" customHeight="1">
      <c r="A28" s="25" t="n"/>
      <c r="B28" s="26" t="n"/>
      <c r="C28" s="26" t="n"/>
      <c r="D28" s="26" t="n"/>
      <c r="E28" s="27" t="n"/>
      <c r="F28" s="28" t="n"/>
      <c r="G28" s="29">
        <f>IF($A28="","",IFERROR(IF($F28="",'Settings'!$B$8,$F28),""))</f>
        <v/>
      </c>
      <c r="H28" s="51">
        <f>IF($A28="","",IFERROR($E28/$G28,""))</f>
        <v/>
      </c>
      <c r="I28" s="52" t="n"/>
      <c r="J28" s="51">
        <f>IF($A28="","",IFERROR(IF($I28="",'Settings'!$B$13,$I28),""))</f>
        <v/>
      </c>
      <c r="K28" s="53">
        <f>IF($A28="","",IFERROR($L27+$J27/24,""))</f>
        <v/>
      </c>
      <c r="L28" s="53">
        <f>IF($A28="","",IFERROR($K28+$H28/24,""))</f>
        <v/>
      </c>
      <c r="M28" s="50">
        <f>IF($K28="","",INT($K28))</f>
        <v/>
      </c>
      <c r="N28" s="51">
        <f>IF($A28="","",IFERROR(($K28-LOOKUP(2,1/($D$7:$D27=$D28),$L$7:$L27))*24,""))</f>
        <v/>
      </c>
      <c r="O28" s="32">
        <f>IF($A28="","",SUM($E$7:$E28))</f>
        <v/>
      </c>
      <c r="P28" s="51">
        <f>IF($A28="","",IFERROR($E28/'Settings'!$B$9,""))</f>
        <v/>
      </c>
      <c r="Q28" s="54">
        <f>IF($A28="","",IFERROR($P28*'Settings'!$B$10,""))</f>
        <v/>
      </c>
      <c r="R28" s="25" t="n"/>
      <c r="S28" s="26" t="n"/>
      <c r="T28" s="34">
        <f>IF($A28="","",IF($B28="","Missing origin",IF($C28="","Missing destination",IF($D28="","Assign driver",IF(OR($E28&lt;=0,$G28&lt;=0),"Check miles/speed",IF(COUNTIF($A$7:$A$206,$A28)&gt;1,"Duplicate leg number",IF(OR(AND(ROW()=7,$A28&lt;&gt;1),AND(ROW()&gt;7,$A28&lt;&gt;IFERROR($A27+1,$A28))),"Check leg sequence",IF(AND($N28&lt;&gt;"",$N28&lt;'Settings'!$B$12),"Short assignment gap",IF(AND('Settings'!$B$5&lt;&gt;"",$L28&gt;'Settings'!$B$5),"After target delivery","OK")))))))))</f>
        <v/>
      </c>
    </row>
    <row r="29" ht="21" customHeight="1">
      <c r="A29" s="25" t="n"/>
      <c r="B29" s="26" t="n"/>
      <c r="C29" s="26" t="n"/>
      <c r="D29" s="26" t="n"/>
      <c r="E29" s="27" t="n"/>
      <c r="F29" s="28" t="n"/>
      <c r="G29" s="29">
        <f>IF($A29="","",IFERROR(IF($F29="",'Settings'!$B$8,$F29),""))</f>
        <v/>
      </c>
      <c r="H29" s="51">
        <f>IF($A29="","",IFERROR($E29/$G29,""))</f>
        <v/>
      </c>
      <c r="I29" s="52" t="n"/>
      <c r="J29" s="51">
        <f>IF($A29="","",IFERROR(IF($I29="",'Settings'!$B$13,$I29),""))</f>
        <v/>
      </c>
      <c r="K29" s="53">
        <f>IF($A29="","",IFERROR($L28+$J28/24,""))</f>
        <v/>
      </c>
      <c r="L29" s="53">
        <f>IF($A29="","",IFERROR($K29+$H29/24,""))</f>
        <v/>
      </c>
      <c r="M29" s="50">
        <f>IF($K29="","",INT($K29))</f>
        <v/>
      </c>
      <c r="N29" s="51">
        <f>IF($A29="","",IFERROR(($K29-LOOKUP(2,1/($D$7:$D28=$D29),$L$7:$L28))*24,""))</f>
        <v/>
      </c>
      <c r="O29" s="32">
        <f>IF($A29="","",SUM($E$7:$E29))</f>
        <v/>
      </c>
      <c r="P29" s="51">
        <f>IF($A29="","",IFERROR($E29/'Settings'!$B$9,""))</f>
        <v/>
      </c>
      <c r="Q29" s="54">
        <f>IF($A29="","",IFERROR($P29*'Settings'!$B$10,""))</f>
        <v/>
      </c>
      <c r="R29" s="25" t="n"/>
      <c r="S29" s="26" t="n"/>
      <c r="T29" s="34">
        <f>IF($A29="","",IF($B29="","Missing origin",IF($C29="","Missing destination",IF($D29="","Assign driver",IF(OR($E29&lt;=0,$G29&lt;=0),"Check miles/speed",IF(COUNTIF($A$7:$A$206,$A29)&gt;1,"Duplicate leg number",IF(OR(AND(ROW()=7,$A29&lt;&gt;1),AND(ROW()&gt;7,$A29&lt;&gt;IFERROR($A28+1,$A29))),"Check leg sequence",IF(AND($N29&lt;&gt;"",$N29&lt;'Settings'!$B$12),"Short assignment gap",IF(AND('Settings'!$B$5&lt;&gt;"",$L29&gt;'Settings'!$B$5),"After target delivery","OK")))))))))</f>
        <v/>
      </c>
    </row>
    <row r="30" ht="21" customHeight="1">
      <c r="A30" s="25" t="n"/>
      <c r="B30" s="26" t="n"/>
      <c r="C30" s="26" t="n"/>
      <c r="D30" s="26" t="n"/>
      <c r="E30" s="27" t="n"/>
      <c r="F30" s="28" t="n"/>
      <c r="G30" s="29">
        <f>IF($A30="","",IFERROR(IF($F30="",'Settings'!$B$8,$F30),""))</f>
        <v/>
      </c>
      <c r="H30" s="51">
        <f>IF($A30="","",IFERROR($E30/$G30,""))</f>
        <v/>
      </c>
      <c r="I30" s="52" t="n"/>
      <c r="J30" s="51">
        <f>IF($A30="","",IFERROR(IF($I30="",'Settings'!$B$13,$I30),""))</f>
        <v/>
      </c>
      <c r="K30" s="53">
        <f>IF($A30="","",IFERROR($L29+$J29/24,""))</f>
        <v/>
      </c>
      <c r="L30" s="53">
        <f>IF($A30="","",IFERROR($K30+$H30/24,""))</f>
        <v/>
      </c>
      <c r="M30" s="50">
        <f>IF($K30="","",INT($K30))</f>
        <v/>
      </c>
      <c r="N30" s="51">
        <f>IF($A30="","",IFERROR(($K30-LOOKUP(2,1/($D$7:$D29=$D30),$L$7:$L29))*24,""))</f>
        <v/>
      </c>
      <c r="O30" s="32">
        <f>IF($A30="","",SUM($E$7:$E30))</f>
        <v/>
      </c>
      <c r="P30" s="51">
        <f>IF($A30="","",IFERROR($E30/'Settings'!$B$9,""))</f>
        <v/>
      </c>
      <c r="Q30" s="54">
        <f>IF($A30="","",IFERROR($P30*'Settings'!$B$10,""))</f>
        <v/>
      </c>
      <c r="R30" s="25" t="n"/>
      <c r="S30" s="26" t="n"/>
      <c r="T30" s="34">
        <f>IF($A30="","",IF($B30="","Missing origin",IF($C30="","Missing destination",IF($D30="","Assign driver",IF(OR($E30&lt;=0,$G30&lt;=0),"Check miles/speed",IF(COUNTIF($A$7:$A$206,$A30)&gt;1,"Duplicate leg number",IF(OR(AND(ROW()=7,$A30&lt;&gt;1),AND(ROW()&gt;7,$A30&lt;&gt;IFERROR($A29+1,$A30))),"Check leg sequence",IF(AND($N30&lt;&gt;"",$N30&lt;'Settings'!$B$12),"Short assignment gap",IF(AND('Settings'!$B$5&lt;&gt;"",$L30&gt;'Settings'!$B$5),"After target delivery","OK")))))))))</f>
        <v/>
      </c>
    </row>
    <row r="31" ht="21" customHeight="1">
      <c r="A31" s="25" t="n"/>
      <c r="B31" s="26" t="n"/>
      <c r="C31" s="26" t="n"/>
      <c r="D31" s="26" t="n"/>
      <c r="E31" s="27" t="n"/>
      <c r="F31" s="28" t="n"/>
      <c r="G31" s="29">
        <f>IF($A31="","",IFERROR(IF($F31="",'Settings'!$B$8,$F31),""))</f>
        <v/>
      </c>
      <c r="H31" s="51">
        <f>IF($A31="","",IFERROR($E31/$G31,""))</f>
        <v/>
      </c>
      <c r="I31" s="52" t="n"/>
      <c r="J31" s="51">
        <f>IF($A31="","",IFERROR(IF($I31="",'Settings'!$B$13,$I31),""))</f>
        <v/>
      </c>
      <c r="K31" s="53">
        <f>IF($A31="","",IFERROR($L30+$J30/24,""))</f>
        <v/>
      </c>
      <c r="L31" s="53">
        <f>IF($A31="","",IFERROR($K31+$H31/24,""))</f>
        <v/>
      </c>
      <c r="M31" s="50">
        <f>IF($K31="","",INT($K31))</f>
        <v/>
      </c>
      <c r="N31" s="51">
        <f>IF($A31="","",IFERROR(($K31-LOOKUP(2,1/($D$7:$D30=$D31),$L$7:$L30))*24,""))</f>
        <v/>
      </c>
      <c r="O31" s="32">
        <f>IF($A31="","",SUM($E$7:$E31))</f>
        <v/>
      </c>
      <c r="P31" s="51">
        <f>IF($A31="","",IFERROR($E31/'Settings'!$B$9,""))</f>
        <v/>
      </c>
      <c r="Q31" s="54">
        <f>IF($A31="","",IFERROR($P31*'Settings'!$B$10,""))</f>
        <v/>
      </c>
      <c r="R31" s="25" t="n"/>
      <c r="S31" s="26" t="n"/>
      <c r="T31" s="34">
        <f>IF($A31="","",IF($B31="","Missing origin",IF($C31="","Missing destination",IF($D31="","Assign driver",IF(OR($E31&lt;=0,$G31&lt;=0),"Check miles/speed",IF(COUNTIF($A$7:$A$206,$A31)&gt;1,"Duplicate leg number",IF(OR(AND(ROW()=7,$A31&lt;&gt;1),AND(ROW()&gt;7,$A31&lt;&gt;IFERROR($A30+1,$A31))),"Check leg sequence",IF(AND($N31&lt;&gt;"",$N31&lt;'Settings'!$B$12),"Short assignment gap",IF(AND('Settings'!$B$5&lt;&gt;"",$L31&gt;'Settings'!$B$5),"After target delivery","OK")))))))))</f>
        <v/>
      </c>
    </row>
    <row r="32" ht="21" customHeight="1">
      <c r="A32" s="25" t="n"/>
      <c r="B32" s="26" t="n"/>
      <c r="C32" s="26" t="n"/>
      <c r="D32" s="26" t="n"/>
      <c r="E32" s="27" t="n"/>
      <c r="F32" s="28" t="n"/>
      <c r="G32" s="29">
        <f>IF($A32="","",IFERROR(IF($F32="",'Settings'!$B$8,$F32),""))</f>
        <v/>
      </c>
      <c r="H32" s="51">
        <f>IF($A32="","",IFERROR($E32/$G32,""))</f>
        <v/>
      </c>
      <c r="I32" s="52" t="n"/>
      <c r="J32" s="51">
        <f>IF($A32="","",IFERROR(IF($I32="",'Settings'!$B$13,$I32),""))</f>
        <v/>
      </c>
      <c r="K32" s="53">
        <f>IF($A32="","",IFERROR($L31+$J31/24,""))</f>
        <v/>
      </c>
      <c r="L32" s="53">
        <f>IF($A32="","",IFERROR($K32+$H32/24,""))</f>
        <v/>
      </c>
      <c r="M32" s="50">
        <f>IF($K32="","",INT($K32))</f>
        <v/>
      </c>
      <c r="N32" s="51">
        <f>IF($A32="","",IFERROR(($K32-LOOKUP(2,1/($D$7:$D31=$D32),$L$7:$L31))*24,""))</f>
        <v/>
      </c>
      <c r="O32" s="32">
        <f>IF($A32="","",SUM($E$7:$E32))</f>
        <v/>
      </c>
      <c r="P32" s="51">
        <f>IF($A32="","",IFERROR($E32/'Settings'!$B$9,""))</f>
        <v/>
      </c>
      <c r="Q32" s="54">
        <f>IF($A32="","",IFERROR($P32*'Settings'!$B$10,""))</f>
        <v/>
      </c>
      <c r="R32" s="25" t="n"/>
      <c r="S32" s="26" t="n"/>
      <c r="T32" s="34">
        <f>IF($A32="","",IF($B32="","Missing origin",IF($C32="","Missing destination",IF($D32="","Assign driver",IF(OR($E32&lt;=0,$G32&lt;=0),"Check miles/speed",IF(COUNTIF($A$7:$A$206,$A32)&gt;1,"Duplicate leg number",IF(OR(AND(ROW()=7,$A32&lt;&gt;1),AND(ROW()&gt;7,$A32&lt;&gt;IFERROR($A31+1,$A32))),"Check leg sequence",IF(AND($N32&lt;&gt;"",$N32&lt;'Settings'!$B$12),"Short assignment gap",IF(AND('Settings'!$B$5&lt;&gt;"",$L32&gt;'Settings'!$B$5),"After target delivery","OK")))))))))</f>
        <v/>
      </c>
    </row>
    <row r="33" ht="21" customHeight="1">
      <c r="A33" s="25" t="n"/>
      <c r="B33" s="26" t="n"/>
      <c r="C33" s="26" t="n"/>
      <c r="D33" s="26" t="n"/>
      <c r="E33" s="27" t="n"/>
      <c r="F33" s="28" t="n"/>
      <c r="G33" s="29">
        <f>IF($A33="","",IFERROR(IF($F33="",'Settings'!$B$8,$F33),""))</f>
        <v/>
      </c>
      <c r="H33" s="51">
        <f>IF($A33="","",IFERROR($E33/$G33,""))</f>
        <v/>
      </c>
      <c r="I33" s="52" t="n"/>
      <c r="J33" s="51">
        <f>IF($A33="","",IFERROR(IF($I33="",'Settings'!$B$13,$I33),""))</f>
        <v/>
      </c>
      <c r="K33" s="53">
        <f>IF($A33="","",IFERROR($L32+$J32/24,""))</f>
        <v/>
      </c>
      <c r="L33" s="53">
        <f>IF($A33="","",IFERROR($K33+$H33/24,""))</f>
        <v/>
      </c>
      <c r="M33" s="50">
        <f>IF($K33="","",INT($K33))</f>
        <v/>
      </c>
      <c r="N33" s="51">
        <f>IF($A33="","",IFERROR(($K33-LOOKUP(2,1/($D$7:$D32=$D33),$L$7:$L32))*24,""))</f>
        <v/>
      </c>
      <c r="O33" s="32">
        <f>IF($A33="","",SUM($E$7:$E33))</f>
        <v/>
      </c>
      <c r="P33" s="51">
        <f>IF($A33="","",IFERROR($E33/'Settings'!$B$9,""))</f>
        <v/>
      </c>
      <c r="Q33" s="54">
        <f>IF($A33="","",IFERROR($P33*'Settings'!$B$10,""))</f>
        <v/>
      </c>
      <c r="R33" s="25" t="n"/>
      <c r="S33" s="26" t="n"/>
      <c r="T33" s="34">
        <f>IF($A33="","",IF($B33="","Missing origin",IF($C33="","Missing destination",IF($D33="","Assign driver",IF(OR($E33&lt;=0,$G33&lt;=0),"Check miles/speed",IF(COUNTIF($A$7:$A$206,$A33)&gt;1,"Duplicate leg number",IF(OR(AND(ROW()=7,$A33&lt;&gt;1),AND(ROW()&gt;7,$A33&lt;&gt;IFERROR($A32+1,$A33))),"Check leg sequence",IF(AND($N33&lt;&gt;"",$N33&lt;'Settings'!$B$12),"Short assignment gap",IF(AND('Settings'!$B$5&lt;&gt;"",$L33&gt;'Settings'!$B$5),"After target delivery","OK")))))))))</f>
        <v/>
      </c>
    </row>
    <row r="34" ht="21" customHeight="1">
      <c r="A34" s="25" t="n"/>
      <c r="B34" s="26" t="n"/>
      <c r="C34" s="26" t="n"/>
      <c r="D34" s="26" t="n"/>
      <c r="E34" s="27" t="n"/>
      <c r="F34" s="28" t="n"/>
      <c r="G34" s="29">
        <f>IF($A34="","",IFERROR(IF($F34="",'Settings'!$B$8,$F34),""))</f>
        <v/>
      </c>
      <c r="H34" s="51">
        <f>IF($A34="","",IFERROR($E34/$G34,""))</f>
        <v/>
      </c>
      <c r="I34" s="52" t="n"/>
      <c r="J34" s="51">
        <f>IF($A34="","",IFERROR(IF($I34="",'Settings'!$B$13,$I34),""))</f>
        <v/>
      </c>
      <c r="K34" s="53">
        <f>IF($A34="","",IFERROR($L33+$J33/24,""))</f>
        <v/>
      </c>
      <c r="L34" s="53">
        <f>IF($A34="","",IFERROR($K34+$H34/24,""))</f>
        <v/>
      </c>
      <c r="M34" s="50">
        <f>IF($K34="","",INT($K34))</f>
        <v/>
      </c>
      <c r="N34" s="51">
        <f>IF($A34="","",IFERROR(($K34-LOOKUP(2,1/($D$7:$D33=$D34),$L$7:$L33))*24,""))</f>
        <v/>
      </c>
      <c r="O34" s="32">
        <f>IF($A34="","",SUM($E$7:$E34))</f>
        <v/>
      </c>
      <c r="P34" s="51">
        <f>IF($A34="","",IFERROR($E34/'Settings'!$B$9,""))</f>
        <v/>
      </c>
      <c r="Q34" s="54">
        <f>IF($A34="","",IFERROR($P34*'Settings'!$B$10,""))</f>
        <v/>
      </c>
      <c r="R34" s="25" t="n"/>
      <c r="S34" s="26" t="n"/>
      <c r="T34" s="34">
        <f>IF($A34="","",IF($B34="","Missing origin",IF($C34="","Missing destination",IF($D34="","Assign driver",IF(OR($E34&lt;=0,$G34&lt;=0),"Check miles/speed",IF(COUNTIF($A$7:$A$206,$A34)&gt;1,"Duplicate leg number",IF(OR(AND(ROW()=7,$A34&lt;&gt;1),AND(ROW()&gt;7,$A34&lt;&gt;IFERROR($A33+1,$A34))),"Check leg sequence",IF(AND($N34&lt;&gt;"",$N34&lt;'Settings'!$B$12),"Short assignment gap",IF(AND('Settings'!$B$5&lt;&gt;"",$L34&gt;'Settings'!$B$5),"After target delivery","OK")))))))))</f>
        <v/>
      </c>
    </row>
    <row r="35" ht="21" customHeight="1">
      <c r="A35" s="25" t="n"/>
      <c r="B35" s="26" t="n"/>
      <c r="C35" s="26" t="n"/>
      <c r="D35" s="26" t="n"/>
      <c r="E35" s="27" t="n"/>
      <c r="F35" s="28" t="n"/>
      <c r="G35" s="29">
        <f>IF($A35="","",IFERROR(IF($F35="",'Settings'!$B$8,$F35),""))</f>
        <v/>
      </c>
      <c r="H35" s="51">
        <f>IF($A35="","",IFERROR($E35/$G35,""))</f>
        <v/>
      </c>
      <c r="I35" s="52" t="n"/>
      <c r="J35" s="51">
        <f>IF($A35="","",IFERROR(IF($I35="",'Settings'!$B$13,$I35),""))</f>
        <v/>
      </c>
      <c r="K35" s="53">
        <f>IF($A35="","",IFERROR($L34+$J34/24,""))</f>
        <v/>
      </c>
      <c r="L35" s="53">
        <f>IF($A35="","",IFERROR($K35+$H35/24,""))</f>
        <v/>
      </c>
      <c r="M35" s="50">
        <f>IF($K35="","",INT($K35))</f>
        <v/>
      </c>
      <c r="N35" s="51">
        <f>IF($A35="","",IFERROR(($K35-LOOKUP(2,1/($D$7:$D34=$D35),$L$7:$L34))*24,""))</f>
        <v/>
      </c>
      <c r="O35" s="32">
        <f>IF($A35="","",SUM($E$7:$E35))</f>
        <v/>
      </c>
      <c r="P35" s="51">
        <f>IF($A35="","",IFERROR($E35/'Settings'!$B$9,""))</f>
        <v/>
      </c>
      <c r="Q35" s="54">
        <f>IF($A35="","",IFERROR($P35*'Settings'!$B$10,""))</f>
        <v/>
      </c>
      <c r="R35" s="25" t="n"/>
      <c r="S35" s="26" t="n"/>
      <c r="T35" s="34">
        <f>IF($A35="","",IF($B35="","Missing origin",IF($C35="","Missing destination",IF($D35="","Assign driver",IF(OR($E35&lt;=0,$G35&lt;=0),"Check miles/speed",IF(COUNTIF($A$7:$A$206,$A35)&gt;1,"Duplicate leg number",IF(OR(AND(ROW()=7,$A35&lt;&gt;1),AND(ROW()&gt;7,$A35&lt;&gt;IFERROR($A34+1,$A35))),"Check leg sequence",IF(AND($N35&lt;&gt;"",$N35&lt;'Settings'!$B$12),"Short assignment gap",IF(AND('Settings'!$B$5&lt;&gt;"",$L35&gt;'Settings'!$B$5),"After target delivery","OK")))))))))</f>
        <v/>
      </c>
    </row>
    <row r="36" ht="21" customHeight="1">
      <c r="A36" s="25" t="n"/>
      <c r="B36" s="26" t="n"/>
      <c r="C36" s="26" t="n"/>
      <c r="D36" s="26" t="n"/>
      <c r="E36" s="27" t="n"/>
      <c r="F36" s="28" t="n"/>
      <c r="G36" s="29">
        <f>IF($A36="","",IFERROR(IF($F36="",'Settings'!$B$8,$F36),""))</f>
        <v/>
      </c>
      <c r="H36" s="51">
        <f>IF($A36="","",IFERROR($E36/$G36,""))</f>
        <v/>
      </c>
      <c r="I36" s="52" t="n"/>
      <c r="J36" s="51">
        <f>IF($A36="","",IFERROR(IF($I36="",'Settings'!$B$13,$I36),""))</f>
        <v/>
      </c>
      <c r="K36" s="53">
        <f>IF($A36="","",IFERROR($L35+$J35/24,""))</f>
        <v/>
      </c>
      <c r="L36" s="53">
        <f>IF($A36="","",IFERROR($K36+$H36/24,""))</f>
        <v/>
      </c>
      <c r="M36" s="50">
        <f>IF($K36="","",INT($K36))</f>
        <v/>
      </c>
      <c r="N36" s="51">
        <f>IF($A36="","",IFERROR(($K36-LOOKUP(2,1/($D$7:$D35=$D36),$L$7:$L35))*24,""))</f>
        <v/>
      </c>
      <c r="O36" s="32">
        <f>IF($A36="","",SUM($E$7:$E36))</f>
        <v/>
      </c>
      <c r="P36" s="51">
        <f>IF($A36="","",IFERROR($E36/'Settings'!$B$9,""))</f>
        <v/>
      </c>
      <c r="Q36" s="54">
        <f>IF($A36="","",IFERROR($P36*'Settings'!$B$10,""))</f>
        <v/>
      </c>
      <c r="R36" s="25" t="n"/>
      <c r="S36" s="26" t="n"/>
      <c r="T36" s="34">
        <f>IF($A36="","",IF($B36="","Missing origin",IF($C36="","Missing destination",IF($D36="","Assign driver",IF(OR($E36&lt;=0,$G36&lt;=0),"Check miles/speed",IF(COUNTIF($A$7:$A$206,$A36)&gt;1,"Duplicate leg number",IF(OR(AND(ROW()=7,$A36&lt;&gt;1),AND(ROW()&gt;7,$A36&lt;&gt;IFERROR($A35+1,$A36))),"Check leg sequence",IF(AND($N36&lt;&gt;"",$N36&lt;'Settings'!$B$12),"Short assignment gap",IF(AND('Settings'!$B$5&lt;&gt;"",$L36&gt;'Settings'!$B$5),"After target delivery","OK")))))))))</f>
        <v/>
      </c>
    </row>
    <row r="37" ht="21" customHeight="1">
      <c r="A37" s="25" t="n"/>
      <c r="B37" s="26" t="n"/>
      <c r="C37" s="26" t="n"/>
      <c r="D37" s="26" t="n"/>
      <c r="E37" s="27" t="n"/>
      <c r="F37" s="28" t="n"/>
      <c r="G37" s="29">
        <f>IF($A37="","",IFERROR(IF($F37="",'Settings'!$B$8,$F37),""))</f>
        <v/>
      </c>
      <c r="H37" s="51">
        <f>IF($A37="","",IFERROR($E37/$G37,""))</f>
        <v/>
      </c>
      <c r="I37" s="52" t="n"/>
      <c r="J37" s="51">
        <f>IF($A37="","",IFERROR(IF($I37="",'Settings'!$B$13,$I37),""))</f>
        <v/>
      </c>
      <c r="K37" s="53">
        <f>IF($A37="","",IFERROR($L36+$J36/24,""))</f>
        <v/>
      </c>
      <c r="L37" s="53">
        <f>IF($A37="","",IFERROR($K37+$H37/24,""))</f>
        <v/>
      </c>
      <c r="M37" s="50">
        <f>IF($K37="","",INT($K37))</f>
        <v/>
      </c>
      <c r="N37" s="51">
        <f>IF($A37="","",IFERROR(($K37-LOOKUP(2,1/($D$7:$D36=$D37),$L$7:$L36))*24,""))</f>
        <v/>
      </c>
      <c r="O37" s="32">
        <f>IF($A37="","",SUM($E$7:$E37))</f>
        <v/>
      </c>
      <c r="P37" s="51">
        <f>IF($A37="","",IFERROR($E37/'Settings'!$B$9,""))</f>
        <v/>
      </c>
      <c r="Q37" s="54">
        <f>IF($A37="","",IFERROR($P37*'Settings'!$B$10,""))</f>
        <v/>
      </c>
      <c r="R37" s="25" t="n"/>
      <c r="S37" s="26" t="n"/>
      <c r="T37" s="34">
        <f>IF($A37="","",IF($B37="","Missing origin",IF($C37="","Missing destination",IF($D37="","Assign driver",IF(OR($E37&lt;=0,$G37&lt;=0),"Check miles/speed",IF(COUNTIF($A$7:$A$206,$A37)&gt;1,"Duplicate leg number",IF(OR(AND(ROW()=7,$A37&lt;&gt;1),AND(ROW()&gt;7,$A37&lt;&gt;IFERROR($A36+1,$A37))),"Check leg sequence",IF(AND($N37&lt;&gt;"",$N37&lt;'Settings'!$B$12),"Short assignment gap",IF(AND('Settings'!$B$5&lt;&gt;"",$L37&gt;'Settings'!$B$5),"After target delivery","OK")))))))))</f>
        <v/>
      </c>
    </row>
    <row r="38" ht="21" customHeight="1">
      <c r="A38" s="25" t="n"/>
      <c r="B38" s="26" t="n"/>
      <c r="C38" s="26" t="n"/>
      <c r="D38" s="26" t="n"/>
      <c r="E38" s="27" t="n"/>
      <c r="F38" s="28" t="n"/>
      <c r="G38" s="29">
        <f>IF($A38="","",IFERROR(IF($F38="",'Settings'!$B$8,$F38),""))</f>
        <v/>
      </c>
      <c r="H38" s="51">
        <f>IF($A38="","",IFERROR($E38/$G38,""))</f>
        <v/>
      </c>
      <c r="I38" s="52" t="n"/>
      <c r="J38" s="51">
        <f>IF($A38="","",IFERROR(IF($I38="",'Settings'!$B$13,$I38),""))</f>
        <v/>
      </c>
      <c r="K38" s="53">
        <f>IF($A38="","",IFERROR($L37+$J37/24,""))</f>
        <v/>
      </c>
      <c r="L38" s="53">
        <f>IF($A38="","",IFERROR($K38+$H38/24,""))</f>
        <v/>
      </c>
      <c r="M38" s="50">
        <f>IF($K38="","",INT($K38))</f>
        <v/>
      </c>
      <c r="N38" s="51">
        <f>IF($A38="","",IFERROR(($K38-LOOKUP(2,1/($D$7:$D37=$D38),$L$7:$L37))*24,""))</f>
        <v/>
      </c>
      <c r="O38" s="32">
        <f>IF($A38="","",SUM($E$7:$E38))</f>
        <v/>
      </c>
      <c r="P38" s="51">
        <f>IF($A38="","",IFERROR($E38/'Settings'!$B$9,""))</f>
        <v/>
      </c>
      <c r="Q38" s="54">
        <f>IF($A38="","",IFERROR($P38*'Settings'!$B$10,""))</f>
        <v/>
      </c>
      <c r="R38" s="25" t="n"/>
      <c r="S38" s="26" t="n"/>
      <c r="T38" s="34">
        <f>IF($A38="","",IF($B38="","Missing origin",IF($C38="","Missing destination",IF($D38="","Assign driver",IF(OR($E38&lt;=0,$G38&lt;=0),"Check miles/speed",IF(COUNTIF($A$7:$A$206,$A38)&gt;1,"Duplicate leg number",IF(OR(AND(ROW()=7,$A38&lt;&gt;1),AND(ROW()&gt;7,$A38&lt;&gt;IFERROR($A37+1,$A38))),"Check leg sequence",IF(AND($N38&lt;&gt;"",$N38&lt;'Settings'!$B$12),"Short assignment gap",IF(AND('Settings'!$B$5&lt;&gt;"",$L38&gt;'Settings'!$B$5),"After target delivery","OK")))))))))</f>
        <v/>
      </c>
    </row>
    <row r="39" ht="21" customHeight="1">
      <c r="A39" s="25" t="n"/>
      <c r="B39" s="26" t="n"/>
      <c r="C39" s="26" t="n"/>
      <c r="D39" s="26" t="n"/>
      <c r="E39" s="27" t="n"/>
      <c r="F39" s="28" t="n"/>
      <c r="G39" s="29">
        <f>IF($A39="","",IFERROR(IF($F39="",'Settings'!$B$8,$F39),""))</f>
        <v/>
      </c>
      <c r="H39" s="51">
        <f>IF($A39="","",IFERROR($E39/$G39,""))</f>
        <v/>
      </c>
      <c r="I39" s="52" t="n"/>
      <c r="J39" s="51">
        <f>IF($A39="","",IFERROR(IF($I39="",'Settings'!$B$13,$I39),""))</f>
        <v/>
      </c>
      <c r="K39" s="53">
        <f>IF($A39="","",IFERROR($L38+$J38/24,""))</f>
        <v/>
      </c>
      <c r="L39" s="53">
        <f>IF($A39="","",IFERROR($K39+$H39/24,""))</f>
        <v/>
      </c>
      <c r="M39" s="50">
        <f>IF($K39="","",INT($K39))</f>
        <v/>
      </c>
      <c r="N39" s="51">
        <f>IF($A39="","",IFERROR(($K39-LOOKUP(2,1/($D$7:$D38=$D39),$L$7:$L38))*24,""))</f>
        <v/>
      </c>
      <c r="O39" s="32">
        <f>IF($A39="","",SUM($E$7:$E39))</f>
        <v/>
      </c>
      <c r="P39" s="51">
        <f>IF($A39="","",IFERROR($E39/'Settings'!$B$9,""))</f>
        <v/>
      </c>
      <c r="Q39" s="54">
        <f>IF($A39="","",IFERROR($P39*'Settings'!$B$10,""))</f>
        <v/>
      </c>
      <c r="R39" s="25" t="n"/>
      <c r="S39" s="26" t="n"/>
      <c r="T39" s="34">
        <f>IF($A39="","",IF($B39="","Missing origin",IF($C39="","Missing destination",IF($D39="","Assign driver",IF(OR($E39&lt;=0,$G39&lt;=0),"Check miles/speed",IF(COUNTIF($A$7:$A$206,$A39)&gt;1,"Duplicate leg number",IF(OR(AND(ROW()=7,$A39&lt;&gt;1),AND(ROW()&gt;7,$A39&lt;&gt;IFERROR($A38+1,$A39))),"Check leg sequence",IF(AND($N39&lt;&gt;"",$N39&lt;'Settings'!$B$12),"Short assignment gap",IF(AND('Settings'!$B$5&lt;&gt;"",$L39&gt;'Settings'!$B$5),"After target delivery","OK")))))))))</f>
        <v/>
      </c>
    </row>
    <row r="40" ht="21" customHeight="1">
      <c r="A40" s="25" t="n"/>
      <c r="B40" s="26" t="n"/>
      <c r="C40" s="26" t="n"/>
      <c r="D40" s="26" t="n"/>
      <c r="E40" s="27" t="n"/>
      <c r="F40" s="28" t="n"/>
      <c r="G40" s="29">
        <f>IF($A40="","",IFERROR(IF($F40="",'Settings'!$B$8,$F40),""))</f>
        <v/>
      </c>
      <c r="H40" s="51">
        <f>IF($A40="","",IFERROR($E40/$G40,""))</f>
        <v/>
      </c>
      <c r="I40" s="52" t="n"/>
      <c r="J40" s="51">
        <f>IF($A40="","",IFERROR(IF($I40="",'Settings'!$B$13,$I40),""))</f>
        <v/>
      </c>
      <c r="K40" s="53">
        <f>IF($A40="","",IFERROR($L39+$J39/24,""))</f>
        <v/>
      </c>
      <c r="L40" s="53">
        <f>IF($A40="","",IFERROR($K40+$H40/24,""))</f>
        <v/>
      </c>
      <c r="M40" s="50">
        <f>IF($K40="","",INT($K40))</f>
        <v/>
      </c>
      <c r="N40" s="51">
        <f>IF($A40="","",IFERROR(($K40-LOOKUP(2,1/($D$7:$D39=$D40),$L$7:$L39))*24,""))</f>
        <v/>
      </c>
      <c r="O40" s="32">
        <f>IF($A40="","",SUM($E$7:$E40))</f>
        <v/>
      </c>
      <c r="P40" s="51">
        <f>IF($A40="","",IFERROR($E40/'Settings'!$B$9,""))</f>
        <v/>
      </c>
      <c r="Q40" s="54">
        <f>IF($A40="","",IFERROR($P40*'Settings'!$B$10,""))</f>
        <v/>
      </c>
      <c r="R40" s="25" t="n"/>
      <c r="S40" s="26" t="n"/>
      <c r="T40" s="34">
        <f>IF($A40="","",IF($B40="","Missing origin",IF($C40="","Missing destination",IF($D40="","Assign driver",IF(OR($E40&lt;=0,$G40&lt;=0),"Check miles/speed",IF(COUNTIF($A$7:$A$206,$A40)&gt;1,"Duplicate leg number",IF(OR(AND(ROW()=7,$A40&lt;&gt;1),AND(ROW()&gt;7,$A40&lt;&gt;IFERROR($A39+1,$A40))),"Check leg sequence",IF(AND($N40&lt;&gt;"",$N40&lt;'Settings'!$B$12),"Short assignment gap",IF(AND('Settings'!$B$5&lt;&gt;"",$L40&gt;'Settings'!$B$5),"After target delivery","OK")))))))))</f>
        <v/>
      </c>
    </row>
    <row r="41" ht="21" customHeight="1">
      <c r="A41" s="25" t="n"/>
      <c r="B41" s="26" t="n"/>
      <c r="C41" s="26" t="n"/>
      <c r="D41" s="26" t="n"/>
      <c r="E41" s="27" t="n"/>
      <c r="F41" s="28" t="n"/>
      <c r="G41" s="29">
        <f>IF($A41="","",IFERROR(IF($F41="",'Settings'!$B$8,$F41),""))</f>
        <v/>
      </c>
      <c r="H41" s="51">
        <f>IF($A41="","",IFERROR($E41/$G41,""))</f>
        <v/>
      </c>
      <c r="I41" s="52" t="n"/>
      <c r="J41" s="51">
        <f>IF($A41="","",IFERROR(IF($I41="",'Settings'!$B$13,$I41),""))</f>
        <v/>
      </c>
      <c r="K41" s="53">
        <f>IF($A41="","",IFERROR($L40+$J40/24,""))</f>
        <v/>
      </c>
      <c r="L41" s="53">
        <f>IF($A41="","",IFERROR($K41+$H41/24,""))</f>
        <v/>
      </c>
      <c r="M41" s="50">
        <f>IF($K41="","",INT($K41))</f>
        <v/>
      </c>
      <c r="N41" s="51">
        <f>IF($A41="","",IFERROR(($K41-LOOKUP(2,1/($D$7:$D40=$D41),$L$7:$L40))*24,""))</f>
        <v/>
      </c>
      <c r="O41" s="32">
        <f>IF($A41="","",SUM($E$7:$E41))</f>
        <v/>
      </c>
      <c r="P41" s="51">
        <f>IF($A41="","",IFERROR($E41/'Settings'!$B$9,""))</f>
        <v/>
      </c>
      <c r="Q41" s="54">
        <f>IF($A41="","",IFERROR($P41*'Settings'!$B$10,""))</f>
        <v/>
      </c>
      <c r="R41" s="25" t="n"/>
      <c r="S41" s="26" t="n"/>
      <c r="T41" s="34">
        <f>IF($A41="","",IF($B41="","Missing origin",IF($C41="","Missing destination",IF($D41="","Assign driver",IF(OR($E41&lt;=0,$G41&lt;=0),"Check miles/speed",IF(COUNTIF($A$7:$A$206,$A41)&gt;1,"Duplicate leg number",IF(OR(AND(ROW()=7,$A41&lt;&gt;1),AND(ROW()&gt;7,$A41&lt;&gt;IFERROR($A40+1,$A41))),"Check leg sequence",IF(AND($N41&lt;&gt;"",$N41&lt;'Settings'!$B$12),"Short assignment gap",IF(AND('Settings'!$B$5&lt;&gt;"",$L41&gt;'Settings'!$B$5),"After target delivery","OK")))))))))</f>
        <v/>
      </c>
    </row>
    <row r="42" ht="21" customHeight="1">
      <c r="A42" s="25" t="n"/>
      <c r="B42" s="26" t="n"/>
      <c r="C42" s="26" t="n"/>
      <c r="D42" s="26" t="n"/>
      <c r="E42" s="27" t="n"/>
      <c r="F42" s="28" t="n"/>
      <c r="G42" s="29">
        <f>IF($A42="","",IFERROR(IF($F42="",'Settings'!$B$8,$F42),""))</f>
        <v/>
      </c>
      <c r="H42" s="51">
        <f>IF($A42="","",IFERROR($E42/$G42,""))</f>
        <v/>
      </c>
      <c r="I42" s="52" t="n"/>
      <c r="J42" s="51">
        <f>IF($A42="","",IFERROR(IF($I42="",'Settings'!$B$13,$I42),""))</f>
        <v/>
      </c>
      <c r="K42" s="53">
        <f>IF($A42="","",IFERROR($L41+$J41/24,""))</f>
        <v/>
      </c>
      <c r="L42" s="53">
        <f>IF($A42="","",IFERROR($K42+$H42/24,""))</f>
        <v/>
      </c>
      <c r="M42" s="50">
        <f>IF($K42="","",INT($K42))</f>
        <v/>
      </c>
      <c r="N42" s="51">
        <f>IF($A42="","",IFERROR(($K42-LOOKUP(2,1/($D$7:$D41=$D42),$L$7:$L41))*24,""))</f>
        <v/>
      </c>
      <c r="O42" s="32">
        <f>IF($A42="","",SUM($E$7:$E42))</f>
        <v/>
      </c>
      <c r="P42" s="51">
        <f>IF($A42="","",IFERROR($E42/'Settings'!$B$9,""))</f>
        <v/>
      </c>
      <c r="Q42" s="54">
        <f>IF($A42="","",IFERROR($P42*'Settings'!$B$10,""))</f>
        <v/>
      </c>
      <c r="R42" s="25" t="n"/>
      <c r="S42" s="26" t="n"/>
      <c r="T42" s="34">
        <f>IF($A42="","",IF($B42="","Missing origin",IF($C42="","Missing destination",IF($D42="","Assign driver",IF(OR($E42&lt;=0,$G42&lt;=0),"Check miles/speed",IF(COUNTIF($A$7:$A$206,$A42)&gt;1,"Duplicate leg number",IF(OR(AND(ROW()=7,$A42&lt;&gt;1),AND(ROW()&gt;7,$A42&lt;&gt;IFERROR($A41+1,$A42))),"Check leg sequence",IF(AND($N42&lt;&gt;"",$N42&lt;'Settings'!$B$12),"Short assignment gap",IF(AND('Settings'!$B$5&lt;&gt;"",$L42&gt;'Settings'!$B$5),"After target delivery","OK")))))))))</f>
        <v/>
      </c>
    </row>
    <row r="43" ht="21" customHeight="1">
      <c r="A43" s="25" t="n"/>
      <c r="B43" s="26" t="n"/>
      <c r="C43" s="26" t="n"/>
      <c r="D43" s="26" t="n"/>
      <c r="E43" s="27" t="n"/>
      <c r="F43" s="28" t="n"/>
      <c r="G43" s="29">
        <f>IF($A43="","",IFERROR(IF($F43="",'Settings'!$B$8,$F43),""))</f>
        <v/>
      </c>
      <c r="H43" s="51">
        <f>IF($A43="","",IFERROR($E43/$G43,""))</f>
        <v/>
      </c>
      <c r="I43" s="52" t="n"/>
      <c r="J43" s="51">
        <f>IF($A43="","",IFERROR(IF($I43="",'Settings'!$B$13,$I43),""))</f>
        <v/>
      </c>
      <c r="K43" s="53">
        <f>IF($A43="","",IFERROR($L42+$J42/24,""))</f>
        <v/>
      </c>
      <c r="L43" s="53">
        <f>IF($A43="","",IFERROR($K43+$H43/24,""))</f>
        <v/>
      </c>
      <c r="M43" s="50">
        <f>IF($K43="","",INT($K43))</f>
        <v/>
      </c>
      <c r="N43" s="51">
        <f>IF($A43="","",IFERROR(($K43-LOOKUP(2,1/($D$7:$D42=$D43),$L$7:$L42))*24,""))</f>
        <v/>
      </c>
      <c r="O43" s="32">
        <f>IF($A43="","",SUM($E$7:$E43))</f>
        <v/>
      </c>
      <c r="P43" s="51">
        <f>IF($A43="","",IFERROR($E43/'Settings'!$B$9,""))</f>
        <v/>
      </c>
      <c r="Q43" s="54">
        <f>IF($A43="","",IFERROR($P43*'Settings'!$B$10,""))</f>
        <v/>
      </c>
      <c r="R43" s="25" t="n"/>
      <c r="S43" s="26" t="n"/>
      <c r="T43" s="34">
        <f>IF($A43="","",IF($B43="","Missing origin",IF($C43="","Missing destination",IF($D43="","Assign driver",IF(OR($E43&lt;=0,$G43&lt;=0),"Check miles/speed",IF(COUNTIF($A$7:$A$206,$A43)&gt;1,"Duplicate leg number",IF(OR(AND(ROW()=7,$A43&lt;&gt;1),AND(ROW()&gt;7,$A43&lt;&gt;IFERROR($A42+1,$A43))),"Check leg sequence",IF(AND($N43&lt;&gt;"",$N43&lt;'Settings'!$B$12),"Short assignment gap",IF(AND('Settings'!$B$5&lt;&gt;"",$L43&gt;'Settings'!$B$5),"After target delivery","OK")))))))))</f>
        <v/>
      </c>
    </row>
    <row r="44" ht="21" customHeight="1">
      <c r="A44" s="25" t="n"/>
      <c r="B44" s="26" t="n"/>
      <c r="C44" s="26" t="n"/>
      <c r="D44" s="26" t="n"/>
      <c r="E44" s="27" t="n"/>
      <c r="F44" s="28" t="n"/>
      <c r="G44" s="29">
        <f>IF($A44="","",IFERROR(IF($F44="",'Settings'!$B$8,$F44),""))</f>
        <v/>
      </c>
      <c r="H44" s="51">
        <f>IF($A44="","",IFERROR($E44/$G44,""))</f>
        <v/>
      </c>
      <c r="I44" s="52" t="n"/>
      <c r="J44" s="51">
        <f>IF($A44="","",IFERROR(IF($I44="",'Settings'!$B$13,$I44),""))</f>
        <v/>
      </c>
      <c r="K44" s="53">
        <f>IF($A44="","",IFERROR($L43+$J43/24,""))</f>
        <v/>
      </c>
      <c r="L44" s="53">
        <f>IF($A44="","",IFERROR($K44+$H44/24,""))</f>
        <v/>
      </c>
      <c r="M44" s="50">
        <f>IF($K44="","",INT($K44))</f>
        <v/>
      </c>
      <c r="N44" s="51">
        <f>IF($A44="","",IFERROR(($K44-LOOKUP(2,1/($D$7:$D43=$D44),$L$7:$L43))*24,""))</f>
        <v/>
      </c>
      <c r="O44" s="32">
        <f>IF($A44="","",SUM($E$7:$E44))</f>
        <v/>
      </c>
      <c r="P44" s="51">
        <f>IF($A44="","",IFERROR($E44/'Settings'!$B$9,""))</f>
        <v/>
      </c>
      <c r="Q44" s="54">
        <f>IF($A44="","",IFERROR($P44*'Settings'!$B$10,""))</f>
        <v/>
      </c>
      <c r="R44" s="25" t="n"/>
      <c r="S44" s="26" t="n"/>
      <c r="T44" s="34">
        <f>IF($A44="","",IF($B44="","Missing origin",IF($C44="","Missing destination",IF($D44="","Assign driver",IF(OR($E44&lt;=0,$G44&lt;=0),"Check miles/speed",IF(COUNTIF($A$7:$A$206,$A44)&gt;1,"Duplicate leg number",IF(OR(AND(ROW()=7,$A44&lt;&gt;1),AND(ROW()&gt;7,$A44&lt;&gt;IFERROR($A43+1,$A44))),"Check leg sequence",IF(AND($N44&lt;&gt;"",$N44&lt;'Settings'!$B$12),"Short assignment gap",IF(AND('Settings'!$B$5&lt;&gt;"",$L44&gt;'Settings'!$B$5),"After target delivery","OK")))))))))</f>
        <v/>
      </c>
    </row>
    <row r="45" ht="21" customHeight="1">
      <c r="A45" s="25" t="n"/>
      <c r="B45" s="26" t="n"/>
      <c r="C45" s="26" t="n"/>
      <c r="D45" s="26" t="n"/>
      <c r="E45" s="27" t="n"/>
      <c r="F45" s="28" t="n"/>
      <c r="G45" s="29">
        <f>IF($A45="","",IFERROR(IF($F45="",'Settings'!$B$8,$F45),""))</f>
        <v/>
      </c>
      <c r="H45" s="51">
        <f>IF($A45="","",IFERROR($E45/$G45,""))</f>
        <v/>
      </c>
      <c r="I45" s="52" t="n"/>
      <c r="J45" s="51">
        <f>IF($A45="","",IFERROR(IF($I45="",'Settings'!$B$13,$I45),""))</f>
        <v/>
      </c>
      <c r="K45" s="53">
        <f>IF($A45="","",IFERROR($L44+$J44/24,""))</f>
        <v/>
      </c>
      <c r="L45" s="53">
        <f>IF($A45="","",IFERROR($K45+$H45/24,""))</f>
        <v/>
      </c>
      <c r="M45" s="50">
        <f>IF($K45="","",INT($K45))</f>
        <v/>
      </c>
      <c r="N45" s="51">
        <f>IF($A45="","",IFERROR(($K45-LOOKUP(2,1/($D$7:$D44=$D45),$L$7:$L44))*24,""))</f>
        <v/>
      </c>
      <c r="O45" s="32">
        <f>IF($A45="","",SUM($E$7:$E45))</f>
        <v/>
      </c>
      <c r="P45" s="51">
        <f>IF($A45="","",IFERROR($E45/'Settings'!$B$9,""))</f>
        <v/>
      </c>
      <c r="Q45" s="54">
        <f>IF($A45="","",IFERROR($P45*'Settings'!$B$10,""))</f>
        <v/>
      </c>
      <c r="R45" s="25" t="n"/>
      <c r="S45" s="26" t="n"/>
      <c r="T45" s="34">
        <f>IF($A45="","",IF($B45="","Missing origin",IF($C45="","Missing destination",IF($D45="","Assign driver",IF(OR($E45&lt;=0,$G45&lt;=0),"Check miles/speed",IF(COUNTIF($A$7:$A$206,$A45)&gt;1,"Duplicate leg number",IF(OR(AND(ROW()=7,$A45&lt;&gt;1),AND(ROW()&gt;7,$A45&lt;&gt;IFERROR($A44+1,$A45))),"Check leg sequence",IF(AND($N45&lt;&gt;"",$N45&lt;'Settings'!$B$12),"Short assignment gap",IF(AND('Settings'!$B$5&lt;&gt;"",$L45&gt;'Settings'!$B$5),"After target delivery","OK")))))))))</f>
        <v/>
      </c>
    </row>
    <row r="46" ht="21" customHeight="1">
      <c r="A46" s="25" t="n"/>
      <c r="B46" s="26" t="n"/>
      <c r="C46" s="26" t="n"/>
      <c r="D46" s="26" t="n"/>
      <c r="E46" s="27" t="n"/>
      <c r="F46" s="28" t="n"/>
      <c r="G46" s="29">
        <f>IF($A46="","",IFERROR(IF($F46="",'Settings'!$B$8,$F46),""))</f>
        <v/>
      </c>
      <c r="H46" s="51">
        <f>IF($A46="","",IFERROR($E46/$G46,""))</f>
        <v/>
      </c>
      <c r="I46" s="52" t="n"/>
      <c r="J46" s="51">
        <f>IF($A46="","",IFERROR(IF($I46="",'Settings'!$B$13,$I46),""))</f>
        <v/>
      </c>
      <c r="K46" s="53">
        <f>IF($A46="","",IFERROR($L45+$J45/24,""))</f>
        <v/>
      </c>
      <c r="L46" s="53">
        <f>IF($A46="","",IFERROR($K46+$H46/24,""))</f>
        <v/>
      </c>
      <c r="M46" s="50">
        <f>IF($K46="","",INT($K46))</f>
        <v/>
      </c>
      <c r="N46" s="51">
        <f>IF($A46="","",IFERROR(($K46-LOOKUP(2,1/($D$7:$D45=$D46),$L$7:$L45))*24,""))</f>
        <v/>
      </c>
      <c r="O46" s="32">
        <f>IF($A46="","",SUM($E$7:$E46))</f>
        <v/>
      </c>
      <c r="P46" s="51">
        <f>IF($A46="","",IFERROR($E46/'Settings'!$B$9,""))</f>
        <v/>
      </c>
      <c r="Q46" s="54">
        <f>IF($A46="","",IFERROR($P46*'Settings'!$B$10,""))</f>
        <v/>
      </c>
      <c r="R46" s="25" t="n"/>
      <c r="S46" s="26" t="n"/>
      <c r="T46" s="34">
        <f>IF($A46="","",IF($B46="","Missing origin",IF($C46="","Missing destination",IF($D46="","Assign driver",IF(OR($E46&lt;=0,$G46&lt;=0),"Check miles/speed",IF(COUNTIF($A$7:$A$206,$A46)&gt;1,"Duplicate leg number",IF(OR(AND(ROW()=7,$A46&lt;&gt;1),AND(ROW()&gt;7,$A46&lt;&gt;IFERROR($A45+1,$A46))),"Check leg sequence",IF(AND($N46&lt;&gt;"",$N46&lt;'Settings'!$B$12),"Short assignment gap",IF(AND('Settings'!$B$5&lt;&gt;"",$L46&gt;'Settings'!$B$5),"After target delivery","OK")))))))))</f>
        <v/>
      </c>
    </row>
    <row r="47" ht="21" customHeight="1">
      <c r="A47" s="25" t="n"/>
      <c r="B47" s="26" t="n"/>
      <c r="C47" s="26" t="n"/>
      <c r="D47" s="26" t="n"/>
      <c r="E47" s="27" t="n"/>
      <c r="F47" s="28" t="n"/>
      <c r="G47" s="29">
        <f>IF($A47="","",IFERROR(IF($F47="",'Settings'!$B$8,$F47),""))</f>
        <v/>
      </c>
      <c r="H47" s="51">
        <f>IF($A47="","",IFERROR($E47/$G47,""))</f>
        <v/>
      </c>
      <c r="I47" s="52" t="n"/>
      <c r="J47" s="51">
        <f>IF($A47="","",IFERROR(IF($I47="",'Settings'!$B$13,$I47),""))</f>
        <v/>
      </c>
      <c r="K47" s="53">
        <f>IF($A47="","",IFERROR($L46+$J46/24,""))</f>
        <v/>
      </c>
      <c r="L47" s="53">
        <f>IF($A47="","",IFERROR($K47+$H47/24,""))</f>
        <v/>
      </c>
      <c r="M47" s="50">
        <f>IF($K47="","",INT($K47))</f>
        <v/>
      </c>
      <c r="N47" s="51">
        <f>IF($A47="","",IFERROR(($K47-LOOKUP(2,1/($D$7:$D46=$D47),$L$7:$L46))*24,""))</f>
        <v/>
      </c>
      <c r="O47" s="32">
        <f>IF($A47="","",SUM($E$7:$E47))</f>
        <v/>
      </c>
      <c r="P47" s="51">
        <f>IF($A47="","",IFERROR($E47/'Settings'!$B$9,""))</f>
        <v/>
      </c>
      <c r="Q47" s="54">
        <f>IF($A47="","",IFERROR($P47*'Settings'!$B$10,""))</f>
        <v/>
      </c>
      <c r="R47" s="25" t="n"/>
      <c r="S47" s="26" t="n"/>
      <c r="T47" s="34">
        <f>IF($A47="","",IF($B47="","Missing origin",IF($C47="","Missing destination",IF($D47="","Assign driver",IF(OR($E47&lt;=0,$G47&lt;=0),"Check miles/speed",IF(COUNTIF($A$7:$A$206,$A47)&gt;1,"Duplicate leg number",IF(OR(AND(ROW()=7,$A47&lt;&gt;1),AND(ROW()&gt;7,$A47&lt;&gt;IFERROR($A46+1,$A47))),"Check leg sequence",IF(AND($N47&lt;&gt;"",$N47&lt;'Settings'!$B$12),"Short assignment gap",IF(AND('Settings'!$B$5&lt;&gt;"",$L47&gt;'Settings'!$B$5),"After target delivery","OK")))))))))</f>
        <v/>
      </c>
    </row>
    <row r="48" ht="21" customHeight="1">
      <c r="A48" s="25" t="n"/>
      <c r="B48" s="26" t="n"/>
      <c r="C48" s="26" t="n"/>
      <c r="D48" s="26" t="n"/>
      <c r="E48" s="27" t="n"/>
      <c r="F48" s="28" t="n"/>
      <c r="G48" s="29">
        <f>IF($A48="","",IFERROR(IF($F48="",'Settings'!$B$8,$F48),""))</f>
        <v/>
      </c>
      <c r="H48" s="51">
        <f>IF($A48="","",IFERROR($E48/$G48,""))</f>
        <v/>
      </c>
      <c r="I48" s="52" t="n"/>
      <c r="J48" s="51">
        <f>IF($A48="","",IFERROR(IF($I48="",'Settings'!$B$13,$I48),""))</f>
        <v/>
      </c>
      <c r="K48" s="53">
        <f>IF($A48="","",IFERROR($L47+$J47/24,""))</f>
        <v/>
      </c>
      <c r="L48" s="53">
        <f>IF($A48="","",IFERROR($K48+$H48/24,""))</f>
        <v/>
      </c>
      <c r="M48" s="50">
        <f>IF($K48="","",INT($K48))</f>
        <v/>
      </c>
      <c r="N48" s="51">
        <f>IF($A48="","",IFERROR(($K48-LOOKUP(2,1/($D$7:$D47=$D48),$L$7:$L47))*24,""))</f>
        <v/>
      </c>
      <c r="O48" s="32">
        <f>IF($A48="","",SUM($E$7:$E48))</f>
        <v/>
      </c>
      <c r="P48" s="51">
        <f>IF($A48="","",IFERROR($E48/'Settings'!$B$9,""))</f>
        <v/>
      </c>
      <c r="Q48" s="54">
        <f>IF($A48="","",IFERROR($P48*'Settings'!$B$10,""))</f>
        <v/>
      </c>
      <c r="R48" s="25" t="n"/>
      <c r="S48" s="26" t="n"/>
      <c r="T48" s="34">
        <f>IF($A48="","",IF($B48="","Missing origin",IF($C48="","Missing destination",IF($D48="","Assign driver",IF(OR($E48&lt;=0,$G48&lt;=0),"Check miles/speed",IF(COUNTIF($A$7:$A$206,$A48)&gt;1,"Duplicate leg number",IF(OR(AND(ROW()=7,$A48&lt;&gt;1),AND(ROW()&gt;7,$A48&lt;&gt;IFERROR($A47+1,$A48))),"Check leg sequence",IF(AND($N48&lt;&gt;"",$N48&lt;'Settings'!$B$12),"Short assignment gap",IF(AND('Settings'!$B$5&lt;&gt;"",$L48&gt;'Settings'!$B$5),"After target delivery","OK")))))))))</f>
        <v/>
      </c>
    </row>
    <row r="49" ht="21" customHeight="1">
      <c r="A49" s="25" t="n"/>
      <c r="B49" s="26" t="n"/>
      <c r="C49" s="26" t="n"/>
      <c r="D49" s="26" t="n"/>
      <c r="E49" s="27" t="n"/>
      <c r="F49" s="28" t="n"/>
      <c r="G49" s="29">
        <f>IF($A49="","",IFERROR(IF($F49="",'Settings'!$B$8,$F49),""))</f>
        <v/>
      </c>
      <c r="H49" s="51">
        <f>IF($A49="","",IFERROR($E49/$G49,""))</f>
        <v/>
      </c>
      <c r="I49" s="52" t="n"/>
      <c r="J49" s="51">
        <f>IF($A49="","",IFERROR(IF($I49="",'Settings'!$B$13,$I49),""))</f>
        <v/>
      </c>
      <c r="K49" s="53">
        <f>IF($A49="","",IFERROR($L48+$J48/24,""))</f>
        <v/>
      </c>
      <c r="L49" s="53">
        <f>IF($A49="","",IFERROR($K49+$H49/24,""))</f>
        <v/>
      </c>
      <c r="M49" s="50">
        <f>IF($K49="","",INT($K49))</f>
        <v/>
      </c>
      <c r="N49" s="51">
        <f>IF($A49="","",IFERROR(($K49-LOOKUP(2,1/($D$7:$D48=$D49),$L$7:$L48))*24,""))</f>
        <v/>
      </c>
      <c r="O49" s="32">
        <f>IF($A49="","",SUM($E$7:$E49))</f>
        <v/>
      </c>
      <c r="P49" s="51">
        <f>IF($A49="","",IFERROR($E49/'Settings'!$B$9,""))</f>
        <v/>
      </c>
      <c r="Q49" s="54">
        <f>IF($A49="","",IFERROR($P49*'Settings'!$B$10,""))</f>
        <v/>
      </c>
      <c r="R49" s="25" t="n"/>
      <c r="S49" s="26" t="n"/>
      <c r="T49" s="34">
        <f>IF($A49="","",IF($B49="","Missing origin",IF($C49="","Missing destination",IF($D49="","Assign driver",IF(OR($E49&lt;=0,$G49&lt;=0),"Check miles/speed",IF(COUNTIF($A$7:$A$206,$A49)&gt;1,"Duplicate leg number",IF(OR(AND(ROW()=7,$A49&lt;&gt;1),AND(ROW()&gt;7,$A49&lt;&gt;IFERROR($A48+1,$A49))),"Check leg sequence",IF(AND($N49&lt;&gt;"",$N49&lt;'Settings'!$B$12),"Short assignment gap",IF(AND('Settings'!$B$5&lt;&gt;"",$L49&gt;'Settings'!$B$5),"After target delivery","OK")))))))))</f>
        <v/>
      </c>
    </row>
    <row r="50" ht="21" customHeight="1">
      <c r="A50" s="25" t="n"/>
      <c r="B50" s="26" t="n"/>
      <c r="C50" s="26" t="n"/>
      <c r="D50" s="26" t="n"/>
      <c r="E50" s="27" t="n"/>
      <c r="F50" s="28" t="n"/>
      <c r="G50" s="29">
        <f>IF($A50="","",IFERROR(IF($F50="",'Settings'!$B$8,$F50),""))</f>
        <v/>
      </c>
      <c r="H50" s="51">
        <f>IF($A50="","",IFERROR($E50/$G50,""))</f>
        <v/>
      </c>
      <c r="I50" s="52" t="n"/>
      <c r="J50" s="51">
        <f>IF($A50="","",IFERROR(IF($I50="",'Settings'!$B$13,$I50),""))</f>
        <v/>
      </c>
      <c r="K50" s="53">
        <f>IF($A50="","",IFERROR($L49+$J49/24,""))</f>
        <v/>
      </c>
      <c r="L50" s="53">
        <f>IF($A50="","",IFERROR($K50+$H50/24,""))</f>
        <v/>
      </c>
      <c r="M50" s="50">
        <f>IF($K50="","",INT($K50))</f>
        <v/>
      </c>
      <c r="N50" s="51">
        <f>IF($A50="","",IFERROR(($K50-LOOKUP(2,1/($D$7:$D49=$D50),$L$7:$L49))*24,""))</f>
        <v/>
      </c>
      <c r="O50" s="32">
        <f>IF($A50="","",SUM($E$7:$E50))</f>
        <v/>
      </c>
      <c r="P50" s="51">
        <f>IF($A50="","",IFERROR($E50/'Settings'!$B$9,""))</f>
        <v/>
      </c>
      <c r="Q50" s="54">
        <f>IF($A50="","",IFERROR($P50*'Settings'!$B$10,""))</f>
        <v/>
      </c>
      <c r="R50" s="25" t="n"/>
      <c r="S50" s="26" t="n"/>
      <c r="T50" s="34">
        <f>IF($A50="","",IF($B50="","Missing origin",IF($C50="","Missing destination",IF($D50="","Assign driver",IF(OR($E50&lt;=0,$G50&lt;=0),"Check miles/speed",IF(COUNTIF($A$7:$A$206,$A50)&gt;1,"Duplicate leg number",IF(OR(AND(ROW()=7,$A50&lt;&gt;1),AND(ROW()&gt;7,$A50&lt;&gt;IFERROR($A49+1,$A50))),"Check leg sequence",IF(AND($N50&lt;&gt;"",$N50&lt;'Settings'!$B$12),"Short assignment gap",IF(AND('Settings'!$B$5&lt;&gt;"",$L50&gt;'Settings'!$B$5),"After target delivery","OK")))))))))</f>
        <v/>
      </c>
    </row>
    <row r="51" ht="21" customHeight="1">
      <c r="A51" s="25" t="n"/>
      <c r="B51" s="26" t="n"/>
      <c r="C51" s="26" t="n"/>
      <c r="D51" s="26" t="n"/>
      <c r="E51" s="27" t="n"/>
      <c r="F51" s="28" t="n"/>
      <c r="G51" s="29">
        <f>IF($A51="","",IFERROR(IF($F51="",'Settings'!$B$8,$F51),""))</f>
        <v/>
      </c>
      <c r="H51" s="51">
        <f>IF($A51="","",IFERROR($E51/$G51,""))</f>
        <v/>
      </c>
      <c r="I51" s="52" t="n"/>
      <c r="J51" s="51">
        <f>IF($A51="","",IFERROR(IF($I51="",'Settings'!$B$13,$I51),""))</f>
        <v/>
      </c>
      <c r="K51" s="53">
        <f>IF($A51="","",IFERROR($L50+$J50/24,""))</f>
        <v/>
      </c>
      <c r="L51" s="53">
        <f>IF($A51="","",IFERROR($K51+$H51/24,""))</f>
        <v/>
      </c>
      <c r="M51" s="50">
        <f>IF($K51="","",INT($K51))</f>
        <v/>
      </c>
      <c r="N51" s="51">
        <f>IF($A51="","",IFERROR(($K51-LOOKUP(2,1/($D$7:$D50=$D51),$L$7:$L50))*24,""))</f>
        <v/>
      </c>
      <c r="O51" s="32">
        <f>IF($A51="","",SUM($E$7:$E51))</f>
        <v/>
      </c>
      <c r="P51" s="51">
        <f>IF($A51="","",IFERROR($E51/'Settings'!$B$9,""))</f>
        <v/>
      </c>
      <c r="Q51" s="54">
        <f>IF($A51="","",IFERROR($P51*'Settings'!$B$10,""))</f>
        <v/>
      </c>
      <c r="R51" s="25" t="n"/>
      <c r="S51" s="26" t="n"/>
      <c r="T51" s="34">
        <f>IF($A51="","",IF($B51="","Missing origin",IF($C51="","Missing destination",IF($D51="","Assign driver",IF(OR($E51&lt;=0,$G51&lt;=0),"Check miles/speed",IF(COUNTIF($A$7:$A$206,$A51)&gt;1,"Duplicate leg number",IF(OR(AND(ROW()=7,$A51&lt;&gt;1),AND(ROW()&gt;7,$A51&lt;&gt;IFERROR($A50+1,$A51))),"Check leg sequence",IF(AND($N51&lt;&gt;"",$N51&lt;'Settings'!$B$12),"Short assignment gap",IF(AND('Settings'!$B$5&lt;&gt;"",$L51&gt;'Settings'!$B$5),"After target delivery","OK")))))))))</f>
        <v/>
      </c>
    </row>
    <row r="52" ht="21" customHeight="1">
      <c r="A52" s="25" t="n"/>
      <c r="B52" s="26" t="n"/>
      <c r="C52" s="26" t="n"/>
      <c r="D52" s="26" t="n"/>
      <c r="E52" s="27" t="n"/>
      <c r="F52" s="28" t="n"/>
      <c r="G52" s="29">
        <f>IF($A52="","",IFERROR(IF($F52="",'Settings'!$B$8,$F52),""))</f>
        <v/>
      </c>
      <c r="H52" s="51">
        <f>IF($A52="","",IFERROR($E52/$G52,""))</f>
        <v/>
      </c>
      <c r="I52" s="52" t="n"/>
      <c r="J52" s="51">
        <f>IF($A52="","",IFERROR(IF($I52="",'Settings'!$B$13,$I52),""))</f>
        <v/>
      </c>
      <c r="K52" s="53">
        <f>IF($A52="","",IFERROR($L51+$J51/24,""))</f>
        <v/>
      </c>
      <c r="L52" s="53">
        <f>IF($A52="","",IFERROR($K52+$H52/24,""))</f>
        <v/>
      </c>
      <c r="M52" s="50">
        <f>IF($K52="","",INT($K52))</f>
        <v/>
      </c>
      <c r="N52" s="51">
        <f>IF($A52="","",IFERROR(($K52-LOOKUP(2,1/($D$7:$D51=$D52),$L$7:$L51))*24,""))</f>
        <v/>
      </c>
      <c r="O52" s="32">
        <f>IF($A52="","",SUM($E$7:$E52))</f>
        <v/>
      </c>
      <c r="P52" s="51">
        <f>IF($A52="","",IFERROR($E52/'Settings'!$B$9,""))</f>
        <v/>
      </c>
      <c r="Q52" s="54">
        <f>IF($A52="","",IFERROR($P52*'Settings'!$B$10,""))</f>
        <v/>
      </c>
      <c r="R52" s="25" t="n"/>
      <c r="S52" s="26" t="n"/>
      <c r="T52" s="34">
        <f>IF($A52="","",IF($B52="","Missing origin",IF($C52="","Missing destination",IF($D52="","Assign driver",IF(OR($E52&lt;=0,$G52&lt;=0),"Check miles/speed",IF(COUNTIF($A$7:$A$206,$A52)&gt;1,"Duplicate leg number",IF(OR(AND(ROW()=7,$A52&lt;&gt;1),AND(ROW()&gt;7,$A52&lt;&gt;IFERROR($A51+1,$A52))),"Check leg sequence",IF(AND($N52&lt;&gt;"",$N52&lt;'Settings'!$B$12),"Short assignment gap",IF(AND('Settings'!$B$5&lt;&gt;"",$L52&gt;'Settings'!$B$5),"After target delivery","OK")))))))))</f>
        <v/>
      </c>
    </row>
    <row r="53" ht="21" customHeight="1">
      <c r="A53" s="25" t="n"/>
      <c r="B53" s="26" t="n"/>
      <c r="C53" s="26" t="n"/>
      <c r="D53" s="26" t="n"/>
      <c r="E53" s="27" t="n"/>
      <c r="F53" s="28" t="n"/>
      <c r="G53" s="29">
        <f>IF($A53="","",IFERROR(IF($F53="",'Settings'!$B$8,$F53),""))</f>
        <v/>
      </c>
      <c r="H53" s="51">
        <f>IF($A53="","",IFERROR($E53/$G53,""))</f>
        <v/>
      </c>
      <c r="I53" s="52" t="n"/>
      <c r="J53" s="51">
        <f>IF($A53="","",IFERROR(IF($I53="",'Settings'!$B$13,$I53),""))</f>
        <v/>
      </c>
      <c r="K53" s="53">
        <f>IF($A53="","",IFERROR($L52+$J52/24,""))</f>
        <v/>
      </c>
      <c r="L53" s="53">
        <f>IF($A53="","",IFERROR($K53+$H53/24,""))</f>
        <v/>
      </c>
      <c r="M53" s="50">
        <f>IF($K53="","",INT($K53))</f>
        <v/>
      </c>
      <c r="N53" s="51">
        <f>IF($A53="","",IFERROR(($K53-LOOKUP(2,1/($D$7:$D52=$D53),$L$7:$L52))*24,""))</f>
        <v/>
      </c>
      <c r="O53" s="32">
        <f>IF($A53="","",SUM($E$7:$E53))</f>
        <v/>
      </c>
      <c r="P53" s="51">
        <f>IF($A53="","",IFERROR($E53/'Settings'!$B$9,""))</f>
        <v/>
      </c>
      <c r="Q53" s="54">
        <f>IF($A53="","",IFERROR($P53*'Settings'!$B$10,""))</f>
        <v/>
      </c>
      <c r="R53" s="25" t="n"/>
      <c r="S53" s="26" t="n"/>
      <c r="T53" s="34">
        <f>IF($A53="","",IF($B53="","Missing origin",IF($C53="","Missing destination",IF($D53="","Assign driver",IF(OR($E53&lt;=0,$G53&lt;=0),"Check miles/speed",IF(COUNTIF($A$7:$A$206,$A53)&gt;1,"Duplicate leg number",IF(OR(AND(ROW()=7,$A53&lt;&gt;1),AND(ROW()&gt;7,$A53&lt;&gt;IFERROR($A52+1,$A53))),"Check leg sequence",IF(AND($N53&lt;&gt;"",$N53&lt;'Settings'!$B$12),"Short assignment gap",IF(AND('Settings'!$B$5&lt;&gt;"",$L53&gt;'Settings'!$B$5),"After target delivery","OK")))))))))</f>
        <v/>
      </c>
    </row>
    <row r="54" ht="21" customHeight="1">
      <c r="A54" s="25" t="n"/>
      <c r="B54" s="26" t="n"/>
      <c r="C54" s="26" t="n"/>
      <c r="D54" s="26" t="n"/>
      <c r="E54" s="27" t="n"/>
      <c r="F54" s="28" t="n"/>
      <c r="G54" s="29">
        <f>IF($A54="","",IFERROR(IF($F54="",'Settings'!$B$8,$F54),""))</f>
        <v/>
      </c>
      <c r="H54" s="51">
        <f>IF($A54="","",IFERROR($E54/$G54,""))</f>
        <v/>
      </c>
      <c r="I54" s="52" t="n"/>
      <c r="J54" s="51">
        <f>IF($A54="","",IFERROR(IF($I54="",'Settings'!$B$13,$I54),""))</f>
        <v/>
      </c>
      <c r="K54" s="53">
        <f>IF($A54="","",IFERROR($L53+$J53/24,""))</f>
        <v/>
      </c>
      <c r="L54" s="53">
        <f>IF($A54="","",IFERROR($K54+$H54/24,""))</f>
        <v/>
      </c>
      <c r="M54" s="50">
        <f>IF($K54="","",INT($K54))</f>
        <v/>
      </c>
      <c r="N54" s="51">
        <f>IF($A54="","",IFERROR(($K54-LOOKUP(2,1/($D$7:$D53=$D54),$L$7:$L53))*24,""))</f>
        <v/>
      </c>
      <c r="O54" s="32">
        <f>IF($A54="","",SUM($E$7:$E54))</f>
        <v/>
      </c>
      <c r="P54" s="51">
        <f>IF($A54="","",IFERROR($E54/'Settings'!$B$9,""))</f>
        <v/>
      </c>
      <c r="Q54" s="54">
        <f>IF($A54="","",IFERROR($P54*'Settings'!$B$10,""))</f>
        <v/>
      </c>
      <c r="R54" s="25" t="n"/>
      <c r="S54" s="26" t="n"/>
      <c r="T54" s="34">
        <f>IF($A54="","",IF($B54="","Missing origin",IF($C54="","Missing destination",IF($D54="","Assign driver",IF(OR($E54&lt;=0,$G54&lt;=0),"Check miles/speed",IF(COUNTIF($A$7:$A$206,$A54)&gt;1,"Duplicate leg number",IF(OR(AND(ROW()=7,$A54&lt;&gt;1),AND(ROW()&gt;7,$A54&lt;&gt;IFERROR($A53+1,$A54))),"Check leg sequence",IF(AND($N54&lt;&gt;"",$N54&lt;'Settings'!$B$12),"Short assignment gap",IF(AND('Settings'!$B$5&lt;&gt;"",$L54&gt;'Settings'!$B$5),"After target delivery","OK")))))))))</f>
        <v/>
      </c>
    </row>
    <row r="55" ht="21" customHeight="1">
      <c r="A55" s="25" t="n"/>
      <c r="B55" s="26" t="n"/>
      <c r="C55" s="26" t="n"/>
      <c r="D55" s="26" t="n"/>
      <c r="E55" s="27" t="n"/>
      <c r="F55" s="28" t="n"/>
      <c r="G55" s="29">
        <f>IF($A55="","",IFERROR(IF($F55="",'Settings'!$B$8,$F55),""))</f>
        <v/>
      </c>
      <c r="H55" s="51">
        <f>IF($A55="","",IFERROR($E55/$G55,""))</f>
        <v/>
      </c>
      <c r="I55" s="52" t="n"/>
      <c r="J55" s="51">
        <f>IF($A55="","",IFERROR(IF($I55="",'Settings'!$B$13,$I55),""))</f>
        <v/>
      </c>
      <c r="K55" s="53">
        <f>IF($A55="","",IFERROR($L54+$J54/24,""))</f>
        <v/>
      </c>
      <c r="L55" s="53">
        <f>IF($A55="","",IFERROR($K55+$H55/24,""))</f>
        <v/>
      </c>
      <c r="M55" s="50">
        <f>IF($K55="","",INT($K55))</f>
        <v/>
      </c>
      <c r="N55" s="51">
        <f>IF($A55="","",IFERROR(($K55-LOOKUP(2,1/($D$7:$D54=$D55),$L$7:$L54))*24,""))</f>
        <v/>
      </c>
      <c r="O55" s="32">
        <f>IF($A55="","",SUM($E$7:$E55))</f>
        <v/>
      </c>
      <c r="P55" s="51">
        <f>IF($A55="","",IFERROR($E55/'Settings'!$B$9,""))</f>
        <v/>
      </c>
      <c r="Q55" s="54">
        <f>IF($A55="","",IFERROR($P55*'Settings'!$B$10,""))</f>
        <v/>
      </c>
      <c r="R55" s="25" t="n"/>
      <c r="S55" s="26" t="n"/>
      <c r="T55" s="34">
        <f>IF($A55="","",IF($B55="","Missing origin",IF($C55="","Missing destination",IF($D55="","Assign driver",IF(OR($E55&lt;=0,$G55&lt;=0),"Check miles/speed",IF(COUNTIF($A$7:$A$206,$A55)&gt;1,"Duplicate leg number",IF(OR(AND(ROW()=7,$A55&lt;&gt;1),AND(ROW()&gt;7,$A55&lt;&gt;IFERROR($A54+1,$A55))),"Check leg sequence",IF(AND($N55&lt;&gt;"",$N55&lt;'Settings'!$B$12),"Short assignment gap",IF(AND('Settings'!$B$5&lt;&gt;"",$L55&gt;'Settings'!$B$5),"After target delivery","OK")))))))))</f>
        <v/>
      </c>
    </row>
    <row r="56" ht="21" customHeight="1">
      <c r="A56" s="25" t="n"/>
      <c r="B56" s="26" t="n"/>
      <c r="C56" s="26" t="n"/>
      <c r="D56" s="26" t="n"/>
      <c r="E56" s="27" t="n"/>
      <c r="F56" s="28" t="n"/>
      <c r="G56" s="29">
        <f>IF($A56="","",IFERROR(IF($F56="",'Settings'!$B$8,$F56),""))</f>
        <v/>
      </c>
      <c r="H56" s="51">
        <f>IF($A56="","",IFERROR($E56/$G56,""))</f>
        <v/>
      </c>
      <c r="I56" s="52" t="n"/>
      <c r="J56" s="51">
        <f>IF($A56="","",IFERROR(IF($I56="",'Settings'!$B$13,$I56),""))</f>
        <v/>
      </c>
      <c r="K56" s="53">
        <f>IF($A56="","",IFERROR($L55+$J55/24,""))</f>
        <v/>
      </c>
      <c r="L56" s="53">
        <f>IF($A56="","",IFERROR($K56+$H56/24,""))</f>
        <v/>
      </c>
      <c r="M56" s="50">
        <f>IF($K56="","",INT($K56))</f>
        <v/>
      </c>
      <c r="N56" s="51">
        <f>IF($A56="","",IFERROR(($K56-LOOKUP(2,1/($D$7:$D55=$D56),$L$7:$L55))*24,""))</f>
        <v/>
      </c>
      <c r="O56" s="32">
        <f>IF($A56="","",SUM($E$7:$E56))</f>
        <v/>
      </c>
      <c r="P56" s="51">
        <f>IF($A56="","",IFERROR($E56/'Settings'!$B$9,""))</f>
        <v/>
      </c>
      <c r="Q56" s="54">
        <f>IF($A56="","",IFERROR($P56*'Settings'!$B$10,""))</f>
        <v/>
      </c>
      <c r="R56" s="25" t="n"/>
      <c r="S56" s="26" t="n"/>
      <c r="T56" s="34">
        <f>IF($A56="","",IF($B56="","Missing origin",IF($C56="","Missing destination",IF($D56="","Assign driver",IF(OR($E56&lt;=0,$G56&lt;=0),"Check miles/speed",IF(COUNTIF($A$7:$A$206,$A56)&gt;1,"Duplicate leg number",IF(OR(AND(ROW()=7,$A56&lt;&gt;1),AND(ROW()&gt;7,$A56&lt;&gt;IFERROR($A55+1,$A56))),"Check leg sequence",IF(AND($N56&lt;&gt;"",$N56&lt;'Settings'!$B$12),"Short assignment gap",IF(AND('Settings'!$B$5&lt;&gt;"",$L56&gt;'Settings'!$B$5),"After target delivery","OK")))))))))</f>
        <v/>
      </c>
    </row>
    <row r="57" ht="21" customHeight="1">
      <c r="A57" s="25" t="n"/>
      <c r="B57" s="26" t="n"/>
      <c r="C57" s="26" t="n"/>
      <c r="D57" s="26" t="n"/>
      <c r="E57" s="27" t="n"/>
      <c r="F57" s="28" t="n"/>
      <c r="G57" s="29">
        <f>IF($A57="","",IFERROR(IF($F57="",'Settings'!$B$8,$F57),""))</f>
        <v/>
      </c>
      <c r="H57" s="51">
        <f>IF($A57="","",IFERROR($E57/$G57,""))</f>
        <v/>
      </c>
      <c r="I57" s="52" t="n"/>
      <c r="J57" s="51">
        <f>IF($A57="","",IFERROR(IF($I57="",'Settings'!$B$13,$I57),""))</f>
        <v/>
      </c>
      <c r="K57" s="53">
        <f>IF($A57="","",IFERROR($L56+$J56/24,""))</f>
        <v/>
      </c>
      <c r="L57" s="53">
        <f>IF($A57="","",IFERROR($K57+$H57/24,""))</f>
        <v/>
      </c>
      <c r="M57" s="50">
        <f>IF($K57="","",INT($K57))</f>
        <v/>
      </c>
      <c r="N57" s="51">
        <f>IF($A57="","",IFERROR(($K57-LOOKUP(2,1/($D$7:$D56=$D57),$L$7:$L56))*24,""))</f>
        <v/>
      </c>
      <c r="O57" s="32">
        <f>IF($A57="","",SUM($E$7:$E57))</f>
        <v/>
      </c>
      <c r="P57" s="51">
        <f>IF($A57="","",IFERROR($E57/'Settings'!$B$9,""))</f>
        <v/>
      </c>
      <c r="Q57" s="54">
        <f>IF($A57="","",IFERROR($P57*'Settings'!$B$10,""))</f>
        <v/>
      </c>
      <c r="R57" s="25" t="n"/>
      <c r="S57" s="26" t="n"/>
      <c r="T57" s="34">
        <f>IF($A57="","",IF($B57="","Missing origin",IF($C57="","Missing destination",IF($D57="","Assign driver",IF(OR($E57&lt;=0,$G57&lt;=0),"Check miles/speed",IF(COUNTIF($A$7:$A$206,$A57)&gt;1,"Duplicate leg number",IF(OR(AND(ROW()=7,$A57&lt;&gt;1),AND(ROW()&gt;7,$A57&lt;&gt;IFERROR($A56+1,$A57))),"Check leg sequence",IF(AND($N57&lt;&gt;"",$N57&lt;'Settings'!$B$12),"Short assignment gap",IF(AND('Settings'!$B$5&lt;&gt;"",$L57&gt;'Settings'!$B$5),"After target delivery","OK")))))))))</f>
        <v/>
      </c>
    </row>
    <row r="58" ht="21" customHeight="1">
      <c r="A58" s="25" t="n"/>
      <c r="B58" s="26" t="n"/>
      <c r="C58" s="26" t="n"/>
      <c r="D58" s="26" t="n"/>
      <c r="E58" s="27" t="n"/>
      <c r="F58" s="28" t="n"/>
      <c r="G58" s="29">
        <f>IF($A58="","",IFERROR(IF($F58="",'Settings'!$B$8,$F58),""))</f>
        <v/>
      </c>
      <c r="H58" s="51">
        <f>IF($A58="","",IFERROR($E58/$G58,""))</f>
        <v/>
      </c>
      <c r="I58" s="52" t="n"/>
      <c r="J58" s="51">
        <f>IF($A58="","",IFERROR(IF($I58="",'Settings'!$B$13,$I58),""))</f>
        <v/>
      </c>
      <c r="K58" s="53">
        <f>IF($A58="","",IFERROR($L57+$J57/24,""))</f>
        <v/>
      </c>
      <c r="L58" s="53">
        <f>IF($A58="","",IFERROR($K58+$H58/24,""))</f>
        <v/>
      </c>
      <c r="M58" s="50">
        <f>IF($K58="","",INT($K58))</f>
        <v/>
      </c>
      <c r="N58" s="51">
        <f>IF($A58="","",IFERROR(($K58-LOOKUP(2,1/($D$7:$D57=$D58),$L$7:$L57))*24,""))</f>
        <v/>
      </c>
      <c r="O58" s="32">
        <f>IF($A58="","",SUM($E$7:$E58))</f>
        <v/>
      </c>
      <c r="P58" s="51">
        <f>IF($A58="","",IFERROR($E58/'Settings'!$B$9,""))</f>
        <v/>
      </c>
      <c r="Q58" s="54">
        <f>IF($A58="","",IFERROR($P58*'Settings'!$B$10,""))</f>
        <v/>
      </c>
      <c r="R58" s="25" t="n"/>
      <c r="S58" s="26" t="n"/>
      <c r="T58" s="34">
        <f>IF($A58="","",IF($B58="","Missing origin",IF($C58="","Missing destination",IF($D58="","Assign driver",IF(OR($E58&lt;=0,$G58&lt;=0),"Check miles/speed",IF(COUNTIF($A$7:$A$206,$A58)&gt;1,"Duplicate leg number",IF(OR(AND(ROW()=7,$A58&lt;&gt;1),AND(ROW()&gt;7,$A58&lt;&gt;IFERROR($A57+1,$A58))),"Check leg sequence",IF(AND($N58&lt;&gt;"",$N58&lt;'Settings'!$B$12),"Short assignment gap",IF(AND('Settings'!$B$5&lt;&gt;"",$L58&gt;'Settings'!$B$5),"After target delivery","OK")))))))))</f>
        <v/>
      </c>
    </row>
    <row r="59" ht="21" customHeight="1">
      <c r="A59" s="25" t="n"/>
      <c r="B59" s="26" t="n"/>
      <c r="C59" s="26" t="n"/>
      <c r="D59" s="26" t="n"/>
      <c r="E59" s="27" t="n"/>
      <c r="F59" s="28" t="n"/>
      <c r="G59" s="29">
        <f>IF($A59="","",IFERROR(IF($F59="",'Settings'!$B$8,$F59),""))</f>
        <v/>
      </c>
      <c r="H59" s="51">
        <f>IF($A59="","",IFERROR($E59/$G59,""))</f>
        <v/>
      </c>
      <c r="I59" s="52" t="n"/>
      <c r="J59" s="51">
        <f>IF($A59="","",IFERROR(IF($I59="",'Settings'!$B$13,$I59),""))</f>
        <v/>
      </c>
      <c r="K59" s="53">
        <f>IF($A59="","",IFERROR($L58+$J58/24,""))</f>
        <v/>
      </c>
      <c r="L59" s="53">
        <f>IF($A59="","",IFERROR($K59+$H59/24,""))</f>
        <v/>
      </c>
      <c r="M59" s="50">
        <f>IF($K59="","",INT($K59))</f>
        <v/>
      </c>
      <c r="N59" s="51">
        <f>IF($A59="","",IFERROR(($K59-LOOKUP(2,1/($D$7:$D58=$D59),$L$7:$L58))*24,""))</f>
        <v/>
      </c>
      <c r="O59" s="32">
        <f>IF($A59="","",SUM($E$7:$E59))</f>
        <v/>
      </c>
      <c r="P59" s="51">
        <f>IF($A59="","",IFERROR($E59/'Settings'!$B$9,""))</f>
        <v/>
      </c>
      <c r="Q59" s="54">
        <f>IF($A59="","",IFERROR($P59*'Settings'!$B$10,""))</f>
        <v/>
      </c>
      <c r="R59" s="25" t="n"/>
      <c r="S59" s="26" t="n"/>
      <c r="T59" s="34">
        <f>IF($A59="","",IF($B59="","Missing origin",IF($C59="","Missing destination",IF($D59="","Assign driver",IF(OR($E59&lt;=0,$G59&lt;=0),"Check miles/speed",IF(COUNTIF($A$7:$A$206,$A59)&gt;1,"Duplicate leg number",IF(OR(AND(ROW()=7,$A59&lt;&gt;1),AND(ROW()&gt;7,$A59&lt;&gt;IFERROR($A58+1,$A59))),"Check leg sequence",IF(AND($N59&lt;&gt;"",$N59&lt;'Settings'!$B$12),"Short assignment gap",IF(AND('Settings'!$B$5&lt;&gt;"",$L59&gt;'Settings'!$B$5),"After target delivery","OK")))))))))</f>
        <v/>
      </c>
    </row>
    <row r="60" ht="21" customHeight="1">
      <c r="A60" s="25" t="n"/>
      <c r="B60" s="26" t="n"/>
      <c r="C60" s="26" t="n"/>
      <c r="D60" s="26" t="n"/>
      <c r="E60" s="27" t="n"/>
      <c r="F60" s="28" t="n"/>
      <c r="G60" s="29">
        <f>IF($A60="","",IFERROR(IF($F60="",'Settings'!$B$8,$F60),""))</f>
        <v/>
      </c>
      <c r="H60" s="51">
        <f>IF($A60="","",IFERROR($E60/$G60,""))</f>
        <v/>
      </c>
      <c r="I60" s="52" t="n"/>
      <c r="J60" s="51">
        <f>IF($A60="","",IFERROR(IF($I60="",'Settings'!$B$13,$I60),""))</f>
        <v/>
      </c>
      <c r="K60" s="53">
        <f>IF($A60="","",IFERROR($L59+$J59/24,""))</f>
        <v/>
      </c>
      <c r="L60" s="53">
        <f>IF($A60="","",IFERROR($K60+$H60/24,""))</f>
        <v/>
      </c>
      <c r="M60" s="50">
        <f>IF($K60="","",INT($K60))</f>
        <v/>
      </c>
      <c r="N60" s="51">
        <f>IF($A60="","",IFERROR(($K60-LOOKUP(2,1/($D$7:$D59=$D60),$L$7:$L59))*24,""))</f>
        <v/>
      </c>
      <c r="O60" s="32">
        <f>IF($A60="","",SUM($E$7:$E60))</f>
        <v/>
      </c>
      <c r="P60" s="51">
        <f>IF($A60="","",IFERROR($E60/'Settings'!$B$9,""))</f>
        <v/>
      </c>
      <c r="Q60" s="54">
        <f>IF($A60="","",IFERROR($P60*'Settings'!$B$10,""))</f>
        <v/>
      </c>
      <c r="R60" s="25" t="n"/>
      <c r="S60" s="26" t="n"/>
      <c r="T60" s="34">
        <f>IF($A60="","",IF($B60="","Missing origin",IF($C60="","Missing destination",IF($D60="","Assign driver",IF(OR($E60&lt;=0,$G60&lt;=0),"Check miles/speed",IF(COUNTIF($A$7:$A$206,$A60)&gt;1,"Duplicate leg number",IF(OR(AND(ROW()=7,$A60&lt;&gt;1),AND(ROW()&gt;7,$A60&lt;&gt;IFERROR($A59+1,$A60))),"Check leg sequence",IF(AND($N60&lt;&gt;"",$N60&lt;'Settings'!$B$12),"Short assignment gap",IF(AND('Settings'!$B$5&lt;&gt;"",$L60&gt;'Settings'!$B$5),"After target delivery","OK")))))))))</f>
        <v/>
      </c>
    </row>
    <row r="61" ht="21" customHeight="1">
      <c r="A61" s="25" t="n"/>
      <c r="B61" s="26" t="n"/>
      <c r="C61" s="26" t="n"/>
      <c r="D61" s="26" t="n"/>
      <c r="E61" s="27" t="n"/>
      <c r="F61" s="28" t="n"/>
      <c r="G61" s="29">
        <f>IF($A61="","",IFERROR(IF($F61="",'Settings'!$B$8,$F61),""))</f>
        <v/>
      </c>
      <c r="H61" s="51">
        <f>IF($A61="","",IFERROR($E61/$G61,""))</f>
        <v/>
      </c>
      <c r="I61" s="52" t="n"/>
      <c r="J61" s="51">
        <f>IF($A61="","",IFERROR(IF($I61="",'Settings'!$B$13,$I61),""))</f>
        <v/>
      </c>
      <c r="K61" s="53">
        <f>IF($A61="","",IFERROR($L60+$J60/24,""))</f>
        <v/>
      </c>
      <c r="L61" s="53">
        <f>IF($A61="","",IFERROR($K61+$H61/24,""))</f>
        <v/>
      </c>
      <c r="M61" s="50">
        <f>IF($K61="","",INT($K61))</f>
        <v/>
      </c>
      <c r="N61" s="51">
        <f>IF($A61="","",IFERROR(($K61-LOOKUP(2,1/($D$7:$D60=$D61),$L$7:$L60))*24,""))</f>
        <v/>
      </c>
      <c r="O61" s="32">
        <f>IF($A61="","",SUM($E$7:$E61))</f>
        <v/>
      </c>
      <c r="P61" s="51">
        <f>IF($A61="","",IFERROR($E61/'Settings'!$B$9,""))</f>
        <v/>
      </c>
      <c r="Q61" s="54">
        <f>IF($A61="","",IFERROR($P61*'Settings'!$B$10,""))</f>
        <v/>
      </c>
      <c r="R61" s="25" t="n"/>
      <c r="S61" s="26" t="n"/>
      <c r="T61" s="34">
        <f>IF($A61="","",IF($B61="","Missing origin",IF($C61="","Missing destination",IF($D61="","Assign driver",IF(OR($E61&lt;=0,$G61&lt;=0),"Check miles/speed",IF(COUNTIF($A$7:$A$206,$A61)&gt;1,"Duplicate leg number",IF(OR(AND(ROW()=7,$A61&lt;&gt;1),AND(ROW()&gt;7,$A61&lt;&gt;IFERROR($A60+1,$A61))),"Check leg sequence",IF(AND($N61&lt;&gt;"",$N61&lt;'Settings'!$B$12),"Short assignment gap",IF(AND('Settings'!$B$5&lt;&gt;"",$L61&gt;'Settings'!$B$5),"After target delivery","OK")))))))))</f>
        <v/>
      </c>
    </row>
    <row r="62" ht="21" customHeight="1">
      <c r="A62" s="25" t="n"/>
      <c r="B62" s="26" t="n"/>
      <c r="C62" s="26" t="n"/>
      <c r="D62" s="26" t="n"/>
      <c r="E62" s="27" t="n"/>
      <c r="F62" s="28" t="n"/>
      <c r="G62" s="29">
        <f>IF($A62="","",IFERROR(IF($F62="",'Settings'!$B$8,$F62),""))</f>
        <v/>
      </c>
      <c r="H62" s="51">
        <f>IF($A62="","",IFERROR($E62/$G62,""))</f>
        <v/>
      </c>
      <c r="I62" s="52" t="n"/>
      <c r="J62" s="51">
        <f>IF($A62="","",IFERROR(IF($I62="",'Settings'!$B$13,$I62),""))</f>
        <v/>
      </c>
      <c r="K62" s="53">
        <f>IF($A62="","",IFERROR($L61+$J61/24,""))</f>
        <v/>
      </c>
      <c r="L62" s="53">
        <f>IF($A62="","",IFERROR($K62+$H62/24,""))</f>
        <v/>
      </c>
      <c r="M62" s="50">
        <f>IF($K62="","",INT($K62))</f>
        <v/>
      </c>
      <c r="N62" s="51">
        <f>IF($A62="","",IFERROR(($K62-LOOKUP(2,1/($D$7:$D61=$D62),$L$7:$L61))*24,""))</f>
        <v/>
      </c>
      <c r="O62" s="32">
        <f>IF($A62="","",SUM($E$7:$E62))</f>
        <v/>
      </c>
      <c r="P62" s="51">
        <f>IF($A62="","",IFERROR($E62/'Settings'!$B$9,""))</f>
        <v/>
      </c>
      <c r="Q62" s="54">
        <f>IF($A62="","",IFERROR($P62*'Settings'!$B$10,""))</f>
        <v/>
      </c>
      <c r="R62" s="25" t="n"/>
      <c r="S62" s="26" t="n"/>
      <c r="T62" s="34">
        <f>IF($A62="","",IF($B62="","Missing origin",IF($C62="","Missing destination",IF($D62="","Assign driver",IF(OR($E62&lt;=0,$G62&lt;=0),"Check miles/speed",IF(COUNTIF($A$7:$A$206,$A62)&gt;1,"Duplicate leg number",IF(OR(AND(ROW()=7,$A62&lt;&gt;1),AND(ROW()&gt;7,$A62&lt;&gt;IFERROR($A61+1,$A62))),"Check leg sequence",IF(AND($N62&lt;&gt;"",$N62&lt;'Settings'!$B$12),"Short assignment gap",IF(AND('Settings'!$B$5&lt;&gt;"",$L62&gt;'Settings'!$B$5),"After target delivery","OK")))))))))</f>
        <v/>
      </c>
    </row>
    <row r="63" ht="21" customHeight="1">
      <c r="A63" s="25" t="n"/>
      <c r="B63" s="26" t="n"/>
      <c r="C63" s="26" t="n"/>
      <c r="D63" s="26" t="n"/>
      <c r="E63" s="27" t="n"/>
      <c r="F63" s="28" t="n"/>
      <c r="G63" s="29">
        <f>IF($A63="","",IFERROR(IF($F63="",'Settings'!$B$8,$F63),""))</f>
        <v/>
      </c>
      <c r="H63" s="51">
        <f>IF($A63="","",IFERROR($E63/$G63,""))</f>
        <v/>
      </c>
      <c r="I63" s="52" t="n"/>
      <c r="J63" s="51">
        <f>IF($A63="","",IFERROR(IF($I63="",'Settings'!$B$13,$I63),""))</f>
        <v/>
      </c>
      <c r="K63" s="53">
        <f>IF($A63="","",IFERROR($L62+$J62/24,""))</f>
        <v/>
      </c>
      <c r="L63" s="53">
        <f>IF($A63="","",IFERROR($K63+$H63/24,""))</f>
        <v/>
      </c>
      <c r="M63" s="50">
        <f>IF($K63="","",INT($K63))</f>
        <v/>
      </c>
      <c r="N63" s="51">
        <f>IF($A63="","",IFERROR(($K63-LOOKUP(2,1/($D$7:$D62=$D63),$L$7:$L62))*24,""))</f>
        <v/>
      </c>
      <c r="O63" s="32">
        <f>IF($A63="","",SUM($E$7:$E63))</f>
        <v/>
      </c>
      <c r="P63" s="51">
        <f>IF($A63="","",IFERROR($E63/'Settings'!$B$9,""))</f>
        <v/>
      </c>
      <c r="Q63" s="54">
        <f>IF($A63="","",IFERROR($P63*'Settings'!$B$10,""))</f>
        <v/>
      </c>
      <c r="R63" s="25" t="n"/>
      <c r="S63" s="26" t="n"/>
      <c r="T63" s="34">
        <f>IF($A63="","",IF($B63="","Missing origin",IF($C63="","Missing destination",IF($D63="","Assign driver",IF(OR($E63&lt;=0,$G63&lt;=0),"Check miles/speed",IF(COUNTIF($A$7:$A$206,$A63)&gt;1,"Duplicate leg number",IF(OR(AND(ROW()=7,$A63&lt;&gt;1),AND(ROW()&gt;7,$A63&lt;&gt;IFERROR($A62+1,$A63))),"Check leg sequence",IF(AND($N63&lt;&gt;"",$N63&lt;'Settings'!$B$12),"Short assignment gap",IF(AND('Settings'!$B$5&lt;&gt;"",$L63&gt;'Settings'!$B$5),"After target delivery","OK")))))))))</f>
        <v/>
      </c>
    </row>
    <row r="64" ht="21" customHeight="1">
      <c r="A64" s="25" t="n"/>
      <c r="B64" s="26" t="n"/>
      <c r="C64" s="26" t="n"/>
      <c r="D64" s="26" t="n"/>
      <c r="E64" s="27" t="n"/>
      <c r="F64" s="28" t="n"/>
      <c r="G64" s="29">
        <f>IF($A64="","",IFERROR(IF($F64="",'Settings'!$B$8,$F64),""))</f>
        <v/>
      </c>
      <c r="H64" s="51">
        <f>IF($A64="","",IFERROR($E64/$G64,""))</f>
        <v/>
      </c>
      <c r="I64" s="52" t="n"/>
      <c r="J64" s="51">
        <f>IF($A64="","",IFERROR(IF($I64="",'Settings'!$B$13,$I64),""))</f>
        <v/>
      </c>
      <c r="K64" s="53">
        <f>IF($A64="","",IFERROR($L63+$J63/24,""))</f>
        <v/>
      </c>
      <c r="L64" s="53">
        <f>IF($A64="","",IFERROR($K64+$H64/24,""))</f>
        <v/>
      </c>
      <c r="M64" s="50">
        <f>IF($K64="","",INT($K64))</f>
        <v/>
      </c>
      <c r="N64" s="51">
        <f>IF($A64="","",IFERROR(($K64-LOOKUP(2,1/($D$7:$D63=$D64),$L$7:$L63))*24,""))</f>
        <v/>
      </c>
      <c r="O64" s="32">
        <f>IF($A64="","",SUM($E$7:$E64))</f>
        <v/>
      </c>
      <c r="P64" s="51">
        <f>IF($A64="","",IFERROR($E64/'Settings'!$B$9,""))</f>
        <v/>
      </c>
      <c r="Q64" s="54">
        <f>IF($A64="","",IFERROR($P64*'Settings'!$B$10,""))</f>
        <v/>
      </c>
      <c r="R64" s="25" t="n"/>
      <c r="S64" s="26" t="n"/>
      <c r="T64" s="34">
        <f>IF($A64="","",IF($B64="","Missing origin",IF($C64="","Missing destination",IF($D64="","Assign driver",IF(OR($E64&lt;=0,$G64&lt;=0),"Check miles/speed",IF(COUNTIF($A$7:$A$206,$A64)&gt;1,"Duplicate leg number",IF(OR(AND(ROW()=7,$A64&lt;&gt;1),AND(ROW()&gt;7,$A64&lt;&gt;IFERROR($A63+1,$A64))),"Check leg sequence",IF(AND($N64&lt;&gt;"",$N64&lt;'Settings'!$B$12),"Short assignment gap",IF(AND('Settings'!$B$5&lt;&gt;"",$L64&gt;'Settings'!$B$5),"After target delivery","OK")))))))))</f>
        <v/>
      </c>
    </row>
    <row r="65" ht="21" customHeight="1">
      <c r="A65" s="25" t="n"/>
      <c r="B65" s="26" t="n"/>
      <c r="C65" s="26" t="n"/>
      <c r="D65" s="26" t="n"/>
      <c r="E65" s="27" t="n"/>
      <c r="F65" s="28" t="n"/>
      <c r="G65" s="29">
        <f>IF($A65="","",IFERROR(IF($F65="",'Settings'!$B$8,$F65),""))</f>
        <v/>
      </c>
      <c r="H65" s="51">
        <f>IF($A65="","",IFERROR($E65/$G65,""))</f>
        <v/>
      </c>
      <c r="I65" s="52" t="n"/>
      <c r="J65" s="51">
        <f>IF($A65="","",IFERROR(IF($I65="",'Settings'!$B$13,$I65),""))</f>
        <v/>
      </c>
      <c r="K65" s="53">
        <f>IF($A65="","",IFERROR($L64+$J64/24,""))</f>
        <v/>
      </c>
      <c r="L65" s="53">
        <f>IF($A65="","",IFERROR($K65+$H65/24,""))</f>
        <v/>
      </c>
      <c r="M65" s="50">
        <f>IF($K65="","",INT($K65))</f>
        <v/>
      </c>
      <c r="N65" s="51">
        <f>IF($A65="","",IFERROR(($K65-LOOKUP(2,1/($D$7:$D64=$D65),$L$7:$L64))*24,""))</f>
        <v/>
      </c>
      <c r="O65" s="32">
        <f>IF($A65="","",SUM($E$7:$E65))</f>
        <v/>
      </c>
      <c r="P65" s="51">
        <f>IF($A65="","",IFERROR($E65/'Settings'!$B$9,""))</f>
        <v/>
      </c>
      <c r="Q65" s="54">
        <f>IF($A65="","",IFERROR($P65*'Settings'!$B$10,""))</f>
        <v/>
      </c>
      <c r="R65" s="25" t="n"/>
      <c r="S65" s="26" t="n"/>
      <c r="T65" s="34">
        <f>IF($A65="","",IF($B65="","Missing origin",IF($C65="","Missing destination",IF($D65="","Assign driver",IF(OR($E65&lt;=0,$G65&lt;=0),"Check miles/speed",IF(COUNTIF($A$7:$A$206,$A65)&gt;1,"Duplicate leg number",IF(OR(AND(ROW()=7,$A65&lt;&gt;1),AND(ROW()&gt;7,$A65&lt;&gt;IFERROR($A64+1,$A65))),"Check leg sequence",IF(AND($N65&lt;&gt;"",$N65&lt;'Settings'!$B$12),"Short assignment gap",IF(AND('Settings'!$B$5&lt;&gt;"",$L65&gt;'Settings'!$B$5),"After target delivery","OK")))))))))</f>
        <v/>
      </c>
    </row>
    <row r="66" ht="21" customHeight="1">
      <c r="A66" s="25" t="n"/>
      <c r="B66" s="26" t="n"/>
      <c r="C66" s="26" t="n"/>
      <c r="D66" s="26" t="n"/>
      <c r="E66" s="27" t="n"/>
      <c r="F66" s="28" t="n"/>
      <c r="G66" s="29">
        <f>IF($A66="","",IFERROR(IF($F66="",'Settings'!$B$8,$F66),""))</f>
        <v/>
      </c>
      <c r="H66" s="51">
        <f>IF($A66="","",IFERROR($E66/$G66,""))</f>
        <v/>
      </c>
      <c r="I66" s="52" t="n"/>
      <c r="J66" s="51">
        <f>IF($A66="","",IFERROR(IF($I66="",'Settings'!$B$13,$I66),""))</f>
        <v/>
      </c>
      <c r="K66" s="53">
        <f>IF($A66="","",IFERROR($L65+$J65/24,""))</f>
        <v/>
      </c>
      <c r="L66" s="53">
        <f>IF($A66="","",IFERROR($K66+$H66/24,""))</f>
        <v/>
      </c>
      <c r="M66" s="50">
        <f>IF($K66="","",INT($K66))</f>
        <v/>
      </c>
      <c r="N66" s="51">
        <f>IF($A66="","",IFERROR(($K66-LOOKUP(2,1/($D$7:$D65=$D66),$L$7:$L65))*24,""))</f>
        <v/>
      </c>
      <c r="O66" s="32">
        <f>IF($A66="","",SUM($E$7:$E66))</f>
        <v/>
      </c>
      <c r="P66" s="51">
        <f>IF($A66="","",IFERROR($E66/'Settings'!$B$9,""))</f>
        <v/>
      </c>
      <c r="Q66" s="54">
        <f>IF($A66="","",IFERROR($P66*'Settings'!$B$10,""))</f>
        <v/>
      </c>
      <c r="R66" s="25" t="n"/>
      <c r="S66" s="26" t="n"/>
      <c r="T66" s="34">
        <f>IF($A66="","",IF($B66="","Missing origin",IF($C66="","Missing destination",IF($D66="","Assign driver",IF(OR($E66&lt;=0,$G66&lt;=0),"Check miles/speed",IF(COUNTIF($A$7:$A$206,$A66)&gt;1,"Duplicate leg number",IF(OR(AND(ROW()=7,$A66&lt;&gt;1),AND(ROW()&gt;7,$A66&lt;&gt;IFERROR($A65+1,$A66))),"Check leg sequence",IF(AND($N66&lt;&gt;"",$N66&lt;'Settings'!$B$12),"Short assignment gap",IF(AND('Settings'!$B$5&lt;&gt;"",$L66&gt;'Settings'!$B$5),"After target delivery","OK")))))))))</f>
        <v/>
      </c>
    </row>
    <row r="67" ht="21" customHeight="1">
      <c r="A67" s="25" t="n"/>
      <c r="B67" s="26" t="n"/>
      <c r="C67" s="26" t="n"/>
      <c r="D67" s="26" t="n"/>
      <c r="E67" s="27" t="n"/>
      <c r="F67" s="28" t="n"/>
      <c r="G67" s="29">
        <f>IF($A67="","",IFERROR(IF($F67="",'Settings'!$B$8,$F67),""))</f>
        <v/>
      </c>
      <c r="H67" s="51">
        <f>IF($A67="","",IFERROR($E67/$G67,""))</f>
        <v/>
      </c>
      <c r="I67" s="52" t="n"/>
      <c r="J67" s="51">
        <f>IF($A67="","",IFERROR(IF($I67="",'Settings'!$B$13,$I67),""))</f>
        <v/>
      </c>
      <c r="K67" s="53">
        <f>IF($A67="","",IFERROR($L66+$J66/24,""))</f>
        <v/>
      </c>
      <c r="L67" s="53">
        <f>IF($A67="","",IFERROR($K67+$H67/24,""))</f>
        <v/>
      </c>
      <c r="M67" s="50">
        <f>IF($K67="","",INT($K67))</f>
        <v/>
      </c>
      <c r="N67" s="51">
        <f>IF($A67="","",IFERROR(($K67-LOOKUP(2,1/($D$7:$D66=$D67),$L$7:$L66))*24,""))</f>
        <v/>
      </c>
      <c r="O67" s="32">
        <f>IF($A67="","",SUM($E$7:$E67))</f>
        <v/>
      </c>
      <c r="P67" s="51">
        <f>IF($A67="","",IFERROR($E67/'Settings'!$B$9,""))</f>
        <v/>
      </c>
      <c r="Q67" s="54">
        <f>IF($A67="","",IFERROR($P67*'Settings'!$B$10,""))</f>
        <v/>
      </c>
      <c r="R67" s="25" t="n"/>
      <c r="S67" s="26" t="n"/>
      <c r="T67" s="34">
        <f>IF($A67="","",IF($B67="","Missing origin",IF($C67="","Missing destination",IF($D67="","Assign driver",IF(OR($E67&lt;=0,$G67&lt;=0),"Check miles/speed",IF(COUNTIF($A$7:$A$206,$A67)&gt;1,"Duplicate leg number",IF(OR(AND(ROW()=7,$A67&lt;&gt;1),AND(ROW()&gt;7,$A67&lt;&gt;IFERROR($A66+1,$A67))),"Check leg sequence",IF(AND($N67&lt;&gt;"",$N67&lt;'Settings'!$B$12),"Short assignment gap",IF(AND('Settings'!$B$5&lt;&gt;"",$L67&gt;'Settings'!$B$5),"After target delivery","OK")))))))))</f>
        <v/>
      </c>
    </row>
    <row r="68" ht="21" customHeight="1">
      <c r="A68" s="25" t="n"/>
      <c r="B68" s="26" t="n"/>
      <c r="C68" s="26" t="n"/>
      <c r="D68" s="26" t="n"/>
      <c r="E68" s="27" t="n"/>
      <c r="F68" s="28" t="n"/>
      <c r="G68" s="29">
        <f>IF($A68="","",IFERROR(IF($F68="",'Settings'!$B$8,$F68),""))</f>
        <v/>
      </c>
      <c r="H68" s="51">
        <f>IF($A68="","",IFERROR($E68/$G68,""))</f>
        <v/>
      </c>
      <c r="I68" s="52" t="n"/>
      <c r="J68" s="51">
        <f>IF($A68="","",IFERROR(IF($I68="",'Settings'!$B$13,$I68),""))</f>
        <v/>
      </c>
      <c r="K68" s="53">
        <f>IF($A68="","",IFERROR($L67+$J67/24,""))</f>
        <v/>
      </c>
      <c r="L68" s="53">
        <f>IF($A68="","",IFERROR($K68+$H68/24,""))</f>
        <v/>
      </c>
      <c r="M68" s="50">
        <f>IF($K68="","",INT($K68))</f>
        <v/>
      </c>
      <c r="N68" s="51">
        <f>IF($A68="","",IFERROR(($K68-LOOKUP(2,1/($D$7:$D67=$D68),$L$7:$L67))*24,""))</f>
        <v/>
      </c>
      <c r="O68" s="32">
        <f>IF($A68="","",SUM($E$7:$E68))</f>
        <v/>
      </c>
      <c r="P68" s="51">
        <f>IF($A68="","",IFERROR($E68/'Settings'!$B$9,""))</f>
        <v/>
      </c>
      <c r="Q68" s="54">
        <f>IF($A68="","",IFERROR($P68*'Settings'!$B$10,""))</f>
        <v/>
      </c>
      <c r="R68" s="25" t="n"/>
      <c r="S68" s="26" t="n"/>
      <c r="T68" s="34">
        <f>IF($A68="","",IF($B68="","Missing origin",IF($C68="","Missing destination",IF($D68="","Assign driver",IF(OR($E68&lt;=0,$G68&lt;=0),"Check miles/speed",IF(COUNTIF($A$7:$A$206,$A68)&gt;1,"Duplicate leg number",IF(OR(AND(ROW()=7,$A68&lt;&gt;1),AND(ROW()&gt;7,$A68&lt;&gt;IFERROR($A67+1,$A68))),"Check leg sequence",IF(AND($N68&lt;&gt;"",$N68&lt;'Settings'!$B$12),"Short assignment gap",IF(AND('Settings'!$B$5&lt;&gt;"",$L68&gt;'Settings'!$B$5),"After target delivery","OK")))))))))</f>
        <v/>
      </c>
    </row>
    <row r="69" ht="21" customHeight="1">
      <c r="A69" s="25" t="n"/>
      <c r="B69" s="26" t="n"/>
      <c r="C69" s="26" t="n"/>
      <c r="D69" s="26" t="n"/>
      <c r="E69" s="27" t="n"/>
      <c r="F69" s="28" t="n"/>
      <c r="G69" s="29">
        <f>IF($A69="","",IFERROR(IF($F69="",'Settings'!$B$8,$F69),""))</f>
        <v/>
      </c>
      <c r="H69" s="51">
        <f>IF($A69="","",IFERROR($E69/$G69,""))</f>
        <v/>
      </c>
      <c r="I69" s="52" t="n"/>
      <c r="J69" s="51">
        <f>IF($A69="","",IFERROR(IF($I69="",'Settings'!$B$13,$I69),""))</f>
        <v/>
      </c>
      <c r="K69" s="53">
        <f>IF($A69="","",IFERROR($L68+$J68/24,""))</f>
        <v/>
      </c>
      <c r="L69" s="53">
        <f>IF($A69="","",IFERROR($K69+$H69/24,""))</f>
        <v/>
      </c>
      <c r="M69" s="50">
        <f>IF($K69="","",INT($K69))</f>
        <v/>
      </c>
      <c r="N69" s="51">
        <f>IF($A69="","",IFERROR(($K69-LOOKUP(2,1/($D$7:$D68=$D69),$L$7:$L68))*24,""))</f>
        <v/>
      </c>
      <c r="O69" s="32">
        <f>IF($A69="","",SUM($E$7:$E69))</f>
        <v/>
      </c>
      <c r="P69" s="51">
        <f>IF($A69="","",IFERROR($E69/'Settings'!$B$9,""))</f>
        <v/>
      </c>
      <c r="Q69" s="54">
        <f>IF($A69="","",IFERROR($P69*'Settings'!$B$10,""))</f>
        <v/>
      </c>
      <c r="R69" s="25" t="n"/>
      <c r="S69" s="26" t="n"/>
      <c r="T69" s="34">
        <f>IF($A69="","",IF($B69="","Missing origin",IF($C69="","Missing destination",IF($D69="","Assign driver",IF(OR($E69&lt;=0,$G69&lt;=0),"Check miles/speed",IF(COUNTIF($A$7:$A$206,$A69)&gt;1,"Duplicate leg number",IF(OR(AND(ROW()=7,$A69&lt;&gt;1),AND(ROW()&gt;7,$A69&lt;&gt;IFERROR($A68+1,$A69))),"Check leg sequence",IF(AND($N69&lt;&gt;"",$N69&lt;'Settings'!$B$12),"Short assignment gap",IF(AND('Settings'!$B$5&lt;&gt;"",$L69&gt;'Settings'!$B$5),"After target delivery","OK")))))))))</f>
        <v/>
      </c>
    </row>
    <row r="70" ht="21" customHeight="1">
      <c r="A70" s="25" t="n"/>
      <c r="B70" s="26" t="n"/>
      <c r="C70" s="26" t="n"/>
      <c r="D70" s="26" t="n"/>
      <c r="E70" s="27" t="n"/>
      <c r="F70" s="28" t="n"/>
      <c r="G70" s="29">
        <f>IF($A70="","",IFERROR(IF($F70="",'Settings'!$B$8,$F70),""))</f>
        <v/>
      </c>
      <c r="H70" s="51">
        <f>IF($A70="","",IFERROR($E70/$G70,""))</f>
        <v/>
      </c>
      <c r="I70" s="52" t="n"/>
      <c r="J70" s="51">
        <f>IF($A70="","",IFERROR(IF($I70="",'Settings'!$B$13,$I70),""))</f>
        <v/>
      </c>
      <c r="K70" s="53">
        <f>IF($A70="","",IFERROR($L69+$J69/24,""))</f>
        <v/>
      </c>
      <c r="L70" s="53">
        <f>IF($A70="","",IFERROR($K70+$H70/24,""))</f>
        <v/>
      </c>
      <c r="M70" s="50">
        <f>IF($K70="","",INT($K70))</f>
        <v/>
      </c>
      <c r="N70" s="51">
        <f>IF($A70="","",IFERROR(($K70-LOOKUP(2,1/($D$7:$D69=$D70),$L$7:$L69))*24,""))</f>
        <v/>
      </c>
      <c r="O70" s="32">
        <f>IF($A70="","",SUM($E$7:$E70))</f>
        <v/>
      </c>
      <c r="P70" s="51">
        <f>IF($A70="","",IFERROR($E70/'Settings'!$B$9,""))</f>
        <v/>
      </c>
      <c r="Q70" s="54">
        <f>IF($A70="","",IFERROR($P70*'Settings'!$B$10,""))</f>
        <v/>
      </c>
      <c r="R70" s="25" t="n"/>
      <c r="S70" s="26" t="n"/>
      <c r="T70" s="34">
        <f>IF($A70="","",IF($B70="","Missing origin",IF($C70="","Missing destination",IF($D70="","Assign driver",IF(OR($E70&lt;=0,$G70&lt;=0),"Check miles/speed",IF(COUNTIF($A$7:$A$206,$A70)&gt;1,"Duplicate leg number",IF(OR(AND(ROW()=7,$A70&lt;&gt;1),AND(ROW()&gt;7,$A70&lt;&gt;IFERROR($A69+1,$A70))),"Check leg sequence",IF(AND($N70&lt;&gt;"",$N70&lt;'Settings'!$B$12),"Short assignment gap",IF(AND('Settings'!$B$5&lt;&gt;"",$L70&gt;'Settings'!$B$5),"After target delivery","OK")))))))))</f>
        <v/>
      </c>
    </row>
    <row r="71" ht="21" customHeight="1">
      <c r="A71" s="25" t="n"/>
      <c r="B71" s="26" t="n"/>
      <c r="C71" s="26" t="n"/>
      <c r="D71" s="26" t="n"/>
      <c r="E71" s="27" t="n"/>
      <c r="F71" s="28" t="n"/>
      <c r="G71" s="29">
        <f>IF($A71="","",IFERROR(IF($F71="",'Settings'!$B$8,$F71),""))</f>
        <v/>
      </c>
      <c r="H71" s="51">
        <f>IF($A71="","",IFERROR($E71/$G71,""))</f>
        <v/>
      </c>
      <c r="I71" s="52" t="n"/>
      <c r="J71" s="51">
        <f>IF($A71="","",IFERROR(IF($I71="",'Settings'!$B$13,$I71),""))</f>
        <v/>
      </c>
      <c r="K71" s="53">
        <f>IF($A71="","",IFERROR($L70+$J70/24,""))</f>
        <v/>
      </c>
      <c r="L71" s="53">
        <f>IF($A71="","",IFERROR($K71+$H71/24,""))</f>
        <v/>
      </c>
      <c r="M71" s="50">
        <f>IF($K71="","",INT($K71))</f>
        <v/>
      </c>
      <c r="N71" s="51">
        <f>IF($A71="","",IFERROR(($K71-LOOKUP(2,1/($D$7:$D70=$D71),$L$7:$L70))*24,""))</f>
        <v/>
      </c>
      <c r="O71" s="32">
        <f>IF($A71="","",SUM($E$7:$E71))</f>
        <v/>
      </c>
      <c r="P71" s="51">
        <f>IF($A71="","",IFERROR($E71/'Settings'!$B$9,""))</f>
        <v/>
      </c>
      <c r="Q71" s="54">
        <f>IF($A71="","",IFERROR($P71*'Settings'!$B$10,""))</f>
        <v/>
      </c>
      <c r="R71" s="25" t="n"/>
      <c r="S71" s="26" t="n"/>
      <c r="T71" s="34">
        <f>IF($A71="","",IF($B71="","Missing origin",IF($C71="","Missing destination",IF($D71="","Assign driver",IF(OR($E71&lt;=0,$G71&lt;=0),"Check miles/speed",IF(COUNTIF($A$7:$A$206,$A71)&gt;1,"Duplicate leg number",IF(OR(AND(ROW()=7,$A71&lt;&gt;1),AND(ROW()&gt;7,$A71&lt;&gt;IFERROR($A70+1,$A71))),"Check leg sequence",IF(AND($N71&lt;&gt;"",$N71&lt;'Settings'!$B$12),"Short assignment gap",IF(AND('Settings'!$B$5&lt;&gt;"",$L71&gt;'Settings'!$B$5),"After target delivery","OK")))))))))</f>
        <v/>
      </c>
    </row>
    <row r="72" ht="21" customHeight="1">
      <c r="A72" s="25" t="n"/>
      <c r="B72" s="26" t="n"/>
      <c r="C72" s="26" t="n"/>
      <c r="D72" s="26" t="n"/>
      <c r="E72" s="27" t="n"/>
      <c r="F72" s="28" t="n"/>
      <c r="G72" s="29">
        <f>IF($A72="","",IFERROR(IF($F72="",'Settings'!$B$8,$F72),""))</f>
        <v/>
      </c>
      <c r="H72" s="51">
        <f>IF($A72="","",IFERROR($E72/$G72,""))</f>
        <v/>
      </c>
      <c r="I72" s="52" t="n"/>
      <c r="J72" s="51">
        <f>IF($A72="","",IFERROR(IF($I72="",'Settings'!$B$13,$I72),""))</f>
        <v/>
      </c>
      <c r="K72" s="53">
        <f>IF($A72="","",IFERROR($L71+$J71/24,""))</f>
        <v/>
      </c>
      <c r="L72" s="53">
        <f>IF($A72="","",IFERROR($K72+$H72/24,""))</f>
        <v/>
      </c>
      <c r="M72" s="50">
        <f>IF($K72="","",INT($K72))</f>
        <v/>
      </c>
      <c r="N72" s="51">
        <f>IF($A72="","",IFERROR(($K72-LOOKUP(2,1/($D$7:$D71=$D72),$L$7:$L71))*24,""))</f>
        <v/>
      </c>
      <c r="O72" s="32">
        <f>IF($A72="","",SUM($E$7:$E72))</f>
        <v/>
      </c>
      <c r="P72" s="51">
        <f>IF($A72="","",IFERROR($E72/'Settings'!$B$9,""))</f>
        <v/>
      </c>
      <c r="Q72" s="54">
        <f>IF($A72="","",IFERROR($P72*'Settings'!$B$10,""))</f>
        <v/>
      </c>
      <c r="R72" s="25" t="n"/>
      <c r="S72" s="26" t="n"/>
      <c r="T72" s="34">
        <f>IF($A72="","",IF($B72="","Missing origin",IF($C72="","Missing destination",IF($D72="","Assign driver",IF(OR($E72&lt;=0,$G72&lt;=0),"Check miles/speed",IF(COUNTIF($A$7:$A$206,$A72)&gt;1,"Duplicate leg number",IF(OR(AND(ROW()=7,$A72&lt;&gt;1),AND(ROW()&gt;7,$A72&lt;&gt;IFERROR($A71+1,$A72))),"Check leg sequence",IF(AND($N72&lt;&gt;"",$N72&lt;'Settings'!$B$12),"Short assignment gap",IF(AND('Settings'!$B$5&lt;&gt;"",$L72&gt;'Settings'!$B$5),"After target delivery","OK")))))))))</f>
        <v/>
      </c>
    </row>
    <row r="73" ht="21" customHeight="1">
      <c r="A73" s="25" t="n"/>
      <c r="B73" s="26" t="n"/>
      <c r="C73" s="26" t="n"/>
      <c r="D73" s="26" t="n"/>
      <c r="E73" s="27" t="n"/>
      <c r="F73" s="28" t="n"/>
      <c r="G73" s="29">
        <f>IF($A73="","",IFERROR(IF($F73="",'Settings'!$B$8,$F73),""))</f>
        <v/>
      </c>
      <c r="H73" s="51">
        <f>IF($A73="","",IFERROR($E73/$G73,""))</f>
        <v/>
      </c>
      <c r="I73" s="52" t="n"/>
      <c r="J73" s="51">
        <f>IF($A73="","",IFERROR(IF($I73="",'Settings'!$B$13,$I73),""))</f>
        <v/>
      </c>
      <c r="K73" s="53">
        <f>IF($A73="","",IFERROR($L72+$J72/24,""))</f>
        <v/>
      </c>
      <c r="L73" s="53">
        <f>IF($A73="","",IFERROR($K73+$H73/24,""))</f>
        <v/>
      </c>
      <c r="M73" s="50">
        <f>IF($K73="","",INT($K73))</f>
        <v/>
      </c>
      <c r="N73" s="51">
        <f>IF($A73="","",IFERROR(($K73-LOOKUP(2,1/($D$7:$D72=$D73),$L$7:$L72))*24,""))</f>
        <v/>
      </c>
      <c r="O73" s="32">
        <f>IF($A73="","",SUM($E$7:$E73))</f>
        <v/>
      </c>
      <c r="P73" s="51">
        <f>IF($A73="","",IFERROR($E73/'Settings'!$B$9,""))</f>
        <v/>
      </c>
      <c r="Q73" s="54">
        <f>IF($A73="","",IFERROR($P73*'Settings'!$B$10,""))</f>
        <v/>
      </c>
      <c r="R73" s="25" t="n"/>
      <c r="S73" s="26" t="n"/>
      <c r="T73" s="34">
        <f>IF($A73="","",IF($B73="","Missing origin",IF($C73="","Missing destination",IF($D73="","Assign driver",IF(OR($E73&lt;=0,$G73&lt;=0),"Check miles/speed",IF(COUNTIF($A$7:$A$206,$A73)&gt;1,"Duplicate leg number",IF(OR(AND(ROW()=7,$A73&lt;&gt;1),AND(ROW()&gt;7,$A73&lt;&gt;IFERROR($A72+1,$A73))),"Check leg sequence",IF(AND($N73&lt;&gt;"",$N73&lt;'Settings'!$B$12),"Short assignment gap",IF(AND('Settings'!$B$5&lt;&gt;"",$L73&gt;'Settings'!$B$5),"After target delivery","OK")))))))))</f>
        <v/>
      </c>
    </row>
    <row r="74" ht="21" customHeight="1">
      <c r="A74" s="25" t="n"/>
      <c r="B74" s="26" t="n"/>
      <c r="C74" s="26" t="n"/>
      <c r="D74" s="26" t="n"/>
      <c r="E74" s="27" t="n"/>
      <c r="F74" s="28" t="n"/>
      <c r="G74" s="29">
        <f>IF($A74="","",IFERROR(IF($F74="",'Settings'!$B$8,$F74),""))</f>
        <v/>
      </c>
      <c r="H74" s="51">
        <f>IF($A74="","",IFERROR($E74/$G74,""))</f>
        <v/>
      </c>
      <c r="I74" s="52" t="n"/>
      <c r="J74" s="51">
        <f>IF($A74="","",IFERROR(IF($I74="",'Settings'!$B$13,$I74),""))</f>
        <v/>
      </c>
      <c r="K74" s="53">
        <f>IF($A74="","",IFERROR($L73+$J73/24,""))</f>
        <v/>
      </c>
      <c r="L74" s="53">
        <f>IF($A74="","",IFERROR($K74+$H74/24,""))</f>
        <v/>
      </c>
      <c r="M74" s="50">
        <f>IF($K74="","",INT($K74))</f>
        <v/>
      </c>
      <c r="N74" s="51">
        <f>IF($A74="","",IFERROR(($K74-LOOKUP(2,1/($D$7:$D73=$D74),$L$7:$L73))*24,""))</f>
        <v/>
      </c>
      <c r="O74" s="32">
        <f>IF($A74="","",SUM($E$7:$E74))</f>
        <v/>
      </c>
      <c r="P74" s="51">
        <f>IF($A74="","",IFERROR($E74/'Settings'!$B$9,""))</f>
        <v/>
      </c>
      <c r="Q74" s="54">
        <f>IF($A74="","",IFERROR($P74*'Settings'!$B$10,""))</f>
        <v/>
      </c>
      <c r="R74" s="25" t="n"/>
      <c r="S74" s="26" t="n"/>
      <c r="T74" s="34">
        <f>IF($A74="","",IF($B74="","Missing origin",IF($C74="","Missing destination",IF($D74="","Assign driver",IF(OR($E74&lt;=0,$G74&lt;=0),"Check miles/speed",IF(COUNTIF($A$7:$A$206,$A74)&gt;1,"Duplicate leg number",IF(OR(AND(ROW()=7,$A74&lt;&gt;1),AND(ROW()&gt;7,$A74&lt;&gt;IFERROR($A73+1,$A74))),"Check leg sequence",IF(AND($N74&lt;&gt;"",$N74&lt;'Settings'!$B$12),"Short assignment gap",IF(AND('Settings'!$B$5&lt;&gt;"",$L74&gt;'Settings'!$B$5),"After target delivery","OK")))))))))</f>
        <v/>
      </c>
    </row>
    <row r="75" ht="21" customHeight="1">
      <c r="A75" s="25" t="n"/>
      <c r="B75" s="26" t="n"/>
      <c r="C75" s="26" t="n"/>
      <c r="D75" s="26" t="n"/>
      <c r="E75" s="27" t="n"/>
      <c r="F75" s="28" t="n"/>
      <c r="G75" s="29">
        <f>IF($A75="","",IFERROR(IF($F75="",'Settings'!$B$8,$F75),""))</f>
        <v/>
      </c>
      <c r="H75" s="51">
        <f>IF($A75="","",IFERROR($E75/$G75,""))</f>
        <v/>
      </c>
      <c r="I75" s="52" t="n"/>
      <c r="J75" s="51">
        <f>IF($A75="","",IFERROR(IF($I75="",'Settings'!$B$13,$I75),""))</f>
        <v/>
      </c>
      <c r="K75" s="53">
        <f>IF($A75="","",IFERROR($L74+$J74/24,""))</f>
        <v/>
      </c>
      <c r="L75" s="53">
        <f>IF($A75="","",IFERROR($K75+$H75/24,""))</f>
        <v/>
      </c>
      <c r="M75" s="50">
        <f>IF($K75="","",INT($K75))</f>
        <v/>
      </c>
      <c r="N75" s="51">
        <f>IF($A75="","",IFERROR(($K75-LOOKUP(2,1/($D$7:$D74=$D75),$L$7:$L74))*24,""))</f>
        <v/>
      </c>
      <c r="O75" s="32">
        <f>IF($A75="","",SUM($E$7:$E75))</f>
        <v/>
      </c>
      <c r="P75" s="51">
        <f>IF($A75="","",IFERROR($E75/'Settings'!$B$9,""))</f>
        <v/>
      </c>
      <c r="Q75" s="54">
        <f>IF($A75="","",IFERROR($P75*'Settings'!$B$10,""))</f>
        <v/>
      </c>
      <c r="R75" s="25" t="n"/>
      <c r="S75" s="26" t="n"/>
      <c r="T75" s="34">
        <f>IF($A75="","",IF($B75="","Missing origin",IF($C75="","Missing destination",IF($D75="","Assign driver",IF(OR($E75&lt;=0,$G75&lt;=0),"Check miles/speed",IF(COUNTIF($A$7:$A$206,$A75)&gt;1,"Duplicate leg number",IF(OR(AND(ROW()=7,$A75&lt;&gt;1),AND(ROW()&gt;7,$A75&lt;&gt;IFERROR($A74+1,$A75))),"Check leg sequence",IF(AND($N75&lt;&gt;"",$N75&lt;'Settings'!$B$12),"Short assignment gap",IF(AND('Settings'!$B$5&lt;&gt;"",$L75&gt;'Settings'!$B$5),"After target delivery","OK")))))))))</f>
        <v/>
      </c>
    </row>
    <row r="76" ht="21" customHeight="1">
      <c r="A76" s="25" t="n"/>
      <c r="B76" s="26" t="n"/>
      <c r="C76" s="26" t="n"/>
      <c r="D76" s="26" t="n"/>
      <c r="E76" s="27" t="n"/>
      <c r="F76" s="28" t="n"/>
      <c r="G76" s="29">
        <f>IF($A76="","",IFERROR(IF($F76="",'Settings'!$B$8,$F76),""))</f>
        <v/>
      </c>
      <c r="H76" s="51">
        <f>IF($A76="","",IFERROR($E76/$G76,""))</f>
        <v/>
      </c>
      <c r="I76" s="52" t="n"/>
      <c r="J76" s="51">
        <f>IF($A76="","",IFERROR(IF($I76="",'Settings'!$B$13,$I76),""))</f>
        <v/>
      </c>
      <c r="K76" s="53">
        <f>IF($A76="","",IFERROR($L75+$J75/24,""))</f>
        <v/>
      </c>
      <c r="L76" s="53">
        <f>IF($A76="","",IFERROR($K76+$H76/24,""))</f>
        <v/>
      </c>
      <c r="M76" s="50">
        <f>IF($K76="","",INT($K76))</f>
        <v/>
      </c>
      <c r="N76" s="51">
        <f>IF($A76="","",IFERROR(($K76-LOOKUP(2,1/($D$7:$D75=$D76),$L$7:$L75))*24,""))</f>
        <v/>
      </c>
      <c r="O76" s="32">
        <f>IF($A76="","",SUM($E$7:$E76))</f>
        <v/>
      </c>
      <c r="P76" s="51">
        <f>IF($A76="","",IFERROR($E76/'Settings'!$B$9,""))</f>
        <v/>
      </c>
      <c r="Q76" s="54">
        <f>IF($A76="","",IFERROR($P76*'Settings'!$B$10,""))</f>
        <v/>
      </c>
      <c r="R76" s="25" t="n"/>
      <c r="S76" s="26" t="n"/>
      <c r="T76" s="34">
        <f>IF($A76="","",IF($B76="","Missing origin",IF($C76="","Missing destination",IF($D76="","Assign driver",IF(OR($E76&lt;=0,$G76&lt;=0),"Check miles/speed",IF(COUNTIF($A$7:$A$206,$A76)&gt;1,"Duplicate leg number",IF(OR(AND(ROW()=7,$A76&lt;&gt;1),AND(ROW()&gt;7,$A76&lt;&gt;IFERROR($A75+1,$A76))),"Check leg sequence",IF(AND($N76&lt;&gt;"",$N76&lt;'Settings'!$B$12),"Short assignment gap",IF(AND('Settings'!$B$5&lt;&gt;"",$L76&gt;'Settings'!$B$5),"After target delivery","OK")))))))))</f>
        <v/>
      </c>
    </row>
    <row r="77" ht="21" customHeight="1">
      <c r="A77" s="25" t="n"/>
      <c r="B77" s="26" t="n"/>
      <c r="C77" s="26" t="n"/>
      <c r="D77" s="26" t="n"/>
      <c r="E77" s="27" t="n"/>
      <c r="F77" s="28" t="n"/>
      <c r="G77" s="29">
        <f>IF($A77="","",IFERROR(IF($F77="",'Settings'!$B$8,$F77),""))</f>
        <v/>
      </c>
      <c r="H77" s="51">
        <f>IF($A77="","",IFERROR($E77/$G77,""))</f>
        <v/>
      </c>
      <c r="I77" s="52" t="n"/>
      <c r="J77" s="51">
        <f>IF($A77="","",IFERROR(IF($I77="",'Settings'!$B$13,$I77),""))</f>
        <v/>
      </c>
      <c r="K77" s="53">
        <f>IF($A77="","",IFERROR($L76+$J76/24,""))</f>
        <v/>
      </c>
      <c r="L77" s="53">
        <f>IF($A77="","",IFERROR($K77+$H77/24,""))</f>
        <v/>
      </c>
      <c r="M77" s="50">
        <f>IF($K77="","",INT($K77))</f>
        <v/>
      </c>
      <c r="N77" s="51">
        <f>IF($A77="","",IFERROR(($K77-LOOKUP(2,1/($D$7:$D76=$D77),$L$7:$L76))*24,""))</f>
        <v/>
      </c>
      <c r="O77" s="32">
        <f>IF($A77="","",SUM($E$7:$E77))</f>
        <v/>
      </c>
      <c r="P77" s="51">
        <f>IF($A77="","",IFERROR($E77/'Settings'!$B$9,""))</f>
        <v/>
      </c>
      <c r="Q77" s="54">
        <f>IF($A77="","",IFERROR($P77*'Settings'!$B$10,""))</f>
        <v/>
      </c>
      <c r="R77" s="25" t="n"/>
      <c r="S77" s="26" t="n"/>
      <c r="T77" s="34">
        <f>IF($A77="","",IF($B77="","Missing origin",IF($C77="","Missing destination",IF($D77="","Assign driver",IF(OR($E77&lt;=0,$G77&lt;=0),"Check miles/speed",IF(COUNTIF($A$7:$A$206,$A77)&gt;1,"Duplicate leg number",IF(OR(AND(ROW()=7,$A77&lt;&gt;1),AND(ROW()&gt;7,$A77&lt;&gt;IFERROR($A76+1,$A77))),"Check leg sequence",IF(AND($N77&lt;&gt;"",$N77&lt;'Settings'!$B$12),"Short assignment gap",IF(AND('Settings'!$B$5&lt;&gt;"",$L77&gt;'Settings'!$B$5),"After target delivery","OK")))))))))</f>
        <v/>
      </c>
    </row>
    <row r="78" ht="21" customHeight="1">
      <c r="A78" s="25" t="n"/>
      <c r="B78" s="26" t="n"/>
      <c r="C78" s="26" t="n"/>
      <c r="D78" s="26" t="n"/>
      <c r="E78" s="27" t="n"/>
      <c r="F78" s="28" t="n"/>
      <c r="G78" s="29">
        <f>IF($A78="","",IFERROR(IF($F78="",'Settings'!$B$8,$F78),""))</f>
        <v/>
      </c>
      <c r="H78" s="51">
        <f>IF($A78="","",IFERROR($E78/$G78,""))</f>
        <v/>
      </c>
      <c r="I78" s="52" t="n"/>
      <c r="J78" s="51">
        <f>IF($A78="","",IFERROR(IF($I78="",'Settings'!$B$13,$I78),""))</f>
        <v/>
      </c>
      <c r="K78" s="53">
        <f>IF($A78="","",IFERROR($L77+$J77/24,""))</f>
        <v/>
      </c>
      <c r="L78" s="53">
        <f>IF($A78="","",IFERROR($K78+$H78/24,""))</f>
        <v/>
      </c>
      <c r="M78" s="50">
        <f>IF($K78="","",INT($K78))</f>
        <v/>
      </c>
      <c r="N78" s="51">
        <f>IF($A78="","",IFERROR(($K78-LOOKUP(2,1/($D$7:$D77=$D78),$L$7:$L77))*24,""))</f>
        <v/>
      </c>
      <c r="O78" s="32">
        <f>IF($A78="","",SUM($E$7:$E78))</f>
        <v/>
      </c>
      <c r="P78" s="51">
        <f>IF($A78="","",IFERROR($E78/'Settings'!$B$9,""))</f>
        <v/>
      </c>
      <c r="Q78" s="54">
        <f>IF($A78="","",IFERROR($P78*'Settings'!$B$10,""))</f>
        <v/>
      </c>
      <c r="R78" s="25" t="n"/>
      <c r="S78" s="26" t="n"/>
      <c r="T78" s="34">
        <f>IF($A78="","",IF($B78="","Missing origin",IF($C78="","Missing destination",IF($D78="","Assign driver",IF(OR($E78&lt;=0,$G78&lt;=0),"Check miles/speed",IF(COUNTIF($A$7:$A$206,$A78)&gt;1,"Duplicate leg number",IF(OR(AND(ROW()=7,$A78&lt;&gt;1),AND(ROW()&gt;7,$A78&lt;&gt;IFERROR($A77+1,$A78))),"Check leg sequence",IF(AND($N78&lt;&gt;"",$N78&lt;'Settings'!$B$12),"Short assignment gap",IF(AND('Settings'!$B$5&lt;&gt;"",$L78&gt;'Settings'!$B$5),"After target delivery","OK")))))))))</f>
        <v/>
      </c>
    </row>
    <row r="79" ht="21" customHeight="1">
      <c r="A79" s="25" t="n"/>
      <c r="B79" s="26" t="n"/>
      <c r="C79" s="26" t="n"/>
      <c r="D79" s="26" t="n"/>
      <c r="E79" s="27" t="n"/>
      <c r="F79" s="28" t="n"/>
      <c r="G79" s="29">
        <f>IF($A79="","",IFERROR(IF($F79="",'Settings'!$B$8,$F79),""))</f>
        <v/>
      </c>
      <c r="H79" s="51">
        <f>IF($A79="","",IFERROR($E79/$G79,""))</f>
        <v/>
      </c>
      <c r="I79" s="52" t="n"/>
      <c r="J79" s="51">
        <f>IF($A79="","",IFERROR(IF($I79="",'Settings'!$B$13,$I79),""))</f>
        <v/>
      </c>
      <c r="K79" s="53">
        <f>IF($A79="","",IFERROR($L78+$J78/24,""))</f>
        <v/>
      </c>
      <c r="L79" s="53">
        <f>IF($A79="","",IFERROR($K79+$H79/24,""))</f>
        <v/>
      </c>
      <c r="M79" s="50">
        <f>IF($K79="","",INT($K79))</f>
        <v/>
      </c>
      <c r="N79" s="51">
        <f>IF($A79="","",IFERROR(($K79-LOOKUP(2,1/($D$7:$D78=$D79),$L$7:$L78))*24,""))</f>
        <v/>
      </c>
      <c r="O79" s="32">
        <f>IF($A79="","",SUM($E$7:$E79))</f>
        <v/>
      </c>
      <c r="P79" s="51">
        <f>IF($A79="","",IFERROR($E79/'Settings'!$B$9,""))</f>
        <v/>
      </c>
      <c r="Q79" s="54">
        <f>IF($A79="","",IFERROR($P79*'Settings'!$B$10,""))</f>
        <v/>
      </c>
      <c r="R79" s="25" t="n"/>
      <c r="S79" s="26" t="n"/>
      <c r="T79" s="34">
        <f>IF($A79="","",IF($B79="","Missing origin",IF($C79="","Missing destination",IF($D79="","Assign driver",IF(OR($E79&lt;=0,$G79&lt;=0),"Check miles/speed",IF(COUNTIF($A$7:$A$206,$A79)&gt;1,"Duplicate leg number",IF(OR(AND(ROW()=7,$A79&lt;&gt;1),AND(ROW()&gt;7,$A79&lt;&gt;IFERROR($A78+1,$A79))),"Check leg sequence",IF(AND($N79&lt;&gt;"",$N79&lt;'Settings'!$B$12),"Short assignment gap",IF(AND('Settings'!$B$5&lt;&gt;"",$L79&gt;'Settings'!$B$5),"After target delivery","OK")))))))))</f>
        <v/>
      </c>
    </row>
    <row r="80" ht="21" customHeight="1">
      <c r="A80" s="25" t="n"/>
      <c r="B80" s="26" t="n"/>
      <c r="C80" s="26" t="n"/>
      <c r="D80" s="26" t="n"/>
      <c r="E80" s="27" t="n"/>
      <c r="F80" s="28" t="n"/>
      <c r="G80" s="29">
        <f>IF($A80="","",IFERROR(IF($F80="",'Settings'!$B$8,$F80),""))</f>
        <v/>
      </c>
      <c r="H80" s="51">
        <f>IF($A80="","",IFERROR($E80/$G80,""))</f>
        <v/>
      </c>
      <c r="I80" s="52" t="n"/>
      <c r="J80" s="51">
        <f>IF($A80="","",IFERROR(IF($I80="",'Settings'!$B$13,$I80),""))</f>
        <v/>
      </c>
      <c r="K80" s="53">
        <f>IF($A80="","",IFERROR($L79+$J79/24,""))</f>
        <v/>
      </c>
      <c r="L80" s="53">
        <f>IF($A80="","",IFERROR($K80+$H80/24,""))</f>
        <v/>
      </c>
      <c r="M80" s="50">
        <f>IF($K80="","",INT($K80))</f>
        <v/>
      </c>
      <c r="N80" s="51">
        <f>IF($A80="","",IFERROR(($K80-LOOKUP(2,1/($D$7:$D79=$D80),$L$7:$L79))*24,""))</f>
        <v/>
      </c>
      <c r="O80" s="32">
        <f>IF($A80="","",SUM($E$7:$E80))</f>
        <v/>
      </c>
      <c r="P80" s="51">
        <f>IF($A80="","",IFERROR($E80/'Settings'!$B$9,""))</f>
        <v/>
      </c>
      <c r="Q80" s="54">
        <f>IF($A80="","",IFERROR($P80*'Settings'!$B$10,""))</f>
        <v/>
      </c>
      <c r="R80" s="25" t="n"/>
      <c r="S80" s="26" t="n"/>
      <c r="T80" s="34">
        <f>IF($A80="","",IF($B80="","Missing origin",IF($C80="","Missing destination",IF($D80="","Assign driver",IF(OR($E80&lt;=0,$G80&lt;=0),"Check miles/speed",IF(COUNTIF($A$7:$A$206,$A80)&gt;1,"Duplicate leg number",IF(OR(AND(ROW()=7,$A80&lt;&gt;1),AND(ROW()&gt;7,$A80&lt;&gt;IFERROR($A79+1,$A80))),"Check leg sequence",IF(AND($N80&lt;&gt;"",$N80&lt;'Settings'!$B$12),"Short assignment gap",IF(AND('Settings'!$B$5&lt;&gt;"",$L80&gt;'Settings'!$B$5),"After target delivery","OK")))))))))</f>
        <v/>
      </c>
    </row>
    <row r="81" ht="21" customHeight="1">
      <c r="A81" s="25" t="n"/>
      <c r="B81" s="26" t="n"/>
      <c r="C81" s="26" t="n"/>
      <c r="D81" s="26" t="n"/>
      <c r="E81" s="27" t="n"/>
      <c r="F81" s="28" t="n"/>
      <c r="G81" s="29">
        <f>IF($A81="","",IFERROR(IF($F81="",'Settings'!$B$8,$F81),""))</f>
        <v/>
      </c>
      <c r="H81" s="51">
        <f>IF($A81="","",IFERROR($E81/$G81,""))</f>
        <v/>
      </c>
      <c r="I81" s="52" t="n"/>
      <c r="J81" s="51">
        <f>IF($A81="","",IFERROR(IF($I81="",'Settings'!$B$13,$I81),""))</f>
        <v/>
      </c>
      <c r="K81" s="53">
        <f>IF($A81="","",IFERROR($L80+$J80/24,""))</f>
        <v/>
      </c>
      <c r="L81" s="53">
        <f>IF($A81="","",IFERROR($K81+$H81/24,""))</f>
        <v/>
      </c>
      <c r="M81" s="50">
        <f>IF($K81="","",INT($K81))</f>
        <v/>
      </c>
      <c r="N81" s="51">
        <f>IF($A81="","",IFERROR(($K81-LOOKUP(2,1/($D$7:$D80=$D81),$L$7:$L80))*24,""))</f>
        <v/>
      </c>
      <c r="O81" s="32">
        <f>IF($A81="","",SUM($E$7:$E81))</f>
        <v/>
      </c>
      <c r="P81" s="51">
        <f>IF($A81="","",IFERROR($E81/'Settings'!$B$9,""))</f>
        <v/>
      </c>
      <c r="Q81" s="54">
        <f>IF($A81="","",IFERROR($P81*'Settings'!$B$10,""))</f>
        <v/>
      </c>
      <c r="R81" s="25" t="n"/>
      <c r="S81" s="26" t="n"/>
      <c r="T81" s="34">
        <f>IF($A81="","",IF($B81="","Missing origin",IF($C81="","Missing destination",IF($D81="","Assign driver",IF(OR($E81&lt;=0,$G81&lt;=0),"Check miles/speed",IF(COUNTIF($A$7:$A$206,$A81)&gt;1,"Duplicate leg number",IF(OR(AND(ROW()=7,$A81&lt;&gt;1),AND(ROW()&gt;7,$A81&lt;&gt;IFERROR($A80+1,$A81))),"Check leg sequence",IF(AND($N81&lt;&gt;"",$N81&lt;'Settings'!$B$12),"Short assignment gap",IF(AND('Settings'!$B$5&lt;&gt;"",$L81&gt;'Settings'!$B$5),"After target delivery","OK")))))))))</f>
        <v/>
      </c>
    </row>
    <row r="82" ht="21" customHeight="1">
      <c r="A82" s="25" t="n"/>
      <c r="B82" s="26" t="n"/>
      <c r="C82" s="26" t="n"/>
      <c r="D82" s="26" t="n"/>
      <c r="E82" s="27" t="n"/>
      <c r="F82" s="28" t="n"/>
      <c r="G82" s="29">
        <f>IF($A82="","",IFERROR(IF($F82="",'Settings'!$B$8,$F82),""))</f>
        <v/>
      </c>
      <c r="H82" s="51">
        <f>IF($A82="","",IFERROR($E82/$G82,""))</f>
        <v/>
      </c>
      <c r="I82" s="52" t="n"/>
      <c r="J82" s="51">
        <f>IF($A82="","",IFERROR(IF($I82="",'Settings'!$B$13,$I82),""))</f>
        <v/>
      </c>
      <c r="K82" s="53">
        <f>IF($A82="","",IFERROR($L81+$J81/24,""))</f>
        <v/>
      </c>
      <c r="L82" s="53">
        <f>IF($A82="","",IFERROR($K82+$H82/24,""))</f>
        <v/>
      </c>
      <c r="M82" s="50">
        <f>IF($K82="","",INT($K82))</f>
        <v/>
      </c>
      <c r="N82" s="51">
        <f>IF($A82="","",IFERROR(($K82-LOOKUP(2,1/($D$7:$D81=$D82),$L$7:$L81))*24,""))</f>
        <v/>
      </c>
      <c r="O82" s="32">
        <f>IF($A82="","",SUM($E$7:$E82))</f>
        <v/>
      </c>
      <c r="P82" s="51">
        <f>IF($A82="","",IFERROR($E82/'Settings'!$B$9,""))</f>
        <v/>
      </c>
      <c r="Q82" s="54">
        <f>IF($A82="","",IFERROR($P82*'Settings'!$B$10,""))</f>
        <v/>
      </c>
      <c r="R82" s="25" t="n"/>
      <c r="S82" s="26" t="n"/>
      <c r="T82" s="34">
        <f>IF($A82="","",IF($B82="","Missing origin",IF($C82="","Missing destination",IF($D82="","Assign driver",IF(OR($E82&lt;=0,$G82&lt;=0),"Check miles/speed",IF(COUNTIF($A$7:$A$206,$A82)&gt;1,"Duplicate leg number",IF(OR(AND(ROW()=7,$A82&lt;&gt;1),AND(ROW()&gt;7,$A82&lt;&gt;IFERROR($A81+1,$A82))),"Check leg sequence",IF(AND($N82&lt;&gt;"",$N82&lt;'Settings'!$B$12),"Short assignment gap",IF(AND('Settings'!$B$5&lt;&gt;"",$L82&gt;'Settings'!$B$5),"After target delivery","OK")))))))))</f>
        <v/>
      </c>
    </row>
    <row r="83" ht="21" customHeight="1">
      <c r="A83" s="25" t="n"/>
      <c r="B83" s="26" t="n"/>
      <c r="C83" s="26" t="n"/>
      <c r="D83" s="26" t="n"/>
      <c r="E83" s="27" t="n"/>
      <c r="F83" s="28" t="n"/>
      <c r="G83" s="29">
        <f>IF($A83="","",IFERROR(IF($F83="",'Settings'!$B$8,$F83),""))</f>
        <v/>
      </c>
      <c r="H83" s="51">
        <f>IF($A83="","",IFERROR($E83/$G83,""))</f>
        <v/>
      </c>
      <c r="I83" s="52" t="n"/>
      <c r="J83" s="51">
        <f>IF($A83="","",IFERROR(IF($I83="",'Settings'!$B$13,$I83),""))</f>
        <v/>
      </c>
      <c r="K83" s="53">
        <f>IF($A83="","",IFERROR($L82+$J82/24,""))</f>
        <v/>
      </c>
      <c r="L83" s="53">
        <f>IF($A83="","",IFERROR($K83+$H83/24,""))</f>
        <v/>
      </c>
      <c r="M83" s="50">
        <f>IF($K83="","",INT($K83))</f>
        <v/>
      </c>
      <c r="N83" s="51">
        <f>IF($A83="","",IFERROR(($K83-LOOKUP(2,1/($D$7:$D82=$D83),$L$7:$L82))*24,""))</f>
        <v/>
      </c>
      <c r="O83" s="32">
        <f>IF($A83="","",SUM($E$7:$E83))</f>
        <v/>
      </c>
      <c r="P83" s="51">
        <f>IF($A83="","",IFERROR($E83/'Settings'!$B$9,""))</f>
        <v/>
      </c>
      <c r="Q83" s="54">
        <f>IF($A83="","",IFERROR($P83*'Settings'!$B$10,""))</f>
        <v/>
      </c>
      <c r="R83" s="25" t="n"/>
      <c r="S83" s="26" t="n"/>
      <c r="T83" s="34">
        <f>IF($A83="","",IF($B83="","Missing origin",IF($C83="","Missing destination",IF($D83="","Assign driver",IF(OR($E83&lt;=0,$G83&lt;=0),"Check miles/speed",IF(COUNTIF($A$7:$A$206,$A83)&gt;1,"Duplicate leg number",IF(OR(AND(ROW()=7,$A83&lt;&gt;1),AND(ROW()&gt;7,$A83&lt;&gt;IFERROR($A82+1,$A83))),"Check leg sequence",IF(AND($N83&lt;&gt;"",$N83&lt;'Settings'!$B$12),"Short assignment gap",IF(AND('Settings'!$B$5&lt;&gt;"",$L83&gt;'Settings'!$B$5),"After target delivery","OK")))))))))</f>
        <v/>
      </c>
    </row>
    <row r="84" ht="21" customHeight="1">
      <c r="A84" s="25" t="n"/>
      <c r="B84" s="26" t="n"/>
      <c r="C84" s="26" t="n"/>
      <c r="D84" s="26" t="n"/>
      <c r="E84" s="27" t="n"/>
      <c r="F84" s="28" t="n"/>
      <c r="G84" s="29">
        <f>IF($A84="","",IFERROR(IF($F84="",'Settings'!$B$8,$F84),""))</f>
        <v/>
      </c>
      <c r="H84" s="51">
        <f>IF($A84="","",IFERROR($E84/$G84,""))</f>
        <v/>
      </c>
      <c r="I84" s="52" t="n"/>
      <c r="J84" s="51">
        <f>IF($A84="","",IFERROR(IF($I84="",'Settings'!$B$13,$I84),""))</f>
        <v/>
      </c>
      <c r="K84" s="53">
        <f>IF($A84="","",IFERROR($L83+$J83/24,""))</f>
        <v/>
      </c>
      <c r="L84" s="53">
        <f>IF($A84="","",IFERROR($K84+$H84/24,""))</f>
        <v/>
      </c>
      <c r="M84" s="50">
        <f>IF($K84="","",INT($K84))</f>
        <v/>
      </c>
      <c r="N84" s="51">
        <f>IF($A84="","",IFERROR(($K84-LOOKUP(2,1/($D$7:$D83=$D84),$L$7:$L83))*24,""))</f>
        <v/>
      </c>
      <c r="O84" s="32">
        <f>IF($A84="","",SUM($E$7:$E84))</f>
        <v/>
      </c>
      <c r="P84" s="51">
        <f>IF($A84="","",IFERROR($E84/'Settings'!$B$9,""))</f>
        <v/>
      </c>
      <c r="Q84" s="54">
        <f>IF($A84="","",IFERROR($P84*'Settings'!$B$10,""))</f>
        <v/>
      </c>
      <c r="R84" s="25" t="n"/>
      <c r="S84" s="26" t="n"/>
      <c r="T84" s="34">
        <f>IF($A84="","",IF($B84="","Missing origin",IF($C84="","Missing destination",IF($D84="","Assign driver",IF(OR($E84&lt;=0,$G84&lt;=0),"Check miles/speed",IF(COUNTIF($A$7:$A$206,$A84)&gt;1,"Duplicate leg number",IF(OR(AND(ROW()=7,$A84&lt;&gt;1),AND(ROW()&gt;7,$A84&lt;&gt;IFERROR($A83+1,$A84))),"Check leg sequence",IF(AND($N84&lt;&gt;"",$N84&lt;'Settings'!$B$12),"Short assignment gap",IF(AND('Settings'!$B$5&lt;&gt;"",$L84&gt;'Settings'!$B$5),"After target delivery","OK")))))))))</f>
        <v/>
      </c>
    </row>
    <row r="85" ht="21" customHeight="1">
      <c r="A85" s="25" t="n"/>
      <c r="B85" s="26" t="n"/>
      <c r="C85" s="26" t="n"/>
      <c r="D85" s="26" t="n"/>
      <c r="E85" s="27" t="n"/>
      <c r="F85" s="28" t="n"/>
      <c r="G85" s="29">
        <f>IF($A85="","",IFERROR(IF($F85="",'Settings'!$B$8,$F85),""))</f>
        <v/>
      </c>
      <c r="H85" s="51">
        <f>IF($A85="","",IFERROR($E85/$G85,""))</f>
        <v/>
      </c>
      <c r="I85" s="52" t="n"/>
      <c r="J85" s="51">
        <f>IF($A85="","",IFERROR(IF($I85="",'Settings'!$B$13,$I85),""))</f>
        <v/>
      </c>
      <c r="K85" s="53">
        <f>IF($A85="","",IFERROR($L84+$J84/24,""))</f>
        <v/>
      </c>
      <c r="L85" s="53">
        <f>IF($A85="","",IFERROR($K85+$H85/24,""))</f>
        <v/>
      </c>
      <c r="M85" s="50">
        <f>IF($K85="","",INT($K85))</f>
        <v/>
      </c>
      <c r="N85" s="51">
        <f>IF($A85="","",IFERROR(($K85-LOOKUP(2,1/($D$7:$D84=$D85),$L$7:$L84))*24,""))</f>
        <v/>
      </c>
      <c r="O85" s="32">
        <f>IF($A85="","",SUM($E$7:$E85))</f>
        <v/>
      </c>
      <c r="P85" s="51">
        <f>IF($A85="","",IFERROR($E85/'Settings'!$B$9,""))</f>
        <v/>
      </c>
      <c r="Q85" s="54">
        <f>IF($A85="","",IFERROR($P85*'Settings'!$B$10,""))</f>
        <v/>
      </c>
      <c r="R85" s="25" t="n"/>
      <c r="S85" s="26" t="n"/>
      <c r="T85" s="34">
        <f>IF($A85="","",IF($B85="","Missing origin",IF($C85="","Missing destination",IF($D85="","Assign driver",IF(OR($E85&lt;=0,$G85&lt;=0),"Check miles/speed",IF(COUNTIF($A$7:$A$206,$A85)&gt;1,"Duplicate leg number",IF(OR(AND(ROW()=7,$A85&lt;&gt;1),AND(ROW()&gt;7,$A85&lt;&gt;IFERROR($A84+1,$A85))),"Check leg sequence",IF(AND($N85&lt;&gt;"",$N85&lt;'Settings'!$B$12),"Short assignment gap",IF(AND('Settings'!$B$5&lt;&gt;"",$L85&gt;'Settings'!$B$5),"After target delivery","OK")))))))))</f>
        <v/>
      </c>
    </row>
    <row r="86" ht="21" customHeight="1">
      <c r="A86" s="25" t="n"/>
      <c r="B86" s="26" t="n"/>
      <c r="C86" s="26" t="n"/>
      <c r="D86" s="26" t="n"/>
      <c r="E86" s="27" t="n"/>
      <c r="F86" s="28" t="n"/>
      <c r="G86" s="29">
        <f>IF($A86="","",IFERROR(IF($F86="",'Settings'!$B$8,$F86),""))</f>
        <v/>
      </c>
      <c r="H86" s="51">
        <f>IF($A86="","",IFERROR($E86/$G86,""))</f>
        <v/>
      </c>
      <c r="I86" s="52" t="n"/>
      <c r="J86" s="51">
        <f>IF($A86="","",IFERROR(IF($I86="",'Settings'!$B$13,$I86),""))</f>
        <v/>
      </c>
      <c r="K86" s="53">
        <f>IF($A86="","",IFERROR($L85+$J85/24,""))</f>
        <v/>
      </c>
      <c r="L86" s="53">
        <f>IF($A86="","",IFERROR($K86+$H86/24,""))</f>
        <v/>
      </c>
      <c r="M86" s="50">
        <f>IF($K86="","",INT($K86))</f>
        <v/>
      </c>
      <c r="N86" s="51">
        <f>IF($A86="","",IFERROR(($K86-LOOKUP(2,1/($D$7:$D85=$D86),$L$7:$L85))*24,""))</f>
        <v/>
      </c>
      <c r="O86" s="32">
        <f>IF($A86="","",SUM($E$7:$E86))</f>
        <v/>
      </c>
      <c r="P86" s="51">
        <f>IF($A86="","",IFERROR($E86/'Settings'!$B$9,""))</f>
        <v/>
      </c>
      <c r="Q86" s="54">
        <f>IF($A86="","",IFERROR($P86*'Settings'!$B$10,""))</f>
        <v/>
      </c>
      <c r="R86" s="25" t="n"/>
      <c r="S86" s="26" t="n"/>
      <c r="T86" s="34">
        <f>IF($A86="","",IF($B86="","Missing origin",IF($C86="","Missing destination",IF($D86="","Assign driver",IF(OR($E86&lt;=0,$G86&lt;=0),"Check miles/speed",IF(COUNTIF($A$7:$A$206,$A86)&gt;1,"Duplicate leg number",IF(OR(AND(ROW()=7,$A86&lt;&gt;1),AND(ROW()&gt;7,$A86&lt;&gt;IFERROR($A85+1,$A86))),"Check leg sequence",IF(AND($N86&lt;&gt;"",$N86&lt;'Settings'!$B$12),"Short assignment gap",IF(AND('Settings'!$B$5&lt;&gt;"",$L86&gt;'Settings'!$B$5),"After target delivery","OK")))))))))</f>
        <v/>
      </c>
    </row>
    <row r="87" ht="21" customHeight="1">
      <c r="A87" s="25" t="n"/>
      <c r="B87" s="26" t="n"/>
      <c r="C87" s="26" t="n"/>
      <c r="D87" s="26" t="n"/>
      <c r="E87" s="27" t="n"/>
      <c r="F87" s="28" t="n"/>
      <c r="G87" s="29">
        <f>IF($A87="","",IFERROR(IF($F87="",'Settings'!$B$8,$F87),""))</f>
        <v/>
      </c>
      <c r="H87" s="51">
        <f>IF($A87="","",IFERROR($E87/$G87,""))</f>
        <v/>
      </c>
      <c r="I87" s="52" t="n"/>
      <c r="J87" s="51">
        <f>IF($A87="","",IFERROR(IF($I87="",'Settings'!$B$13,$I87),""))</f>
        <v/>
      </c>
      <c r="K87" s="53">
        <f>IF($A87="","",IFERROR($L86+$J86/24,""))</f>
        <v/>
      </c>
      <c r="L87" s="53">
        <f>IF($A87="","",IFERROR($K87+$H87/24,""))</f>
        <v/>
      </c>
      <c r="M87" s="50">
        <f>IF($K87="","",INT($K87))</f>
        <v/>
      </c>
      <c r="N87" s="51">
        <f>IF($A87="","",IFERROR(($K87-LOOKUP(2,1/($D$7:$D86=$D87),$L$7:$L86))*24,""))</f>
        <v/>
      </c>
      <c r="O87" s="32">
        <f>IF($A87="","",SUM($E$7:$E87))</f>
        <v/>
      </c>
      <c r="P87" s="51">
        <f>IF($A87="","",IFERROR($E87/'Settings'!$B$9,""))</f>
        <v/>
      </c>
      <c r="Q87" s="54">
        <f>IF($A87="","",IFERROR($P87*'Settings'!$B$10,""))</f>
        <v/>
      </c>
      <c r="R87" s="25" t="n"/>
      <c r="S87" s="26" t="n"/>
      <c r="T87" s="34">
        <f>IF($A87="","",IF($B87="","Missing origin",IF($C87="","Missing destination",IF($D87="","Assign driver",IF(OR($E87&lt;=0,$G87&lt;=0),"Check miles/speed",IF(COUNTIF($A$7:$A$206,$A87)&gt;1,"Duplicate leg number",IF(OR(AND(ROW()=7,$A87&lt;&gt;1),AND(ROW()&gt;7,$A87&lt;&gt;IFERROR($A86+1,$A87))),"Check leg sequence",IF(AND($N87&lt;&gt;"",$N87&lt;'Settings'!$B$12),"Short assignment gap",IF(AND('Settings'!$B$5&lt;&gt;"",$L87&gt;'Settings'!$B$5),"After target delivery","OK")))))))))</f>
        <v/>
      </c>
    </row>
    <row r="88" ht="21" customHeight="1">
      <c r="A88" s="25" t="n"/>
      <c r="B88" s="26" t="n"/>
      <c r="C88" s="26" t="n"/>
      <c r="D88" s="26" t="n"/>
      <c r="E88" s="27" t="n"/>
      <c r="F88" s="28" t="n"/>
      <c r="G88" s="29">
        <f>IF($A88="","",IFERROR(IF($F88="",'Settings'!$B$8,$F88),""))</f>
        <v/>
      </c>
      <c r="H88" s="51">
        <f>IF($A88="","",IFERROR($E88/$G88,""))</f>
        <v/>
      </c>
      <c r="I88" s="52" t="n"/>
      <c r="J88" s="51">
        <f>IF($A88="","",IFERROR(IF($I88="",'Settings'!$B$13,$I88),""))</f>
        <v/>
      </c>
      <c r="K88" s="53">
        <f>IF($A88="","",IFERROR($L87+$J87/24,""))</f>
        <v/>
      </c>
      <c r="L88" s="53">
        <f>IF($A88="","",IFERROR($K88+$H88/24,""))</f>
        <v/>
      </c>
      <c r="M88" s="50">
        <f>IF($K88="","",INT($K88))</f>
        <v/>
      </c>
      <c r="N88" s="51">
        <f>IF($A88="","",IFERROR(($K88-LOOKUP(2,1/($D$7:$D87=$D88),$L$7:$L87))*24,""))</f>
        <v/>
      </c>
      <c r="O88" s="32">
        <f>IF($A88="","",SUM($E$7:$E88))</f>
        <v/>
      </c>
      <c r="P88" s="51">
        <f>IF($A88="","",IFERROR($E88/'Settings'!$B$9,""))</f>
        <v/>
      </c>
      <c r="Q88" s="54">
        <f>IF($A88="","",IFERROR($P88*'Settings'!$B$10,""))</f>
        <v/>
      </c>
      <c r="R88" s="25" t="n"/>
      <c r="S88" s="26" t="n"/>
      <c r="T88" s="34">
        <f>IF($A88="","",IF($B88="","Missing origin",IF($C88="","Missing destination",IF($D88="","Assign driver",IF(OR($E88&lt;=0,$G88&lt;=0),"Check miles/speed",IF(COUNTIF($A$7:$A$206,$A88)&gt;1,"Duplicate leg number",IF(OR(AND(ROW()=7,$A88&lt;&gt;1),AND(ROW()&gt;7,$A88&lt;&gt;IFERROR($A87+1,$A88))),"Check leg sequence",IF(AND($N88&lt;&gt;"",$N88&lt;'Settings'!$B$12),"Short assignment gap",IF(AND('Settings'!$B$5&lt;&gt;"",$L88&gt;'Settings'!$B$5),"After target delivery","OK")))))))))</f>
        <v/>
      </c>
    </row>
    <row r="89" ht="21" customHeight="1">
      <c r="A89" s="25" t="n"/>
      <c r="B89" s="26" t="n"/>
      <c r="C89" s="26" t="n"/>
      <c r="D89" s="26" t="n"/>
      <c r="E89" s="27" t="n"/>
      <c r="F89" s="28" t="n"/>
      <c r="G89" s="29">
        <f>IF($A89="","",IFERROR(IF($F89="",'Settings'!$B$8,$F89),""))</f>
        <v/>
      </c>
      <c r="H89" s="51">
        <f>IF($A89="","",IFERROR($E89/$G89,""))</f>
        <v/>
      </c>
      <c r="I89" s="52" t="n"/>
      <c r="J89" s="51">
        <f>IF($A89="","",IFERROR(IF($I89="",'Settings'!$B$13,$I89),""))</f>
        <v/>
      </c>
      <c r="K89" s="53">
        <f>IF($A89="","",IFERROR($L88+$J88/24,""))</f>
        <v/>
      </c>
      <c r="L89" s="53">
        <f>IF($A89="","",IFERROR($K89+$H89/24,""))</f>
        <v/>
      </c>
      <c r="M89" s="50">
        <f>IF($K89="","",INT($K89))</f>
        <v/>
      </c>
      <c r="N89" s="51">
        <f>IF($A89="","",IFERROR(($K89-LOOKUP(2,1/($D$7:$D88=$D89),$L$7:$L88))*24,""))</f>
        <v/>
      </c>
      <c r="O89" s="32">
        <f>IF($A89="","",SUM($E$7:$E89))</f>
        <v/>
      </c>
      <c r="P89" s="51">
        <f>IF($A89="","",IFERROR($E89/'Settings'!$B$9,""))</f>
        <v/>
      </c>
      <c r="Q89" s="54">
        <f>IF($A89="","",IFERROR($P89*'Settings'!$B$10,""))</f>
        <v/>
      </c>
      <c r="R89" s="25" t="n"/>
      <c r="S89" s="26" t="n"/>
      <c r="T89" s="34">
        <f>IF($A89="","",IF($B89="","Missing origin",IF($C89="","Missing destination",IF($D89="","Assign driver",IF(OR($E89&lt;=0,$G89&lt;=0),"Check miles/speed",IF(COUNTIF($A$7:$A$206,$A89)&gt;1,"Duplicate leg number",IF(OR(AND(ROW()=7,$A89&lt;&gt;1),AND(ROW()&gt;7,$A89&lt;&gt;IFERROR($A88+1,$A89))),"Check leg sequence",IF(AND($N89&lt;&gt;"",$N89&lt;'Settings'!$B$12),"Short assignment gap",IF(AND('Settings'!$B$5&lt;&gt;"",$L89&gt;'Settings'!$B$5),"After target delivery","OK")))))))))</f>
        <v/>
      </c>
    </row>
    <row r="90" ht="21" customHeight="1">
      <c r="A90" s="25" t="n"/>
      <c r="B90" s="26" t="n"/>
      <c r="C90" s="26" t="n"/>
      <c r="D90" s="26" t="n"/>
      <c r="E90" s="27" t="n"/>
      <c r="F90" s="28" t="n"/>
      <c r="G90" s="29">
        <f>IF($A90="","",IFERROR(IF($F90="",'Settings'!$B$8,$F90),""))</f>
        <v/>
      </c>
      <c r="H90" s="51">
        <f>IF($A90="","",IFERROR($E90/$G90,""))</f>
        <v/>
      </c>
      <c r="I90" s="52" t="n"/>
      <c r="J90" s="51">
        <f>IF($A90="","",IFERROR(IF($I90="",'Settings'!$B$13,$I90),""))</f>
        <v/>
      </c>
      <c r="K90" s="53">
        <f>IF($A90="","",IFERROR($L89+$J89/24,""))</f>
        <v/>
      </c>
      <c r="L90" s="53">
        <f>IF($A90="","",IFERROR($K90+$H90/24,""))</f>
        <v/>
      </c>
      <c r="M90" s="50">
        <f>IF($K90="","",INT($K90))</f>
        <v/>
      </c>
      <c r="N90" s="51">
        <f>IF($A90="","",IFERROR(($K90-LOOKUP(2,1/($D$7:$D89=$D90),$L$7:$L89))*24,""))</f>
        <v/>
      </c>
      <c r="O90" s="32">
        <f>IF($A90="","",SUM($E$7:$E90))</f>
        <v/>
      </c>
      <c r="P90" s="51">
        <f>IF($A90="","",IFERROR($E90/'Settings'!$B$9,""))</f>
        <v/>
      </c>
      <c r="Q90" s="54">
        <f>IF($A90="","",IFERROR($P90*'Settings'!$B$10,""))</f>
        <v/>
      </c>
      <c r="R90" s="25" t="n"/>
      <c r="S90" s="26" t="n"/>
      <c r="T90" s="34">
        <f>IF($A90="","",IF($B90="","Missing origin",IF($C90="","Missing destination",IF($D90="","Assign driver",IF(OR($E90&lt;=0,$G90&lt;=0),"Check miles/speed",IF(COUNTIF($A$7:$A$206,$A90)&gt;1,"Duplicate leg number",IF(OR(AND(ROW()=7,$A90&lt;&gt;1),AND(ROW()&gt;7,$A90&lt;&gt;IFERROR($A89+1,$A90))),"Check leg sequence",IF(AND($N90&lt;&gt;"",$N90&lt;'Settings'!$B$12),"Short assignment gap",IF(AND('Settings'!$B$5&lt;&gt;"",$L90&gt;'Settings'!$B$5),"After target delivery","OK")))))))))</f>
        <v/>
      </c>
    </row>
    <row r="91" ht="21" customHeight="1">
      <c r="A91" s="25" t="n"/>
      <c r="B91" s="26" t="n"/>
      <c r="C91" s="26" t="n"/>
      <c r="D91" s="26" t="n"/>
      <c r="E91" s="27" t="n"/>
      <c r="F91" s="28" t="n"/>
      <c r="G91" s="29">
        <f>IF($A91="","",IFERROR(IF($F91="",'Settings'!$B$8,$F91),""))</f>
        <v/>
      </c>
      <c r="H91" s="51">
        <f>IF($A91="","",IFERROR($E91/$G91,""))</f>
        <v/>
      </c>
      <c r="I91" s="52" t="n"/>
      <c r="J91" s="51">
        <f>IF($A91="","",IFERROR(IF($I91="",'Settings'!$B$13,$I91),""))</f>
        <v/>
      </c>
      <c r="K91" s="53">
        <f>IF($A91="","",IFERROR($L90+$J90/24,""))</f>
        <v/>
      </c>
      <c r="L91" s="53">
        <f>IF($A91="","",IFERROR($K91+$H91/24,""))</f>
        <v/>
      </c>
      <c r="M91" s="50">
        <f>IF($K91="","",INT($K91))</f>
        <v/>
      </c>
      <c r="N91" s="51">
        <f>IF($A91="","",IFERROR(($K91-LOOKUP(2,1/($D$7:$D90=$D91),$L$7:$L90))*24,""))</f>
        <v/>
      </c>
      <c r="O91" s="32">
        <f>IF($A91="","",SUM($E$7:$E91))</f>
        <v/>
      </c>
      <c r="P91" s="51">
        <f>IF($A91="","",IFERROR($E91/'Settings'!$B$9,""))</f>
        <v/>
      </c>
      <c r="Q91" s="54">
        <f>IF($A91="","",IFERROR($P91*'Settings'!$B$10,""))</f>
        <v/>
      </c>
      <c r="R91" s="25" t="n"/>
      <c r="S91" s="26" t="n"/>
      <c r="T91" s="34">
        <f>IF($A91="","",IF($B91="","Missing origin",IF($C91="","Missing destination",IF($D91="","Assign driver",IF(OR($E91&lt;=0,$G91&lt;=0),"Check miles/speed",IF(COUNTIF($A$7:$A$206,$A91)&gt;1,"Duplicate leg number",IF(OR(AND(ROW()=7,$A91&lt;&gt;1),AND(ROW()&gt;7,$A91&lt;&gt;IFERROR($A90+1,$A91))),"Check leg sequence",IF(AND($N91&lt;&gt;"",$N91&lt;'Settings'!$B$12),"Short assignment gap",IF(AND('Settings'!$B$5&lt;&gt;"",$L91&gt;'Settings'!$B$5),"After target delivery","OK")))))))))</f>
        <v/>
      </c>
    </row>
    <row r="92" ht="21" customHeight="1">
      <c r="A92" s="25" t="n"/>
      <c r="B92" s="26" t="n"/>
      <c r="C92" s="26" t="n"/>
      <c r="D92" s="26" t="n"/>
      <c r="E92" s="27" t="n"/>
      <c r="F92" s="28" t="n"/>
      <c r="G92" s="29">
        <f>IF($A92="","",IFERROR(IF($F92="",'Settings'!$B$8,$F92),""))</f>
        <v/>
      </c>
      <c r="H92" s="51">
        <f>IF($A92="","",IFERROR($E92/$G92,""))</f>
        <v/>
      </c>
      <c r="I92" s="52" t="n"/>
      <c r="J92" s="51">
        <f>IF($A92="","",IFERROR(IF($I92="",'Settings'!$B$13,$I92),""))</f>
        <v/>
      </c>
      <c r="K92" s="53">
        <f>IF($A92="","",IFERROR($L91+$J91/24,""))</f>
        <v/>
      </c>
      <c r="L92" s="53">
        <f>IF($A92="","",IFERROR($K92+$H92/24,""))</f>
        <v/>
      </c>
      <c r="M92" s="50">
        <f>IF($K92="","",INT($K92))</f>
        <v/>
      </c>
      <c r="N92" s="51">
        <f>IF($A92="","",IFERROR(($K92-LOOKUP(2,1/($D$7:$D91=$D92),$L$7:$L91))*24,""))</f>
        <v/>
      </c>
      <c r="O92" s="32">
        <f>IF($A92="","",SUM($E$7:$E92))</f>
        <v/>
      </c>
      <c r="P92" s="51">
        <f>IF($A92="","",IFERROR($E92/'Settings'!$B$9,""))</f>
        <v/>
      </c>
      <c r="Q92" s="54">
        <f>IF($A92="","",IFERROR($P92*'Settings'!$B$10,""))</f>
        <v/>
      </c>
      <c r="R92" s="25" t="n"/>
      <c r="S92" s="26" t="n"/>
      <c r="T92" s="34">
        <f>IF($A92="","",IF($B92="","Missing origin",IF($C92="","Missing destination",IF($D92="","Assign driver",IF(OR($E92&lt;=0,$G92&lt;=0),"Check miles/speed",IF(COUNTIF($A$7:$A$206,$A92)&gt;1,"Duplicate leg number",IF(OR(AND(ROW()=7,$A92&lt;&gt;1),AND(ROW()&gt;7,$A92&lt;&gt;IFERROR($A91+1,$A92))),"Check leg sequence",IF(AND($N92&lt;&gt;"",$N92&lt;'Settings'!$B$12),"Short assignment gap",IF(AND('Settings'!$B$5&lt;&gt;"",$L92&gt;'Settings'!$B$5),"After target delivery","OK")))))))))</f>
        <v/>
      </c>
    </row>
    <row r="93" ht="21" customHeight="1">
      <c r="A93" s="25" t="n"/>
      <c r="B93" s="26" t="n"/>
      <c r="C93" s="26" t="n"/>
      <c r="D93" s="26" t="n"/>
      <c r="E93" s="27" t="n"/>
      <c r="F93" s="28" t="n"/>
      <c r="G93" s="29">
        <f>IF($A93="","",IFERROR(IF($F93="",'Settings'!$B$8,$F93),""))</f>
        <v/>
      </c>
      <c r="H93" s="51">
        <f>IF($A93="","",IFERROR($E93/$G93,""))</f>
        <v/>
      </c>
      <c r="I93" s="52" t="n"/>
      <c r="J93" s="51">
        <f>IF($A93="","",IFERROR(IF($I93="",'Settings'!$B$13,$I93),""))</f>
        <v/>
      </c>
      <c r="K93" s="53">
        <f>IF($A93="","",IFERROR($L92+$J92/24,""))</f>
        <v/>
      </c>
      <c r="L93" s="53">
        <f>IF($A93="","",IFERROR($K93+$H93/24,""))</f>
        <v/>
      </c>
      <c r="M93" s="50">
        <f>IF($K93="","",INT($K93))</f>
        <v/>
      </c>
      <c r="N93" s="51">
        <f>IF($A93="","",IFERROR(($K93-LOOKUP(2,1/($D$7:$D92=$D93),$L$7:$L92))*24,""))</f>
        <v/>
      </c>
      <c r="O93" s="32">
        <f>IF($A93="","",SUM($E$7:$E93))</f>
        <v/>
      </c>
      <c r="P93" s="51">
        <f>IF($A93="","",IFERROR($E93/'Settings'!$B$9,""))</f>
        <v/>
      </c>
      <c r="Q93" s="54">
        <f>IF($A93="","",IFERROR($P93*'Settings'!$B$10,""))</f>
        <v/>
      </c>
      <c r="R93" s="25" t="n"/>
      <c r="S93" s="26" t="n"/>
      <c r="T93" s="34">
        <f>IF($A93="","",IF($B93="","Missing origin",IF($C93="","Missing destination",IF($D93="","Assign driver",IF(OR($E93&lt;=0,$G93&lt;=0),"Check miles/speed",IF(COUNTIF($A$7:$A$206,$A93)&gt;1,"Duplicate leg number",IF(OR(AND(ROW()=7,$A93&lt;&gt;1),AND(ROW()&gt;7,$A93&lt;&gt;IFERROR($A92+1,$A93))),"Check leg sequence",IF(AND($N93&lt;&gt;"",$N93&lt;'Settings'!$B$12),"Short assignment gap",IF(AND('Settings'!$B$5&lt;&gt;"",$L93&gt;'Settings'!$B$5),"After target delivery","OK")))))))))</f>
        <v/>
      </c>
    </row>
    <row r="94" ht="21" customHeight="1">
      <c r="A94" s="25" t="n"/>
      <c r="B94" s="26" t="n"/>
      <c r="C94" s="26" t="n"/>
      <c r="D94" s="26" t="n"/>
      <c r="E94" s="27" t="n"/>
      <c r="F94" s="28" t="n"/>
      <c r="G94" s="29">
        <f>IF($A94="","",IFERROR(IF($F94="",'Settings'!$B$8,$F94),""))</f>
        <v/>
      </c>
      <c r="H94" s="51">
        <f>IF($A94="","",IFERROR($E94/$G94,""))</f>
        <v/>
      </c>
      <c r="I94" s="52" t="n"/>
      <c r="J94" s="51">
        <f>IF($A94="","",IFERROR(IF($I94="",'Settings'!$B$13,$I94),""))</f>
        <v/>
      </c>
      <c r="K94" s="53">
        <f>IF($A94="","",IFERROR($L93+$J93/24,""))</f>
        <v/>
      </c>
      <c r="L94" s="53">
        <f>IF($A94="","",IFERROR($K94+$H94/24,""))</f>
        <v/>
      </c>
      <c r="M94" s="50">
        <f>IF($K94="","",INT($K94))</f>
        <v/>
      </c>
      <c r="N94" s="51">
        <f>IF($A94="","",IFERROR(($K94-LOOKUP(2,1/($D$7:$D93=$D94),$L$7:$L93))*24,""))</f>
        <v/>
      </c>
      <c r="O94" s="32">
        <f>IF($A94="","",SUM($E$7:$E94))</f>
        <v/>
      </c>
      <c r="P94" s="51">
        <f>IF($A94="","",IFERROR($E94/'Settings'!$B$9,""))</f>
        <v/>
      </c>
      <c r="Q94" s="54">
        <f>IF($A94="","",IFERROR($P94*'Settings'!$B$10,""))</f>
        <v/>
      </c>
      <c r="R94" s="25" t="n"/>
      <c r="S94" s="26" t="n"/>
      <c r="T94" s="34">
        <f>IF($A94="","",IF($B94="","Missing origin",IF($C94="","Missing destination",IF($D94="","Assign driver",IF(OR($E94&lt;=0,$G94&lt;=0),"Check miles/speed",IF(COUNTIF($A$7:$A$206,$A94)&gt;1,"Duplicate leg number",IF(OR(AND(ROW()=7,$A94&lt;&gt;1),AND(ROW()&gt;7,$A94&lt;&gt;IFERROR($A93+1,$A94))),"Check leg sequence",IF(AND($N94&lt;&gt;"",$N94&lt;'Settings'!$B$12),"Short assignment gap",IF(AND('Settings'!$B$5&lt;&gt;"",$L94&gt;'Settings'!$B$5),"After target delivery","OK")))))))))</f>
        <v/>
      </c>
    </row>
    <row r="95" ht="21" customHeight="1">
      <c r="A95" s="25" t="n"/>
      <c r="B95" s="26" t="n"/>
      <c r="C95" s="26" t="n"/>
      <c r="D95" s="26" t="n"/>
      <c r="E95" s="27" t="n"/>
      <c r="F95" s="28" t="n"/>
      <c r="G95" s="29">
        <f>IF($A95="","",IFERROR(IF($F95="",'Settings'!$B$8,$F95),""))</f>
        <v/>
      </c>
      <c r="H95" s="51">
        <f>IF($A95="","",IFERROR($E95/$G95,""))</f>
        <v/>
      </c>
      <c r="I95" s="52" t="n"/>
      <c r="J95" s="51">
        <f>IF($A95="","",IFERROR(IF($I95="",'Settings'!$B$13,$I95),""))</f>
        <v/>
      </c>
      <c r="K95" s="53">
        <f>IF($A95="","",IFERROR($L94+$J94/24,""))</f>
        <v/>
      </c>
      <c r="L95" s="53">
        <f>IF($A95="","",IFERROR($K95+$H95/24,""))</f>
        <v/>
      </c>
      <c r="M95" s="50">
        <f>IF($K95="","",INT($K95))</f>
        <v/>
      </c>
      <c r="N95" s="51">
        <f>IF($A95="","",IFERROR(($K95-LOOKUP(2,1/($D$7:$D94=$D95),$L$7:$L94))*24,""))</f>
        <v/>
      </c>
      <c r="O95" s="32">
        <f>IF($A95="","",SUM($E$7:$E95))</f>
        <v/>
      </c>
      <c r="P95" s="51">
        <f>IF($A95="","",IFERROR($E95/'Settings'!$B$9,""))</f>
        <v/>
      </c>
      <c r="Q95" s="54">
        <f>IF($A95="","",IFERROR($P95*'Settings'!$B$10,""))</f>
        <v/>
      </c>
      <c r="R95" s="25" t="n"/>
      <c r="S95" s="26" t="n"/>
      <c r="T95" s="34">
        <f>IF($A95="","",IF($B95="","Missing origin",IF($C95="","Missing destination",IF($D95="","Assign driver",IF(OR($E95&lt;=0,$G95&lt;=0),"Check miles/speed",IF(COUNTIF($A$7:$A$206,$A95)&gt;1,"Duplicate leg number",IF(OR(AND(ROW()=7,$A95&lt;&gt;1),AND(ROW()&gt;7,$A95&lt;&gt;IFERROR($A94+1,$A95))),"Check leg sequence",IF(AND($N95&lt;&gt;"",$N95&lt;'Settings'!$B$12),"Short assignment gap",IF(AND('Settings'!$B$5&lt;&gt;"",$L95&gt;'Settings'!$B$5),"After target delivery","OK")))))))))</f>
        <v/>
      </c>
    </row>
    <row r="96" ht="21" customHeight="1">
      <c r="A96" s="25" t="n"/>
      <c r="B96" s="26" t="n"/>
      <c r="C96" s="26" t="n"/>
      <c r="D96" s="26" t="n"/>
      <c r="E96" s="27" t="n"/>
      <c r="F96" s="28" t="n"/>
      <c r="G96" s="29">
        <f>IF($A96="","",IFERROR(IF($F96="",'Settings'!$B$8,$F96),""))</f>
        <v/>
      </c>
      <c r="H96" s="51">
        <f>IF($A96="","",IFERROR($E96/$G96,""))</f>
        <v/>
      </c>
      <c r="I96" s="52" t="n"/>
      <c r="J96" s="51">
        <f>IF($A96="","",IFERROR(IF($I96="",'Settings'!$B$13,$I96),""))</f>
        <v/>
      </c>
      <c r="K96" s="53">
        <f>IF($A96="","",IFERROR($L95+$J95/24,""))</f>
        <v/>
      </c>
      <c r="L96" s="53">
        <f>IF($A96="","",IFERROR($K96+$H96/24,""))</f>
        <v/>
      </c>
      <c r="M96" s="50">
        <f>IF($K96="","",INT($K96))</f>
        <v/>
      </c>
      <c r="N96" s="51">
        <f>IF($A96="","",IFERROR(($K96-LOOKUP(2,1/($D$7:$D95=$D96),$L$7:$L95))*24,""))</f>
        <v/>
      </c>
      <c r="O96" s="32">
        <f>IF($A96="","",SUM($E$7:$E96))</f>
        <v/>
      </c>
      <c r="P96" s="51">
        <f>IF($A96="","",IFERROR($E96/'Settings'!$B$9,""))</f>
        <v/>
      </c>
      <c r="Q96" s="54">
        <f>IF($A96="","",IFERROR($P96*'Settings'!$B$10,""))</f>
        <v/>
      </c>
      <c r="R96" s="25" t="n"/>
      <c r="S96" s="26" t="n"/>
      <c r="T96" s="34">
        <f>IF($A96="","",IF($B96="","Missing origin",IF($C96="","Missing destination",IF($D96="","Assign driver",IF(OR($E96&lt;=0,$G96&lt;=0),"Check miles/speed",IF(COUNTIF($A$7:$A$206,$A96)&gt;1,"Duplicate leg number",IF(OR(AND(ROW()=7,$A96&lt;&gt;1),AND(ROW()&gt;7,$A96&lt;&gt;IFERROR($A95+1,$A96))),"Check leg sequence",IF(AND($N96&lt;&gt;"",$N96&lt;'Settings'!$B$12),"Short assignment gap",IF(AND('Settings'!$B$5&lt;&gt;"",$L96&gt;'Settings'!$B$5),"After target delivery","OK")))))))))</f>
        <v/>
      </c>
    </row>
    <row r="97" ht="21" customHeight="1">
      <c r="A97" s="25" t="n"/>
      <c r="B97" s="26" t="n"/>
      <c r="C97" s="26" t="n"/>
      <c r="D97" s="26" t="n"/>
      <c r="E97" s="27" t="n"/>
      <c r="F97" s="28" t="n"/>
      <c r="G97" s="29">
        <f>IF($A97="","",IFERROR(IF($F97="",'Settings'!$B$8,$F97),""))</f>
        <v/>
      </c>
      <c r="H97" s="51">
        <f>IF($A97="","",IFERROR($E97/$G97,""))</f>
        <v/>
      </c>
      <c r="I97" s="52" t="n"/>
      <c r="J97" s="51">
        <f>IF($A97="","",IFERROR(IF($I97="",'Settings'!$B$13,$I97),""))</f>
        <v/>
      </c>
      <c r="K97" s="53">
        <f>IF($A97="","",IFERROR($L96+$J96/24,""))</f>
        <v/>
      </c>
      <c r="L97" s="53">
        <f>IF($A97="","",IFERROR($K97+$H97/24,""))</f>
        <v/>
      </c>
      <c r="M97" s="50">
        <f>IF($K97="","",INT($K97))</f>
        <v/>
      </c>
      <c r="N97" s="51">
        <f>IF($A97="","",IFERROR(($K97-LOOKUP(2,1/($D$7:$D96=$D97),$L$7:$L96))*24,""))</f>
        <v/>
      </c>
      <c r="O97" s="32">
        <f>IF($A97="","",SUM($E$7:$E97))</f>
        <v/>
      </c>
      <c r="P97" s="51">
        <f>IF($A97="","",IFERROR($E97/'Settings'!$B$9,""))</f>
        <v/>
      </c>
      <c r="Q97" s="54">
        <f>IF($A97="","",IFERROR($P97*'Settings'!$B$10,""))</f>
        <v/>
      </c>
      <c r="R97" s="25" t="n"/>
      <c r="S97" s="26" t="n"/>
      <c r="T97" s="34">
        <f>IF($A97="","",IF($B97="","Missing origin",IF($C97="","Missing destination",IF($D97="","Assign driver",IF(OR($E97&lt;=0,$G97&lt;=0),"Check miles/speed",IF(COUNTIF($A$7:$A$206,$A97)&gt;1,"Duplicate leg number",IF(OR(AND(ROW()=7,$A97&lt;&gt;1),AND(ROW()&gt;7,$A97&lt;&gt;IFERROR($A96+1,$A97))),"Check leg sequence",IF(AND($N97&lt;&gt;"",$N97&lt;'Settings'!$B$12),"Short assignment gap",IF(AND('Settings'!$B$5&lt;&gt;"",$L97&gt;'Settings'!$B$5),"After target delivery","OK")))))))))</f>
        <v/>
      </c>
    </row>
    <row r="98" ht="21" customHeight="1">
      <c r="A98" s="25" t="n"/>
      <c r="B98" s="26" t="n"/>
      <c r="C98" s="26" t="n"/>
      <c r="D98" s="26" t="n"/>
      <c r="E98" s="27" t="n"/>
      <c r="F98" s="28" t="n"/>
      <c r="G98" s="29">
        <f>IF($A98="","",IFERROR(IF($F98="",'Settings'!$B$8,$F98),""))</f>
        <v/>
      </c>
      <c r="H98" s="51">
        <f>IF($A98="","",IFERROR($E98/$G98,""))</f>
        <v/>
      </c>
      <c r="I98" s="52" t="n"/>
      <c r="J98" s="51">
        <f>IF($A98="","",IFERROR(IF($I98="",'Settings'!$B$13,$I98),""))</f>
        <v/>
      </c>
      <c r="K98" s="53">
        <f>IF($A98="","",IFERROR($L97+$J97/24,""))</f>
        <v/>
      </c>
      <c r="L98" s="53">
        <f>IF($A98="","",IFERROR($K98+$H98/24,""))</f>
        <v/>
      </c>
      <c r="M98" s="50">
        <f>IF($K98="","",INT($K98))</f>
        <v/>
      </c>
      <c r="N98" s="51">
        <f>IF($A98="","",IFERROR(($K98-LOOKUP(2,1/($D$7:$D97=$D98),$L$7:$L97))*24,""))</f>
        <v/>
      </c>
      <c r="O98" s="32">
        <f>IF($A98="","",SUM($E$7:$E98))</f>
        <v/>
      </c>
      <c r="P98" s="51">
        <f>IF($A98="","",IFERROR($E98/'Settings'!$B$9,""))</f>
        <v/>
      </c>
      <c r="Q98" s="54">
        <f>IF($A98="","",IFERROR($P98*'Settings'!$B$10,""))</f>
        <v/>
      </c>
      <c r="R98" s="25" t="n"/>
      <c r="S98" s="26" t="n"/>
      <c r="T98" s="34">
        <f>IF($A98="","",IF($B98="","Missing origin",IF($C98="","Missing destination",IF($D98="","Assign driver",IF(OR($E98&lt;=0,$G98&lt;=0),"Check miles/speed",IF(COUNTIF($A$7:$A$206,$A98)&gt;1,"Duplicate leg number",IF(OR(AND(ROW()=7,$A98&lt;&gt;1),AND(ROW()&gt;7,$A98&lt;&gt;IFERROR($A97+1,$A98))),"Check leg sequence",IF(AND($N98&lt;&gt;"",$N98&lt;'Settings'!$B$12),"Short assignment gap",IF(AND('Settings'!$B$5&lt;&gt;"",$L98&gt;'Settings'!$B$5),"After target delivery","OK")))))))))</f>
        <v/>
      </c>
    </row>
    <row r="99" ht="21" customHeight="1">
      <c r="A99" s="25" t="n"/>
      <c r="B99" s="26" t="n"/>
      <c r="C99" s="26" t="n"/>
      <c r="D99" s="26" t="n"/>
      <c r="E99" s="27" t="n"/>
      <c r="F99" s="28" t="n"/>
      <c r="G99" s="29">
        <f>IF($A99="","",IFERROR(IF($F99="",'Settings'!$B$8,$F99),""))</f>
        <v/>
      </c>
      <c r="H99" s="51">
        <f>IF($A99="","",IFERROR($E99/$G99,""))</f>
        <v/>
      </c>
      <c r="I99" s="52" t="n"/>
      <c r="J99" s="51">
        <f>IF($A99="","",IFERROR(IF($I99="",'Settings'!$B$13,$I99),""))</f>
        <v/>
      </c>
      <c r="K99" s="53">
        <f>IF($A99="","",IFERROR($L98+$J98/24,""))</f>
        <v/>
      </c>
      <c r="L99" s="53">
        <f>IF($A99="","",IFERROR($K99+$H99/24,""))</f>
        <v/>
      </c>
      <c r="M99" s="50">
        <f>IF($K99="","",INT($K99))</f>
        <v/>
      </c>
      <c r="N99" s="51">
        <f>IF($A99="","",IFERROR(($K99-LOOKUP(2,1/($D$7:$D98=$D99),$L$7:$L98))*24,""))</f>
        <v/>
      </c>
      <c r="O99" s="32">
        <f>IF($A99="","",SUM($E$7:$E99))</f>
        <v/>
      </c>
      <c r="P99" s="51">
        <f>IF($A99="","",IFERROR($E99/'Settings'!$B$9,""))</f>
        <v/>
      </c>
      <c r="Q99" s="54">
        <f>IF($A99="","",IFERROR($P99*'Settings'!$B$10,""))</f>
        <v/>
      </c>
      <c r="R99" s="25" t="n"/>
      <c r="S99" s="26" t="n"/>
      <c r="T99" s="34">
        <f>IF($A99="","",IF($B99="","Missing origin",IF($C99="","Missing destination",IF($D99="","Assign driver",IF(OR($E99&lt;=0,$G99&lt;=0),"Check miles/speed",IF(COUNTIF($A$7:$A$206,$A99)&gt;1,"Duplicate leg number",IF(OR(AND(ROW()=7,$A99&lt;&gt;1),AND(ROW()&gt;7,$A99&lt;&gt;IFERROR($A98+1,$A99))),"Check leg sequence",IF(AND($N99&lt;&gt;"",$N99&lt;'Settings'!$B$12),"Short assignment gap",IF(AND('Settings'!$B$5&lt;&gt;"",$L99&gt;'Settings'!$B$5),"After target delivery","OK")))))))))</f>
        <v/>
      </c>
    </row>
    <row r="100" ht="21" customHeight="1">
      <c r="A100" s="25" t="n"/>
      <c r="B100" s="26" t="n"/>
      <c r="C100" s="26" t="n"/>
      <c r="D100" s="26" t="n"/>
      <c r="E100" s="27" t="n"/>
      <c r="F100" s="28" t="n"/>
      <c r="G100" s="29">
        <f>IF($A100="","",IFERROR(IF($F100="",'Settings'!$B$8,$F100),""))</f>
        <v/>
      </c>
      <c r="H100" s="51">
        <f>IF($A100="","",IFERROR($E100/$G100,""))</f>
        <v/>
      </c>
      <c r="I100" s="52" t="n"/>
      <c r="J100" s="51">
        <f>IF($A100="","",IFERROR(IF($I100="",'Settings'!$B$13,$I100),""))</f>
        <v/>
      </c>
      <c r="K100" s="53">
        <f>IF($A100="","",IFERROR($L99+$J99/24,""))</f>
        <v/>
      </c>
      <c r="L100" s="53">
        <f>IF($A100="","",IFERROR($K100+$H100/24,""))</f>
        <v/>
      </c>
      <c r="M100" s="50">
        <f>IF($K100="","",INT($K100))</f>
        <v/>
      </c>
      <c r="N100" s="51">
        <f>IF($A100="","",IFERROR(($K100-LOOKUP(2,1/($D$7:$D99=$D100),$L$7:$L99))*24,""))</f>
        <v/>
      </c>
      <c r="O100" s="32">
        <f>IF($A100="","",SUM($E$7:$E100))</f>
        <v/>
      </c>
      <c r="P100" s="51">
        <f>IF($A100="","",IFERROR($E100/'Settings'!$B$9,""))</f>
        <v/>
      </c>
      <c r="Q100" s="54">
        <f>IF($A100="","",IFERROR($P100*'Settings'!$B$10,""))</f>
        <v/>
      </c>
      <c r="R100" s="25" t="n"/>
      <c r="S100" s="26" t="n"/>
      <c r="T100" s="34">
        <f>IF($A100="","",IF($B100="","Missing origin",IF($C100="","Missing destination",IF($D100="","Assign driver",IF(OR($E100&lt;=0,$G100&lt;=0),"Check miles/speed",IF(COUNTIF($A$7:$A$206,$A100)&gt;1,"Duplicate leg number",IF(OR(AND(ROW()=7,$A100&lt;&gt;1),AND(ROW()&gt;7,$A100&lt;&gt;IFERROR($A99+1,$A100))),"Check leg sequence",IF(AND($N100&lt;&gt;"",$N100&lt;'Settings'!$B$12),"Short assignment gap",IF(AND('Settings'!$B$5&lt;&gt;"",$L100&gt;'Settings'!$B$5),"After target delivery","OK")))))))))</f>
        <v/>
      </c>
    </row>
    <row r="101" ht="21" customHeight="1">
      <c r="A101" s="25" t="n"/>
      <c r="B101" s="26" t="n"/>
      <c r="C101" s="26" t="n"/>
      <c r="D101" s="26" t="n"/>
      <c r="E101" s="27" t="n"/>
      <c r="F101" s="28" t="n"/>
      <c r="G101" s="29">
        <f>IF($A101="","",IFERROR(IF($F101="",'Settings'!$B$8,$F101),""))</f>
        <v/>
      </c>
      <c r="H101" s="51">
        <f>IF($A101="","",IFERROR($E101/$G101,""))</f>
        <v/>
      </c>
      <c r="I101" s="52" t="n"/>
      <c r="J101" s="51">
        <f>IF($A101="","",IFERROR(IF($I101="",'Settings'!$B$13,$I101),""))</f>
        <v/>
      </c>
      <c r="K101" s="53">
        <f>IF($A101="","",IFERROR($L100+$J100/24,""))</f>
        <v/>
      </c>
      <c r="L101" s="53">
        <f>IF($A101="","",IFERROR($K101+$H101/24,""))</f>
        <v/>
      </c>
      <c r="M101" s="50">
        <f>IF($K101="","",INT($K101))</f>
        <v/>
      </c>
      <c r="N101" s="51">
        <f>IF($A101="","",IFERROR(($K101-LOOKUP(2,1/($D$7:$D100=$D101),$L$7:$L100))*24,""))</f>
        <v/>
      </c>
      <c r="O101" s="32">
        <f>IF($A101="","",SUM($E$7:$E101))</f>
        <v/>
      </c>
      <c r="P101" s="51">
        <f>IF($A101="","",IFERROR($E101/'Settings'!$B$9,""))</f>
        <v/>
      </c>
      <c r="Q101" s="54">
        <f>IF($A101="","",IFERROR($P101*'Settings'!$B$10,""))</f>
        <v/>
      </c>
      <c r="R101" s="25" t="n"/>
      <c r="S101" s="26" t="n"/>
      <c r="T101" s="34">
        <f>IF($A101="","",IF($B101="","Missing origin",IF($C101="","Missing destination",IF($D101="","Assign driver",IF(OR($E101&lt;=0,$G101&lt;=0),"Check miles/speed",IF(COUNTIF($A$7:$A$206,$A101)&gt;1,"Duplicate leg number",IF(OR(AND(ROW()=7,$A101&lt;&gt;1),AND(ROW()&gt;7,$A101&lt;&gt;IFERROR($A100+1,$A101))),"Check leg sequence",IF(AND($N101&lt;&gt;"",$N101&lt;'Settings'!$B$12),"Short assignment gap",IF(AND('Settings'!$B$5&lt;&gt;"",$L101&gt;'Settings'!$B$5),"After target delivery","OK")))))))))</f>
        <v/>
      </c>
    </row>
    <row r="102" ht="21" customHeight="1">
      <c r="A102" s="25" t="n"/>
      <c r="B102" s="26" t="n"/>
      <c r="C102" s="26" t="n"/>
      <c r="D102" s="26" t="n"/>
      <c r="E102" s="27" t="n"/>
      <c r="F102" s="28" t="n"/>
      <c r="G102" s="29">
        <f>IF($A102="","",IFERROR(IF($F102="",'Settings'!$B$8,$F102),""))</f>
        <v/>
      </c>
      <c r="H102" s="51">
        <f>IF($A102="","",IFERROR($E102/$G102,""))</f>
        <v/>
      </c>
      <c r="I102" s="52" t="n"/>
      <c r="J102" s="51">
        <f>IF($A102="","",IFERROR(IF($I102="",'Settings'!$B$13,$I102),""))</f>
        <v/>
      </c>
      <c r="K102" s="53">
        <f>IF($A102="","",IFERROR($L101+$J101/24,""))</f>
        <v/>
      </c>
      <c r="L102" s="53">
        <f>IF($A102="","",IFERROR($K102+$H102/24,""))</f>
        <v/>
      </c>
      <c r="M102" s="50">
        <f>IF($K102="","",INT($K102))</f>
        <v/>
      </c>
      <c r="N102" s="51">
        <f>IF($A102="","",IFERROR(($K102-LOOKUP(2,1/($D$7:$D101=$D102),$L$7:$L101))*24,""))</f>
        <v/>
      </c>
      <c r="O102" s="32">
        <f>IF($A102="","",SUM($E$7:$E102))</f>
        <v/>
      </c>
      <c r="P102" s="51">
        <f>IF($A102="","",IFERROR($E102/'Settings'!$B$9,""))</f>
        <v/>
      </c>
      <c r="Q102" s="54">
        <f>IF($A102="","",IFERROR($P102*'Settings'!$B$10,""))</f>
        <v/>
      </c>
      <c r="R102" s="25" t="n"/>
      <c r="S102" s="26" t="n"/>
      <c r="T102" s="34">
        <f>IF($A102="","",IF($B102="","Missing origin",IF($C102="","Missing destination",IF($D102="","Assign driver",IF(OR($E102&lt;=0,$G102&lt;=0),"Check miles/speed",IF(COUNTIF($A$7:$A$206,$A102)&gt;1,"Duplicate leg number",IF(OR(AND(ROW()=7,$A102&lt;&gt;1),AND(ROW()&gt;7,$A102&lt;&gt;IFERROR($A101+1,$A102))),"Check leg sequence",IF(AND($N102&lt;&gt;"",$N102&lt;'Settings'!$B$12),"Short assignment gap",IF(AND('Settings'!$B$5&lt;&gt;"",$L102&gt;'Settings'!$B$5),"After target delivery","OK")))))))))</f>
        <v/>
      </c>
    </row>
    <row r="103" ht="21" customHeight="1">
      <c r="A103" s="25" t="n"/>
      <c r="B103" s="26" t="n"/>
      <c r="C103" s="26" t="n"/>
      <c r="D103" s="26" t="n"/>
      <c r="E103" s="27" t="n"/>
      <c r="F103" s="28" t="n"/>
      <c r="G103" s="29">
        <f>IF($A103="","",IFERROR(IF($F103="",'Settings'!$B$8,$F103),""))</f>
        <v/>
      </c>
      <c r="H103" s="51">
        <f>IF($A103="","",IFERROR($E103/$G103,""))</f>
        <v/>
      </c>
      <c r="I103" s="52" t="n"/>
      <c r="J103" s="51">
        <f>IF($A103="","",IFERROR(IF($I103="",'Settings'!$B$13,$I103),""))</f>
        <v/>
      </c>
      <c r="K103" s="53">
        <f>IF($A103="","",IFERROR($L102+$J102/24,""))</f>
        <v/>
      </c>
      <c r="L103" s="53">
        <f>IF($A103="","",IFERROR($K103+$H103/24,""))</f>
        <v/>
      </c>
      <c r="M103" s="50">
        <f>IF($K103="","",INT($K103))</f>
        <v/>
      </c>
      <c r="N103" s="51">
        <f>IF($A103="","",IFERROR(($K103-LOOKUP(2,1/($D$7:$D102=$D103),$L$7:$L102))*24,""))</f>
        <v/>
      </c>
      <c r="O103" s="32">
        <f>IF($A103="","",SUM($E$7:$E103))</f>
        <v/>
      </c>
      <c r="P103" s="51">
        <f>IF($A103="","",IFERROR($E103/'Settings'!$B$9,""))</f>
        <v/>
      </c>
      <c r="Q103" s="54">
        <f>IF($A103="","",IFERROR($P103*'Settings'!$B$10,""))</f>
        <v/>
      </c>
      <c r="R103" s="25" t="n"/>
      <c r="S103" s="26" t="n"/>
      <c r="T103" s="34">
        <f>IF($A103="","",IF($B103="","Missing origin",IF($C103="","Missing destination",IF($D103="","Assign driver",IF(OR($E103&lt;=0,$G103&lt;=0),"Check miles/speed",IF(COUNTIF($A$7:$A$206,$A103)&gt;1,"Duplicate leg number",IF(OR(AND(ROW()=7,$A103&lt;&gt;1),AND(ROW()&gt;7,$A103&lt;&gt;IFERROR($A102+1,$A103))),"Check leg sequence",IF(AND($N103&lt;&gt;"",$N103&lt;'Settings'!$B$12),"Short assignment gap",IF(AND('Settings'!$B$5&lt;&gt;"",$L103&gt;'Settings'!$B$5),"After target delivery","OK")))))))))</f>
        <v/>
      </c>
    </row>
    <row r="104" ht="21" customHeight="1">
      <c r="A104" s="25" t="n"/>
      <c r="B104" s="26" t="n"/>
      <c r="C104" s="26" t="n"/>
      <c r="D104" s="26" t="n"/>
      <c r="E104" s="27" t="n"/>
      <c r="F104" s="28" t="n"/>
      <c r="G104" s="29">
        <f>IF($A104="","",IFERROR(IF($F104="",'Settings'!$B$8,$F104),""))</f>
        <v/>
      </c>
      <c r="H104" s="51">
        <f>IF($A104="","",IFERROR($E104/$G104,""))</f>
        <v/>
      </c>
      <c r="I104" s="52" t="n"/>
      <c r="J104" s="51">
        <f>IF($A104="","",IFERROR(IF($I104="",'Settings'!$B$13,$I104),""))</f>
        <v/>
      </c>
      <c r="K104" s="53">
        <f>IF($A104="","",IFERROR($L103+$J103/24,""))</f>
        <v/>
      </c>
      <c r="L104" s="53">
        <f>IF($A104="","",IFERROR($K104+$H104/24,""))</f>
        <v/>
      </c>
      <c r="M104" s="50">
        <f>IF($K104="","",INT($K104))</f>
        <v/>
      </c>
      <c r="N104" s="51">
        <f>IF($A104="","",IFERROR(($K104-LOOKUP(2,1/($D$7:$D103=$D104),$L$7:$L103))*24,""))</f>
        <v/>
      </c>
      <c r="O104" s="32">
        <f>IF($A104="","",SUM($E$7:$E104))</f>
        <v/>
      </c>
      <c r="P104" s="51">
        <f>IF($A104="","",IFERROR($E104/'Settings'!$B$9,""))</f>
        <v/>
      </c>
      <c r="Q104" s="54">
        <f>IF($A104="","",IFERROR($P104*'Settings'!$B$10,""))</f>
        <v/>
      </c>
      <c r="R104" s="25" t="n"/>
      <c r="S104" s="26" t="n"/>
      <c r="T104" s="34">
        <f>IF($A104="","",IF($B104="","Missing origin",IF($C104="","Missing destination",IF($D104="","Assign driver",IF(OR($E104&lt;=0,$G104&lt;=0),"Check miles/speed",IF(COUNTIF($A$7:$A$206,$A104)&gt;1,"Duplicate leg number",IF(OR(AND(ROW()=7,$A104&lt;&gt;1),AND(ROW()&gt;7,$A104&lt;&gt;IFERROR($A103+1,$A104))),"Check leg sequence",IF(AND($N104&lt;&gt;"",$N104&lt;'Settings'!$B$12),"Short assignment gap",IF(AND('Settings'!$B$5&lt;&gt;"",$L104&gt;'Settings'!$B$5),"After target delivery","OK")))))))))</f>
        <v/>
      </c>
    </row>
    <row r="105" ht="21" customHeight="1">
      <c r="A105" s="25" t="n"/>
      <c r="B105" s="26" t="n"/>
      <c r="C105" s="26" t="n"/>
      <c r="D105" s="26" t="n"/>
      <c r="E105" s="27" t="n"/>
      <c r="F105" s="28" t="n"/>
      <c r="G105" s="29">
        <f>IF($A105="","",IFERROR(IF($F105="",'Settings'!$B$8,$F105),""))</f>
        <v/>
      </c>
      <c r="H105" s="51">
        <f>IF($A105="","",IFERROR($E105/$G105,""))</f>
        <v/>
      </c>
      <c r="I105" s="52" t="n"/>
      <c r="J105" s="51">
        <f>IF($A105="","",IFERROR(IF($I105="",'Settings'!$B$13,$I105),""))</f>
        <v/>
      </c>
      <c r="K105" s="53">
        <f>IF($A105="","",IFERROR($L104+$J104/24,""))</f>
        <v/>
      </c>
      <c r="L105" s="53">
        <f>IF($A105="","",IFERROR($K105+$H105/24,""))</f>
        <v/>
      </c>
      <c r="M105" s="50">
        <f>IF($K105="","",INT($K105))</f>
        <v/>
      </c>
      <c r="N105" s="51">
        <f>IF($A105="","",IFERROR(($K105-LOOKUP(2,1/($D$7:$D104=$D105),$L$7:$L104))*24,""))</f>
        <v/>
      </c>
      <c r="O105" s="32">
        <f>IF($A105="","",SUM($E$7:$E105))</f>
        <v/>
      </c>
      <c r="P105" s="51">
        <f>IF($A105="","",IFERROR($E105/'Settings'!$B$9,""))</f>
        <v/>
      </c>
      <c r="Q105" s="54">
        <f>IF($A105="","",IFERROR($P105*'Settings'!$B$10,""))</f>
        <v/>
      </c>
      <c r="R105" s="25" t="n"/>
      <c r="S105" s="26" t="n"/>
      <c r="T105" s="34">
        <f>IF($A105="","",IF($B105="","Missing origin",IF($C105="","Missing destination",IF($D105="","Assign driver",IF(OR($E105&lt;=0,$G105&lt;=0),"Check miles/speed",IF(COUNTIF($A$7:$A$206,$A105)&gt;1,"Duplicate leg number",IF(OR(AND(ROW()=7,$A105&lt;&gt;1),AND(ROW()&gt;7,$A105&lt;&gt;IFERROR($A104+1,$A105))),"Check leg sequence",IF(AND($N105&lt;&gt;"",$N105&lt;'Settings'!$B$12),"Short assignment gap",IF(AND('Settings'!$B$5&lt;&gt;"",$L105&gt;'Settings'!$B$5),"After target delivery","OK")))))))))</f>
        <v/>
      </c>
    </row>
    <row r="106" ht="21" customHeight="1">
      <c r="A106" s="25" t="n"/>
      <c r="B106" s="26" t="n"/>
      <c r="C106" s="26" t="n"/>
      <c r="D106" s="26" t="n"/>
      <c r="E106" s="27" t="n"/>
      <c r="F106" s="28" t="n"/>
      <c r="G106" s="29">
        <f>IF($A106="","",IFERROR(IF($F106="",'Settings'!$B$8,$F106),""))</f>
        <v/>
      </c>
      <c r="H106" s="51">
        <f>IF($A106="","",IFERROR($E106/$G106,""))</f>
        <v/>
      </c>
      <c r="I106" s="52" t="n"/>
      <c r="J106" s="51">
        <f>IF($A106="","",IFERROR(IF($I106="",'Settings'!$B$13,$I106),""))</f>
        <v/>
      </c>
      <c r="K106" s="53">
        <f>IF($A106="","",IFERROR($L105+$J105/24,""))</f>
        <v/>
      </c>
      <c r="L106" s="53">
        <f>IF($A106="","",IFERROR($K106+$H106/24,""))</f>
        <v/>
      </c>
      <c r="M106" s="50">
        <f>IF($K106="","",INT($K106))</f>
        <v/>
      </c>
      <c r="N106" s="51">
        <f>IF($A106="","",IFERROR(($K106-LOOKUP(2,1/($D$7:$D105=$D106),$L$7:$L105))*24,""))</f>
        <v/>
      </c>
      <c r="O106" s="32">
        <f>IF($A106="","",SUM($E$7:$E106))</f>
        <v/>
      </c>
      <c r="P106" s="51">
        <f>IF($A106="","",IFERROR($E106/'Settings'!$B$9,""))</f>
        <v/>
      </c>
      <c r="Q106" s="54">
        <f>IF($A106="","",IFERROR($P106*'Settings'!$B$10,""))</f>
        <v/>
      </c>
      <c r="R106" s="25" t="n"/>
      <c r="S106" s="26" t="n"/>
      <c r="T106" s="34">
        <f>IF($A106="","",IF($B106="","Missing origin",IF($C106="","Missing destination",IF($D106="","Assign driver",IF(OR($E106&lt;=0,$G106&lt;=0),"Check miles/speed",IF(COUNTIF($A$7:$A$206,$A106)&gt;1,"Duplicate leg number",IF(OR(AND(ROW()=7,$A106&lt;&gt;1),AND(ROW()&gt;7,$A106&lt;&gt;IFERROR($A105+1,$A106))),"Check leg sequence",IF(AND($N106&lt;&gt;"",$N106&lt;'Settings'!$B$12),"Short assignment gap",IF(AND('Settings'!$B$5&lt;&gt;"",$L106&gt;'Settings'!$B$5),"After target delivery","OK")))))))))</f>
        <v/>
      </c>
    </row>
    <row r="107" ht="21" customHeight="1">
      <c r="A107" s="25" t="n"/>
      <c r="B107" s="26" t="n"/>
      <c r="C107" s="26" t="n"/>
      <c r="D107" s="26" t="n"/>
      <c r="E107" s="27" t="n"/>
      <c r="F107" s="28" t="n"/>
      <c r="G107" s="29">
        <f>IF($A107="","",IFERROR(IF($F107="",'Settings'!$B$8,$F107),""))</f>
        <v/>
      </c>
      <c r="H107" s="51">
        <f>IF($A107="","",IFERROR($E107/$G107,""))</f>
        <v/>
      </c>
      <c r="I107" s="52" t="n"/>
      <c r="J107" s="51">
        <f>IF($A107="","",IFERROR(IF($I107="",'Settings'!$B$13,$I107),""))</f>
        <v/>
      </c>
      <c r="K107" s="53">
        <f>IF($A107="","",IFERROR($L106+$J106/24,""))</f>
        <v/>
      </c>
      <c r="L107" s="53">
        <f>IF($A107="","",IFERROR($K107+$H107/24,""))</f>
        <v/>
      </c>
      <c r="M107" s="50">
        <f>IF($K107="","",INT($K107))</f>
        <v/>
      </c>
      <c r="N107" s="51">
        <f>IF($A107="","",IFERROR(($K107-LOOKUP(2,1/($D$7:$D106=$D107),$L$7:$L106))*24,""))</f>
        <v/>
      </c>
      <c r="O107" s="32">
        <f>IF($A107="","",SUM($E$7:$E107))</f>
        <v/>
      </c>
      <c r="P107" s="51">
        <f>IF($A107="","",IFERROR($E107/'Settings'!$B$9,""))</f>
        <v/>
      </c>
      <c r="Q107" s="54">
        <f>IF($A107="","",IFERROR($P107*'Settings'!$B$10,""))</f>
        <v/>
      </c>
      <c r="R107" s="25" t="n"/>
      <c r="S107" s="26" t="n"/>
      <c r="T107" s="34">
        <f>IF($A107="","",IF($B107="","Missing origin",IF($C107="","Missing destination",IF($D107="","Assign driver",IF(OR($E107&lt;=0,$G107&lt;=0),"Check miles/speed",IF(COUNTIF($A$7:$A$206,$A107)&gt;1,"Duplicate leg number",IF(OR(AND(ROW()=7,$A107&lt;&gt;1),AND(ROW()&gt;7,$A107&lt;&gt;IFERROR($A106+1,$A107))),"Check leg sequence",IF(AND($N107&lt;&gt;"",$N107&lt;'Settings'!$B$12),"Short assignment gap",IF(AND('Settings'!$B$5&lt;&gt;"",$L107&gt;'Settings'!$B$5),"After target delivery","OK")))))))))</f>
        <v/>
      </c>
    </row>
    <row r="108" ht="21" customHeight="1">
      <c r="A108" s="25" t="n"/>
      <c r="B108" s="26" t="n"/>
      <c r="C108" s="26" t="n"/>
      <c r="D108" s="26" t="n"/>
      <c r="E108" s="27" t="n"/>
      <c r="F108" s="28" t="n"/>
      <c r="G108" s="29">
        <f>IF($A108="","",IFERROR(IF($F108="",'Settings'!$B$8,$F108),""))</f>
        <v/>
      </c>
      <c r="H108" s="51">
        <f>IF($A108="","",IFERROR($E108/$G108,""))</f>
        <v/>
      </c>
      <c r="I108" s="52" t="n"/>
      <c r="J108" s="51">
        <f>IF($A108="","",IFERROR(IF($I108="",'Settings'!$B$13,$I108),""))</f>
        <v/>
      </c>
      <c r="K108" s="53">
        <f>IF($A108="","",IFERROR($L107+$J107/24,""))</f>
        <v/>
      </c>
      <c r="L108" s="53">
        <f>IF($A108="","",IFERROR($K108+$H108/24,""))</f>
        <v/>
      </c>
      <c r="M108" s="50">
        <f>IF($K108="","",INT($K108))</f>
        <v/>
      </c>
      <c r="N108" s="51">
        <f>IF($A108="","",IFERROR(($K108-LOOKUP(2,1/($D$7:$D107=$D108),$L$7:$L107))*24,""))</f>
        <v/>
      </c>
      <c r="O108" s="32">
        <f>IF($A108="","",SUM($E$7:$E108))</f>
        <v/>
      </c>
      <c r="P108" s="51">
        <f>IF($A108="","",IFERROR($E108/'Settings'!$B$9,""))</f>
        <v/>
      </c>
      <c r="Q108" s="54">
        <f>IF($A108="","",IFERROR($P108*'Settings'!$B$10,""))</f>
        <v/>
      </c>
      <c r="R108" s="25" t="n"/>
      <c r="S108" s="26" t="n"/>
      <c r="T108" s="34">
        <f>IF($A108="","",IF($B108="","Missing origin",IF($C108="","Missing destination",IF($D108="","Assign driver",IF(OR($E108&lt;=0,$G108&lt;=0),"Check miles/speed",IF(COUNTIF($A$7:$A$206,$A108)&gt;1,"Duplicate leg number",IF(OR(AND(ROW()=7,$A108&lt;&gt;1),AND(ROW()&gt;7,$A108&lt;&gt;IFERROR($A107+1,$A108))),"Check leg sequence",IF(AND($N108&lt;&gt;"",$N108&lt;'Settings'!$B$12),"Short assignment gap",IF(AND('Settings'!$B$5&lt;&gt;"",$L108&gt;'Settings'!$B$5),"After target delivery","OK")))))))))</f>
        <v/>
      </c>
    </row>
    <row r="109" ht="21" customHeight="1">
      <c r="A109" s="25" t="n"/>
      <c r="B109" s="26" t="n"/>
      <c r="C109" s="26" t="n"/>
      <c r="D109" s="26" t="n"/>
      <c r="E109" s="27" t="n"/>
      <c r="F109" s="28" t="n"/>
      <c r="G109" s="29">
        <f>IF($A109="","",IFERROR(IF($F109="",'Settings'!$B$8,$F109),""))</f>
        <v/>
      </c>
      <c r="H109" s="51">
        <f>IF($A109="","",IFERROR($E109/$G109,""))</f>
        <v/>
      </c>
      <c r="I109" s="52" t="n"/>
      <c r="J109" s="51">
        <f>IF($A109="","",IFERROR(IF($I109="",'Settings'!$B$13,$I109),""))</f>
        <v/>
      </c>
      <c r="K109" s="53">
        <f>IF($A109="","",IFERROR($L108+$J108/24,""))</f>
        <v/>
      </c>
      <c r="L109" s="53">
        <f>IF($A109="","",IFERROR($K109+$H109/24,""))</f>
        <v/>
      </c>
      <c r="M109" s="50">
        <f>IF($K109="","",INT($K109))</f>
        <v/>
      </c>
      <c r="N109" s="51">
        <f>IF($A109="","",IFERROR(($K109-LOOKUP(2,1/($D$7:$D108=$D109),$L$7:$L108))*24,""))</f>
        <v/>
      </c>
      <c r="O109" s="32">
        <f>IF($A109="","",SUM($E$7:$E109))</f>
        <v/>
      </c>
      <c r="P109" s="51">
        <f>IF($A109="","",IFERROR($E109/'Settings'!$B$9,""))</f>
        <v/>
      </c>
      <c r="Q109" s="54">
        <f>IF($A109="","",IFERROR($P109*'Settings'!$B$10,""))</f>
        <v/>
      </c>
      <c r="R109" s="25" t="n"/>
      <c r="S109" s="26" t="n"/>
      <c r="T109" s="34">
        <f>IF($A109="","",IF($B109="","Missing origin",IF($C109="","Missing destination",IF($D109="","Assign driver",IF(OR($E109&lt;=0,$G109&lt;=0),"Check miles/speed",IF(COUNTIF($A$7:$A$206,$A109)&gt;1,"Duplicate leg number",IF(OR(AND(ROW()=7,$A109&lt;&gt;1),AND(ROW()&gt;7,$A109&lt;&gt;IFERROR($A108+1,$A109))),"Check leg sequence",IF(AND($N109&lt;&gt;"",$N109&lt;'Settings'!$B$12),"Short assignment gap",IF(AND('Settings'!$B$5&lt;&gt;"",$L109&gt;'Settings'!$B$5),"After target delivery","OK")))))))))</f>
        <v/>
      </c>
    </row>
    <row r="110" ht="21" customHeight="1">
      <c r="A110" s="25" t="n"/>
      <c r="B110" s="26" t="n"/>
      <c r="C110" s="26" t="n"/>
      <c r="D110" s="26" t="n"/>
      <c r="E110" s="27" t="n"/>
      <c r="F110" s="28" t="n"/>
      <c r="G110" s="29">
        <f>IF($A110="","",IFERROR(IF($F110="",'Settings'!$B$8,$F110),""))</f>
        <v/>
      </c>
      <c r="H110" s="51">
        <f>IF($A110="","",IFERROR($E110/$G110,""))</f>
        <v/>
      </c>
      <c r="I110" s="52" t="n"/>
      <c r="J110" s="51">
        <f>IF($A110="","",IFERROR(IF($I110="",'Settings'!$B$13,$I110),""))</f>
        <v/>
      </c>
      <c r="K110" s="53">
        <f>IF($A110="","",IFERROR($L109+$J109/24,""))</f>
        <v/>
      </c>
      <c r="L110" s="53">
        <f>IF($A110="","",IFERROR($K110+$H110/24,""))</f>
        <v/>
      </c>
      <c r="M110" s="50">
        <f>IF($K110="","",INT($K110))</f>
        <v/>
      </c>
      <c r="N110" s="51">
        <f>IF($A110="","",IFERROR(($K110-LOOKUP(2,1/($D$7:$D109=$D110),$L$7:$L109))*24,""))</f>
        <v/>
      </c>
      <c r="O110" s="32">
        <f>IF($A110="","",SUM($E$7:$E110))</f>
        <v/>
      </c>
      <c r="P110" s="51">
        <f>IF($A110="","",IFERROR($E110/'Settings'!$B$9,""))</f>
        <v/>
      </c>
      <c r="Q110" s="54">
        <f>IF($A110="","",IFERROR($P110*'Settings'!$B$10,""))</f>
        <v/>
      </c>
      <c r="R110" s="25" t="n"/>
      <c r="S110" s="26" t="n"/>
      <c r="T110" s="34">
        <f>IF($A110="","",IF($B110="","Missing origin",IF($C110="","Missing destination",IF($D110="","Assign driver",IF(OR($E110&lt;=0,$G110&lt;=0),"Check miles/speed",IF(COUNTIF($A$7:$A$206,$A110)&gt;1,"Duplicate leg number",IF(OR(AND(ROW()=7,$A110&lt;&gt;1),AND(ROW()&gt;7,$A110&lt;&gt;IFERROR($A109+1,$A110))),"Check leg sequence",IF(AND($N110&lt;&gt;"",$N110&lt;'Settings'!$B$12),"Short assignment gap",IF(AND('Settings'!$B$5&lt;&gt;"",$L110&gt;'Settings'!$B$5),"After target delivery","OK")))))))))</f>
        <v/>
      </c>
    </row>
    <row r="111" ht="21" customHeight="1">
      <c r="A111" s="25" t="n"/>
      <c r="B111" s="26" t="n"/>
      <c r="C111" s="26" t="n"/>
      <c r="D111" s="26" t="n"/>
      <c r="E111" s="27" t="n"/>
      <c r="F111" s="28" t="n"/>
      <c r="G111" s="29">
        <f>IF($A111="","",IFERROR(IF($F111="",'Settings'!$B$8,$F111),""))</f>
        <v/>
      </c>
      <c r="H111" s="51">
        <f>IF($A111="","",IFERROR($E111/$G111,""))</f>
        <v/>
      </c>
      <c r="I111" s="52" t="n"/>
      <c r="J111" s="51">
        <f>IF($A111="","",IFERROR(IF($I111="",'Settings'!$B$13,$I111),""))</f>
        <v/>
      </c>
      <c r="K111" s="53">
        <f>IF($A111="","",IFERROR($L110+$J110/24,""))</f>
        <v/>
      </c>
      <c r="L111" s="53">
        <f>IF($A111="","",IFERROR($K111+$H111/24,""))</f>
        <v/>
      </c>
      <c r="M111" s="50">
        <f>IF($K111="","",INT($K111))</f>
        <v/>
      </c>
      <c r="N111" s="51">
        <f>IF($A111="","",IFERROR(($K111-LOOKUP(2,1/($D$7:$D110=$D111),$L$7:$L110))*24,""))</f>
        <v/>
      </c>
      <c r="O111" s="32">
        <f>IF($A111="","",SUM($E$7:$E111))</f>
        <v/>
      </c>
      <c r="P111" s="51">
        <f>IF($A111="","",IFERROR($E111/'Settings'!$B$9,""))</f>
        <v/>
      </c>
      <c r="Q111" s="54">
        <f>IF($A111="","",IFERROR($P111*'Settings'!$B$10,""))</f>
        <v/>
      </c>
      <c r="R111" s="25" t="n"/>
      <c r="S111" s="26" t="n"/>
      <c r="T111" s="34">
        <f>IF($A111="","",IF($B111="","Missing origin",IF($C111="","Missing destination",IF($D111="","Assign driver",IF(OR($E111&lt;=0,$G111&lt;=0),"Check miles/speed",IF(COUNTIF($A$7:$A$206,$A111)&gt;1,"Duplicate leg number",IF(OR(AND(ROW()=7,$A111&lt;&gt;1),AND(ROW()&gt;7,$A111&lt;&gt;IFERROR($A110+1,$A111))),"Check leg sequence",IF(AND($N111&lt;&gt;"",$N111&lt;'Settings'!$B$12),"Short assignment gap",IF(AND('Settings'!$B$5&lt;&gt;"",$L111&gt;'Settings'!$B$5),"After target delivery","OK")))))))))</f>
        <v/>
      </c>
    </row>
    <row r="112" ht="21" customHeight="1">
      <c r="A112" s="25" t="n"/>
      <c r="B112" s="26" t="n"/>
      <c r="C112" s="26" t="n"/>
      <c r="D112" s="26" t="n"/>
      <c r="E112" s="27" t="n"/>
      <c r="F112" s="28" t="n"/>
      <c r="G112" s="29">
        <f>IF($A112="","",IFERROR(IF($F112="",'Settings'!$B$8,$F112),""))</f>
        <v/>
      </c>
      <c r="H112" s="51">
        <f>IF($A112="","",IFERROR($E112/$G112,""))</f>
        <v/>
      </c>
      <c r="I112" s="52" t="n"/>
      <c r="J112" s="51">
        <f>IF($A112="","",IFERROR(IF($I112="",'Settings'!$B$13,$I112),""))</f>
        <v/>
      </c>
      <c r="K112" s="53">
        <f>IF($A112="","",IFERROR($L111+$J111/24,""))</f>
        <v/>
      </c>
      <c r="L112" s="53">
        <f>IF($A112="","",IFERROR($K112+$H112/24,""))</f>
        <v/>
      </c>
      <c r="M112" s="50">
        <f>IF($K112="","",INT($K112))</f>
        <v/>
      </c>
      <c r="N112" s="51">
        <f>IF($A112="","",IFERROR(($K112-LOOKUP(2,1/($D$7:$D111=$D112),$L$7:$L111))*24,""))</f>
        <v/>
      </c>
      <c r="O112" s="32">
        <f>IF($A112="","",SUM($E$7:$E112))</f>
        <v/>
      </c>
      <c r="P112" s="51">
        <f>IF($A112="","",IFERROR($E112/'Settings'!$B$9,""))</f>
        <v/>
      </c>
      <c r="Q112" s="54">
        <f>IF($A112="","",IFERROR($P112*'Settings'!$B$10,""))</f>
        <v/>
      </c>
      <c r="R112" s="25" t="n"/>
      <c r="S112" s="26" t="n"/>
      <c r="T112" s="34">
        <f>IF($A112="","",IF($B112="","Missing origin",IF($C112="","Missing destination",IF($D112="","Assign driver",IF(OR($E112&lt;=0,$G112&lt;=0),"Check miles/speed",IF(COUNTIF($A$7:$A$206,$A112)&gt;1,"Duplicate leg number",IF(OR(AND(ROW()=7,$A112&lt;&gt;1),AND(ROW()&gt;7,$A112&lt;&gt;IFERROR($A111+1,$A112))),"Check leg sequence",IF(AND($N112&lt;&gt;"",$N112&lt;'Settings'!$B$12),"Short assignment gap",IF(AND('Settings'!$B$5&lt;&gt;"",$L112&gt;'Settings'!$B$5),"After target delivery","OK")))))))))</f>
        <v/>
      </c>
    </row>
    <row r="113" ht="21" customHeight="1">
      <c r="A113" s="25" t="n"/>
      <c r="B113" s="26" t="n"/>
      <c r="C113" s="26" t="n"/>
      <c r="D113" s="26" t="n"/>
      <c r="E113" s="27" t="n"/>
      <c r="F113" s="28" t="n"/>
      <c r="G113" s="29">
        <f>IF($A113="","",IFERROR(IF($F113="",'Settings'!$B$8,$F113),""))</f>
        <v/>
      </c>
      <c r="H113" s="51">
        <f>IF($A113="","",IFERROR($E113/$G113,""))</f>
        <v/>
      </c>
      <c r="I113" s="52" t="n"/>
      <c r="J113" s="51">
        <f>IF($A113="","",IFERROR(IF($I113="",'Settings'!$B$13,$I113),""))</f>
        <v/>
      </c>
      <c r="K113" s="53">
        <f>IF($A113="","",IFERROR($L112+$J112/24,""))</f>
        <v/>
      </c>
      <c r="L113" s="53">
        <f>IF($A113="","",IFERROR($K113+$H113/24,""))</f>
        <v/>
      </c>
      <c r="M113" s="50">
        <f>IF($K113="","",INT($K113))</f>
        <v/>
      </c>
      <c r="N113" s="51">
        <f>IF($A113="","",IFERROR(($K113-LOOKUP(2,1/($D$7:$D112=$D113),$L$7:$L112))*24,""))</f>
        <v/>
      </c>
      <c r="O113" s="32">
        <f>IF($A113="","",SUM($E$7:$E113))</f>
        <v/>
      </c>
      <c r="P113" s="51">
        <f>IF($A113="","",IFERROR($E113/'Settings'!$B$9,""))</f>
        <v/>
      </c>
      <c r="Q113" s="54">
        <f>IF($A113="","",IFERROR($P113*'Settings'!$B$10,""))</f>
        <v/>
      </c>
      <c r="R113" s="25" t="n"/>
      <c r="S113" s="26" t="n"/>
      <c r="T113" s="34">
        <f>IF($A113="","",IF($B113="","Missing origin",IF($C113="","Missing destination",IF($D113="","Assign driver",IF(OR($E113&lt;=0,$G113&lt;=0),"Check miles/speed",IF(COUNTIF($A$7:$A$206,$A113)&gt;1,"Duplicate leg number",IF(OR(AND(ROW()=7,$A113&lt;&gt;1),AND(ROW()&gt;7,$A113&lt;&gt;IFERROR($A112+1,$A113))),"Check leg sequence",IF(AND($N113&lt;&gt;"",$N113&lt;'Settings'!$B$12),"Short assignment gap",IF(AND('Settings'!$B$5&lt;&gt;"",$L113&gt;'Settings'!$B$5),"After target delivery","OK")))))))))</f>
        <v/>
      </c>
    </row>
    <row r="114" ht="21" customHeight="1">
      <c r="A114" s="25" t="n"/>
      <c r="B114" s="26" t="n"/>
      <c r="C114" s="26" t="n"/>
      <c r="D114" s="26" t="n"/>
      <c r="E114" s="27" t="n"/>
      <c r="F114" s="28" t="n"/>
      <c r="G114" s="29">
        <f>IF($A114="","",IFERROR(IF($F114="",'Settings'!$B$8,$F114),""))</f>
        <v/>
      </c>
      <c r="H114" s="51">
        <f>IF($A114="","",IFERROR($E114/$G114,""))</f>
        <v/>
      </c>
      <c r="I114" s="52" t="n"/>
      <c r="J114" s="51">
        <f>IF($A114="","",IFERROR(IF($I114="",'Settings'!$B$13,$I114),""))</f>
        <v/>
      </c>
      <c r="K114" s="53">
        <f>IF($A114="","",IFERROR($L113+$J113/24,""))</f>
        <v/>
      </c>
      <c r="L114" s="53">
        <f>IF($A114="","",IFERROR($K114+$H114/24,""))</f>
        <v/>
      </c>
      <c r="M114" s="50">
        <f>IF($K114="","",INT($K114))</f>
        <v/>
      </c>
      <c r="N114" s="51">
        <f>IF($A114="","",IFERROR(($K114-LOOKUP(2,1/($D$7:$D113=$D114),$L$7:$L113))*24,""))</f>
        <v/>
      </c>
      <c r="O114" s="32">
        <f>IF($A114="","",SUM($E$7:$E114))</f>
        <v/>
      </c>
      <c r="P114" s="51">
        <f>IF($A114="","",IFERROR($E114/'Settings'!$B$9,""))</f>
        <v/>
      </c>
      <c r="Q114" s="54">
        <f>IF($A114="","",IFERROR($P114*'Settings'!$B$10,""))</f>
        <v/>
      </c>
      <c r="R114" s="25" t="n"/>
      <c r="S114" s="26" t="n"/>
      <c r="T114" s="34">
        <f>IF($A114="","",IF($B114="","Missing origin",IF($C114="","Missing destination",IF($D114="","Assign driver",IF(OR($E114&lt;=0,$G114&lt;=0),"Check miles/speed",IF(COUNTIF($A$7:$A$206,$A114)&gt;1,"Duplicate leg number",IF(OR(AND(ROW()=7,$A114&lt;&gt;1),AND(ROW()&gt;7,$A114&lt;&gt;IFERROR($A113+1,$A114))),"Check leg sequence",IF(AND($N114&lt;&gt;"",$N114&lt;'Settings'!$B$12),"Short assignment gap",IF(AND('Settings'!$B$5&lt;&gt;"",$L114&gt;'Settings'!$B$5),"After target delivery","OK")))))))))</f>
        <v/>
      </c>
    </row>
    <row r="115" ht="21" customHeight="1">
      <c r="A115" s="25" t="n"/>
      <c r="B115" s="26" t="n"/>
      <c r="C115" s="26" t="n"/>
      <c r="D115" s="26" t="n"/>
      <c r="E115" s="27" t="n"/>
      <c r="F115" s="28" t="n"/>
      <c r="G115" s="29">
        <f>IF($A115="","",IFERROR(IF($F115="",'Settings'!$B$8,$F115),""))</f>
        <v/>
      </c>
      <c r="H115" s="51">
        <f>IF($A115="","",IFERROR($E115/$G115,""))</f>
        <v/>
      </c>
      <c r="I115" s="52" t="n"/>
      <c r="J115" s="51">
        <f>IF($A115="","",IFERROR(IF($I115="",'Settings'!$B$13,$I115),""))</f>
        <v/>
      </c>
      <c r="K115" s="53">
        <f>IF($A115="","",IFERROR($L114+$J114/24,""))</f>
        <v/>
      </c>
      <c r="L115" s="53">
        <f>IF($A115="","",IFERROR($K115+$H115/24,""))</f>
        <v/>
      </c>
      <c r="M115" s="50">
        <f>IF($K115="","",INT($K115))</f>
        <v/>
      </c>
      <c r="N115" s="51">
        <f>IF($A115="","",IFERROR(($K115-LOOKUP(2,1/($D$7:$D114=$D115),$L$7:$L114))*24,""))</f>
        <v/>
      </c>
      <c r="O115" s="32">
        <f>IF($A115="","",SUM($E$7:$E115))</f>
        <v/>
      </c>
      <c r="P115" s="51">
        <f>IF($A115="","",IFERROR($E115/'Settings'!$B$9,""))</f>
        <v/>
      </c>
      <c r="Q115" s="54">
        <f>IF($A115="","",IFERROR($P115*'Settings'!$B$10,""))</f>
        <v/>
      </c>
      <c r="R115" s="25" t="n"/>
      <c r="S115" s="26" t="n"/>
      <c r="T115" s="34">
        <f>IF($A115="","",IF($B115="","Missing origin",IF($C115="","Missing destination",IF($D115="","Assign driver",IF(OR($E115&lt;=0,$G115&lt;=0),"Check miles/speed",IF(COUNTIF($A$7:$A$206,$A115)&gt;1,"Duplicate leg number",IF(OR(AND(ROW()=7,$A115&lt;&gt;1),AND(ROW()&gt;7,$A115&lt;&gt;IFERROR($A114+1,$A115))),"Check leg sequence",IF(AND($N115&lt;&gt;"",$N115&lt;'Settings'!$B$12),"Short assignment gap",IF(AND('Settings'!$B$5&lt;&gt;"",$L115&gt;'Settings'!$B$5),"After target delivery","OK")))))))))</f>
        <v/>
      </c>
    </row>
    <row r="116" ht="21" customHeight="1">
      <c r="A116" s="25" t="n"/>
      <c r="B116" s="26" t="n"/>
      <c r="C116" s="26" t="n"/>
      <c r="D116" s="26" t="n"/>
      <c r="E116" s="27" t="n"/>
      <c r="F116" s="28" t="n"/>
      <c r="G116" s="29">
        <f>IF($A116="","",IFERROR(IF($F116="",'Settings'!$B$8,$F116),""))</f>
        <v/>
      </c>
      <c r="H116" s="51">
        <f>IF($A116="","",IFERROR($E116/$G116,""))</f>
        <v/>
      </c>
      <c r="I116" s="52" t="n"/>
      <c r="J116" s="51">
        <f>IF($A116="","",IFERROR(IF($I116="",'Settings'!$B$13,$I116),""))</f>
        <v/>
      </c>
      <c r="K116" s="53">
        <f>IF($A116="","",IFERROR($L115+$J115/24,""))</f>
        <v/>
      </c>
      <c r="L116" s="53">
        <f>IF($A116="","",IFERROR($K116+$H116/24,""))</f>
        <v/>
      </c>
      <c r="M116" s="50">
        <f>IF($K116="","",INT($K116))</f>
        <v/>
      </c>
      <c r="N116" s="51">
        <f>IF($A116="","",IFERROR(($K116-LOOKUP(2,1/($D$7:$D115=$D116),$L$7:$L115))*24,""))</f>
        <v/>
      </c>
      <c r="O116" s="32">
        <f>IF($A116="","",SUM($E$7:$E116))</f>
        <v/>
      </c>
      <c r="P116" s="51">
        <f>IF($A116="","",IFERROR($E116/'Settings'!$B$9,""))</f>
        <v/>
      </c>
      <c r="Q116" s="54">
        <f>IF($A116="","",IFERROR($P116*'Settings'!$B$10,""))</f>
        <v/>
      </c>
      <c r="R116" s="25" t="n"/>
      <c r="S116" s="26" t="n"/>
      <c r="T116" s="34">
        <f>IF($A116="","",IF($B116="","Missing origin",IF($C116="","Missing destination",IF($D116="","Assign driver",IF(OR($E116&lt;=0,$G116&lt;=0),"Check miles/speed",IF(COUNTIF($A$7:$A$206,$A116)&gt;1,"Duplicate leg number",IF(OR(AND(ROW()=7,$A116&lt;&gt;1),AND(ROW()&gt;7,$A116&lt;&gt;IFERROR($A115+1,$A116))),"Check leg sequence",IF(AND($N116&lt;&gt;"",$N116&lt;'Settings'!$B$12),"Short assignment gap",IF(AND('Settings'!$B$5&lt;&gt;"",$L116&gt;'Settings'!$B$5),"After target delivery","OK")))))))))</f>
        <v/>
      </c>
    </row>
    <row r="117" ht="21" customHeight="1">
      <c r="A117" s="25" t="n"/>
      <c r="B117" s="26" t="n"/>
      <c r="C117" s="26" t="n"/>
      <c r="D117" s="26" t="n"/>
      <c r="E117" s="27" t="n"/>
      <c r="F117" s="28" t="n"/>
      <c r="G117" s="29">
        <f>IF($A117="","",IFERROR(IF($F117="",'Settings'!$B$8,$F117),""))</f>
        <v/>
      </c>
      <c r="H117" s="51">
        <f>IF($A117="","",IFERROR($E117/$G117,""))</f>
        <v/>
      </c>
      <c r="I117" s="52" t="n"/>
      <c r="J117" s="51">
        <f>IF($A117="","",IFERROR(IF($I117="",'Settings'!$B$13,$I117),""))</f>
        <v/>
      </c>
      <c r="K117" s="53">
        <f>IF($A117="","",IFERROR($L116+$J116/24,""))</f>
        <v/>
      </c>
      <c r="L117" s="53">
        <f>IF($A117="","",IFERROR($K117+$H117/24,""))</f>
        <v/>
      </c>
      <c r="M117" s="50">
        <f>IF($K117="","",INT($K117))</f>
        <v/>
      </c>
      <c r="N117" s="51">
        <f>IF($A117="","",IFERROR(($K117-LOOKUP(2,1/($D$7:$D116=$D117),$L$7:$L116))*24,""))</f>
        <v/>
      </c>
      <c r="O117" s="32">
        <f>IF($A117="","",SUM($E$7:$E117))</f>
        <v/>
      </c>
      <c r="P117" s="51">
        <f>IF($A117="","",IFERROR($E117/'Settings'!$B$9,""))</f>
        <v/>
      </c>
      <c r="Q117" s="54">
        <f>IF($A117="","",IFERROR($P117*'Settings'!$B$10,""))</f>
        <v/>
      </c>
      <c r="R117" s="25" t="n"/>
      <c r="S117" s="26" t="n"/>
      <c r="T117" s="34">
        <f>IF($A117="","",IF($B117="","Missing origin",IF($C117="","Missing destination",IF($D117="","Assign driver",IF(OR($E117&lt;=0,$G117&lt;=0),"Check miles/speed",IF(COUNTIF($A$7:$A$206,$A117)&gt;1,"Duplicate leg number",IF(OR(AND(ROW()=7,$A117&lt;&gt;1),AND(ROW()&gt;7,$A117&lt;&gt;IFERROR($A116+1,$A117))),"Check leg sequence",IF(AND($N117&lt;&gt;"",$N117&lt;'Settings'!$B$12),"Short assignment gap",IF(AND('Settings'!$B$5&lt;&gt;"",$L117&gt;'Settings'!$B$5),"After target delivery","OK")))))))))</f>
        <v/>
      </c>
    </row>
    <row r="118" ht="21" customHeight="1">
      <c r="A118" s="25" t="n"/>
      <c r="B118" s="26" t="n"/>
      <c r="C118" s="26" t="n"/>
      <c r="D118" s="26" t="n"/>
      <c r="E118" s="27" t="n"/>
      <c r="F118" s="28" t="n"/>
      <c r="G118" s="29">
        <f>IF($A118="","",IFERROR(IF($F118="",'Settings'!$B$8,$F118),""))</f>
        <v/>
      </c>
      <c r="H118" s="51">
        <f>IF($A118="","",IFERROR($E118/$G118,""))</f>
        <v/>
      </c>
      <c r="I118" s="52" t="n"/>
      <c r="J118" s="51">
        <f>IF($A118="","",IFERROR(IF($I118="",'Settings'!$B$13,$I118),""))</f>
        <v/>
      </c>
      <c r="K118" s="53">
        <f>IF($A118="","",IFERROR($L117+$J117/24,""))</f>
        <v/>
      </c>
      <c r="L118" s="53">
        <f>IF($A118="","",IFERROR($K118+$H118/24,""))</f>
        <v/>
      </c>
      <c r="M118" s="50">
        <f>IF($K118="","",INT($K118))</f>
        <v/>
      </c>
      <c r="N118" s="51">
        <f>IF($A118="","",IFERROR(($K118-LOOKUP(2,1/($D$7:$D117=$D118),$L$7:$L117))*24,""))</f>
        <v/>
      </c>
      <c r="O118" s="32">
        <f>IF($A118="","",SUM($E$7:$E118))</f>
        <v/>
      </c>
      <c r="P118" s="51">
        <f>IF($A118="","",IFERROR($E118/'Settings'!$B$9,""))</f>
        <v/>
      </c>
      <c r="Q118" s="54">
        <f>IF($A118="","",IFERROR($P118*'Settings'!$B$10,""))</f>
        <v/>
      </c>
      <c r="R118" s="25" t="n"/>
      <c r="S118" s="26" t="n"/>
      <c r="T118" s="34">
        <f>IF($A118="","",IF($B118="","Missing origin",IF($C118="","Missing destination",IF($D118="","Assign driver",IF(OR($E118&lt;=0,$G118&lt;=0),"Check miles/speed",IF(COUNTIF($A$7:$A$206,$A118)&gt;1,"Duplicate leg number",IF(OR(AND(ROW()=7,$A118&lt;&gt;1),AND(ROW()&gt;7,$A118&lt;&gt;IFERROR($A117+1,$A118))),"Check leg sequence",IF(AND($N118&lt;&gt;"",$N118&lt;'Settings'!$B$12),"Short assignment gap",IF(AND('Settings'!$B$5&lt;&gt;"",$L118&gt;'Settings'!$B$5),"After target delivery","OK")))))))))</f>
        <v/>
      </c>
    </row>
    <row r="119" ht="21" customHeight="1">
      <c r="A119" s="25" t="n"/>
      <c r="B119" s="26" t="n"/>
      <c r="C119" s="26" t="n"/>
      <c r="D119" s="26" t="n"/>
      <c r="E119" s="27" t="n"/>
      <c r="F119" s="28" t="n"/>
      <c r="G119" s="29">
        <f>IF($A119="","",IFERROR(IF($F119="",'Settings'!$B$8,$F119),""))</f>
        <v/>
      </c>
      <c r="H119" s="51">
        <f>IF($A119="","",IFERROR($E119/$G119,""))</f>
        <v/>
      </c>
      <c r="I119" s="52" t="n"/>
      <c r="J119" s="51">
        <f>IF($A119="","",IFERROR(IF($I119="",'Settings'!$B$13,$I119),""))</f>
        <v/>
      </c>
      <c r="K119" s="53">
        <f>IF($A119="","",IFERROR($L118+$J118/24,""))</f>
        <v/>
      </c>
      <c r="L119" s="53">
        <f>IF($A119="","",IFERROR($K119+$H119/24,""))</f>
        <v/>
      </c>
      <c r="M119" s="50">
        <f>IF($K119="","",INT($K119))</f>
        <v/>
      </c>
      <c r="N119" s="51">
        <f>IF($A119="","",IFERROR(($K119-LOOKUP(2,1/($D$7:$D118=$D119),$L$7:$L118))*24,""))</f>
        <v/>
      </c>
      <c r="O119" s="32">
        <f>IF($A119="","",SUM($E$7:$E119))</f>
        <v/>
      </c>
      <c r="P119" s="51">
        <f>IF($A119="","",IFERROR($E119/'Settings'!$B$9,""))</f>
        <v/>
      </c>
      <c r="Q119" s="54">
        <f>IF($A119="","",IFERROR($P119*'Settings'!$B$10,""))</f>
        <v/>
      </c>
      <c r="R119" s="25" t="n"/>
      <c r="S119" s="26" t="n"/>
      <c r="T119" s="34">
        <f>IF($A119="","",IF($B119="","Missing origin",IF($C119="","Missing destination",IF($D119="","Assign driver",IF(OR($E119&lt;=0,$G119&lt;=0),"Check miles/speed",IF(COUNTIF($A$7:$A$206,$A119)&gt;1,"Duplicate leg number",IF(OR(AND(ROW()=7,$A119&lt;&gt;1),AND(ROW()&gt;7,$A119&lt;&gt;IFERROR($A118+1,$A119))),"Check leg sequence",IF(AND($N119&lt;&gt;"",$N119&lt;'Settings'!$B$12),"Short assignment gap",IF(AND('Settings'!$B$5&lt;&gt;"",$L119&gt;'Settings'!$B$5),"After target delivery","OK")))))))))</f>
        <v/>
      </c>
    </row>
    <row r="120" ht="21" customHeight="1">
      <c r="A120" s="25" t="n"/>
      <c r="B120" s="26" t="n"/>
      <c r="C120" s="26" t="n"/>
      <c r="D120" s="26" t="n"/>
      <c r="E120" s="27" t="n"/>
      <c r="F120" s="28" t="n"/>
      <c r="G120" s="29">
        <f>IF($A120="","",IFERROR(IF($F120="",'Settings'!$B$8,$F120),""))</f>
        <v/>
      </c>
      <c r="H120" s="51">
        <f>IF($A120="","",IFERROR($E120/$G120,""))</f>
        <v/>
      </c>
      <c r="I120" s="52" t="n"/>
      <c r="J120" s="51">
        <f>IF($A120="","",IFERROR(IF($I120="",'Settings'!$B$13,$I120),""))</f>
        <v/>
      </c>
      <c r="K120" s="53">
        <f>IF($A120="","",IFERROR($L119+$J119/24,""))</f>
        <v/>
      </c>
      <c r="L120" s="53">
        <f>IF($A120="","",IFERROR($K120+$H120/24,""))</f>
        <v/>
      </c>
      <c r="M120" s="50">
        <f>IF($K120="","",INT($K120))</f>
        <v/>
      </c>
      <c r="N120" s="51">
        <f>IF($A120="","",IFERROR(($K120-LOOKUP(2,1/($D$7:$D119=$D120),$L$7:$L119))*24,""))</f>
        <v/>
      </c>
      <c r="O120" s="32">
        <f>IF($A120="","",SUM($E$7:$E120))</f>
        <v/>
      </c>
      <c r="P120" s="51">
        <f>IF($A120="","",IFERROR($E120/'Settings'!$B$9,""))</f>
        <v/>
      </c>
      <c r="Q120" s="54">
        <f>IF($A120="","",IFERROR($P120*'Settings'!$B$10,""))</f>
        <v/>
      </c>
      <c r="R120" s="25" t="n"/>
      <c r="S120" s="26" t="n"/>
      <c r="T120" s="34">
        <f>IF($A120="","",IF($B120="","Missing origin",IF($C120="","Missing destination",IF($D120="","Assign driver",IF(OR($E120&lt;=0,$G120&lt;=0),"Check miles/speed",IF(COUNTIF($A$7:$A$206,$A120)&gt;1,"Duplicate leg number",IF(OR(AND(ROW()=7,$A120&lt;&gt;1),AND(ROW()&gt;7,$A120&lt;&gt;IFERROR($A119+1,$A120))),"Check leg sequence",IF(AND($N120&lt;&gt;"",$N120&lt;'Settings'!$B$12),"Short assignment gap",IF(AND('Settings'!$B$5&lt;&gt;"",$L120&gt;'Settings'!$B$5),"After target delivery","OK")))))))))</f>
        <v/>
      </c>
    </row>
    <row r="121" ht="21" customHeight="1">
      <c r="A121" s="25" t="n"/>
      <c r="B121" s="26" t="n"/>
      <c r="C121" s="26" t="n"/>
      <c r="D121" s="26" t="n"/>
      <c r="E121" s="27" t="n"/>
      <c r="F121" s="28" t="n"/>
      <c r="G121" s="29">
        <f>IF($A121="","",IFERROR(IF($F121="",'Settings'!$B$8,$F121),""))</f>
        <v/>
      </c>
      <c r="H121" s="51">
        <f>IF($A121="","",IFERROR($E121/$G121,""))</f>
        <v/>
      </c>
      <c r="I121" s="52" t="n"/>
      <c r="J121" s="51">
        <f>IF($A121="","",IFERROR(IF($I121="",'Settings'!$B$13,$I121),""))</f>
        <v/>
      </c>
      <c r="K121" s="53">
        <f>IF($A121="","",IFERROR($L120+$J120/24,""))</f>
        <v/>
      </c>
      <c r="L121" s="53">
        <f>IF($A121="","",IFERROR($K121+$H121/24,""))</f>
        <v/>
      </c>
      <c r="M121" s="50">
        <f>IF($K121="","",INT($K121))</f>
        <v/>
      </c>
      <c r="N121" s="51">
        <f>IF($A121="","",IFERROR(($K121-LOOKUP(2,1/($D$7:$D120=$D121),$L$7:$L120))*24,""))</f>
        <v/>
      </c>
      <c r="O121" s="32">
        <f>IF($A121="","",SUM($E$7:$E121))</f>
        <v/>
      </c>
      <c r="P121" s="51">
        <f>IF($A121="","",IFERROR($E121/'Settings'!$B$9,""))</f>
        <v/>
      </c>
      <c r="Q121" s="54">
        <f>IF($A121="","",IFERROR($P121*'Settings'!$B$10,""))</f>
        <v/>
      </c>
      <c r="R121" s="25" t="n"/>
      <c r="S121" s="26" t="n"/>
      <c r="T121" s="34">
        <f>IF($A121="","",IF($B121="","Missing origin",IF($C121="","Missing destination",IF($D121="","Assign driver",IF(OR($E121&lt;=0,$G121&lt;=0),"Check miles/speed",IF(COUNTIF($A$7:$A$206,$A121)&gt;1,"Duplicate leg number",IF(OR(AND(ROW()=7,$A121&lt;&gt;1),AND(ROW()&gt;7,$A121&lt;&gt;IFERROR($A120+1,$A121))),"Check leg sequence",IF(AND($N121&lt;&gt;"",$N121&lt;'Settings'!$B$12),"Short assignment gap",IF(AND('Settings'!$B$5&lt;&gt;"",$L121&gt;'Settings'!$B$5),"After target delivery","OK")))))))))</f>
        <v/>
      </c>
    </row>
    <row r="122" ht="21" customHeight="1">
      <c r="A122" s="25" t="n"/>
      <c r="B122" s="26" t="n"/>
      <c r="C122" s="26" t="n"/>
      <c r="D122" s="26" t="n"/>
      <c r="E122" s="27" t="n"/>
      <c r="F122" s="28" t="n"/>
      <c r="G122" s="29">
        <f>IF($A122="","",IFERROR(IF($F122="",'Settings'!$B$8,$F122),""))</f>
        <v/>
      </c>
      <c r="H122" s="51">
        <f>IF($A122="","",IFERROR($E122/$G122,""))</f>
        <v/>
      </c>
      <c r="I122" s="52" t="n"/>
      <c r="J122" s="51">
        <f>IF($A122="","",IFERROR(IF($I122="",'Settings'!$B$13,$I122),""))</f>
        <v/>
      </c>
      <c r="K122" s="53">
        <f>IF($A122="","",IFERROR($L121+$J121/24,""))</f>
        <v/>
      </c>
      <c r="L122" s="53">
        <f>IF($A122="","",IFERROR($K122+$H122/24,""))</f>
        <v/>
      </c>
      <c r="M122" s="50">
        <f>IF($K122="","",INT($K122))</f>
        <v/>
      </c>
      <c r="N122" s="51">
        <f>IF($A122="","",IFERROR(($K122-LOOKUP(2,1/($D$7:$D121=$D122),$L$7:$L121))*24,""))</f>
        <v/>
      </c>
      <c r="O122" s="32">
        <f>IF($A122="","",SUM($E$7:$E122))</f>
        <v/>
      </c>
      <c r="P122" s="51">
        <f>IF($A122="","",IFERROR($E122/'Settings'!$B$9,""))</f>
        <v/>
      </c>
      <c r="Q122" s="54">
        <f>IF($A122="","",IFERROR($P122*'Settings'!$B$10,""))</f>
        <v/>
      </c>
      <c r="R122" s="25" t="n"/>
      <c r="S122" s="26" t="n"/>
      <c r="T122" s="34">
        <f>IF($A122="","",IF($B122="","Missing origin",IF($C122="","Missing destination",IF($D122="","Assign driver",IF(OR($E122&lt;=0,$G122&lt;=0),"Check miles/speed",IF(COUNTIF($A$7:$A$206,$A122)&gt;1,"Duplicate leg number",IF(OR(AND(ROW()=7,$A122&lt;&gt;1),AND(ROW()&gt;7,$A122&lt;&gt;IFERROR($A121+1,$A122))),"Check leg sequence",IF(AND($N122&lt;&gt;"",$N122&lt;'Settings'!$B$12),"Short assignment gap",IF(AND('Settings'!$B$5&lt;&gt;"",$L122&gt;'Settings'!$B$5),"After target delivery","OK")))))))))</f>
        <v/>
      </c>
    </row>
    <row r="123" ht="21" customHeight="1">
      <c r="A123" s="25" t="n"/>
      <c r="B123" s="26" t="n"/>
      <c r="C123" s="26" t="n"/>
      <c r="D123" s="26" t="n"/>
      <c r="E123" s="27" t="n"/>
      <c r="F123" s="28" t="n"/>
      <c r="G123" s="29">
        <f>IF($A123="","",IFERROR(IF($F123="",'Settings'!$B$8,$F123),""))</f>
        <v/>
      </c>
      <c r="H123" s="51">
        <f>IF($A123="","",IFERROR($E123/$G123,""))</f>
        <v/>
      </c>
      <c r="I123" s="52" t="n"/>
      <c r="J123" s="51">
        <f>IF($A123="","",IFERROR(IF($I123="",'Settings'!$B$13,$I123),""))</f>
        <v/>
      </c>
      <c r="K123" s="53">
        <f>IF($A123="","",IFERROR($L122+$J122/24,""))</f>
        <v/>
      </c>
      <c r="L123" s="53">
        <f>IF($A123="","",IFERROR($K123+$H123/24,""))</f>
        <v/>
      </c>
      <c r="M123" s="50">
        <f>IF($K123="","",INT($K123))</f>
        <v/>
      </c>
      <c r="N123" s="51">
        <f>IF($A123="","",IFERROR(($K123-LOOKUP(2,1/($D$7:$D122=$D123),$L$7:$L122))*24,""))</f>
        <v/>
      </c>
      <c r="O123" s="32">
        <f>IF($A123="","",SUM($E$7:$E123))</f>
        <v/>
      </c>
      <c r="P123" s="51">
        <f>IF($A123="","",IFERROR($E123/'Settings'!$B$9,""))</f>
        <v/>
      </c>
      <c r="Q123" s="54">
        <f>IF($A123="","",IFERROR($P123*'Settings'!$B$10,""))</f>
        <v/>
      </c>
      <c r="R123" s="25" t="n"/>
      <c r="S123" s="26" t="n"/>
      <c r="T123" s="34">
        <f>IF($A123="","",IF($B123="","Missing origin",IF($C123="","Missing destination",IF($D123="","Assign driver",IF(OR($E123&lt;=0,$G123&lt;=0),"Check miles/speed",IF(COUNTIF($A$7:$A$206,$A123)&gt;1,"Duplicate leg number",IF(OR(AND(ROW()=7,$A123&lt;&gt;1),AND(ROW()&gt;7,$A123&lt;&gt;IFERROR($A122+1,$A123))),"Check leg sequence",IF(AND($N123&lt;&gt;"",$N123&lt;'Settings'!$B$12),"Short assignment gap",IF(AND('Settings'!$B$5&lt;&gt;"",$L123&gt;'Settings'!$B$5),"After target delivery","OK")))))))))</f>
        <v/>
      </c>
    </row>
    <row r="124" ht="21" customHeight="1">
      <c r="A124" s="25" t="n"/>
      <c r="B124" s="26" t="n"/>
      <c r="C124" s="26" t="n"/>
      <c r="D124" s="26" t="n"/>
      <c r="E124" s="27" t="n"/>
      <c r="F124" s="28" t="n"/>
      <c r="G124" s="29">
        <f>IF($A124="","",IFERROR(IF($F124="",'Settings'!$B$8,$F124),""))</f>
        <v/>
      </c>
      <c r="H124" s="51">
        <f>IF($A124="","",IFERROR($E124/$G124,""))</f>
        <v/>
      </c>
      <c r="I124" s="52" t="n"/>
      <c r="J124" s="51">
        <f>IF($A124="","",IFERROR(IF($I124="",'Settings'!$B$13,$I124),""))</f>
        <v/>
      </c>
      <c r="K124" s="53">
        <f>IF($A124="","",IFERROR($L123+$J123/24,""))</f>
        <v/>
      </c>
      <c r="L124" s="53">
        <f>IF($A124="","",IFERROR($K124+$H124/24,""))</f>
        <v/>
      </c>
      <c r="M124" s="50">
        <f>IF($K124="","",INT($K124))</f>
        <v/>
      </c>
      <c r="N124" s="51">
        <f>IF($A124="","",IFERROR(($K124-LOOKUP(2,1/($D$7:$D123=$D124),$L$7:$L123))*24,""))</f>
        <v/>
      </c>
      <c r="O124" s="32">
        <f>IF($A124="","",SUM($E$7:$E124))</f>
        <v/>
      </c>
      <c r="P124" s="51">
        <f>IF($A124="","",IFERROR($E124/'Settings'!$B$9,""))</f>
        <v/>
      </c>
      <c r="Q124" s="54">
        <f>IF($A124="","",IFERROR($P124*'Settings'!$B$10,""))</f>
        <v/>
      </c>
      <c r="R124" s="25" t="n"/>
      <c r="S124" s="26" t="n"/>
      <c r="T124" s="34">
        <f>IF($A124="","",IF($B124="","Missing origin",IF($C124="","Missing destination",IF($D124="","Assign driver",IF(OR($E124&lt;=0,$G124&lt;=0),"Check miles/speed",IF(COUNTIF($A$7:$A$206,$A124)&gt;1,"Duplicate leg number",IF(OR(AND(ROW()=7,$A124&lt;&gt;1),AND(ROW()&gt;7,$A124&lt;&gt;IFERROR($A123+1,$A124))),"Check leg sequence",IF(AND($N124&lt;&gt;"",$N124&lt;'Settings'!$B$12),"Short assignment gap",IF(AND('Settings'!$B$5&lt;&gt;"",$L124&gt;'Settings'!$B$5),"After target delivery","OK")))))))))</f>
        <v/>
      </c>
    </row>
    <row r="125" ht="21" customHeight="1">
      <c r="A125" s="25" t="n"/>
      <c r="B125" s="26" t="n"/>
      <c r="C125" s="26" t="n"/>
      <c r="D125" s="26" t="n"/>
      <c r="E125" s="27" t="n"/>
      <c r="F125" s="28" t="n"/>
      <c r="G125" s="29">
        <f>IF($A125="","",IFERROR(IF($F125="",'Settings'!$B$8,$F125),""))</f>
        <v/>
      </c>
      <c r="H125" s="51">
        <f>IF($A125="","",IFERROR($E125/$G125,""))</f>
        <v/>
      </c>
      <c r="I125" s="52" t="n"/>
      <c r="J125" s="51">
        <f>IF($A125="","",IFERROR(IF($I125="",'Settings'!$B$13,$I125),""))</f>
        <v/>
      </c>
      <c r="K125" s="53">
        <f>IF($A125="","",IFERROR($L124+$J124/24,""))</f>
        <v/>
      </c>
      <c r="L125" s="53">
        <f>IF($A125="","",IFERROR($K125+$H125/24,""))</f>
        <v/>
      </c>
      <c r="M125" s="50">
        <f>IF($K125="","",INT($K125))</f>
        <v/>
      </c>
      <c r="N125" s="51">
        <f>IF($A125="","",IFERROR(($K125-LOOKUP(2,1/($D$7:$D124=$D125),$L$7:$L124))*24,""))</f>
        <v/>
      </c>
      <c r="O125" s="32">
        <f>IF($A125="","",SUM($E$7:$E125))</f>
        <v/>
      </c>
      <c r="P125" s="51">
        <f>IF($A125="","",IFERROR($E125/'Settings'!$B$9,""))</f>
        <v/>
      </c>
      <c r="Q125" s="54">
        <f>IF($A125="","",IFERROR($P125*'Settings'!$B$10,""))</f>
        <v/>
      </c>
      <c r="R125" s="25" t="n"/>
      <c r="S125" s="26" t="n"/>
      <c r="T125" s="34">
        <f>IF($A125="","",IF($B125="","Missing origin",IF($C125="","Missing destination",IF($D125="","Assign driver",IF(OR($E125&lt;=0,$G125&lt;=0),"Check miles/speed",IF(COUNTIF($A$7:$A$206,$A125)&gt;1,"Duplicate leg number",IF(OR(AND(ROW()=7,$A125&lt;&gt;1),AND(ROW()&gt;7,$A125&lt;&gt;IFERROR($A124+1,$A125))),"Check leg sequence",IF(AND($N125&lt;&gt;"",$N125&lt;'Settings'!$B$12),"Short assignment gap",IF(AND('Settings'!$B$5&lt;&gt;"",$L125&gt;'Settings'!$B$5),"After target delivery","OK")))))))))</f>
        <v/>
      </c>
    </row>
    <row r="126" ht="21" customHeight="1">
      <c r="A126" s="25" t="n"/>
      <c r="B126" s="26" t="n"/>
      <c r="C126" s="26" t="n"/>
      <c r="D126" s="26" t="n"/>
      <c r="E126" s="27" t="n"/>
      <c r="F126" s="28" t="n"/>
      <c r="G126" s="29">
        <f>IF($A126="","",IFERROR(IF($F126="",'Settings'!$B$8,$F126),""))</f>
        <v/>
      </c>
      <c r="H126" s="51">
        <f>IF($A126="","",IFERROR($E126/$G126,""))</f>
        <v/>
      </c>
      <c r="I126" s="52" t="n"/>
      <c r="J126" s="51">
        <f>IF($A126="","",IFERROR(IF($I126="",'Settings'!$B$13,$I126),""))</f>
        <v/>
      </c>
      <c r="K126" s="53">
        <f>IF($A126="","",IFERROR($L125+$J125/24,""))</f>
        <v/>
      </c>
      <c r="L126" s="53">
        <f>IF($A126="","",IFERROR($K126+$H126/24,""))</f>
        <v/>
      </c>
      <c r="M126" s="50">
        <f>IF($K126="","",INT($K126))</f>
        <v/>
      </c>
      <c r="N126" s="51">
        <f>IF($A126="","",IFERROR(($K126-LOOKUP(2,1/($D$7:$D125=$D126),$L$7:$L125))*24,""))</f>
        <v/>
      </c>
      <c r="O126" s="32">
        <f>IF($A126="","",SUM($E$7:$E126))</f>
        <v/>
      </c>
      <c r="P126" s="51">
        <f>IF($A126="","",IFERROR($E126/'Settings'!$B$9,""))</f>
        <v/>
      </c>
      <c r="Q126" s="54">
        <f>IF($A126="","",IFERROR($P126*'Settings'!$B$10,""))</f>
        <v/>
      </c>
      <c r="R126" s="25" t="n"/>
      <c r="S126" s="26" t="n"/>
      <c r="T126" s="34">
        <f>IF($A126="","",IF($B126="","Missing origin",IF($C126="","Missing destination",IF($D126="","Assign driver",IF(OR($E126&lt;=0,$G126&lt;=0),"Check miles/speed",IF(COUNTIF($A$7:$A$206,$A126)&gt;1,"Duplicate leg number",IF(OR(AND(ROW()=7,$A126&lt;&gt;1),AND(ROW()&gt;7,$A126&lt;&gt;IFERROR($A125+1,$A126))),"Check leg sequence",IF(AND($N126&lt;&gt;"",$N126&lt;'Settings'!$B$12),"Short assignment gap",IF(AND('Settings'!$B$5&lt;&gt;"",$L126&gt;'Settings'!$B$5),"After target delivery","OK")))))))))</f>
        <v/>
      </c>
    </row>
    <row r="127" ht="21" customHeight="1">
      <c r="A127" s="25" t="n"/>
      <c r="B127" s="26" t="n"/>
      <c r="C127" s="26" t="n"/>
      <c r="D127" s="26" t="n"/>
      <c r="E127" s="27" t="n"/>
      <c r="F127" s="28" t="n"/>
      <c r="G127" s="29">
        <f>IF($A127="","",IFERROR(IF($F127="",'Settings'!$B$8,$F127),""))</f>
        <v/>
      </c>
      <c r="H127" s="51">
        <f>IF($A127="","",IFERROR($E127/$G127,""))</f>
        <v/>
      </c>
      <c r="I127" s="52" t="n"/>
      <c r="J127" s="51">
        <f>IF($A127="","",IFERROR(IF($I127="",'Settings'!$B$13,$I127),""))</f>
        <v/>
      </c>
      <c r="K127" s="53">
        <f>IF($A127="","",IFERROR($L126+$J126/24,""))</f>
        <v/>
      </c>
      <c r="L127" s="53">
        <f>IF($A127="","",IFERROR($K127+$H127/24,""))</f>
        <v/>
      </c>
      <c r="M127" s="50">
        <f>IF($K127="","",INT($K127))</f>
        <v/>
      </c>
      <c r="N127" s="51">
        <f>IF($A127="","",IFERROR(($K127-LOOKUP(2,1/($D$7:$D126=$D127),$L$7:$L126))*24,""))</f>
        <v/>
      </c>
      <c r="O127" s="32">
        <f>IF($A127="","",SUM($E$7:$E127))</f>
        <v/>
      </c>
      <c r="P127" s="51">
        <f>IF($A127="","",IFERROR($E127/'Settings'!$B$9,""))</f>
        <v/>
      </c>
      <c r="Q127" s="54">
        <f>IF($A127="","",IFERROR($P127*'Settings'!$B$10,""))</f>
        <v/>
      </c>
      <c r="R127" s="25" t="n"/>
      <c r="S127" s="26" t="n"/>
      <c r="T127" s="34">
        <f>IF($A127="","",IF($B127="","Missing origin",IF($C127="","Missing destination",IF($D127="","Assign driver",IF(OR($E127&lt;=0,$G127&lt;=0),"Check miles/speed",IF(COUNTIF($A$7:$A$206,$A127)&gt;1,"Duplicate leg number",IF(OR(AND(ROW()=7,$A127&lt;&gt;1),AND(ROW()&gt;7,$A127&lt;&gt;IFERROR($A126+1,$A127))),"Check leg sequence",IF(AND($N127&lt;&gt;"",$N127&lt;'Settings'!$B$12),"Short assignment gap",IF(AND('Settings'!$B$5&lt;&gt;"",$L127&gt;'Settings'!$B$5),"After target delivery","OK")))))))))</f>
        <v/>
      </c>
    </row>
    <row r="128" ht="21" customHeight="1">
      <c r="A128" s="25" t="n"/>
      <c r="B128" s="26" t="n"/>
      <c r="C128" s="26" t="n"/>
      <c r="D128" s="26" t="n"/>
      <c r="E128" s="27" t="n"/>
      <c r="F128" s="28" t="n"/>
      <c r="G128" s="29">
        <f>IF($A128="","",IFERROR(IF($F128="",'Settings'!$B$8,$F128),""))</f>
        <v/>
      </c>
      <c r="H128" s="51">
        <f>IF($A128="","",IFERROR($E128/$G128,""))</f>
        <v/>
      </c>
      <c r="I128" s="52" t="n"/>
      <c r="J128" s="51">
        <f>IF($A128="","",IFERROR(IF($I128="",'Settings'!$B$13,$I128),""))</f>
        <v/>
      </c>
      <c r="K128" s="53">
        <f>IF($A128="","",IFERROR($L127+$J127/24,""))</f>
        <v/>
      </c>
      <c r="L128" s="53">
        <f>IF($A128="","",IFERROR($K128+$H128/24,""))</f>
        <v/>
      </c>
      <c r="M128" s="50">
        <f>IF($K128="","",INT($K128))</f>
        <v/>
      </c>
      <c r="N128" s="51">
        <f>IF($A128="","",IFERROR(($K128-LOOKUP(2,1/($D$7:$D127=$D128),$L$7:$L127))*24,""))</f>
        <v/>
      </c>
      <c r="O128" s="32">
        <f>IF($A128="","",SUM($E$7:$E128))</f>
        <v/>
      </c>
      <c r="P128" s="51">
        <f>IF($A128="","",IFERROR($E128/'Settings'!$B$9,""))</f>
        <v/>
      </c>
      <c r="Q128" s="54">
        <f>IF($A128="","",IFERROR($P128*'Settings'!$B$10,""))</f>
        <v/>
      </c>
      <c r="R128" s="25" t="n"/>
      <c r="S128" s="26" t="n"/>
      <c r="T128" s="34">
        <f>IF($A128="","",IF($B128="","Missing origin",IF($C128="","Missing destination",IF($D128="","Assign driver",IF(OR($E128&lt;=0,$G128&lt;=0),"Check miles/speed",IF(COUNTIF($A$7:$A$206,$A128)&gt;1,"Duplicate leg number",IF(OR(AND(ROW()=7,$A128&lt;&gt;1),AND(ROW()&gt;7,$A128&lt;&gt;IFERROR($A127+1,$A128))),"Check leg sequence",IF(AND($N128&lt;&gt;"",$N128&lt;'Settings'!$B$12),"Short assignment gap",IF(AND('Settings'!$B$5&lt;&gt;"",$L128&gt;'Settings'!$B$5),"After target delivery","OK")))))))))</f>
        <v/>
      </c>
    </row>
    <row r="129" ht="21" customHeight="1">
      <c r="A129" s="25" t="n"/>
      <c r="B129" s="26" t="n"/>
      <c r="C129" s="26" t="n"/>
      <c r="D129" s="26" t="n"/>
      <c r="E129" s="27" t="n"/>
      <c r="F129" s="28" t="n"/>
      <c r="G129" s="29">
        <f>IF($A129="","",IFERROR(IF($F129="",'Settings'!$B$8,$F129),""))</f>
        <v/>
      </c>
      <c r="H129" s="51">
        <f>IF($A129="","",IFERROR($E129/$G129,""))</f>
        <v/>
      </c>
      <c r="I129" s="52" t="n"/>
      <c r="J129" s="51">
        <f>IF($A129="","",IFERROR(IF($I129="",'Settings'!$B$13,$I129),""))</f>
        <v/>
      </c>
      <c r="K129" s="53">
        <f>IF($A129="","",IFERROR($L128+$J128/24,""))</f>
        <v/>
      </c>
      <c r="L129" s="53">
        <f>IF($A129="","",IFERROR($K129+$H129/24,""))</f>
        <v/>
      </c>
      <c r="M129" s="50">
        <f>IF($K129="","",INT($K129))</f>
        <v/>
      </c>
      <c r="N129" s="51">
        <f>IF($A129="","",IFERROR(($K129-LOOKUP(2,1/($D$7:$D128=$D129),$L$7:$L128))*24,""))</f>
        <v/>
      </c>
      <c r="O129" s="32">
        <f>IF($A129="","",SUM($E$7:$E129))</f>
        <v/>
      </c>
      <c r="P129" s="51">
        <f>IF($A129="","",IFERROR($E129/'Settings'!$B$9,""))</f>
        <v/>
      </c>
      <c r="Q129" s="54">
        <f>IF($A129="","",IFERROR($P129*'Settings'!$B$10,""))</f>
        <v/>
      </c>
      <c r="R129" s="25" t="n"/>
      <c r="S129" s="26" t="n"/>
      <c r="T129" s="34">
        <f>IF($A129="","",IF($B129="","Missing origin",IF($C129="","Missing destination",IF($D129="","Assign driver",IF(OR($E129&lt;=0,$G129&lt;=0),"Check miles/speed",IF(COUNTIF($A$7:$A$206,$A129)&gt;1,"Duplicate leg number",IF(OR(AND(ROW()=7,$A129&lt;&gt;1),AND(ROW()&gt;7,$A129&lt;&gt;IFERROR($A128+1,$A129))),"Check leg sequence",IF(AND($N129&lt;&gt;"",$N129&lt;'Settings'!$B$12),"Short assignment gap",IF(AND('Settings'!$B$5&lt;&gt;"",$L129&gt;'Settings'!$B$5),"After target delivery","OK")))))))))</f>
        <v/>
      </c>
    </row>
    <row r="130" ht="21" customHeight="1">
      <c r="A130" s="25" t="n"/>
      <c r="B130" s="26" t="n"/>
      <c r="C130" s="26" t="n"/>
      <c r="D130" s="26" t="n"/>
      <c r="E130" s="27" t="n"/>
      <c r="F130" s="28" t="n"/>
      <c r="G130" s="29">
        <f>IF($A130="","",IFERROR(IF($F130="",'Settings'!$B$8,$F130),""))</f>
        <v/>
      </c>
      <c r="H130" s="51">
        <f>IF($A130="","",IFERROR($E130/$G130,""))</f>
        <v/>
      </c>
      <c r="I130" s="52" t="n"/>
      <c r="J130" s="51">
        <f>IF($A130="","",IFERROR(IF($I130="",'Settings'!$B$13,$I130),""))</f>
        <v/>
      </c>
      <c r="K130" s="53">
        <f>IF($A130="","",IFERROR($L129+$J129/24,""))</f>
        <v/>
      </c>
      <c r="L130" s="53">
        <f>IF($A130="","",IFERROR($K130+$H130/24,""))</f>
        <v/>
      </c>
      <c r="M130" s="50">
        <f>IF($K130="","",INT($K130))</f>
        <v/>
      </c>
      <c r="N130" s="51">
        <f>IF($A130="","",IFERROR(($K130-LOOKUP(2,1/($D$7:$D129=$D130),$L$7:$L129))*24,""))</f>
        <v/>
      </c>
      <c r="O130" s="32">
        <f>IF($A130="","",SUM($E$7:$E130))</f>
        <v/>
      </c>
      <c r="P130" s="51">
        <f>IF($A130="","",IFERROR($E130/'Settings'!$B$9,""))</f>
        <v/>
      </c>
      <c r="Q130" s="54">
        <f>IF($A130="","",IFERROR($P130*'Settings'!$B$10,""))</f>
        <v/>
      </c>
      <c r="R130" s="25" t="n"/>
      <c r="S130" s="26" t="n"/>
      <c r="T130" s="34">
        <f>IF($A130="","",IF($B130="","Missing origin",IF($C130="","Missing destination",IF($D130="","Assign driver",IF(OR($E130&lt;=0,$G130&lt;=0),"Check miles/speed",IF(COUNTIF($A$7:$A$206,$A130)&gt;1,"Duplicate leg number",IF(OR(AND(ROW()=7,$A130&lt;&gt;1),AND(ROW()&gt;7,$A130&lt;&gt;IFERROR($A129+1,$A130))),"Check leg sequence",IF(AND($N130&lt;&gt;"",$N130&lt;'Settings'!$B$12),"Short assignment gap",IF(AND('Settings'!$B$5&lt;&gt;"",$L130&gt;'Settings'!$B$5),"After target delivery","OK")))))))))</f>
        <v/>
      </c>
    </row>
    <row r="131" ht="21" customHeight="1">
      <c r="A131" s="25" t="n"/>
      <c r="B131" s="26" t="n"/>
      <c r="C131" s="26" t="n"/>
      <c r="D131" s="26" t="n"/>
      <c r="E131" s="27" t="n"/>
      <c r="F131" s="28" t="n"/>
      <c r="G131" s="29">
        <f>IF($A131="","",IFERROR(IF($F131="",'Settings'!$B$8,$F131),""))</f>
        <v/>
      </c>
      <c r="H131" s="51">
        <f>IF($A131="","",IFERROR($E131/$G131,""))</f>
        <v/>
      </c>
      <c r="I131" s="52" t="n"/>
      <c r="J131" s="51">
        <f>IF($A131="","",IFERROR(IF($I131="",'Settings'!$B$13,$I131),""))</f>
        <v/>
      </c>
      <c r="K131" s="53">
        <f>IF($A131="","",IFERROR($L130+$J130/24,""))</f>
        <v/>
      </c>
      <c r="L131" s="53">
        <f>IF($A131="","",IFERROR($K131+$H131/24,""))</f>
        <v/>
      </c>
      <c r="M131" s="50">
        <f>IF($K131="","",INT($K131))</f>
        <v/>
      </c>
      <c r="N131" s="51">
        <f>IF($A131="","",IFERROR(($K131-LOOKUP(2,1/($D$7:$D130=$D131),$L$7:$L130))*24,""))</f>
        <v/>
      </c>
      <c r="O131" s="32">
        <f>IF($A131="","",SUM($E$7:$E131))</f>
        <v/>
      </c>
      <c r="P131" s="51">
        <f>IF($A131="","",IFERROR($E131/'Settings'!$B$9,""))</f>
        <v/>
      </c>
      <c r="Q131" s="54">
        <f>IF($A131="","",IFERROR($P131*'Settings'!$B$10,""))</f>
        <v/>
      </c>
      <c r="R131" s="25" t="n"/>
      <c r="S131" s="26" t="n"/>
      <c r="T131" s="34">
        <f>IF($A131="","",IF($B131="","Missing origin",IF($C131="","Missing destination",IF($D131="","Assign driver",IF(OR($E131&lt;=0,$G131&lt;=0),"Check miles/speed",IF(COUNTIF($A$7:$A$206,$A131)&gt;1,"Duplicate leg number",IF(OR(AND(ROW()=7,$A131&lt;&gt;1),AND(ROW()&gt;7,$A131&lt;&gt;IFERROR($A130+1,$A131))),"Check leg sequence",IF(AND($N131&lt;&gt;"",$N131&lt;'Settings'!$B$12),"Short assignment gap",IF(AND('Settings'!$B$5&lt;&gt;"",$L131&gt;'Settings'!$B$5),"After target delivery","OK")))))))))</f>
        <v/>
      </c>
    </row>
    <row r="132" ht="21" customHeight="1">
      <c r="A132" s="25" t="n"/>
      <c r="B132" s="26" t="n"/>
      <c r="C132" s="26" t="n"/>
      <c r="D132" s="26" t="n"/>
      <c r="E132" s="27" t="n"/>
      <c r="F132" s="28" t="n"/>
      <c r="G132" s="29">
        <f>IF($A132="","",IFERROR(IF($F132="",'Settings'!$B$8,$F132),""))</f>
        <v/>
      </c>
      <c r="H132" s="51">
        <f>IF($A132="","",IFERROR($E132/$G132,""))</f>
        <v/>
      </c>
      <c r="I132" s="52" t="n"/>
      <c r="J132" s="51">
        <f>IF($A132="","",IFERROR(IF($I132="",'Settings'!$B$13,$I132),""))</f>
        <v/>
      </c>
      <c r="K132" s="53">
        <f>IF($A132="","",IFERROR($L131+$J131/24,""))</f>
        <v/>
      </c>
      <c r="L132" s="53">
        <f>IF($A132="","",IFERROR($K132+$H132/24,""))</f>
        <v/>
      </c>
      <c r="M132" s="50">
        <f>IF($K132="","",INT($K132))</f>
        <v/>
      </c>
      <c r="N132" s="51">
        <f>IF($A132="","",IFERROR(($K132-LOOKUP(2,1/($D$7:$D131=$D132),$L$7:$L131))*24,""))</f>
        <v/>
      </c>
      <c r="O132" s="32">
        <f>IF($A132="","",SUM($E$7:$E132))</f>
        <v/>
      </c>
      <c r="P132" s="51">
        <f>IF($A132="","",IFERROR($E132/'Settings'!$B$9,""))</f>
        <v/>
      </c>
      <c r="Q132" s="54">
        <f>IF($A132="","",IFERROR($P132*'Settings'!$B$10,""))</f>
        <v/>
      </c>
      <c r="R132" s="25" t="n"/>
      <c r="S132" s="26" t="n"/>
      <c r="T132" s="34">
        <f>IF($A132="","",IF($B132="","Missing origin",IF($C132="","Missing destination",IF($D132="","Assign driver",IF(OR($E132&lt;=0,$G132&lt;=0),"Check miles/speed",IF(COUNTIF($A$7:$A$206,$A132)&gt;1,"Duplicate leg number",IF(OR(AND(ROW()=7,$A132&lt;&gt;1),AND(ROW()&gt;7,$A132&lt;&gt;IFERROR($A131+1,$A132))),"Check leg sequence",IF(AND($N132&lt;&gt;"",$N132&lt;'Settings'!$B$12),"Short assignment gap",IF(AND('Settings'!$B$5&lt;&gt;"",$L132&gt;'Settings'!$B$5),"After target delivery","OK")))))))))</f>
        <v/>
      </c>
    </row>
    <row r="133" ht="21" customHeight="1">
      <c r="A133" s="25" t="n"/>
      <c r="B133" s="26" t="n"/>
      <c r="C133" s="26" t="n"/>
      <c r="D133" s="26" t="n"/>
      <c r="E133" s="27" t="n"/>
      <c r="F133" s="28" t="n"/>
      <c r="G133" s="29">
        <f>IF($A133="","",IFERROR(IF($F133="",'Settings'!$B$8,$F133),""))</f>
        <v/>
      </c>
      <c r="H133" s="51">
        <f>IF($A133="","",IFERROR($E133/$G133,""))</f>
        <v/>
      </c>
      <c r="I133" s="52" t="n"/>
      <c r="J133" s="51">
        <f>IF($A133="","",IFERROR(IF($I133="",'Settings'!$B$13,$I133),""))</f>
        <v/>
      </c>
      <c r="K133" s="53">
        <f>IF($A133="","",IFERROR($L132+$J132/24,""))</f>
        <v/>
      </c>
      <c r="L133" s="53">
        <f>IF($A133="","",IFERROR($K133+$H133/24,""))</f>
        <v/>
      </c>
      <c r="M133" s="50">
        <f>IF($K133="","",INT($K133))</f>
        <v/>
      </c>
      <c r="N133" s="51">
        <f>IF($A133="","",IFERROR(($K133-LOOKUP(2,1/($D$7:$D132=$D133),$L$7:$L132))*24,""))</f>
        <v/>
      </c>
      <c r="O133" s="32">
        <f>IF($A133="","",SUM($E$7:$E133))</f>
        <v/>
      </c>
      <c r="P133" s="51">
        <f>IF($A133="","",IFERROR($E133/'Settings'!$B$9,""))</f>
        <v/>
      </c>
      <c r="Q133" s="54">
        <f>IF($A133="","",IFERROR($P133*'Settings'!$B$10,""))</f>
        <v/>
      </c>
      <c r="R133" s="25" t="n"/>
      <c r="S133" s="26" t="n"/>
      <c r="T133" s="34">
        <f>IF($A133="","",IF($B133="","Missing origin",IF($C133="","Missing destination",IF($D133="","Assign driver",IF(OR($E133&lt;=0,$G133&lt;=0),"Check miles/speed",IF(COUNTIF($A$7:$A$206,$A133)&gt;1,"Duplicate leg number",IF(OR(AND(ROW()=7,$A133&lt;&gt;1),AND(ROW()&gt;7,$A133&lt;&gt;IFERROR($A132+1,$A133))),"Check leg sequence",IF(AND($N133&lt;&gt;"",$N133&lt;'Settings'!$B$12),"Short assignment gap",IF(AND('Settings'!$B$5&lt;&gt;"",$L133&gt;'Settings'!$B$5),"After target delivery","OK")))))))))</f>
        <v/>
      </c>
    </row>
    <row r="134" ht="21" customHeight="1">
      <c r="A134" s="25" t="n"/>
      <c r="B134" s="26" t="n"/>
      <c r="C134" s="26" t="n"/>
      <c r="D134" s="26" t="n"/>
      <c r="E134" s="27" t="n"/>
      <c r="F134" s="28" t="n"/>
      <c r="G134" s="29">
        <f>IF($A134="","",IFERROR(IF($F134="",'Settings'!$B$8,$F134),""))</f>
        <v/>
      </c>
      <c r="H134" s="51">
        <f>IF($A134="","",IFERROR($E134/$G134,""))</f>
        <v/>
      </c>
      <c r="I134" s="52" t="n"/>
      <c r="J134" s="51">
        <f>IF($A134="","",IFERROR(IF($I134="",'Settings'!$B$13,$I134),""))</f>
        <v/>
      </c>
      <c r="K134" s="53">
        <f>IF($A134="","",IFERROR($L133+$J133/24,""))</f>
        <v/>
      </c>
      <c r="L134" s="53">
        <f>IF($A134="","",IFERROR($K134+$H134/24,""))</f>
        <v/>
      </c>
      <c r="M134" s="50">
        <f>IF($K134="","",INT($K134))</f>
        <v/>
      </c>
      <c r="N134" s="51">
        <f>IF($A134="","",IFERROR(($K134-LOOKUP(2,1/($D$7:$D133=$D134),$L$7:$L133))*24,""))</f>
        <v/>
      </c>
      <c r="O134" s="32">
        <f>IF($A134="","",SUM($E$7:$E134))</f>
        <v/>
      </c>
      <c r="P134" s="51">
        <f>IF($A134="","",IFERROR($E134/'Settings'!$B$9,""))</f>
        <v/>
      </c>
      <c r="Q134" s="54">
        <f>IF($A134="","",IFERROR($P134*'Settings'!$B$10,""))</f>
        <v/>
      </c>
      <c r="R134" s="25" t="n"/>
      <c r="S134" s="26" t="n"/>
      <c r="T134" s="34">
        <f>IF($A134="","",IF($B134="","Missing origin",IF($C134="","Missing destination",IF($D134="","Assign driver",IF(OR($E134&lt;=0,$G134&lt;=0),"Check miles/speed",IF(COUNTIF($A$7:$A$206,$A134)&gt;1,"Duplicate leg number",IF(OR(AND(ROW()=7,$A134&lt;&gt;1),AND(ROW()&gt;7,$A134&lt;&gt;IFERROR($A133+1,$A134))),"Check leg sequence",IF(AND($N134&lt;&gt;"",$N134&lt;'Settings'!$B$12),"Short assignment gap",IF(AND('Settings'!$B$5&lt;&gt;"",$L134&gt;'Settings'!$B$5),"After target delivery","OK")))))))))</f>
        <v/>
      </c>
    </row>
    <row r="135" ht="21" customHeight="1">
      <c r="A135" s="25" t="n"/>
      <c r="B135" s="26" t="n"/>
      <c r="C135" s="26" t="n"/>
      <c r="D135" s="26" t="n"/>
      <c r="E135" s="27" t="n"/>
      <c r="F135" s="28" t="n"/>
      <c r="G135" s="29">
        <f>IF($A135="","",IFERROR(IF($F135="",'Settings'!$B$8,$F135),""))</f>
        <v/>
      </c>
      <c r="H135" s="51">
        <f>IF($A135="","",IFERROR($E135/$G135,""))</f>
        <v/>
      </c>
      <c r="I135" s="52" t="n"/>
      <c r="J135" s="51">
        <f>IF($A135="","",IFERROR(IF($I135="",'Settings'!$B$13,$I135),""))</f>
        <v/>
      </c>
      <c r="K135" s="53">
        <f>IF($A135="","",IFERROR($L134+$J134/24,""))</f>
        <v/>
      </c>
      <c r="L135" s="53">
        <f>IF($A135="","",IFERROR($K135+$H135/24,""))</f>
        <v/>
      </c>
      <c r="M135" s="50">
        <f>IF($K135="","",INT($K135))</f>
        <v/>
      </c>
      <c r="N135" s="51">
        <f>IF($A135="","",IFERROR(($K135-LOOKUP(2,1/($D$7:$D134=$D135),$L$7:$L134))*24,""))</f>
        <v/>
      </c>
      <c r="O135" s="32">
        <f>IF($A135="","",SUM($E$7:$E135))</f>
        <v/>
      </c>
      <c r="P135" s="51">
        <f>IF($A135="","",IFERROR($E135/'Settings'!$B$9,""))</f>
        <v/>
      </c>
      <c r="Q135" s="54">
        <f>IF($A135="","",IFERROR($P135*'Settings'!$B$10,""))</f>
        <v/>
      </c>
      <c r="R135" s="25" t="n"/>
      <c r="S135" s="26" t="n"/>
      <c r="T135" s="34">
        <f>IF($A135="","",IF($B135="","Missing origin",IF($C135="","Missing destination",IF($D135="","Assign driver",IF(OR($E135&lt;=0,$G135&lt;=0),"Check miles/speed",IF(COUNTIF($A$7:$A$206,$A135)&gt;1,"Duplicate leg number",IF(OR(AND(ROW()=7,$A135&lt;&gt;1),AND(ROW()&gt;7,$A135&lt;&gt;IFERROR($A134+1,$A135))),"Check leg sequence",IF(AND($N135&lt;&gt;"",$N135&lt;'Settings'!$B$12),"Short assignment gap",IF(AND('Settings'!$B$5&lt;&gt;"",$L135&gt;'Settings'!$B$5),"After target delivery","OK")))))))))</f>
        <v/>
      </c>
    </row>
    <row r="136" ht="21" customHeight="1">
      <c r="A136" s="25" t="n"/>
      <c r="B136" s="26" t="n"/>
      <c r="C136" s="26" t="n"/>
      <c r="D136" s="26" t="n"/>
      <c r="E136" s="27" t="n"/>
      <c r="F136" s="28" t="n"/>
      <c r="G136" s="29">
        <f>IF($A136="","",IFERROR(IF($F136="",'Settings'!$B$8,$F136),""))</f>
        <v/>
      </c>
      <c r="H136" s="51">
        <f>IF($A136="","",IFERROR($E136/$G136,""))</f>
        <v/>
      </c>
      <c r="I136" s="52" t="n"/>
      <c r="J136" s="51">
        <f>IF($A136="","",IFERROR(IF($I136="",'Settings'!$B$13,$I136),""))</f>
        <v/>
      </c>
      <c r="K136" s="53">
        <f>IF($A136="","",IFERROR($L135+$J135/24,""))</f>
        <v/>
      </c>
      <c r="L136" s="53">
        <f>IF($A136="","",IFERROR($K136+$H136/24,""))</f>
        <v/>
      </c>
      <c r="M136" s="50">
        <f>IF($K136="","",INT($K136))</f>
        <v/>
      </c>
      <c r="N136" s="51">
        <f>IF($A136="","",IFERROR(($K136-LOOKUP(2,1/($D$7:$D135=$D136),$L$7:$L135))*24,""))</f>
        <v/>
      </c>
      <c r="O136" s="32">
        <f>IF($A136="","",SUM($E$7:$E136))</f>
        <v/>
      </c>
      <c r="P136" s="51">
        <f>IF($A136="","",IFERROR($E136/'Settings'!$B$9,""))</f>
        <v/>
      </c>
      <c r="Q136" s="54">
        <f>IF($A136="","",IFERROR($P136*'Settings'!$B$10,""))</f>
        <v/>
      </c>
      <c r="R136" s="25" t="n"/>
      <c r="S136" s="26" t="n"/>
      <c r="T136" s="34">
        <f>IF($A136="","",IF($B136="","Missing origin",IF($C136="","Missing destination",IF($D136="","Assign driver",IF(OR($E136&lt;=0,$G136&lt;=0),"Check miles/speed",IF(COUNTIF($A$7:$A$206,$A136)&gt;1,"Duplicate leg number",IF(OR(AND(ROW()=7,$A136&lt;&gt;1),AND(ROW()&gt;7,$A136&lt;&gt;IFERROR($A135+1,$A136))),"Check leg sequence",IF(AND($N136&lt;&gt;"",$N136&lt;'Settings'!$B$12),"Short assignment gap",IF(AND('Settings'!$B$5&lt;&gt;"",$L136&gt;'Settings'!$B$5),"After target delivery","OK")))))))))</f>
        <v/>
      </c>
    </row>
    <row r="137" ht="21" customHeight="1">
      <c r="A137" s="25" t="n"/>
      <c r="B137" s="26" t="n"/>
      <c r="C137" s="26" t="n"/>
      <c r="D137" s="26" t="n"/>
      <c r="E137" s="27" t="n"/>
      <c r="F137" s="28" t="n"/>
      <c r="G137" s="29">
        <f>IF($A137="","",IFERROR(IF($F137="",'Settings'!$B$8,$F137),""))</f>
        <v/>
      </c>
      <c r="H137" s="51">
        <f>IF($A137="","",IFERROR($E137/$G137,""))</f>
        <v/>
      </c>
      <c r="I137" s="52" t="n"/>
      <c r="J137" s="51">
        <f>IF($A137="","",IFERROR(IF($I137="",'Settings'!$B$13,$I137),""))</f>
        <v/>
      </c>
      <c r="K137" s="53">
        <f>IF($A137="","",IFERROR($L136+$J136/24,""))</f>
        <v/>
      </c>
      <c r="L137" s="53">
        <f>IF($A137="","",IFERROR($K137+$H137/24,""))</f>
        <v/>
      </c>
      <c r="M137" s="50">
        <f>IF($K137="","",INT($K137))</f>
        <v/>
      </c>
      <c r="N137" s="51">
        <f>IF($A137="","",IFERROR(($K137-LOOKUP(2,1/($D$7:$D136=$D137),$L$7:$L136))*24,""))</f>
        <v/>
      </c>
      <c r="O137" s="32">
        <f>IF($A137="","",SUM($E$7:$E137))</f>
        <v/>
      </c>
      <c r="P137" s="51">
        <f>IF($A137="","",IFERROR($E137/'Settings'!$B$9,""))</f>
        <v/>
      </c>
      <c r="Q137" s="54">
        <f>IF($A137="","",IFERROR($P137*'Settings'!$B$10,""))</f>
        <v/>
      </c>
      <c r="R137" s="25" t="n"/>
      <c r="S137" s="26" t="n"/>
      <c r="T137" s="34">
        <f>IF($A137="","",IF($B137="","Missing origin",IF($C137="","Missing destination",IF($D137="","Assign driver",IF(OR($E137&lt;=0,$G137&lt;=0),"Check miles/speed",IF(COUNTIF($A$7:$A$206,$A137)&gt;1,"Duplicate leg number",IF(OR(AND(ROW()=7,$A137&lt;&gt;1),AND(ROW()&gt;7,$A137&lt;&gt;IFERROR($A136+1,$A137))),"Check leg sequence",IF(AND($N137&lt;&gt;"",$N137&lt;'Settings'!$B$12),"Short assignment gap",IF(AND('Settings'!$B$5&lt;&gt;"",$L137&gt;'Settings'!$B$5),"After target delivery","OK")))))))))</f>
        <v/>
      </c>
    </row>
    <row r="138" ht="21" customHeight="1">
      <c r="A138" s="25" t="n"/>
      <c r="B138" s="26" t="n"/>
      <c r="C138" s="26" t="n"/>
      <c r="D138" s="26" t="n"/>
      <c r="E138" s="27" t="n"/>
      <c r="F138" s="28" t="n"/>
      <c r="G138" s="29">
        <f>IF($A138="","",IFERROR(IF($F138="",'Settings'!$B$8,$F138),""))</f>
        <v/>
      </c>
      <c r="H138" s="51">
        <f>IF($A138="","",IFERROR($E138/$G138,""))</f>
        <v/>
      </c>
      <c r="I138" s="52" t="n"/>
      <c r="J138" s="51">
        <f>IF($A138="","",IFERROR(IF($I138="",'Settings'!$B$13,$I138),""))</f>
        <v/>
      </c>
      <c r="K138" s="53">
        <f>IF($A138="","",IFERROR($L137+$J137/24,""))</f>
        <v/>
      </c>
      <c r="L138" s="53">
        <f>IF($A138="","",IFERROR($K138+$H138/24,""))</f>
        <v/>
      </c>
      <c r="M138" s="50">
        <f>IF($K138="","",INT($K138))</f>
        <v/>
      </c>
      <c r="N138" s="51">
        <f>IF($A138="","",IFERROR(($K138-LOOKUP(2,1/($D$7:$D137=$D138),$L$7:$L137))*24,""))</f>
        <v/>
      </c>
      <c r="O138" s="32">
        <f>IF($A138="","",SUM($E$7:$E138))</f>
        <v/>
      </c>
      <c r="P138" s="51">
        <f>IF($A138="","",IFERROR($E138/'Settings'!$B$9,""))</f>
        <v/>
      </c>
      <c r="Q138" s="54">
        <f>IF($A138="","",IFERROR($P138*'Settings'!$B$10,""))</f>
        <v/>
      </c>
      <c r="R138" s="25" t="n"/>
      <c r="S138" s="26" t="n"/>
      <c r="T138" s="34">
        <f>IF($A138="","",IF($B138="","Missing origin",IF($C138="","Missing destination",IF($D138="","Assign driver",IF(OR($E138&lt;=0,$G138&lt;=0),"Check miles/speed",IF(COUNTIF($A$7:$A$206,$A138)&gt;1,"Duplicate leg number",IF(OR(AND(ROW()=7,$A138&lt;&gt;1),AND(ROW()&gt;7,$A138&lt;&gt;IFERROR($A137+1,$A138))),"Check leg sequence",IF(AND($N138&lt;&gt;"",$N138&lt;'Settings'!$B$12),"Short assignment gap",IF(AND('Settings'!$B$5&lt;&gt;"",$L138&gt;'Settings'!$B$5),"After target delivery","OK")))))))))</f>
        <v/>
      </c>
    </row>
    <row r="139" ht="21" customHeight="1">
      <c r="A139" s="25" t="n"/>
      <c r="B139" s="26" t="n"/>
      <c r="C139" s="26" t="n"/>
      <c r="D139" s="26" t="n"/>
      <c r="E139" s="27" t="n"/>
      <c r="F139" s="28" t="n"/>
      <c r="G139" s="29">
        <f>IF($A139="","",IFERROR(IF($F139="",'Settings'!$B$8,$F139),""))</f>
        <v/>
      </c>
      <c r="H139" s="51">
        <f>IF($A139="","",IFERROR($E139/$G139,""))</f>
        <v/>
      </c>
      <c r="I139" s="52" t="n"/>
      <c r="J139" s="51">
        <f>IF($A139="","",IFERROR(IF($I139="",'Settings'!$B$13,$I139),""))</f>
        <v/>
      </c>
      <c r="K139" s="53">
        <f>IF($A139="","",IFERROR($L138+$J138/24,""))</f>
        <v/>
      </c>
      <c r="L139" s="53">
        <f>IF($A139="","",IFERROR($K139+$H139/24,""))</f>
        <v/>
      </c>
      <c r="M139" s="50">
        <f>IF($K139="","",INT($K139))</f>
        <v/>
      </c>
      <c r="N139" s="51">
        <f>IF($A139="","",IFERROR(($K139-LOOKUP(2,1/($D$7:$D138=$D139),$L$7:$L138))*24,""))</f>
        <v/>
      </c>
      <c r="O139" s="32">
        <f>IF($A139="","",SUM($E$7:$E139))</f>
        <v/>
      </c>
      <c r="P139" s="51">
        <f>IF($A139="","",IFERROR($E139/'Settings'!$B$9,""))</f>
        <v/>
      </c>
      <c r="Q139" s="54">
        <f>IF($A139="","",IFERROR($P139*'Settings'!$B$10,""))</f>
        <v/>
      </c>
      <c r="R139" s="25" t="n"/>
      <c r="S139" s="26" t="n"/>
      <c r="T139" s="34">
        <f>IF($A139="","",IF($B139="","Missing origin",IF($C139="","Missing destination",IF($D139="","Assign driver",IF(OR($E139&lt;=0,$G139&lt;=0),"Check miles/speed",IF(COUNTIF($A$7:$A$206,$A139)&gt;1,"Duplicate leg number",IF(OR(AND(ROW()=7,$A139&lt;&gt;1),AND(ROW()&gt;7,$A139&lt;&gt;IFERROR($A138+1,$A139))),"Check leg sequence",IF(AND($N139&lt;&gt;"",$N139&lt;'Settings'!$B$12),"Short assignment gap",IF(AND('Settings'!$B$5&lt;&gt;"",$L139&gt;'Settings'!$B$5),"After target delivery","OK")))))))))</f>
        <v/>
      </c>
    </row>
    <row r="140" ht="21" customHeight="1">
      <c r="A140" s="25" t="n"/>
      <c r="B140" s="26" t="n"/>
      <c r="C140" s="26" t="n"/>
      <c r="D140" s="26" t="n"/>
      <c r="E140" s="27" t="n"/>
      <c r="F140" s="28" t="n"/>
      <c r="G140" s="29">
        <f>IF($A140="","",IFERROR(IF($F140="",'Settings'!$B$8,$F140),""))</f>
        <v/>
      </c>
      <c r="H140" s="51">
        <f>IF($A140="","",IFERROR($E140/$G140,""))</f>
        <v/>
      </c>
      <c r="I140" s="52" t="n"/>
      <c r="J140" s="51">
        <f>IF($A140="","",IFERROR(IF($I140="",'Settings'!$B$13,$I140),""))</f>
        <v/>
      </c>
      <c r="K140" s="53">
        <f>IF($A140="","",IFERROR($L139+$J139/24,""))</f>
        <v/>
      </c>
      <c r="L140" s="53">
        <f>IF($A140="","",IFERROR($K140+$H140/24,""))</f>
        <v/>
      </c>
      <c r="M140" s="50">
        <f>IF($K140="","",INT($K140))</f>
        <v/>
      </c>
      <c r="N140" s="51">
        <f>IF($A140="","",IFERROR(($K140-LOOKUP(2,1/($D$7:$D139=$D140),$L$7:$L139))*24,""))</f>
        <v/>
      </c>
      <c r="O140" s="32">
        <f>IF($A140="","",SUM($E$7:$E140))</f>
        <v/>
      </c>
      <c r="P140" s="51">
        <f>IF($A140="","",IFERROR($E140/'Settings'!$B$9,""))</f>
        <v/>
      </c>
      <c r="Q140" s="54">
        <f>IF($A140="","",IFERROR($P140*'Settings'!$B$10,""))</f>
        <v/>
      </c>
      <c r="R140" s="25" t="n"/>
      <c r="S140" s="26" t="n"/>
      <c r="T140" s="34">
        <f>IF($A140="","",IF($B140="","Missing origin",IF($C140="","Missing destination",IF($D140="","Assign driver",IF(OR($E140&lt;=0,$G140&lt;=0),"Check miles/speed",IF(COUNTIF($A$7:$A$206,$A140)&gt;1,"Duplicate leg number",IF(OR(AND(ROW()=7,$A140&lt;&gt;1),AND(ROW()&gt;7,$A140&lt;&gt;IFERROR($A139+1,$A140))),"Check leg sequence",IF(AND($N140&lt;&gt;"",$N140&lt;'Settings'!$B$12),"Short assignment gap",IF(AND('Settings'!$B$5&lt;&gt;"",$L140&gt;'Settings'!$B$5),"After target delivery","OK")))))))))</f>
        <v/>
      </c>
    </row>
    <row r="141" ht="21" customHeight="1">
      <c r="A141" s="25" t="n"/>
      <c r="B141" s="26" t="n"/>
      <c r="C141" s="26" t="n"/>
      <c r="D141" s="26" t="n"/>
      <c r="E141" s="27" t="n"/>
      <c r="F141" s="28" t="n"/>
      <c r="G141" s="29">
        <f>IF($A141="","",IFERROR(IF($F141="",'Settings'!$B$8,$F141),""))</f>
        <v/>
      </c>
      <c r="H141" s="51">
        <f>IF($A141="","",IFERROR($E141/$G141,""))</f>
        <v/>
      </c>
      <c r="I141" s="52" t="n"/>
      <c r="J141" s="51">
        <f>IF($A141="","",IFERROR(IF($I141="",'Settings'!$B$13,$I141),""))</f>
        <v/>
      </c>
      <c r="K141" s="53">
        <f>IF($A141="","",IFERROR($L140+$J140/24,""))</f>
        <v/>
      </c>
      <c r="L141" s="53">
        <f>IF($A141="","",IFERROR($K141+$H141/24,""))</f>
        <v/>
      </c>
      <c r="M141" s="50">
        <f>IF($K141="","",INT($K141))</f>
        <v/>
      </c>
      <c r="N141" s="51">
        <f>IF($A141="","",IFERROR(($K141-LOOKUP(2,1/($D$7:$D140=$D141),$L$7:$L140))*24,""))</f>
        <v/>
      </c>
      <c r="O141" s="32">
        <f>IF($A141="","",SUM($E$7:$E141))</f>
        <v/>
      </c>
      <c r="P141" s="51">
        <f>IF($A141="","",IFERROR($E141/'Settings'!$B$9,""))</f>
        <v/>
      </c>
      <c r="Q141" s="54">
        <f>IF($A141="","",IFERROR($P141*'Settings'!$B$10,""))</f>
        <v/>
      </c>
      <c r="R141" s="25" t="n"/>
      <c r="S141" s="26" t="n"/>
      <c r="T141" s="34">
        <f>IF($A141="","",IF($B141="","Missing origin",IF($C141="","Missing destination",IF($D141="","Assign driver",IF(OR($E141&lt;=0,$G141&lt;=0),"Check miles/speed",IF(COUNTIF($A$7:$A$206,$A141)&gt;1,"Duplicate leg number",IF(OR(AND(ROW()=7,$A141&lt;&gt;1),AND(ROW()&gt;7,$A141&lt;&gt;IFERROR($A140+1,$A141))),"Check leg sequence",IF(AND($N141&lt;&gt;"",$N141&lt;'Settings'!$B$12),"Short assignment gap",IF(AND('Settings'!$B$5&lt;&gt;"",$L141&gt;'Settings'!$B$5),"After target delivery","OK")))))))))</f>
        <v/>
      </c>
    </row>
    <row r="142" ht="21" customHeight="1">
      <c r="A142" s="25" t="n"/>
      <c r="B142" s="26" t="n"/>
      <c r="C142" s="26" t="n"/>
      <c r="D142" s="26" t="n"/>
      <c r="E142" s="27" t="n"/>
      <c r="F142" s="28" t="n"/>
      <c r="G142" s="29">
        <f>IF($A142="","",IFERROR(IF($F142="",'Settings'!$B$8,$F142),""))</f>
        <v/>
      </c>
      <c r="H142" s="51">
        <f>IF($A142="","",IFERROR($E142/$G142,""))</f>
        <v/>
      </c>
      <c r="I142" s="52" t="n"/>
      <c r="J142" s="51">
        <f>IF($A142="","",IFERROR(IF($I142="",'Settings'!$B$13,$I142),""))</f>
        <v/>
      </c>
      <c r="K142" s="53">
        <f>IF($A142="","",IFERROR($L141+$J141/24,""))</f>
        <v/>
      </c>
      <c r="L142" s="53">
        <f>IF($A142="","",IFERROR($K142+$H142/24,""))</f>
        <v/>
      </c>
      <c r="M142" s="50">
        <f>IF($K142="","",INT($K142))</f>
        <v/>
      </c>
      <c r="N142" s="51">
        <f>IF($A142="","",IFERROR(($K142-LOOKUP(2,1/($D$7:$D141=$D142),$L$7:$L141))*24,""))</f>
        <v/>
      </c>
      <c r="O142" s="32">
        <f>IF($A142="","",SUM($E$7:$E142))</f>
        <v/>
      </c>
      <c r="P142" s="51">
        <f>IF($A142="","",IFERROR($E142/'Settings'!$B$9,""))</f>
        <v/>
      </c>
      <c r="Q142" s="54">
        <f>IF($A142="","",IFERROR($P142*'Settings'!$B$10,""))</f>
        <v/>
      </c>
      <c r="R142" s="25" t="n"/>
      <c r="S142" s="26" t="n"/>
      <c r="T142" s="34">
        <f>IF($A142="","",IF($B142="","Missing origin",IF($C142="","Missing destination",IF($D142="","Assign driver",IF(OR($E142&lt;=0,$G142&lt;=0),"Check miles/speed",IF(COUNTIF($A$7:$A$206,$A142)&gt;1,"Duplicate leg number",IF(OR(AND(ROW()=7,$A142&lt;&gt;1),AND(ROW()&gt;7,$A142&lt;&gt;IFERROR($A141+1,$A142))),"Check leg sequence",IF(AND($N142&lt;&gt;"",$N142&lt;'Settings'!$B$12),"Short assignment gap",IF(AND('Settings'!$B$5&lt;&gt;"",$L142&gt;'Settings'!$B$5),"After target delivery","OK")))))))))</f>
        <v/>
      </c>
    </row>
    <row r="143" ht="21" customHeight="1">
      <c r="A143" s="25" t="n"/>
      <c r="B143" s="26" t="n"/>
      <c r="C143" s="26" t="n"/>
      <c r="D143" s="26" t="n"/>
      <c r="E143" s="27" t="n"/>
      <c r="F143" s="28" t="n"/>
      <c r="G143" s="29">
        <f>IF($A143="","",IFERROR(IF($F143="",'Settings'!$B$8,$F143),""))</f>
        <v/>
      </c>
      <c r="H143" s="51">
        <f>IF($A143="","",IFERROR($E143/$G143,""))</f>
        <v/>
      </c>
      <c r="I143" s="52" t="n"/>
      <c r="J143" s="51">
        <f>IF($A143="","",IFERROR(IF($I143="",'Settings'!$B$13,$I143),""))</f>
        <v/>
      </c>
      <c r="K143" s="53">
        <f>IF($A143="","",IFERROR($L142+$J142/24,""))</f>
        <v/>
      </c>
      <c r="L143" s="53">
        <f>IF($A143="","",IFERROR($K143+$H143/24,""))</f>
        <v/>
      </c>
      <c r="M143" s="50">
        <f>IF($K143="","",INT($K143))</f>
        <v/>
      </c>
      <c r="N143" s="51">
        <f>IF($A143="","",IFERROR(($K143-LOOKUP(2,1/($D$7:$D142=$D143),$L$7:$L142))*24,""))</f>
        <v/>
      </c>
      <c r="O143" s="32">
        <f>IF($A143="","",SUM($E$7:$E143))</f>
        <v/>
      </c>
      <c r="P143" s="51">
        <f>IF($A143="","",IFERROR($E143/'Settings'!$B$9,""))</f>
        <v/>
      </c>
      <c r="Q143" s="54">
        <f>IF($A143="","",IFERROR($P143*'Settings'!$B$10,""))</f>
        <v/>
      </c>
      <c r="R143" s="25" t="n"/>
      <c r="S143" s="26" t="n"/>
      <c r="T143" s="34">
        <f>IF($A143="","",IF($B143="","Missing origin",IF($C143="","Missing destination",IF($D143="","Assign driver",IF(OR($E143&lt;=0,$G143&lt;=0),"Check miles/speed",IF(COUNTIF($A$7:$A$206,$A143)&gt;1,"Duplicate leg number",IF(OR(AND(ROW()=7,$A143&lt;&gt;1),AND(ROW()&gt;7,$A143&lt;&gt;IFERROR($A142+1,$A143))),"Check leg sequence",IF(AND($N143&lt;&gt;"",$N143&lt;'Settings'!$B$12),"Short assignment gap",IF(AND('Settings'!$B$5&lt;&gt;"",$L143&gt;'Settings'!$B$5),"After target delivery","OK")))))))))</f>
        <v/>
      </c>
    </row>
    <row r="144" ht="21" customHeight="1">
      <c r="A144" s="25" t="n"/>
      <c r="B144" s="26" t="n"/>
      <c r="C144" s="26" t="n"/>
      <c r="D144" s="26" t="n"/>
      <c r="E144" s="27" t="n"/>
      <c r="F144" s="28" t="n"/>
      <c r="G144" s="29">
        <f>IF($A144="","",IFERROR(IF($F144="",'Settings'!$B$8,$F144),""))</f>
        <v/>
      </c>
      <c r="H144" s="51">
        <f>IF($A144="","",IFERROR($E144/$G144,""))</f>
        <v/>
      </c>
      <c r="I144" s="52" t="n"/>
      <c r="J144" s="51">
        <f>IF($A144="","",IFERROR(IF($I144="",'Settings'!$B$13,$I144),""))</f>
        <v/>
      </c>
      <c r="K144" s="53">
        <f>IF($A144="","",IFERROR($L143+$J143/24,""))</f>
        <v/>
      </c>
      <c r="L144" s="53">
        <f>IF($A144="","",IFERROR($K144+$H144/24,""))</f>
        <v/>
      </c>
      <c r="M144" s="50">
        <f>IF($K144="","",INT($K144))</f>
        <v/>
      </c>
      <c r="N144" s="51">
        <f>IF($A144="","",IFERROR(($K144-LOOKUP(2,1/($D$7:$D143=$D144),$L$7:$L143))*24,""))</f>
        <v/>
      </c>
      <c r="O144" s="32">
        <f>IF($A144="","",SUM($E$7:$E144))</f>
        <v/>
      </c>
      <c r="P144" s="51">
        <f>IF($A144="","",IFERROR($E144/'Settings'!$B$9,""))</f>
        <v/>
      </c>
      <c r="Q144" s="54">
        <f>IF($A144="","",IFERROR($P144*'Settings'!$B$10,""))</f>
        <v/>
      </c>
      <c r="R144" s="25" t="n"/>
      <c r="S144" s="26" t="n"/>
      <c r="T144" s="34">
        <f>IF($A144="","",IF($B144="","Missing origin",IF($C144="","Missing destination",IF($D144="","Assign driver",IF(OR($E144&lt;=0,$G144&lt;=0),"Check miles/speed",IF(COUNTIF($A$7:$A$206,$A144)&gt;1,"Duplicate leg number",IF(OR(AND(ROW()=7,$A144&lt;&gt;1),AND(ROW()&gt;7,$A144&lt;&gt;IFERROR($A143+1,$A144))),"Check leg sequence",IF(AND($N144&lt;&gt;"",$N144&lt;'Settings'!$B$12),"Short assignment gap",IF(AND('Settings'!$B$5&lt;&gt;"",$L144&gt;'Settings'!$B$5),"After target delivery","OK")))))))))</f>
        <v/>
      </c>
    </row>
    <row r="145" ht="21" customHeight="1">
      <c r="A145" s="25" t="n"/>
      <c r="B145" s="26" t="n"/>
      <c r="C145" s="26" t="n"/>
      <c r="D145" s="26" t="n"/>
      <c r="E145" s="27" t="n"/>
      <c r="F145" s="28" t="n"/>
      <c r="G145" s="29">
        <f>IF($A145="","",IFERROR(IF($F145="",'Settings'!$B$8,$F145),""))</f>
        <v/>
      </c>
      <c r="H145" s="51">
        <f>IF($A145="","",IFERROR($E145/$G145,""))</f>
        <v/>
      </c>
      <c r="I145" s="52" t="n"/>
      <c r="J145" s="51">
        <f>IF($A145="","",IFERROR(IF($I145="",'Settings'!$B$13,$I145),""))</f>
        <v/>
      </c>
      <c r="K145" s="53">
        <f>IF($A145="","",IFERROR($L144+$J144/24,""))</f>
        <v/>
      </c>
      <c r="L145" s="53">
        <f>IF($A145="","",IFERROR($K145+$H145/24,""))</f>
        <v/>
      </c>
      <c r="M145" s="50">
        <f>IF($K145="","",INT($K145))</f>
        <v/>
      </c>
      <c r="N145" s="51">
        <f>IF($A145="","",IFERROR(($K145-LOOKUP(2,1/($D$7:$D144=$D145),$L$7:$L144))*24,""))</f>
        <v/>
      </c>
      <c r="O145" s="32">
        <f>IF($A145="","",SUM($E$7:$E145))</f>
        <v/>
      </c>
      <c r="P145" s="51">
        <f>IF($A145="","",IFERROR($E145/'Settings'!$B$9,""))</f>
        <v/>
      </c>
      <c r="Q145" s="54">
        <f>IF($A145="","",IFERROR($P145*'Settings'!$B$10,""))</f>
        <v/>
      </c>
      <c r="R145" s="25" t="n"/>
      <c r="S145" s="26" t="n"/>
      <c r="T145" s="34">
        <f>IF($A145="","",IF($B145="","Missing origin",IF($C145="","Missing destination",IF($D145="","Assign driver",IF(OR($E145&lt;=0,$G145&lt;=0),"Check miles/speed",IF(COUNTIF($A$7:$A$206,$A145)&gt;1,"Duplicate leg number",IF(OR(AND(ROW()=7,$A145&lt;&gt;1),AND(ROW()&gt;7,$A145&lt;&gt;IFERROR($A144+1,$A145))),"Check leg sequence",IF(AND($N145&lt;&gt;"",$N145&lt;'Settings'!$B$12),"Short assignment gap",IF(AND('Settings'!$B$5&lt;&gt;"",$L145&gt;'Settings'!$B$5),"After target delivery","OK")))))))))</f>
        <v/>
      </c>
    </row>
    <row r="146" ht="21" customHeight="1">
      <c r="A146" s="25" t="n"/>
      <c r="B146" s="26" t="n"/>
      <c r="C146" s="26" t="n"/>
      <c r="D146" s="26" t="n"/>
      <c r="E146" s="27" t="n"/>
      <c r="F146" s="28" t="n"/>
      <c r="G146" s="29">
        <f>IF($A146="","",IFERROR(IF($F146="",'Settings'!$B$8,$F146),""))</f>
        <v/>
      </c>
      <c r="H146" s="51">
        <f>IF($A146="","",IFERROR($E146/$G146,""))</f>
        <v/>
      </c>
      <c r="I146" s="52" t="n"/>
      <c r="J146" s="51">
        <f>IF($A146="","",IFERROR(IF($I146="",'Settings'!$B$13,$I146),""))</f>
        <v/>
      </c>
      <c r="K146" s="53">
        <f>IF($A146="","",IFERROR($L145+$J145/24,""))</f>
        <v/>
      </c>
      <c r="L146" s="53">
        <f>IF($A146="","",IFERROR($K146+$H146/24,""))</f>
        <v/>
      </c>
      <c r="M146" s="50">
        <f>IF($K146="","",INT($K146))</f>
        <v/>
      </c>
      <c r="N146" s="51">
        <f>IF($A146="","",IFERROR(($K146-LOOKUP(2,1/($D$7:$D145=$D146),$L$7:$L145))*24,""))</f>
        <v/>
      </c>
      <c r="O146" s="32">
        <f>IF($A146="","",SUM($E$7:$E146))</f>
        <v/>
      </c>
      <c r="P146" s="51">
        <f>IF($A146="","",IFERROR($E146/'Settings'!$B$9,""))</f>
        <v/>
      </c>
      <c r="Q146" s="54">
        <f>IF($A146="","",IFERROR($P146*'Settings'!$B$10,""))</f>
        <v/>
      </c>
      <c r="R146" s="25" t="n"/>
      <c r="S146" s="26" t="n"/>
      <c r="T146" s="34">
        <f>IF($A146="","",IF($B146="","Missing origin",IF($C146="","Missing destination",IF($D146="","Assign driver",IF(OR($E146&lt;=0,$G146&lt;=0),"Check miles/speed",IF(COUNTIF($A$7:$A$206,$A146)&gt;1,"Duplicate leg number",IF(OR(AND(ROW()=7,$A146&lt;&gt;1),AND(ROW()&gt;7,$A146&lt;&gt;IFERROR($A145+1,$A146))),"Check leg sequence",IF(AND($N146&lt;&gt;"",$N146&lt;'Settings'!$B$12),"Short assignment gap",IF(AND('Settings'!$B$5&lt;&gt;"",$L146&gt;'Settings'!$B$5),"After target delivery","OK")))))))))</f>
        <v/>
      </c>
    </row>
    <row r="147" ht="21" customHeight="1">
      <c r="A147" s="25" t="n"/>
      <c r="B147" s="26" t="n"/>
      <c r="C147" s="26" t="n"/>
      <c r="D147" s="26" t="n"/>
      <c r="E147" s="27" t="n"/>
      <c r="F147" s="28" t="n"/>
      <c r="G147" s="29">
        <f>IF($A147="","",IFERROR(IF($F147="",'Settings'!$B$8,$F147),""))</f>
        <v/>
      </c>
      <c r="H147" s="51">
        <f>IF($A147="","",IFERROR($E147/$G147,""))</f>
        <v/>
      </c>
      <c r="I147" s="52" t="n"/>
      <c r="J147" s="51">
        <f>IF($A147="","",IFERROR(IF($I147="",'Settings'!$B$13,$I147),""))</f>
        <v/>
      </c>
      <c r="K147" s="53">
        <f>IF($A147="","",IFERROR($L146+$J146/24,""))</f>
        <v/>
      </c>
      <c r="L147" s="53">
        <f>IF($A147="","",IFERROR($K147+$H147/24,""))</f>
        <v/>
      </c>
      <c r="M147" s="50">
        <f>IF($K147="","",INT($K147))</f>
        <v/>
      </c>
      <c r="N147" s="51">
        <f>IF($A147="","",IFERROR(($K147-LOOKUP(2,1/($D$7:$D146=$D147),$L$7:$L146))*24,""))</f>
        <v/>
      </c>
      <c r="O147" s="32">
        <f>IF($A147="","",SUM($E$7:$E147))</f>
        <v/>
      </c>
      <c r="P147" s="51">
        <f>IF($A147="","",IFERROR($E147/'Settings'!$B$9,""))</f>
        <v/>
      </c>
      <c r="Q147" s="54">
        <f>IF($A147="","",IFERROR($P147*'Settings'!$B$10,""))</f>
        <v/>
      </c>
      <c r="R147" s="25" t="n"/>
      <c r="S147" s="26" t="n"/>
      <c r="T147" s="34">
        <f>IF($A147="","",IF($B147="","Missing origin",IF($C147="","Missing destination",IF($D147="","Assign driver",IF(OR($E147&lt;=0,$G147&lt;=0),"Check miles/speed",IF(COUNTIF($A$7:$A$206,$A147)&gt;1,"Duplicate leg number",IF(OR(AND(ROW()=7,$A147&lt;&gt;1),AND(ROW()&gt;7,$A147&lt;&gt;IFERROR($A146+1,$A147))),"Check leg sequence",IF(AND($N147&lt;&gt;"",$N147&lt;'Settings'!$B$12),"Short assignment gap",IF(AND('Settings'!$B$5&lt;&gt;"",$L147&gt;'Settings'!$B$5),"After target delivery","OK")))))))))</f>
        <v/>
      </c>
    </row>
    <row r="148" ht="21" customHeight="1">
      <c r="A148" s="25" t="n"/>
      <c r="B148" s="26" t="n"/>
      <c r="C148" s="26" t="n"/>
      <c r="D148" s="26" t="n"/>
      <c r="E148" s="27" t="n"/>
      <c r="F148" s="28" t="n"/>
      <c r="G148" s="29">
        <f>IF($A148="","",IFERROR(IF($F148="",'Settings'!$B$8,$F148),""))</f>
        <v/>
      </c>
      <c r="H148" s="51">
        <f>IF($A148="","",IFERROR($E148/$G148,""))</f>
        <v/>
      </c>
      <c r="I148" s="52" t="n"/>
      <c r="J148" s="51">
        <f>IF($A148="","",IFERROR(IF($I148="",'Settings'!$B$13,$I148),""))</f>
        <v/>
      </c>
      <c r="K148" s="53">
        <f>IF($A148="","",IFERROR($L147+$J147/24,""))</f>
        <v/>
      </c>
      <c r="L148" s="53">
        <f>IF($A148="","",IFERROR($K148+$H148/24,""))</f>
        <v/>
      </c>
      <c r="M148" s="50">
        <f>IF($K148="","",INT($K148))</f>
        <v/>
      </c>
      <c r="N148" s="51">
        <f>IF($A148="","",IFERROR(($K148-LOOKUP(2,1/($D$7:$D147=$D148),$L$7:$L147))*24,""))</f>
        <v/>
      </c>
      <c r="O148" s="32">
        <f>IF($A148="","",SUM($E$7:$E148))</f>
        <v/>
      </c>
      <c r="P148" s="51">
        <f>IF($A148="","",IFERROR($E148/'Settings'!$B$9,""))</f>
        <v/>
      </c>
      <c r="Q148" s="54">
        <f>IF($A148="","",IFERROR($P148*'Settings'!$B$10,""))</f>
        <v/>
      </c>
      <c r="R148" s="25" t="n"/>
      <c r="S148" s="26" t="n"/>
      <c r="T148" s="34">
        <f>IF($A148="","",IF($B148="","Missing origin",IF($C148="","Missing destination",IF($D148="","Assign driver",IF(OR($E148&lt;=0,$G148&lt;=0),"Check miles/speed",IF(COUNTIF($A$7:$A$206,$A148)&gt;1,"Duplicate leg number",IF(OR(AND(ROW()=7,$A148&lt;&gt;1),AND(ROW()&gt;7,$A148&lt;&gt;IFERROR($A147+1,$A148))),"Check leg sequence",IF(AND($N148&lt;&gt;"",$N148&lt;'Settings'!$B$12),"Short assignment gap",IF(AND('Settings'!$B$5&lt;&gt;"",$L148&gt;'Settings'!$B$5),"After target delivery","OK")))))))))</f>
        <v/>
      </c>
    </row>
    <row r="149" ht="21" customHeight="1">
      <c r="A149" s="25" t="n"/>
      <c r="B149" s="26" t="n"/>
      <c r="C149" s="26" t="n"/>
      <c r="D149" s="26" t="n"/>
      <c r="E149" s="27" t="n"/>
      <c r="F149" s="28" t="n"/>
      <c r="G149" s="29">
        <f>IF($A149="","",IFERROR(IF($F149="",'Settings'!$B$8,$F149),""))</f>
        <v/>
      </c>
      <c r="H149" s="51">
        <f>IF($A149="","",IFERROR($E149/$G149,""))</f>
        <v/>
      </c>
      <c r="I149" s="52" t="n"/>
      <c r="J149" s="51">
        <f>IF($A149="","",IFERROR(IF($I149="",'Settings'!$B$13,$I149),""))</f>
        <v/>
      </c>
      <c r="K149" s="53">
        <f>IF($A149="","",IFERROR($L148+$J148/24,""))</f>
        <v/>
      </c>
      <c r="L149" s="53">
        <f>IF($A149="","",IFERROR($K149+$H149/24,""))</f>
        <v/>
      </c>
      <c r="M149" s="50">
        <f>IF($K149="","",INT($K149))</f>
        <v/>
      </c>
      <c r="N149" s="51">
        <f>IF($A149="","",IFERROR(($K149-LOOKUP(2,1/($D$7:$D148=$D149),$L$7:$L148))*24,""))</f>
        <v/>
      </c>
      <c r="O149" s="32">
        <f>IF($A149="","",SUM($E$7:$E149))</f>
        <v/>
      </c>
      <c r="P149" s="51">
        <f>IF($A149="","",IFERROR($E149/'Settings'!$B$9,""))</f>
        <v/>
      </c>
      <c r="Q149" s="54">
        <f>IF($A149="","",IFERROR($P149*'Settings'!$B$10,""))</f>
        <v/>
      </c>
      <c r="R149" s="25" t="n"/>
      <c r="S149" s="26" t="n"/>
      <c r="T149" s="34">
        <f>IF($A149="","",IF($B149="","Missing origin",IF($C149="","Missing destination",IF($D149="","Assign driver",IF(OR($E149&lt;=0,$G149&lt;=0),"Check miles/speed",IF(COUNTIF($A$7:$A$206,$A149)&gt;1,"Duplicate leg number",IF(OR(AND(ROW()=7,$A149&lt;&gt;1),AND(ROW()&gt;7,$A149&lt;&gt;IFERROR($A148+1,$A149))),"Check leg sequence",IF(AND($N149&lt;&gt;"",$N149&lt;'Settings'!$B$12),"Short assignment gap",IF(AND('Settings'!$B$5&lt;&gt;"",$L149&gt;'Settings'!$B$5),"After target delivery","OK")))))))))</f>
        <v/>
      </c>
    </row>
    <row r="150" ht="21" customHeight="1">
      <c r="A150" s="25" t="n"/>
      <c r="B150" s="26" t="n"/>
      <c r="C150" s="26" t="n"/>
      <c r="D150" s="26" t="n"/>
      <c r="E150" s="27" t="n"/>
      <c r="F150" s="28" t="n"/>
      <c r="G150" s="29">
        <f>IF($A150="","",IFERROR(IF($F150="",'Settings'!$B$8,$F150),""))</f>
        <v/>
      </c>
      <c r="H150" s="51">
        <f>IF($A150="","",IFERROR($E150/$G150,""))</f>
        <v/>
      </c>
      <c r="I150" s="52" t="n"/>
      <c r="J150" s="51">
        <f>IF($A150="","",IFERROR(IF($I150="",'Settings'!$B$13,$I150),""))</f>
        <v/>
      </c>
      <c r="K150" s="53">
        <f>IF($A150="","",IFERROR($L149+$J149/24,""))</f>
        <v/>
      </c>
      <c r="L150" s="53">
        <f>IF($A150="","",IFERROR($K150+$H150/24,""))</f>
        <v/>
      </c>
      <c r="M150" s="50">
        <f>IF($K150="","",INT($K150))</f>
        <v/>
      </c>
      <c r="N150" s="51">
        <f>IF($A150="","",IFERROR(($K150-LOOKUP(2,1/($D$7:$D149=$D150),$L$7:$L149))*24,""))</f>
        <v/>
      </c>
      <c r="O150" s="32">
        <f>IF($A150="","",SUM($E$7:$E150))</f>
        <v/>
      </c>
      <c r="P150" s="51">
        <f>IF($A150="","",IFERROR($E150/'Settings'!$B$9,""))</f>
        <v/>
      </c>
      <c r="Q150" s="54">
        <f>IF($A150="","",IFERROR($P150*'Settings'!$B$10,""))</f>
        <v/>
      </c>
      <c r="R150" s="25" t="n"/>
      <c r="S150" s="26" t="n"/>
      <c r="T150" s="34">
        <f>IF($A150="","",IF($B150="","Missing origin",IF($C150="","Missing destination",IF($D150="","Assign driver",IF(OR($E150&lt;=0,$G150&lt;=0),"Check miles/speed",IF(COUNTIF($A$7:$A$206,$A150)&gt;1,"Duplicate leg number",IF(OR(AND(ROW()=7,$A150&lt;&gt;1),AND(ROW()&gt;7,$A150&lt;&gt;IFERROR($A149+1,$A150))),"Check leg sequence",IF(AND($N150&lt;&gt;"",$N150&lt;'Settings'!$B$12),"Short assignment gap",IF(AND('Settings'!$B$5&lt;&gt;"",$L150&gt;'Settings'!$B$5),"After target delivery","OK")))))))))</f>
        <v/>
      </c>
    </row>
    <row r="151" ht="21" customHeight="1">
      <c r="A151" s="25" t="n"/>
      <c r="B151" s="26" t="n"/>
      <c r="C151" s="26" t="n"/>
      <c r="D151" s="26" t="n"/>
      <c r="E151" s="27" t="n"/>
      <c r="F151" s="28" t="n"/>
      <c r="G151" s="29">
        <f>IF($A151="","",IFERROR(IF($F151="",'Settings'!$B$8,$F151),""))</f>
        <v/>
      </c>
      <c r="H151" s="51">
        <f>IF($A151="","",IFERROR($E151/$G151,""))</f>
        <v/>
      </c>
      <c r="I151" s="52" t="n"/>
      <c r="J151" s="51">
        <f>IF($A151="","",IFERROR(IF($I151="",'Settings'!$B$13,$I151),""))</f>
        <v/>
      </c>
      <c r="K151" s="53">
        <f>IF($A151="","",IFERROR($L150+$J150/24,""))</f>
        <v/>
      </c>
      <c r="L151" s="53">
        <f>IF($A151="","",IFERROR($K151+$H151/24,""))</f>
        <v/>
      </c>
      <c r="M151" s="50">
        <f>IF($K151="","",INT($K151))</f>
        <v/>
      </c>
      <c r="N151" s="51">
        <f>IF($A151="","",IFERROR(($K151-LOOKUP(2,1/($D$7:$D150=$D151),$L$7:$L150))*24,""))</f>
        <v/>
      </c>
      <c r="O151" s="32">
        <f>IF($A151="","",SUM($E$7:$E151))</f>
        <v/>
      </c>
      <c r="P151" s="51">
        <f>IF($A151="","",IFERROR($E151/'Settings'!$B$9,""))</f>
        <v/>
      </c>
      <c r="Q151" s="54">
        <f>IF($A151="","",IFERROR($P151*'Settings'!$B$10,""))</f>
        <v/>
      </c>
      <c r="R151" s="25" t="n"/>
      <c r="S151" s="26" t="n"/>
      <c r="T151" s="34">
        <f>IF($A151="","",IF($B151="","Missing origin",IF($C151="","Missing destination",IF($D151="","Assign driver",IF(OR($E151&lt;=0,$G151&lt;=0),"Check miles/speed",IF(COUNTIF($A$7:$A$206,$A151)&gt;1,"Duplicate leg number",IF(OR(AND(ROW()=7,$A151&lt;&gt;1),AND(ROW()&gt;7,$A151&lt;&gt;IFERROR($A150+1,$A151))),"Check leg sequence",IF(AND($N151&lt;&gt;"",$N151&lt;'Settings'!$B$12),"Short assignment gap",IF(AND('Settings'!$B$5&lt;&gt;"",$L151&gt;'Settings'!$B$5),"After target delivery","OK")))))))))</f>
        <v/>
      </c>
    </row>
    <row r="152" ht="21" customHeight="1">
      <c r="A152" s="25" t="n"/>
      <c r="B152" s="26" t="n"/>
      <c r="C152" s="26" t="n"/>
      <c r="D152" s="26" t="n"/>
      <c r="E152" s="27" t="n"/>
      <c r="F152" s="28" t="n"/>
      <c r="G152" s="29">
        <f>IF($A152="","",IFERROR(IF($F152="",'Settings'!$B$8,$F152),""))</f>
        <v/>
      </c>
      <c r="H152" s="51">
        <f>IF($A152="","",IFERROR($E152/$G152,""))</f>
        <v/>
      </c>
      <c r="I152" s="52" t="n"/>
      <c r="J152" s="51">
        <f>IF($A152="","",IFERROR(IF($I152="",'Settings'!$B$13,$I152),""))</f>
        <v/>
      </c>
      <c r="K152" s="53">
        <f>IF($A152="","",IFERROR($L151+$J151/24,""))</f>
        <v/>
      </c>
      <c r="L152" s="53">
        <f>IF($A152="","",IFERROR($K152+$H152/24,""))</f>
        <v/>
      </c>
      <c r="M152" s="50">
        <f>IF($K152="","",INT($K152))</f>
        <v/>
      </c>
      <c r="N152" s="51">
        <f>IF($A152="","",IFERROR(($K152-LOOKUP(2,1/($D$7:$D151=$D152),$L$7:$L151))*24,""))</f>
        <v/>
      </c>
      <c r="O152" s="32">
        <f>IF($A152="","",SUM($E$7:$E152))</f>
        <v/>
      </c>
      <c r="P152" s="51">
        <f>IF($A152="","",IFERROR($E152/'Settings'!$B$9,""))</f>
        <v/>
      </c>
      <c r="Q152" s="54">
        <f>IF($A152="","",IFERROR($P152*'Settings'!$B$10,""))</f>
        <v/>
      </c>
      <c r="R152" s="25" t="n"/>
      <c r="S152" s="26" t="n"/>
      <c r="T152" s="34">
        <f>IF($A152="","",IF($B152="","Missing origin",IF($C152="","Missing destination",IF($D152="","Assign driver",IF(OR($E152&lt;=0,$G152&lt;=0),"Check miles/speed",IF(COUNTIF($A$7:$A$206,$A152)&gt;1,"Duplicate leg number",IF(OR(AND(ROW()=7,$A152&lt;&gt;1),AND(ROW()&gt;7,$A152&lt;&gt;IFERROR($A151+1,$A152))),"Check leg sequence",IF(AND($N152&lt;&gt;"",$N152&lt;'Settings'!$B$12),"Short assignment gap",IF(AND('Settings'!$B$5&lt;&gt;"",$L152&gt;'Settings'!$B$5),"After target delivery","OK")))))))))</f>
        <v/>
      </c>
    </row>
    <row r="153" ht="21" customHeight="1">
      <c r="A153" s="25" t="n"/>
      <c r="B153" s="26" t="n"/>
      <c r="C153" s="26" t="n"/>
      <c r="D153" s="26" t="n"/>
      <c r="E153" s="27" t="n"/>
      <c r="F153" s="28" t="n"/>
      <c r="G153" s="29">
        <f>IF($A153="","",IFERROR(IF($F153="",'Settings'!$B$8,$F153),""))</f>
        <v/>
      </c>
      <c r="H153" s="51">
        <f>IF($A153="","",IFERROR($E153/$G153,""))</f>
        <v/>
      </c>
      <c r="I153" s="52" t="n"/>
      <c r="J153" s="51">
        <f>IF($A153="","",IFERROR(IF($I153="",'Settings'!$B$13,$I153),""))</f>
        <v/>
      </c>
      <c r="K153" s="53">
        <f>IF($A153="","",IFERROR($L152+$J152/24,""))</f>
        <v/>
      </c>
      <c r="L153" s="53">
        <f>IF($A153="","",IFERROR($K153+$H153/24,""))</f>
        <v/>
      </c>
      <c r="M153" s="50">
        <f>IF($K153="","",INT($K153))</f>
        <v/>
      </c>
      <c r="N153" s="51">
        <f>IF($A153="","",IFERROR(($K153-LOOKUP(2,1/($D$7:$D152=$D153),$L$7:$L152))*24,""))</f>
        <v/>
      </c>
      <c r="O153" s="32">
        <f>IF($A153="","",SUM($E$7:$E153))</f>
        <v/>
      </c>
      <c r="P153" s="51">
        <f>IF($A153="","",IFERROR($E153/'Settings'!$B$9,""))</f>
        <v/>
      </c>
      <c r="Q153" s="54">
        <f>IF($A153="","",IFERROR($P153*'Settings'!$B$10,""))</f>
        <v/>
      </c>
      <c r="R153" s="25" t="n"/>
      <c r="S153" s="26" t="n"/>
      <c r="T153" s="34">
        <f>IF($A153="","",IF($B153="","Missing origin",IF($C153="","Missing destination",IF($D153="","Assign driver",IF(OR($E153&lt;=0,$G153&lt;=0),"Check miles/speed",IF(COUNTIF($A$7:$A$206,$A153)&gt;1,"Duplicate leg number",IF(OR(AND(ROW()=7,$A153&lt;&gt;1),AND(ROW()&gt;7,$A153&lt;&gt;IFERROR($A152+1,$A153))),"Check leg sequence",IF(AND($N153&lt;&gt;"",$N153&lt;'Settings'!$B$12),"Short assignment gap",IF(AND('Settings'!$B$5&lt;&gt;"",$L153&gt;'Settings'!$B$5),"After target delivery","OK")))))))))</f>
        <v/>
      </c>
    </row>
    <row r="154" ht="21" customHeight="1">
      <c r="A154" s="25" t="n"/>
      <c r="B154" s="26" t="n"/>
      <c r="C154" s="26" t="n"/>
      <c r="D154" s="26" t="n"/>
      <c r="E154" s="27" t="n"/>
      <c r="F154" s="28" t="n"/>
      <c r="G154" s="29">
        <f>IF($A154="","",IFERROR(IF($F154="",'Settings'!$B$8,$F154),""))</f>
        <v/>
      </c>
      <c r="H154" s="51">
        <f>IF($A154="","",IFERROR($E154/$G154,""))</f>
        <v/>
      </c>
      <c r="I154" s="52" t="n"/>
      <c r="J154" s="51">
        <f>IF($A154="","",IFERROR(IF($I154="",'Settings'!$B$13,$I154),""))</f>
        <v/>
      </c>
      <c r="K154" s="53">
        <f>IF($A154="","",IFERROR($L153+$J153/24,""))</f>
        <v/>
      </c>
      <c r="L154" s="53">
        <f>IF($A154="","",IFERROR($K154+$H154/24,""))</f>
        <v/>
      </c>
      <c r="M154" s="50">
        <f>IF($K154="","",INT($K154))</f>
        <v/>
      </c>
      <c r="N154" s="51">
        <f>IF($A154="","",IFERROR(($K154-LOOKUP(2,1/($D$7:$D153=$D154),$L$7:$L153))*24,""))</f>
        <v/>
      </c>
      <c r="O154" s="32">
        <f>IF($A154="","",SUM($E$7:$E154))</f>
        <v/>
      </c>
      <c r="P154" s="51">
        <f>IF($A154="","",IFERROR($E154/'Settings'!$B$9,""))</f>
        <v/>
      </c>
      <c r="Q154" s="54">
        <f>IF($A154="","",IFERROR($P154*'Settings'!$B$10,""))</f>
        <v/>
      </c>
      <c r="R154" s="25" t="n"/>
      <c r="S154" s="26" t="n"/>
      <c r="T154" s="34">
        <f>IF($A154="","",IF($B154="","Missing origin",IF($C154="","Missing destination",IF($D154="","Assign driver",IF(OR($E154&lt;=0,$G154&lt;=0),"Check miles/speed",IF(COUNTIF($A$7:$A$206,$A154)&gt;1,"Duplicate leg number",IF(OR(AND(ROW()=7,$A154&lt;&gt;1),AND(ROW()&gt;7,$A154&lt;&gt;IFERROR($A153+1,$A154))),"Check leg sequence",IF(AND($N154&lt;&gt;"",$N154&lt;'Settings'!$B$12),"Short assignment gap",IF(AND('Settings'!$B$5&lt;&gt;"",$L154&gt;'Settings'!$B$5),"After target delivery","OK")))))))))</f>
        <v/>
      </c>
    </row>
    <row r="155" ht="21" customHeight="1">
      <c r="A155" s="25" t="n"/>
      <c r="B155" s="26" t="n"/>
      <c r="C155" s="26" t="n"/>
      <c r="D155" s="26" t="n"/>
      <c r="E155" s="27" t="n"/>
      <c r="F155" s="28" t="n"/>
      <c r="G155" s="29">
        <f>IF($A155="","",IFERROR(IF($F155="",'Settings'!$B$8,$F155),""))</f>
        <v/>
      </c>
      <c r="H155" s="51">
        <f>IF($A155="","",IFERROR($E155/$G155,""))</f>
        <v/>
      </c>
      <c r="I155" s="52" t="n"/>
      <c r="J155" s="51">
        <f>IF($A155="","",IFERROR(IF($I155="",'Settings'!$B$13,$I155),""))</f>
        <v/>
      </c>
      <c r="K155" s="53">
        <f>IF($A155="","",IFERROR($L154+$J154/24,""))</f>
        <v/>
      </c>
      <c r="L155" s="53">
        <f>IF($A155="","",IFERROR($K155+$H155/24,""))</f>
        <v/>
      </c>
      <c r="M155" s="50">
        <f>IF($K155="","",INT($K155))</f>
        <v/>
      </c>
      <c r="N155" s="51">
        <f>IF($A155="","",IFERROR(($K155-LOOKUP(2,1/($D$7:$D154=$D155),$L$7:$L154))*24,""))</f>
        <v/>
      </c>
      <c r="O155" s="32">
        <f>IF($A155="","",SUM($E$7:$E155))</f>
        <v/>
      </c>
      <c r="P155" s="51">
        <f>IF($A155="","",IFERROR($E155/'Settings'!$B$9,""))</f>
        <v/>
      </c>
      <c r="Q155" s="54">
        <f>IF($A155="","",IFERROR($P155*'Settings'!$B$10,""))</f>
        <v/>
      </c>
      <c r="R155" s="25" t="n"/>
      <c r="S155" s="26" t="n"/>
      <c r="T155" s="34">
        <f>IF($A155="","",IF($B155="","Missing origin",IF($C155="","Missing destination",IF($D155="","Assign driver",IF(OR($E155&lt;=0,$G155&lt;=0),"Check miles/speed",IF(COUNTIF($A$7:$A$206,$A155)&gt;1,"Duplicate leg number",IF(OR(AND(ROW()=7,$A155&lt;&gt;1),AND(ROW()&gt;7,$A155&lt;&gt;IFERROR($A154+1,$A155))),"Check leg sequence",IF(AND($N155&lt;&gt;"",$N155&lt;'Settings'!$B$12),"Short assignment gap",IF(AND('Settings'!$B$5&lt;&gt;"",$L155&gt;'Settings'!$B$5),"After target delivery","OK")))))))))</f>
        <v/>
      </c>
    </row>
    <row r="156" ht="21" customHeight="1">
      <c r="A156" s="25" t="n"/>
      <c r="B156" s="26" t="n"/>
      <c r="C156" s="26" t="n"/>
      <c r="D156" s="26" t="n"/>
      <c r="E156" s="27" t="n"/>
      <c r="F156" s="28" t="n"/>
      <c r="G156" s="29">
        <f>IF($A156="","",IFERROR(IF($F156="",'Settings'!$B$8,$F156),""))</f>
        <v/>
      </c>
      <c r="H156" s="51">
        <f>IF($A156="","",IFERROR($E156/$G156,""))</f>
        <v/>
      </c>
      <c r="I156" s="52" t="n"/>
      <c r="J156" s="51">
        <f>IF($A156="","",IFERROR(IF($I156="",'Settings'!$B$13,$I156),""))</f>
        <v/>
      </c>
      <c r="K156" s="53">
        <f>IF($A156="","",IFERROR($L155+$J155/24,""))</f>
        <v/>
      </c>
      <c r="L156" s="53">
        <f>IF($A156="","",IFERROR($K156+$H156/24,""))</f>
        <v/>
      </c>
      <c r="M156" s="50">
        <f>IF($K156="","",INT($K156))</f>
        <v/>
      </c>
      <c r="N156" s="51">
        <f>IF($A156="","",IFERROR(($K156-LOOKUP(2,1/($D$7:$D155=$D156),$L$7:$L155))*24,""))</f>
        <v/>
      </c>
      <c r="O156" s="32">
        <f>IF($A156="","",SUM($E$7:$E156))</f>
        <v/>
      </c>
      <c r="P156" s="51">
        <f>IF($A156="","",IFERROR($E156/'Settings'!$B$9,""))</f>
        <v/>
      </c>
      <c r="Q156" s="54">
        <f>IF($A156="","",IFERROR($P156*'Settings'!$B$10,""))</f>
        <v/>
      </c>
      <c r="R156" s="25" t="n"/>
      <c r="S156" s="26" t="n"/>
      <c r="T156" s="34">
        <f>IF($A156="","",IF($B156="","Missing origin",IF($C156="","Missing destination",IF($D156="","Assign driver",IF(OR($E156&lt;=0,$G156&lt;=0),"Check miles/speed",IF(COUNTIF($A$7:$A$206,$A156)&gt;1,"Duplicate leg number",IF(OR(AND(ROW()=7,$A156&lt;&gt;1),AND(ROW()&gt;7,$A156&lt;&gt;IFERROR($A155+1,$A156))),"Check leg sequence",IF(AND($N156&lt;&gt;"",$N156&lt;'Settings'!$B$12),"Short assignment gap",IF(AND('Settings'!$B$5&lt;&gt;"",$L156&gt;'Settings'!$B$5),"After target delivery","OK")))))))))</f>
        <v/>
      </c>
    </row>
    <row r="157" ht="21" customHeight="1">
      <c r="A157" s="25" t="n"/>
      <c r="B157" s="26" t="n"/>
      <c r="C157" s="26" t="n"/>
      <c r="D157" s="26" t="n"/>
      <c r="E157" s="27" t="n"/>
      <c r="F157" s="28" t="n"/>
      <c r="G157" s="29">
        <f>IF($A157="","",IFERROR(IF($F157="",'Settings'!$B$8,$F157),""))</f>
        <v/>
      </c>
      <c r="H157" s="51">
        <f>IF($A157="","",IFERROR($E157/$G157,""))</f>
        <v/>
      </c>
      <c r="I157" s="52" t="n"/>
      <c r="J157" s="51">
        <f>IF($A157="","",IFERROR(IF($I157="",'Settings'!$B$13,$I157),""))</f>
        <v/>
      </c>
      <c r="K157" s="53">
        <f>IF($A157="","",IFERROR($L156+$J156/24,""))</f>
        <v/>
      </c>
      <c r="L157" s="53">
        <f>IF($A157="","",IFERROR($K157+$H157/24,""))</f>
        <v/>
      </c>
      <c r="M157" s="50">
        <f>IF($K157="","",INT($K157))</f>
        <v/>
      </c>
      <c r="N157" s="51">
        <f>IF($A157="","",IFERROR(($K157-LOOKUP(2,1/($D$7:$D156=$D157),$L$7:$L156))*24,""))</f>
        <v/>
      </c>
      <c r="O157" s="32">
        <f>IF($A157="","",SUM($E$7:$E157))</f>
        <v/>
      </c>
      <c r="P157" s="51">
        <f>IF($A157="","",IFERROR($E157/'Settings'!$B$9,""))</f>
        <v/>
      </c>
      <c r="Q157" s="54">
        <f>IF($A157="","",IFERROR($P157*'Settings'!$B$10,""))</f>
        <v/>
      </c>
      <c r="R157" s="25" t="n"/>
      <c r="S157" s="26" t="n"/>
      <c r="T157" s="34">
        <f>IF($A157="","",IF($B157="","Missing origin",IF($C157="","Missing destination",IF($D157="","Assign driver",IF(OR($E157&lt;=0,$G157&lt;=0),"Check miles/speed",IF(COUNTIF($A$7:$A$206,$A157)&gt;1,"Duplicate leg number",IF(OR(AND(ROW()=7,$A157&lt;&gt;1),AND(ROW()&gt;7,$A157&lt;&gt;IFERROR($A156+1,$A157))),"Check leg sequence",IF(AND($N157&lt;&gt;"",$N157&lt;'Settings'!$B$12),"Short assignment gap",IF(AND('Settings'!$B$5&lt;&gt;"",$L157&gt;'Settings'!$B$5),"After target delivery","OK")))))))))</f>
        <v/>
      </c>
    </row>
    <row r="158" ht="21" customHeight="1">
      <c r="A158" s="25" t="n"/>
      <c r="B158" s="26" t="n"/>
      <c r="C158" s="26" t="n"/>
      <c r="D158" s="26" t="n"/>
      <c r="E158" s="27" t="n"/>
      <c r="F158" s="28" t="n"/>
      <c r="G158" s="29">
        <f>IF($A158="","",IFERROR(IF($F158="",'Settings'!$B$8,$F158),""))</f>
        <v/>
      </c>
      <c r="H158" s="51">
        <f>IF($A158="","",IFERROR($E158/$G158,""))</f>
        <v/>
      </c>
      <c r="I158" s="52" t="n"/>
      <c r="J158" s="51">
        <f>IF($A158="","",IFERROR(IF($I158="",'Settings'!$B$13,$I158),""))</f>
        <v/>
      </c>
      <c r="K158" s="53">
        <f>IF($A158="","",IFERROR($L157+$J157/24,""))</f>
        <v/>
      </c>
      <c r="L158" s="53">
        <f>IF($A158="","",IFERROR($K158+$H158/24,""))</f>
        <v/>
      </c>
      <c r="M158" s="50">
        <f>IF($K158="","",INT($K158))</f>
        <v/>
      </c>
      <c r="N158" s="51">
        <f>IF($A158="","",IFERROR(($K158-LOOKUP(2,1/($D$7:$D157=$D158),$L$7:$L157))*24,""))</f>
        <v/>
      </c>
      <c r="O158" s="32">
        <f>IF($A158="","",SUM($E$7:$E158))</f>
        <v/>
      </c>
      <c r="P158" s="51">
        <f>IF($A158="","",IFERROR($E158/'Settings'!$B$9,""))</f>
        <v/>
      </c>
      <c r="Q158" s="54">
        <f>IF($A158="","",IFERROR($P158*'Settings'!$B$10,""))</f>
        <v/>
      </c>
      <c r="R158" s="25" t="n"/>
      <c r="S158" s="26" t="n"/>
      <c r="T158" s="34">
        <f>IF($A158="","",IF($B158="","Missing origin",IF($C158="","Missing destination",IF($D158="","Assign driver",IF(OR($E158&lt;=0,$G158&lt;=0),"Check miles/speed",IF(COUNTIF($A$7:$A$206,$A158)&gt;1,"Duplicate leg number",IF(OR(AND(ROW()=7,$A158&lt;&gt;1),AND(ROW()&gt;7,$A158&lt;&gt;IFERROR($A157+1,$A158))),"Check leg sequence",IF(AND($N158&lt;&gt;"",$N158&lt;'Settings'!$B$12),"Short assignment gap",IF(AND('Settings'!$B$5&lt;&gt;"",$L158&gt;'Settings'!$B$5),"After target delivery","OK")))))))))</f>
        <v/>
      </c>
    </row>
    <row r="159" ht="21" customHeight="1">
      <c r="A159" s="25" t="n"/>
      <c r="B159" s="26" t="n"/>
      <c r="C159" s="26" t="n"/>
      <c r="D159" s="26" t="n"/>
      <c r="E159" s="27" t="n"/>
      <c r="F159" s="28" t="n"/>
      <c r="G159" s="29">
        <f>IF($A159="","",IFERROR(IF($F159="",'Settings'!$B$8,$F159),""))</f>
        <v/>
      </c>
      <c r="H159" s="51">
        <f>IF($A159="","",IFERROR($E159/$G159,""))</f>
        <v/>
      </c>
      <c r="I159" s="52" t="n"/>
      <c r="J159" s="51">
        <f>IF($A159="","",IFERROR(IF($I159="",'Settings'!$B$13,$I159),""))</f>
        <v/>
      </c>
      <c r="K159" s="53">
        <f>IF($A159="","",IFERROR($L158+$J158/24,""))</f>
        <v/>
      </c>
      <c r="L159" s="53">
        <f>IF($A159="","",IFERROR($K159+$H159/24,""))</f>
        <v/>
      </c>
      <c r="M159" s="50">
        <f>IF($K159="","",INT($K159))</f>
        <v/>
      </c>
      <c r="N159" s="51">
        <f>IF($A159="","",IFERROR(($K159-LOOKUP(2,1/($D$7:$D158=$D159),$L$7:$L158))*24,""))</f>
        <v/>
      </c>
      <c r="O159" s="32">
        <f>IF($A159="","",SUM($E$7:$E159))</f>
        <v/>
      </c>
      <c r="P159" s="51">
        <f>IF($A159="","",IFERROR($E159/'Settings'!$B$9,""))</f>
        <v/>
      </c>
      <c r="Q159" s="54">
        <f>IF($A159="","",IFERROR($P159*'Settings'!$B$10,""))</f>
        <v/>
      </c>
      <c r="R159" s="25" t="n"/>
      <c r="S159" s="26" t="n"/>
      <c r="T159" s="34">
        <f>IF($A159="","",IF($B159="","Missing origin",IF($C159="","Missing destination",IF($D159="","Assign driver",IF(OR($E159&lt;=0,$G159&lt;=0),"Check miles/speed",IF(COUNTIF($A$7:$A$206,$A159)&gt;1,"Duplicate leg number",IF(OR(AND(ROW()=7,$A159&lt;&gt;1),AND(ROW()&gt;7,$A159&lt;&gt;IFERROR($A158+1,$A159))),"Check leg sequence",IF(AND($N159&lt;&gt;"",$N159&lt;'Settings'!$B$12),"Short assignment gap",IF(AND('Settings'!$B$5&lt;&gt;"",$L159&gt;'Settings'!$B$5),"After target delivery","OK")))))))))</f>
        <v/>
      </c>
    </row>
    <row r="160" ht="21" customHeight="1">
      <c r="A160" s="25" t="n"/>
      <c r="B160" s="26" t="n"/>
      <c r="C160" s="26" t="n"/>
      <c r="D160" s="26" t="n"/>
      <c r="E160" s="27" t="n"/>
      <c r="F160" s="28" t="n"/>
      <c r="G160" s="29">
        <f>IF($A160="","",IFERROR(IF($F160="",'Settings'!$B$8,$F160),""))</f>
        <v/>
      </c>
      <c r="H160" s="51">
        <f>IF($A160="","",IFERROR($E160/$G160,""))</f>
        <v/>
      </c>
      <c r="I160" s="52" t="n"/>
      <c r="J160" s="51">
        <f>IF($A160="","",IFERROR(IF($I160="",'Settings'!$B$13,$I160),""))</f>
        <v/>
      </c>
      <c r="K160" s="53">
        <f>IF($A160="","",IFERROR($L159+$J159/24,""))</f>
        <v/>
      </c>
      <c r="L160" s="53">
        <f>IF($A160="","",IFERROR($K160+$H160/24,""))</f>
        <v/>
      </c>
      <c r="M160" s="50">
        <f>IF($K160="","",INT($K160))</f>
        <v/>
      </c>
      <c r="N160" s="51">
        <f>IF($A160="","",IFERROR(($K160-LOOKUP(2,1/($D$7:$D159=$D160),$L$7:$L159))*24,""))</f>
        <v/>
      </c>
      <c r="O160" s="32">
        <f>IF($A160="","",SUM($E$7:$E160))</f>
        <v/>
      </c>
      <c r="P160" s="51">
        <f>IF($A160="","",IFERROR($E160/'Settings'!$B$9,""))</f>
        <v/>
      </c>
      <c r="Q160" s="54">
        <f>IF($A160="","",IFERROR($P160*'Settings'!$B$10,""))</f>
        <v/>
      </c>
      <c r="R160" s="25" t="n"/>
      <c r="S160" s="26" t="n"/>
      <c r="T160" s="34">
        <f>IF($A160="","",IF($B160="","Missing origin",IF($C160="","Missing destination",IF($D160="","Assign driver",IF(OR($E160&lt;=0,$G160&lt;=0),"Check miles/speed",IF(COUNTIF($A$7:$A$206,$A160)&gt;1,"Duplicate leg number",IF(OR(AND(ROW()=7,$A160&lt;&gt;1),AND(ROW()&gt;7,$A160&lt;&gt;IFERROR($A159+1,$A160))),"Check leg sequence",IF(AND($N160&lt;&gt;"",$N160&lt;'Settings'!$B$12),"Short assignment gap",IF(AND('Settings'!$B$5&lt;&gt;"",$L160&gt;'Settings'!$B$5),"After target delivery","OK")))))))))</f>
        <v/>
      </c>
    </row>
    <row r="161" ht="21" customHeight="1">
      <c r="A161" s="25" t="n"/>
      <c r="B161" s="26" t="n"/>
      <c r="C161" s="26" t="n"/>
      <c r="D161" s="26" t="n"/>
      <c r="E161" s="27" t="n"/>
      <c r="F161" s="28" t="n"/>
      <c r="G161" s="29">
        <f>IF($A161="","",IFERROR(IF($F161="",'Settings'!$B$8,$F161),""))</f>
        <v/>
      </c>
      <c r="H161" s="51">
        <f>IF($A161="","",IFERROR($E161/$G161,""))</f>
        <v/>
      </c>
      <c r="I161" s="52" t="n"/>
      <c r="J161" s="51">
        <f>IF($A161="","",IFERROR(IF($I161="",'Settings'!$B$13,$I161),""))</f>
        <v/>
      </c>
      <c r="K161" s="53">
        <f>IF($A161="","",IFERROR($L160+$J160/24,""))</f>
        <v/>
      </c>
      <c r="L161" s="53">
        <f>IF($A161="","",IFERROR($K161+$H161/24,""))</f>
        <v/>
      </c>
      <c r="M161" s="50">
        <f>IF($K161="","",INT($K161))</f>
        <v/>
      </c>
      <c r="N161" s="51">
        <f>IF($A161="","",IFERROR(($K161-LOOKUP(2,1/($D$7:$D160=$D161),$L$7:$L160))*24,""))</f>
        <v/>
      </c>
      <c r="O161" s="32">
        <f>IF($A161="","",SUM($E$7:$E161))</f>
        <v/>
      </c>
      <c r="P161" s="51">
        <f>IF($A161="","",IFERROR($E161/'Settings'!$B$9,""))</f>
        <v/>
      </c>
      <c r="Q161" s="54">
        <f>IF($A161="","",IFERROR($P161*'Settings'!$B$10,""))</f>
        <v/>
      </c>
      <c r="R161" s="25" t="n"/>
      <c r="S161" s="26" t="n"/>
      <c r="T161" s="34">
        <f>IF($A161="","",IF($B161="","Missing origin",IF($C161="","Missing destination",IF($D161="","Assign driver",IF(OR($E161&lt;=0,$G161&lt;=0),"Check miles/speed",IF(COUNTIF($A$7:$A$206,$A161)&gt;1,"Duplicate leg number",IF(OR(AND(ROW()=7,$A161&lt;&gt;1),AND(ROW()&gt;7,$A161&lt;&gt;IFERROR($A160+1,$A161))),"Check leg sequence",IF(AND($N161&lt;&gt;"",$N161&lt;'Settings'!$B$12),"Short assignment gap",IF(AND('Settings'!$B$5&lt;&gt;"",$L161&gt;'Settings'!$B$5),"After target delivery","OK")))))))))</f>
        <v/>
      </c>
    </row>
    <row r="162" ht="21" customHeight="1">
      <c r="A162" s="25" t="n"/>
      <c r="B162" s="26" t="n"/>
      <c r="C162" s="26" t="n"/>
      <c r="D162" s="26" t="n"/>
      <c r="E162" s="27" t="n"/>
      <c r="F162" s="28" t="n"/>
      <c r="G162" s="29">
        <f>IF($A162="","",IFERROR(IF($F162="",'Settings'!$B$8,$F162),""))</f>
        <v/>
      </c>
      <c r="H162" s="51">
        <f>IF($A162="","",IFERROR($E162/$G162,""))</f>
        <v/>
      </c>
      <c r="I162" s="52" t="n"/>
      <c r="J162" s="51">
        <f>IF($A162="","",IFERROR(IF($I162="",'Settings'!$B$13,$I162),""))</f>
        <v/>
      </c>
      <c r="K162" s="53">
        <f>IF($A162="","",IFERROR($L161+$J161/24,""))</f>
        <v/>
      </c>
      <c r="L162" s="53">
        <f>IF($A162="","",IFERROR($K162+$H162/24,""))</f>
        <v/>
      </c>
      <c r="M162" s="50">
        <f>IF($K162="","",INT($K162))</f>
        <v/>
      </c>
      <c r="N162" s="51">
        <f>IF($A162="","",IFERROR(($K162-LOOKUP(2,1/($D$7:$D161=$D162),$L$7:$L161))*24,""))</f>
        <v/>
      </c>
      <c r="O162" s="32">
        <f>IF($A162="","",SUM($E$7:$E162))</f>
        <v/>
      </c>
      <c r="P162" s="51">
        <f>IF($A162="","",IFERROR($E162/'Settings'!$B$9,""))</f>
        <v/>
      </c>
      <c r="Q162" s="54">
        <f>IF($A162="","",IFERROR($P162*'Settings'!$B$10,""))</f>
        <v/>
      </c>
      <c r="R162" s="25" t="n"/>
      <c r="S162" s="26" t="n"/>
      <c r="T162" s="34">
        <f>IF($A162="","",IF($B162="","Missing origin",IF($C162="","Missing destination",IF($D162="","Assign driver",IF(OR($E162&lt;=0,$G162&lt;=0),"Check miles/speed",IF(COUNTIF($A$7:$A$206,$A162)&gt;1,"Duplicate leg number",IF(OR(AND(ROW()=7,$A162&lt;&gt;1),AND(ROW()&gt;7,$A162&lt;&gt;IFERROR($A161+1,$A162))),"Check leg sequence",IF(AND($N162&lt;&gt;"",$N162&lt;'Settings'!$B$12),"Short assignment gap",IF(AND('Settings'!$B$5&lt;&gt;"",$L162&gt;'Settings'!$B$5),"After target delivery","OK")))))))))</f>
        <v/>
      </c>
    </row>
    <row r="163" ht="21" customHeight="1">
      <c r="A163" s="25" t="n"/>
      <c r="B163" s="26" t="n"/>
      <c r="C163" s="26" t="n"/>
      <c r="D163" s="26" t="n"/>
      <c r="E163" s="27" t="n"/>
      <c r="F163" s="28" t="n"/>
      <c r="G163" s="29">
        <f>IF($A163="","",IFERROR(IF($F163="",'Settings'!$B$8,$F163),""))</f>
        <v/>
      </c>
      <c r="H163" s="51">
        <f>IF($A163="","",IFERROR($E163/$G163,""))</f>
        <v/>
      </c>
      <c r="I163" s="52" t="n"/>
      <c r="J163" s="51">
        <f>IF($A163="","",IFERROR(IF($I163="",'Settings'!$B$13,$I163),""))</f>
        <v/>
      </c>
      <c r="K163" s="53">
        <f>IF($A163="","",IFERROR($L162+$J162/24,""))</f>
        <v/>
      </c>
      <c r="L163" s="53">
        <f>IF($A163="","",IFERROR($K163+$H163/24,""))</f>
        <v/>
      </c>
      <c r="M163" s="50">
        <f>IF($K163="","",INT($K163))</f>
        <v/>
      </c>
      <c r="N163" s="51">
        <f>IF($A163="","",IFERROR(($K163-LOOKUP(2,1/($D$7:$D162=$D163),$L$7:$L162))*24,""))</f>
        <v/>
      </c>
      <c r="O163" s="32">
        <f>IF($A163="","",SUM($E$7:$E163))</f>
        <v/>
      </c>
      <c r="P163" s="51">
        <f>IF($A163="","",IFERROR($E163/'Settings'!$B$9,""))</f>
        <v/>
      </c>
      <c r="Q163" s="54">
        <f>IF($A163="","",IFERROR($P163*'Settings'!$B$10,""))</f>
        <v/>
      </c>
      <c r="R163" s="25" t="n"/>
      <c r="S163" s="26" t="n"/>
      <c r="T163" s="34">
        <f>IF($A163="","",IF($B163="","Missing origin",IF($C163="","Missing destination",IF($D163="","Assign driver",IF(OR($E163&lt;=0,$G163&lt;=0),"Check miles/speed",IF(COUNTIF($A$7:$A$206,$A163)&gt;1,"Duplicate leg number",IF(OR(AND(ROW()=7,$A163&lt;&gt;1),AND(ROW()&gt;7,$A163&lt;&gt;IFERROR($A162+1,$A163))),"Check leg sequence",IF(AND($N163&lt;&gt;"",$N163&lt;'Settings'!$B$12),"Short assignment gap",IF(AND('Settings'!$B$5&lt;&gt;"",$L163&gt;'Settings'!$B$5),"After target delivery","OK")))))))))</f>
        <v/>
      </c>
    </row>
    <row r="164" ht="21" customHeight="1">
      <c r="A164" s="25" t="n"/>
      <c r="B164" s="26" t="n"/>
      <c r="C164" s="26" t="n"/>
      <c r="D164" s="26" t="n"/>
      <c r="E164" s="27" t="n"/>
      <c r="F164" s="28" t="n"/>
      <c r="G164" s="29">
        <f>IF($A164="","",IFERROR(IF($F164="",'Settings'!$B$8,$F164),""))</f>
        <v/>
      </c>
      <c r="H164" s="51">
        <f>IF($A164="","",IFERROR($E164/$G164,""))</f>
        <v/>
      </c>
      <c r="I164" s="52" t="n"/>
      <c r="J164" s="51">
        <f>IF($A164="","",IFERROR(IF($I164="",'Settings'!$B$13,$I164),""))</f>
        <v/>
      </c>
      <c r="K164" s="53">
        <f>IF($A164="","",IFERROR($L163+$J163/24,""))</f>
        <v/>
      </c>
      <c r="L164" s="53">
        <f>IF($A164="","",IFERROR($K164+$H164/24,""))</f>
        <v/>
      </c>
      <c r="M164" s="50">
        <f>IF($K164="","",INT($K164))</f>
        <v/>
      </c>
      <c r="N164" s="51">
        <f>IF($A164="","",IFERROR(($K164-LOOKUP(2,1/($D$7:$D163=$D164),$L$7:$L163))*24,""))</f>
        <v/>
      </c>
      <c r="O164" s="32">
        <f>IF($A164="","",SUM($E$7:$E164))</f>
        <v/>
      </c>
      <c r="P164" s="51">
        <f>IF($A164="","",IFERROR($E164/'Settings'!$B$9,""))</f>
        <v/>
      </c>
      <c r="Q164" s="54">
        <f>IF($A164="","",IFERROR($P164*'Settings'!$B$10,""))</f>
        <v/>
      </c>
      <c r="R164" s="25" t="n"/>
      <c r="S164" s="26" t="n"/>
      <c r="T164" s="34">
        <f>IF($A164="","",IF($B164="","Missing origin",IF($C164="","Missing destination",IF($D164="","Assign driver",IF(OR($E164&lt;=0,$G164&lt;=0),"Check miles/speed",IF(COUNTIF($A$7:$A$206,$A164)&gt;1,"Duplicate leg number",IF(OR(AND(ROW()=7,$A164&lt;&gt;1),AND(ROW()&gt;7,$A164&lt;&gt;IFERROR($A163+1,$A164))),"Check leg sequence",IF(AND($N164&lt;&gt;"",$N164&lt;'Settings'!$B$12),"Short assignment gap",IF(AND('Settings'!$B$5&lt;&gt;"",$L164&gt;'Settings'!$B$5),"After target delivery","OK")))))))))</f>
        <v/>
      </c>
    </row>
    <row r="165" ht="21" customHeight="1">
      <c r="A165" s="25" t="n"/>
      <c r="B165" s="26" t="n"/>
      <c r="C165" s="26" t="n"/>
      <c r="D165" s="26" t="n"/>
      <c r="E165" s="27" t="n"/>
      <c r="F165" s="28" t="n"/>
      <c r="G165" s="29">
        <f>IF($A165="","",IFERROR(IF($F165="",'Settings'!$B$8,$F165),""))</f>
        <v/>
      </c>
      <c r="H165" s="51">
        <f>IF($A165="","",IFERROR($E165/$G165,""))</f>
        <v/>
      </c>
      <c r="I165" s="52" t="n"/>
      <c r="J165" s="51">
        <f>IF($A165="","",IFERROR(IF($I165="",'Settings'!$B$13,$I165),""))</f>
        <v/>
      </c>
      <c r="K165" s="53">
        <f>IF($A165="","",IFERROR($L164+$J164/24,""))</f>
        <v/>
      </c>
      <c r="L165" s="53">
        <f>IF($A165="","",IFERROR($K165+$H165/24,""))</f>
        <v/>
      </c>
      <c r="M165" s="50">
        <f>IF($K165="","",INT($K165))</f>
        <v/>
      </c>
      <c r="N165" s="51">
        <f>IF($A165="","",IFERROR(($K165-LOOKUP(2,1/($D$7:$D164=$D165),$L$7:$L164))*24,""))</f>
        <v/>
      </c>
      <c r="O165" s="32">
        <f>IF($A165="","",SUM($E$7:$E165))</f>
        <v/>
      </c>
      <c r="P165" s="51">
        <f>IF($A165="","",IFERROR($E165/'Settings'!$B$9,""))</f>
        <v/>
      </c>
      <c r="Q165" s="54">
        <f>IF($A165="","",IFERROR($P165*'Settings'!$B$10,""))</f>
        <v/>
      </c>
      <c r="R165" s="25" t="n"/>
      <c r="S165" s="26" t="n"/>
      <c r="T165" s="34">
        <f>IF($A165="","",IF($B165="","Missing origin",IF($C165="","Missing destination",IF($D165="","Assign driver",IF(OR($E165&lt;=0,$G165&lt;=0),"Check miles/speed",IF(COUNTIF($A$7:$A$206,$A165)&gt;1,"Duplicate leg number",IF(OR(AND(ROW()=7,$A165&lt;&gt;1),AND(ROW()&gt;7,$A165&lt;&gt;IFERROR($A164+1,$A165))),"Check leg sequence",IF(AND($N165&lt;&gt;"",$N165&lt;'Settings'!$B$12),"Short assignment gap",IF(AND('Settings'!$B$5&lt;&gt;"",$L165&gt;'Settings'!$B$5),"After target delivery","OK")))))))))</f>
        <v/>
      </c>
    </row>
    <row r="166" ht="21" customHeight="1">
      <c r="A166" s="25" t="n"/>
      <c r="B166" s="26" t="n"/>
      <c r="C166" s="26" t="n"/>
      <c r="D166" s="26" t="n"/>
      <c r="E166" s="27" t="n"/>
      <c r="F166" s="28" t="n"/>
      <c r="G166" s="29">
        <f>IF($A166="","",IFERROR(IF($F166="",'Settings'!$B$8,$F166),""))</f>
        <v/>
      </c>
      <c r="H166" s="51">
        <f>IF($A166="","",IFERROR($E166/$G166,""))</f>
        <v/>
      </c>
      <c r="I166" s="52" t="n"/>
      <c r="J166" s="51">
        <f>IF($A166="","",IFERROR(IF($I166="",'Settings'!$B$13,$I166),""))</f>
        <v/>
      </c>
      <c r="K166" s="53">
        <f>IF($A166="","",IFERROR($L165+$J165/24,""))</f>
        <v/>
      </c>
      <c r="L166" s="53">
        <f>IF($A166="","",IFERROR($K166+$H166/24,""))</f>
        <v/>
      </c>
      <c r="M166" s="50">
        <f>IF($K166="","",INT($K166))</f>
        <v/>
      </c>
      <c r="N166" s="51">
        <f>IF($A166="","",IFERROR(($K166-LOOKUP(2,1/($D$7:$D165=$D166),$L$7:$L165))*24,""))</f>
        <v/>
      </c>
      <c r="O166" s="32">
        <f>IF($A166="","",SUM($E$7:$E166))</f>
        <v/>
      </c>
      <c r="P166" s="51">
        <f>IF($A166="","",IFERROR($E166/'Settings'!$B$9,""))</f>
        <v/>
      </c>
      <c r="Q166" s="54">
        <f>IF($A166="","",IFERROR($P166*'Settings'!$B$10,""))</f>
        <v/>
      </c>
      <c r="R166" s="25" t="n"/>
      <c r="S166" s="26" t="n"/>
      <c r="T166" s="34">
        <f>IF($A166="","",IF($B166="","Missing origin",IF($C166="","Missing destination",IF($D166="","Assign driver",IF(OR($E166&lt;=0,$G166&lt;=0),"Check miles/speed",IF(COUNTIF($A$7:$A$206,$A166)&gt;1,"Duplicate leg number",IF(OR(AND(ROW()=7,$A166&lt;&gt;1),AND(ROW()&gt;7,$A166&lt;&gt;IFERROR($A165+1,$A166))),"Check leg sequence",IF(AND($N166&lt;&gt;"",$N166&lt;'Settings'!$B$12),"Short assignment gap",IF(AND('Settings'!$B$5&lt;&gt;"",$L166&gt;'Settings'!$B$5),"After target delivery","OK")))))))))</f>
        <v/>
      </c>
    </row>
    <row r="167" ht="21" customHeight="1">
      <c r="A167" s="25" t="n"/>
      <c r="B167" s="26" t="n"/>
      <c r="C167" s="26" t="n"/>
      <c r="D167" s="26" t="n"/>
      <c r="E167" s="27" t="n"/>
      <c r="F167" s="28" t="n"/>
      <c r="G167" s="29">
        <f>IF($A167="","",IFERROR(IF($F167="",'Settings'!$B$8,$F167),""))</f>
        <v/>
      </c>
      <c r="H167" s="51">
        <f>IF($A167="","",IFERROR($E167/$G167,""))</f>
        <v/>
      </c>
      <c r="I167" s="52" t="n"/>
      <c r="J167" s="51">
        <f>IF($A167="","",IFERROR(IF($I167="",'Settings'!$B$13,$I167),""))</f>
        <v/>
      </c>
      <c r="K167" s="53">
        <f>IF($A167="","",IFERROR($L166+$J166/24,""))</f>
        <v/>
      </c>
      <c r="L167" s="53">
        <f>IF($A167="","",IFERROR($K167+$H167/24,""))</f>
        <v/>
      </c>
      <c r="M167" s="50">
        <f>IF($K167="","",INT($K167))</f>
        <v/>
      </c>
      <c r="N167" s="51">
        <f>IF($A167="","",IFERROR(($K167-LOOKUP(2,1/($D$7:$D166=$D167),$L$7:$L166))*24,""))</f>
        <v/>
      </c>
      <c r="O167" s="32">
        <f>IF($A167="","",SUM($E$7:$E167))</f>
        <v/>
      </c>
      <c r="P167" s="51">
        <f>IF($A167="","",IFERROR($E167/'Settings'!$B$9,""))</f>
        <v/>
      </c>
      <c r="Q167" s="54">
        <f>IF($A167="","",IFERROR($P167*'Settings'!$B$10,""))</f>
        <v/>
      </c>
      <c r="R167" s="25" t="n"/>
      <c r="S167" s="26" t="n"/>
      <c r="T167" s="34">
        <f>IF($A167="","",IF($B167="","Missing origin",IF($C167="","Missing destination",IF($D167="","Assign driver",IF(OR($E167&lt;=0,$G167&lt;=0),"Check miles/speed",IF(COUNTIF($A$7:$A$206,$A167)&gt;1,"Duplicate leg number",IF(OR(AND(ROW()=7,$A167&lt;&gt;1),AND(ROW()&gt;7,$A167&lt;&gt;IFERROR($A166+1,$A167))),"Check leg sequence",IF(AND($N167&lt;&gt;"",$N167&lt;'Settings'!$B$12),"Short assignment gap",IF(AND('Settings'!$B$5&lt;&gt;"",$L167&gt;'Settings'!$B$5),"After target delivery","OK")))))))))</f>
        <v/>
      </c>
    </row>
    <row r="168" ht="21" customHeight="1">
      <c r="A168" s="25" t="n"/>
      <c r="B168" s="26" t="n"/>
      <c r="C168" s="26" t="n"/>
      <c r="D168" s="26" t="n"/>
      <c r="E168" s="27" t="n"/>
      <c r="F168" s="28" t="n"/>
      <c r="G168" s="29">
        <f>IF($A168="","",IFERROR(IF($F168="",'Settings'!$B$8,$F168),""))</f>
        <v/>
      </c>
      <c r="H168" s="51">
        <f>IF($A168="","",IFERROR($E168/$G168,""))</f>
        <v/>
      </c>
      <c r="I168" s="52" t="n"/>
      <c r="J168" s="51">
        <f>IF($A168="","",IFERROR(IF($I168="",'Settings'!$B$13,$I168),""))</f>
        <v/>
      </c>
      <c r="K168" s="53">
        <f>IF($A168="","",IFERROR($L167+$J167/24,""))</f>
        <v/>
      </c>
      <c r="L168" s="53">
        <f>IF($A168="","",IFERROR($K168+$H168/24,""))</f>
        <v/>
      </c>
      <c r="M168" s="50">
        <f>IF($K168="","",INT($K168))</f>
        <v/>
      </c>
      <c r="N168" s="51">
        <f>IF($A168="","",IFERROR(($K168-LOOKUP(2,1/($D$7:$D167=$D168),$L$7:$L167))*24,""))</f>
        <v/>
      </c>
      <c r="O168" s="32">
        <f>IF($A168="","",SUM($E$7:$E168))</f>
        <v/>
      </c>
      <c r="P168" s="51">
        <f>IF($A168="","",IFERROR($E168/'Settings'!$B$9,""))</f>
        <v/>
      </c>
      <c r="Q168" s="54">
        <f>IF($A168="","",IFERROR($P168*'Settings'!$B$10,""))</f>
        <v/>
      </c>
      <c r="R168" s="25" t="n"/>
      <c r="S168" s="26" t="n"/>
      <c r="T168" s="34">
        <f>IF($A168="","",IF($B168="","Missing origin",IF($C168="","Missing destination",IF($D168="","Assign driver",IF(OR($E168&lt;=0,$G168&lt;=0),"Check miles/speed",IF(COUNTIF($A$7:$A$206,$A168)&gt;1,"Duplicate leg number",IF(OR(AND(ROW()=7,$A168&lt;&gt;1),AND(ROW()&gt;7,$A168&lt;&gt;IFERROR($A167+1,$A168))),"Check leg sequence",IF(AND($N168&lt;&gt;"",$N168&lt;'Settings'!$B$12),"Short assignment gap",IF(AND('Settings'!$B$5&lt;&gt;"",$L168&gt;'Settings'!$B$5),"After target delivery","OK")))))))))</f>
        <v/>
      </c>
    </row>
    <row r="169" ht="21" customHeight="1">
      <c r="A169" s="25" t="n"/>
      <c r="B169" s="26" t="n"/>
      <c r="C169" s="26" t="n"/>
      <c r="D169" s="26" t="n"/>
      <c r="E169" s="27" t="n"/>
      <c r="F169" s="28" t="n"/>
      <c r="G169" s="29">
        <f>IF($A169="","",IFERROR(IF($F169="",'Settings'!$B$8,$F169),""))</f>
        <v/>
      </c>
      <c r="H169" s="51">
        <f>IF($A169="","",IFERROR($E169/$G169,""))</f>
        <v/>
      </c>
      <c r="I169" s="52" t="n"/>
      <c r="J169" s="51">
        <f>IF($A169="","",IFERROR(IF($I169="",'Settings'!$B$13,$I169),""))</f>
        <v/>
      </c>
      <c r="K169" s="53">
        <f>IF($A169="","",IFERROR($L168+$J168/24,""))</f>
        <v/>
      </c>
      <c r="L169" s="53">
        <f>IF($A169="","",IFERROR($K169+$H169/24,""))</f>
        <v/>
      </c>
      <c r="M169" s="50">
        <f>IF($K169="","",INT($K169))</f>
        <v/>
      </c>
      <c r="N169" s="51">
        <f>IF($A169="","",IFERROR(($K169-LOOKUP(2,1/($D$7:$D168=$D169),$L$7:$L168))*24,""))</f>
        <v/>
      </c>
      <c r="O169" s="32">
        <f>IF($A169="","",SUM($E$7:$E169))</f>
        <v/>
      </c>
      <c r="P169" s="51">
        <f>IF($A169="","",IFERROR($E169/'Settings'!$B$9,""))</f>
        <v/>
      </c>
      <c r="Q169" s="54">
        <f>IF($A169="","",IFERROR($P169*'Settings'!$B$10,""))</f>
        <v/>
      </c>
      <c r="R169" s="25" t="n"/>
      <c r="S169" s="26" t="n"/>
      <c r="T169" s="34">
        <f>IF($A169="","",IF($B169="","Missing origin",IF($C169="","Missing destination",IF($D169="","Assign driver",IF(OR($E169&lt;=0,$G169&lt;=0),"Check miles/speed",IF(COUNTIF($A$7:$A$206,$A169)&gt;1,"Duplicate leg number",IF(OR(AND(ROW()=7,$A169&lt;&gt;1),AND(ROW()&gt;7,$A169&lt;&gt;IFERROR($A168+1,$A169))),"Check leg sequence",IF(AND($N169&lt;&gt;"",$N169&lt;'Settings'!$B$12),"Short assignment gap",IF(AND('Settings'!$B$5&lt;&gt;"",$L169&gt;'Settings'!$B$5),"After target delivery","OK")))))))))</f>
        <v/>
      </c>
    </row>
    <row r="170" ht="21" customHeight="1">
      <c r="A170" s="25" t="n"/>
      <c r="B170" s="26" t="n"/>
      <c r="C170" s="26" t="n"/>
      <c r="D170" s="26" t="n"/>
      <c r="E170" s="27" t="n"/>
      <c r="F170" s="28" t="n"/>
      <c r="G170" s="29">
        <f>IF($A170="","",IFERROR(IF($F170="",'Settings'!$B$8,$F170),""))</f>
        <v/>
      </c>
      <c r="H170" s="51">
        <f>IF($A170="","",IFERROR($E170/$G170,""))</f>
        <v/>
      </c>
      <c r="I170" s="52" t="n"/>
      <c r="J170" s="51">
        <f>IF($A170="","",IFERROR(IF($I170="",'Settings'!$B$13,$I170),""))</f>
        <v/>
      </c>
      <c r="K170" s="53">
        <f>IF($A170="","",IFERROR($L169+$J169/24,""))</f>
        <v/>
      </c>
      <c r="L170" s="53">
        <f>IF($A170="","",IFERROR($K170+$H170/24,""))</f>
        <v/>
      </c>
      <c r="M170" s="50">
        <f>IF($K170="","",INT($K170))</f>
        <v/>
      </c>
      <c r="N170" s="51">
        <f>IF($A170="","",IFERROR(($K170-LOOKUP(2,1/($D$7:$D169=$D170),$L$7:$L169))*24,""))</f>
        <v/>
      </c>
      <c r="O170" s="32">
        <f>IF($A170="","",SUM($E$7:$E170))</f>
        <v/>
      </c>
      <c r="P170" s="51">
        <f>IF($A170="","",IFERROR($E170/'Settings'!$B$9,""))</f>
        <v/>
      </c>
      <c r="Q170" s="54">
        <f>IF($A170="","",IFERROR($P170*'Settings'!$B$10,""))</f>
        <v/>
      </c>
      <c r="R170" s="25" t="n"/>
      <c r="S170" s="26" t="n"/>
      <c r="T170" s="34">
        <f>IF($A170="","",IF($B170="","Missing origin",IF($C170="","Missing destination",IF($D170="","Assign driver",IF(OR($E170&lt;=0,$G170&lt;=0),"Check miles/speed",IF(COUNTIF($A$7:$A$206,$A170)&gt;1,"Duplicate leg number",IF(OR(AND(ROW()=7,$A170&lt;&gt;1),AND(ROW()&gt;7,$A170&lt;&gt;IFERROR($A169+1,$A170))),"Check leg sequence",IF(AND($N170&lt;&gt;"",$N170&lt;'Settings'!$B$12),"Short assignment gap",IF(AND('Settings'!$B$5&lt;&gt;"",$L170&gt;'Settings'!$B$5),"After target delivery","OK")))))))))</f>
        <v/>
      </c>
    </row>
    <row r="171" ht="21" customHeight="1">
      <c r="A171" s="25" t="n"/>
      <c r="B171" s="26" t="n"/>
      <c r="C171" s="26" t="n"/>
      <c r="D171" s="26" t="n"/>
      <c r="E171" s="27" t="n"/>
      <c r="F171" s="28" t="n"/>
      <c r="G171" s="29">
        <f>IF($A171="","",IFERROR(IF($F171="",'Settings'!$B$8,$F171),""))</f>
        <v/>
      </c>
      <c r="H171" s="51">
        <f>IF($A171="","",IFERROR($E171/$G171,""))</f>
        <v/>
      </c>
      <c r="I171" s="52" t="n"/>
      <c r="J171" s="51">
        <f>IF($A171="","",IFERROR(IF($I171="",'Settings'!$B$13,$I171),""))</f>
        <v/>
      </c>
      <c r="K171" s="53">
        <f>IF($A171="","",IFERROR($L170+$J170/24,""))</f>
        <v/>
      </c>
      <c r="L171" s="53">
        <f>IF($A171="","",IFERROR($K171+$H171/24,""))</f>
        <v/>
      </c>
      <c r="M171" s="50">
        <f>IF($K171="","",INT($K171))</f>
        <v/>
      </c>
      <c r="N171" s="51">
        <f>IF($A171="","",IFERROR(($K171-LOOKUP(2,1/($D$7:$D170=$D171),$L$7:$L170))*24,""))</f>
        <v/>
      </c>
      <c r="O171" s="32">
        <f>IF($A171="","",SUM($E$7:$E171))</f>
        <v/>
      </c>
      <c r="P171" s="51">
        <f>IF($A171="","",IFERROR($E171/'Settings'!$B$9,""))</f>
        <v/>
      </c>
      <c r="Q171" s="54">
        <f>IF($A171="","",IFERROR($P171*'Settings'!$B$10,""))</f>
        <v/>
      </c>
      <c r="R171" s="25" t="n"/>
      <c r="S171" s="26" t="n"/>
      <c r="T171" s="34">
        <f>IF($A171="","",IF($B171="","Missing origin",IF($C171="","Missing destination",IF($D171="","Assign driver",IF(OR($E171&lt;=0,$G171&lt;=0),"Check miles/speed",IF(COUNTIF($A$7:$A$206,$A171)&gt;1,"Duplicate leg number",IF(OR(AND(ROW()=7,$A171&lt;&gt;1),AND(ROW()&gt;7,$A171&lt;&gt;IFERROR($A170+1,$A171))),"Check leg sequence",IF(AND($N171&lt;&gt;"",$N171&lt;'Settings'!$B$12),"Short assignment gap",IF(AND('Settings'!$B$5&lt;&gt;"",$L171&gt;'Settings'!$B$5),"After target delivery","OK")))))))))</f>
        <v/>
      </c>
    </row>
    <row r="172" ht="21" customHeight="1">
      <c r="A172" s="25" t="n"/>
      <c r="B172" s="26" t="n"/>
      <c r="C172" s="26" t="n"/>
      <c r="D172" s="26" t="n"/>
      <c r="E172" s="27" t="n"/>
      <c r="F172" s="28" t="n"/>
      <c r="G172" s="29">
        <f>IF($A172="","",IFERROR(IF($F172="",'Settings'!$B$8,$F172),""))</f>
        <v/>
      </c>
      <c r="H172" s="51">
        <f>IF($A172="","",IFERROR($E172/$G172,""))</f>
        <v/>
      </c>
      <c r="I172" s="52" t="n"/>
      <c r="J172" s="51">
        <f>IF($A172="","",IFERROR(IF($I172="",'Settings'!$B$13,$I172),""))</f>
        <v/>
      </c>
      <c r="K172" s="53">
        <f>IF($A172="","",IFERROR($L171+$J171/24,""))</f>
        <v/>
      </c>
      <c r="L172" s="53">
        <f>IF($A172="","",IFERROR($K172+$H172/24,""))</f>
        <v/>
      </c>
      <c r="M172" s="50">
        <f>IF($K172="","",INT($K172))</f>
        <v/>
      </c>
      <c r="N172" s="51">
        <f>IF($A172="","",IFERROR(($K172-LOOKUP(2,1/($D$7:$D171=$D172),$L$7:$L171))*24,""))</f>
        <v/>
      </c>
      <c r="O172" s="32">
        <f>IF($A172="","",SUM($E$7:$E172))</f>
        <v/>
      </c>
      <c r="P172" s="51">
        <f>IF($A172="","",IFERROR($E172/'Settings'!$B$9,""))</f>
        <v/>
      </c>
      <c r="Q172" s="54">
        <f>IF($A172="","",IFERROR($P172*'Settings'!$B$10,""))</f>
        <v/>
      </c>
      <c r="R172" s="25" t="n"/>
      <c r="S172" s="26" t="n"/>
      <c r="T172" s="34">
        <f>IF($A172="","",IF($B172="","Missing origin",IF($C172="","Missing destination",IF($D172="","Assign driver",IF(OR($E172&lt;=0,$G172&lt;=0),"Check miles/speed",IF(COUNTIF($A$7:$A$206,$A172)&gt;1,"Duplicate leg number",IF(OR(AND(ROW()=7,$A172&lt;&gt;1),AND(ROW()&gt;7,$A172&lt;&gt;IFERROR($A171+1,$A172))),"Check leg sequence",IF(AND($N172&lt;&gt;"",$N172&lt;'Settings'!$B$12),"Short assignment gap",IF(AND('Settings'!$B$5&lt;&gt;"",$L172&gt;'Settings'!$B$5),"After target delivery","OK")))))))))</f>
        <v/>
      </c>
    </row>
    <row r="173" ht="21" customHeight="1">
      <c r="A173" s="25" t="n"/>
      <c r="B173" s="26" t="n"/>
      <c r="C173" s="26" t="n"/>
      <c r="D173" s="26" t="n"/>
      <c r="E173" s="27" t="n"/>
      <c r="F173" s="28" t="n"/>
      <c r="G173" s="29">
        <f>IF($A173="","",IFERROR(IF($F173="",'Settings'!$B$8,$F173),""))</f>
        <v/>
      </c>
      <c r="H173" s="51">
        <f>IF($A173="","",IFERROR($E173/$G173,""))</f>
        <v/>
      </c>
      <c r="I173" s="52" t="n"/>
      <c r="J173" s="51">
        <f>IF($A173="","",IFERROR(IF($I173="",'Settings'!$B$13,$I173),""))</f>
        <v/>
      </c>
      <c r="K173" s="53">
        <f>IF($A173="","",IFERROR($L172+$J172/24,""))</f>
        <v/>
      </c>
      <c r="L173" s="53">
        <f>IF($A173="","",IFERROR($K173+$H173/24,""))</f>
        <v/>
      </c>
      <c r="M173" s="50">
        <f>IF($K173="","",INT($K173))</f>
        <v/>
      </c>
      <c r="N173" s="51">
        <f>IF($A173="","",IFERROR(($K173-LOOKUP(2,1/($D$7:$D172=$D173),$L$7:$L172))*24,""))</f>
        <v/>
      </c>
      <c r="O173" s="32">
        <f>IF($A173="","",SUM($E$7:$E173))</f>
        <v/>
      </c>
      <c r="P173" s="51">
        <f>IF($A173="","",IFERROR($E173/'Settings'!$B$9,""))</f>
        <v/>
      </c>
      <c r="Q173" s="54">
        <f>IF($A173="","",IFERROR($P173*'Settings'!$B$10,""))</f>
        <v/>
      </c>
      <c r="R173" s="25" t="n"/>
      <c r="S173" s="26" t="n"/>
      <c r="T173" s="34">
        <f>IF($A173="","",IF($B173="","Missing origin",IF($C173="","Missing destination",IF($D173="","Assign driver",IF(OR($E173&lt;=0,$G173&lt;=0),"Check miles/speed",IF(COUNTIF($A$7:$A$206,$A173)&gt;1,"Duplicate leg number",IF(OR(AND(ROW()=7,$A173&lt;&gt;1),AND(ROW()&gt;7,$A173&lt;&gt;IFERROR($A172+1,$A173))),"Check leg sequence",IF(AND($N173&lt;&gt;"",$N173&lt;'Settings'!$B$12),"Short assignment gap",IF(AND('Settings'!$B$5&lt;&gt;"",$L173&gt;'Settings'!$B$5),"After target delivery","OK")))))))))</f>
        <v/>
      </c>
    </row>
    <row r="174" ht="21" customHeight="1">
      <c r="A174" s="25" t="n"/>
      <c r="B174" s="26" t="n"/>
      <c r="C174" s="26" t="n"/>
      <c r="D174" s="26" t="n"/>
      <c r="E174" s="27" t="n"/>
      <c r="F174" s="28" t="n"/>
      <c r="G174" s="29">
        <f>IF($A174="","",IFERROR(IF($F174="",'Settings'!$B$8,$F174),""))</f>
        <v/>
      </c>
      <c r="H174" s="51">
        <f>IF($A174="","",IFERROR($E174/$G174,""))</f>
        <v/>
      </c>
      <c r="I174" s="52" t="n"/>
      <c r="J174" s="51">
        <f>IF($A174="","",IFERROR(IF($I174="",'Settings'!$B$13,$I174),""))</f>
        <v/>
      </c>
      <c r="K174" s="53">
        <f>IF($A174="","",IFERROR($L173+$J173/24,""))</f>
        <v/>
      </c>
      <c r="L174" s="53">
        <f>IF($A174="","",IFERROR($K174+$H174/24,""))</f>
        <v/>
      </c>
      <c r="M174" s="50">
        <f>IF($K174="","",INT($K174))</f>
        <v/>
      </c>
      <c r="N174" s="51">
        <f>IF($A174="","",IFERROR(($K174-LOOKUP(2,1/($D$7:$D173=$D174),$L$7:$L173))*24,""))</f>
        <v/>
      </c>
      <c r="O174" s="32">
        <f>IF($A174="","",SUM($E$7:$E174))</f>
        <v/>
      </c>
      <c r="P174" s="51">
        <f>IF($A174="","",IFERROR($E174/'Settings'!$B$9,""))</f>
        <v/>
      </c>
      <c r="Q174" s="54">
        <f>IF($A174="","",IFERROR($P174*'Settings'!$B$10,""))</f>
        <v/>
      </c>
      <c r="R174" s="25" t="n"/>
      <c r="S174" s="26" t="n"/>
      <c r="T174" s="34">
        <f>IF($A174="","",IF($B174="","Missing origin",IF($C174="","Missing destination",IF($D174="","Assign driver",IF(OR($E174&lt;=0,$G174&lt;=0),"Check miles/speed",IF(COUNTIF($A$7:$A$206,$A174)&gt;1,"Duplicate leg number",IF(OR(AND(ROW()=7,$A174&lt;&gt;1),AND(ROW()&gt;7,$A174&lt;&gt;IFERROR($A173+1,$A174))),"Check leg sequence",IF(AND($N174&lt;&gt;"",$N174&lt;'Settings'!$B$12),"Short assignment gap",IF(AND('Settings'!$B$5&lt;&gt;"",$L174&gt;'Settings'!$B$5),"After target delivery","OK")))))))))</f>
        <v/>
      </c>
    </row>
    <row r="175" ht="21" customHeight="1">
      <c r="A175" s="25" t="n"/>
      <c r="B175" s="26" t="n"/>
      <c r="C175" s="26" t="n"/>
      <c r="D175" s="26" t="n"/>
      <c r="E175" s="27" t="n"/>
      <c r="F175" s="28" t="n"/>
      <c r="G175" s="29">
        <f>IF($A175="","",IFERROR(IF($F175="",'Settings'!$B$8,$F175),""))</f>
        <v/>
      </c>
      <c r="H175" s="51">
        <f>IF($A175="","",IFERROR($E175/$G175,""))</f>
        <v/>
      </c>
      <c r="I175" s="52" t="n"/>
      <c r="J175" s="51">
        <f>IF($A175="","",IFERROR(IF($I175="",'Settings'!$B$13,$I175),""))</f>
        <v/>
      </c>
      <c r="K175" s="53">
        <f>IF($A175="","",IFERROR($L174+$J174/24,""))</f>
        <v/>
      </c>
      <c r="L175" s="53">
        <f>IF($A175="","",IFERROR($K175+$H175/24,""))</f>
        <v/>
      </c>
      <c r="M175" s="50">
        <f>IF($K175="","",INT($K175))</f>
        <v/>
      </c>
      <c r="N175" s="51">
        <f>IF($A175="","",IFERROR(($K175-LOOKUP(2,1/($D$7:$D174=$D175),$L$7:$L174))*24,""))</f>
        <v/>
      </c>
      <c r="O175" s="32">
        <f>IF($A175="","",SUM($E$7:$E175))</f>
        <v/>
      </c>
      <c r="P175" s="51">
        <f>IF($A175="","",IFERROR($E175/'Settings'!$B$9,""))</f>
        <v/>
      </c>
      <c r="Q175" s="54">
        <f>IF($A175="","",IFERROR($P175*'Settings'!$B$10,""))</f>
        <v/>
      </c>
      <c r="R175" s="25" t="n"/>
      <c r="S175" s="26" t="n"/>
      <c r="T175" s="34">
        <f>IF($A175="","",IF($B175="","Missing origin",IF($C175="","Missing destination",IF($D175="","Assign driver",IF(OR($E175&lt;=0,$G175&lt;=0),"Check miles/speed",IF(COUNTIF($A$7:$A$206,$A175)&gt;1,"Duplicate leg number",IF(OR(AND(ROW()=7,$A175&lt;&gt;1),AND(ROW()&gt;7,$A175&lt;&gt;IFERROR($A174+1,$A175))),"Check leg sequence",IF(AND($N175&lt;&gt;"",$N175&lt;'Settings'!$B$12),"Short assignment gap",IF(AND('Settings'!$B$5&lt;&gt;"",$L175&gt;'Settings'!$B$5),"After target delivery","OK")))))))))</f>
        <v/>
      </c>
    </row>
    <row r="176" ht="21" customHeight="1">
      <c r="A176" s="25" t="n"/>
      <c r="B176" s="26" t="n"/>
      <c r="C176" s="26" t="n"/>
      <c r="D176" s="26" t="n"/>
      <c r="E176" s="27" t="n"/>
      <c r="F176" s="28" t="n"/>
      <c r="G176" s="29">
        <f>IF($A176="","",IFERROR(IF($F176="",'Settings'!$B$8,$F176),""))</f>
        <v/>
      </c>
      <c r="H176" s="51">
        <f>IF($A176="","",IFERROR($E176/$G176,""))</f>
        <v/>
      </c>
      <c r="I176" s="52" t="n"/>
      <c r="J176" s="51">
        <f>IF($A176="","",IFERROR(IF($I176="",'Settings'!$B$13,$I176),""))</f>
        <v/>
      </c>
      <c r="K176" s="53">
        <f>IF($A176="","",IFERROR($L175+$J175/24,""))</f>
        <v/>
      </c>
      <c r="L176" s="53">
        <f>IF($A176="","",IFERROR($K176+$H176/24,""))</f>
        <v/>
      </c>
      <c r="M176" s="50">
        <f>IF($K176="","",INT($K176))</f>
        <v/>
      </c>
      <c r="N176" s="51">
        <f>IF($A176="","",IFERROR(($K176-LOOKUP(2,1/($D$7:$D175=$D176),$L$7:$L175))*24,""))</f>
        <v/>
      </c>
      <c r="O176" s="32">
        <f>IF($A176="","",SUM($E$7:$E176))</f>
        <v/>
      </c>
      <c r="P176" s="51">
        <f>IF($A176="","",IFERROR($E176/'Settings'!$B$9,""))</f>
        <v/>
      </c>
      <c r="Q176" s="54">
        <f>IF($A176="","",IFERROR($P176*'Settings'!$B$10,""))</f>
        <v/>
      </c>
      <c r="R176" s="25" t="n"/>
      <c r="S176" s="26" t="n"/>
      <c r="T176" s="34">
        <f>IF($A176="","",IF($B176="","Missing origin",IF($C176="","Missing destination",IF($D176="","Assign driver",IF(OR($E176&lt;=0,$G176&lt;=0),"Check miles/speed",IF(COUNTIF($A$7:$A$206,$A176)&gt;1,"Duplicate leg number",IF(OR(AND(ROW()=7,$A176&lt;&gt;1),AND(ROW()&gt;7,$A176&lt;&gt;IFERROR($A175+1,$A176))),"Check leg sequence",IF(AND($N176&lt;&gt;"",$N176&lt;'Settings'!$B$12),"Short assignment gap",IF(AND('Settings'!$B$5&lt;&gt;"",$L176&gt;'Settings'!$B$5),"After target delivery","OK")))))))))</f>
        <v/>
      </c>
    </row>
    <row r="177" ht="21" customHeight="1">
      <c r="A177" s="25" t="n"/>
      <c r="B177" s="26" t="n"/>
      <c r="C177" s="26" t="n"/>
      <c r="D177" s="26" t="n"/>
      <c r="E177" s="27" t="n"/>
      <c r="F177" s="28" t="n"/>
      <c r="G177" s="29">
        <f>IF($A177="","",IFERROR(IF($F177="",'Settings'!$B$8,$F177),""))</f>
        <v/>
      </c>
      <c r="H177" s="51">
        <f>IF($A177="","",IFERROR($E177/$G177,""))</f>
        <v/>
      </c>
      <c r="I177" s="52" t="n"/>
      <c r="J177" s="51">
        <f>IF($A177="","",IFERROR(IF($I177="",'Settings'!$B$13,$I177),""))</f>
        <v/>
      </c>
      <c r="K177" s="53">
        <f>IF($A177="","",IFERROR($L176+$J176/24,""))</f>
        <v/>
      </c>
      <c r="L177" s="53">
        <f>IF($A177="","",IFERROR($K177+$H177/24,""))</f>
        <v/>
      </c>
      <c r="M177" s="50">
        <f>IF($K177="","",INT($K177))</f>
        <v/>
      </c>
      <c r="N177" s="51">
        <f>IF($A177="","",IFERROR(($K177-LOOKUP(2,1/($D$7:$D176=$D177),$L$7:$L176))*24,""))</f>
        <v/>
      </c>
      <c r="O177" s="32">
        <f>IF($A177="","",SUM($E$7:$E177))</f>
        <v/>
      </c>
      <c r="P177" s="51">
        <f>IF($A177="","",IFERROR($E177/'Settings'!$B$9,""))</f>
        <v/>
      </c>
      <c r="Q177" s="54">
        <f>IF($A177="","",IFERROR($P177*'Settings'!$B$10,""))</f>
        <v/>
      </c>
      <c r="R177" s="25" t="n"/>
      <c r="S177" s="26" t="n"/>
      <c r="T177" s="34">
        <f>IF($A177="","",IF($B177="","Missing origin",IF($C177="","Missing destination",IF($D177="","Assign driver",IF(OR($E177&lt;=0,$G177&lt;=0),"Check miles/speed",IF(COUNTIF($A$7:$A$206,$A177)&gt;1,"Duplicate leg number",IF(OR(AND(ROW()=7,$A177&lt;&gt;1),AND(ROW()&gt;7,$A177&lt;&gt;IFERROR($A176+1,$A177))),"Check leg sequence",IF(AND($N177&lt;&gt;"",$N177&lt;'Settings'!$B$12),"Short assignment gap",IF(AND('Settings'!$B$5&lt;&gt;"",$L177&gt;'Settings'!$B$5),"After target delivery","OK")))))))))</f>
        <v/>
      </c>
    </row>
    <row r="178" ht="21" customHeight="1">
      <c r="A178" s="25" t="n"/>
      <c r="B178" s="26" t="n"/>
      <c r="C178" s="26" t="n"/>
      <c r="D178" s="26" t="n"/>
      <c r="E178" s="27" t="n"/>
      <c r="F178" s="28" t="n"/>
      <c r="G178" s="29">
        <f>IF($A178="","",IFERROR(IF($F178="",'Settings'!$B$8,$F178),""))</f>
        <v/>
      </c>
      <c r="H178" s="51">
        <f>IF($A178="","",IFERROR($E178/$G178,""))</f>
        <v/>
      </c>
      <c r="I178" s="52" t="n"/>
      <c r="J178" s="51">
        <f>IF($A178="","",IFERROR(IF($I178="",'Settings'!$B$13,$I178),""))</f>
        <v/>
      </c>
      <c r="K178" s="53">
        <f>IF($A178="","",IFERROR($L177+$J177/24,""))</f>
        <v/>
      </c>
      <c r="L178" s="53">
        <f>IF($A178="","",IFERROR($K178+$H178/24,""))</f>
        <v/>
      </c>
      <c r="M178" s="50">
        <f>IF($K178="","",INT($K178))</f>
        <v/>
      </c>
      <c r="N178" s="51">
        <f>IF($A178="","",IFERROR(($K178-LOOKUP(2,1/($D$7:$D177=$D178),$L$7:$L177))*24,""))</f>
        <v/>
      </c>
      <c r="O178" s="32">
        <f>IF($A178="","",SUM($E$7:$E178))</f>
        <v/>
      </c>
      <c r="P178" s="51">
        <f>IF($A178="","",IFERROR($E178/'Settings'!$B$9,""))</f>
        <v/>
      </c>
      <c r="Q178" s="54">
        <f>IF($A178="","",IFERROR($P178*'Settings'!$B$10,""))</f>
        <v/>
      </c>
      <c r="R178" s="25" t="n"/>
      <c r="S178" s="26" t="n"/>
      <c r="T178" s="34">
        <f>IF($A178="","",IF($B178="","Missing origin",IF($C178="","Missing destination",IF($D178="","Assign driver",IF(OR($E178&lt;=0,$G178&lt;=0),"Check miles/speed",IF(COUNTIF($A$7:$A$206,$A178)&gt;1,"Duplicate leg number",IF(OR(AND(ROW()=7,$A178&lt;&gt;1),AND(ROW()&gt;7,$A178&lt;&gt;IFERROR($A177+1,$A178))),"Check leg sequence",IF(AND($N178&lt;&gt;"",$N178&lt;'Settings'!$B$12),"Short assignment gap",IF(AND('Settings'!$B$5&lt;&gt;"",$L178&gt;'Settings'!$B$5),"After target delivery","OK")))))))))</f>
        <v/>
      </c>
    </row>
    <row r="179" ht="21" customHeight="1">
      <c r="A179" s="25" t="n"/>
      <c r="B179" s="26" t="n"/>
      <c r="C179" s="26" t="n"/>
      <c r="D179" s="26" t="n"/>
      <c r="E179" s="27" t="n"/>
      <c r="F179" s="28" t="n"/>
      <c r="G179" s="29">
        <f>IF($A179="","",IFERROR(IF($F179="",'Settings'!$B$8,$F179),""))</f>
        <v/>
      </c>
      <c r="H179" s="51">
        <f>IF($A179="","",IFERROR($E179/$G179,""))</f>
        <v/>
      </c>
      <c r="I179" s="52" t="n"/>
      <c r="J179" s="51">
        <f>IF($A179="","",IFERROR(IF($I179="",'Settings'!$B$13,$I179),""))</f>
        <v/>
      </c>
      <c r="K179" s="53">
        <f>IF($A179="","",IFERROR($L178+$J178/24,""))</f>
        <v/>
      </c>
      <c r="L179" s="53">
        <f>IF($A179="","",IFERROR($K179+$H179/24,""))</f>
        <v/>
      </c>
      <c r="M179" s="50">
        <f>IF($K179="","",INT($K179))</f>
        <v/>
      </c>
      <c r="N179" s="51">
        <f>IF($A179="","",IFERROR(($K179-LOOKUP(2,1/($D$7:$D178=$D179),$L$7:$L178))*24,""))</f>
        <v/>
      </c>
      <c r="O179" s="32">
        <f>IF($A179="","",SUM($E$7:$E179))</f>
        <v/>
      </c>
      <c r="P179" s="51">
        <f>IF($A179="","",IFERROR($E179/'Settings'!$B$9,""))</f>
        <v/>
      </c>
      <c r="Q179" s="54">
        <f>IF($A179="","",IFERROR($P179*'Settings'!$B$10,""))</f>
        <v/>
      </c>
      <c r="R179" s="25" t="n"/>
      <c r="S179" s="26" t="n"/>
      <c r="T179" s="34">
        <f>IF($A179="","",IF($B179="","Missing origin",IF($C179="","Missing destination",IF($D179="","Assign driver",IF(OR($E179&lt;=0,$G179&lt;=0),"Check miles/speed",IF(COUNTIF($A$7:$A$206,$A179)&gt;1,"Duplicate leg number",IF(OR(AND(ROW()=7,$A179&lt;&gt;1),AND(ROW()&gt;7,$A179&lt;&gt;IFERROR($A178+1,$A179))),"Check leg sequence",IF(AND($N179&lt;&gt;"",$N179&lt;'Settings'!$B$12),"Short assignment gap",IF(AND('Settings'!$B$5&lt;&gt;"",$L179&gt;'Settings'!$B$5),"After target delivery","OK")))))))))</f>
        <v/>
      </c>
    </row>
    <row r="180" ht="21" customHeight="1">
      <c r="A180" s="25" t="n"/>
      <c r="B180" s="26" t="n"/>
      <c r="C180" s="26" t="n"/>
      <c r="D180" s="26" t="n"/>
      <c r="E180" s="27" t="n"/>
      <c r="F180" s="28" t="n"/>
      <c r="G180" s="29">
        <f>IF($A180="","",IFERROR(IF($F180="",'Settings'!$B$8,$F180),""))</f>
        <v/>
      </c>
      <c r="H180" s="51">
        <f>IF($A180="","",IFERROR($E180/$G180,""))</f>
        <v/>
      </c>
      <c r="I180" s="52" t="n"/>
      <c r="J180" s="51">
        <f>IF($A180="","",IFERROR(IF($I180="",'Settings'!$B$13,$I180),""))</f>
        <v/>
      </c>
      <c r="K180" s="53">
        <f>IF($A180="","",IFERROR($L179+$J179/24,""))</f>
        <v/>
      </c>
      <c r="L180" s="53">
        <f>IF($A180="","",IFERROR($K180+$H180/24,""))</f>
        <v/>
      </c>
      <c r="M180" s="50">
        <f>IF($K180="","",INT($K180))</f>
        <v/>
      </c>
      <c r="N180" s="51">
        <f>IF($A180="","",IFERROR(($K180-LOOKUP(2,1/($D$7:$D179=$D180),$L$7:$L179))*24,""))</f>
        <v/>
      </c>
      <c r="O180" s="32">
        <f>IF($A180="","",SUM($E$7:$E180))</f>
        <v/>
      </c>
      <c r="P180" s="51">
        <f>IF($A180="","",IFERROR($E180/'Settings'!$B$9,""))</f>
        <v/>
      </c>
      <c r="Q180" s="54">
        <f>IF($A180="","",IFERROR($P180*'Settings'!$B$10,""))</f>
        <v/>
      </c>
      <c r="R180" s="25" t="n"/>
      <c r="S180" s="26" t="n"/>
      <c r="T180" s="34">
        <f>IF($A180="","",IF($B180="","Missing origin",IF($C180="","Missing destination",IF($D180="","Assign driver",IF(OR($E180&lt;=0,$G180&lt;=0),"Check miles/speed",IF(COUNTIF($A$7:$A$206,$A180)&gt;1,"Duplicate leg number",IF(OR(AND(ROW()=7,$A180&lt;&gt;1),AND(ROW()&gt;7,$A180&lt;&gt;IFERROR($A179+1,$A180))),"Check leg sequence",IF(AND($N180&lt;&gt;"",$N180&lt;'Settings'!$B$12),"Short assignment gap",IF(AND('Settings'!$B$5&lt;&gt;"",$L180&gt;'Settings'!$B$5),"After target delivery","OK")))))))))</f>
        <v/>
      </c>
    </row>
    <row r="181" ht="21" customHeight="1">
      <c r="A181" s="25" t="n"/>
      <c r="B181" s="26" t="n"/>
      <c r="C181" s="26" t="n"/>
      <c r="D181" s="26" t="n"/>
      <c r="E181" s="27" t="n"/>
      <c r="F181" s="28" t="n"/>
      <c r="G181" s="29">
        <f>IF($A181="","",IFERROR(IF($F181="",'Settings'!$B$8,$F181),""))</f>
        <v/>
      </c>
      <c r="H181" s="51">
        <f>IF($A181="","",IFERROR($E181/$G181,""))</f>
        <v/>
      </c>
      <c r="I181" s="52" t="n"/>
      <c r="J181" s="51">
        <f>IF($A181="","",IFERROR(IF($I181="",'Settings'!$B$13,$I181),""))</f>
        <v/>
      </c>
      <c r="K181" s="53">
        <f>IF($A181="","",IFERROR($L180+$J180/24,""))</f>
        <v/>
      </c>
      <c r="L181" s="53">
        <f>IF($A181="","",IFERROR($K181+$H181/24,""))</f>
        <v/>
      </c>
      <c r="M181" s="50">
        <f>IF($K181="","",INT($K181))</f>
        <v/>
      </c>
      <c r="N181" s="51">
        <f>IF($A181="","",IFERROR(($K181-LOOKUP(2,1/($D$7:$D180=$D181),$L$7:$L180))*24,""))</f>
        <v/>
      </c>
      <c r="O181" s="32">
        <f>IF($A181="","",SUM($E$7:$E181))</f>
        <v/>
      </c>
      <c r="P181" s="51">
        <f>IF($A181="","",IFERROR($E181/'Settings'!$B$9,""))</f>
        <v/>
      </c>
      <c r="Q181" s="54">
        <f>IF($A181="","",IFERROR($P181*'Settings'!$B$10,""))</f>
        <v/>
      </c>
      <c r="R181" s="25" t="n"/>
      <c r="S181" s="26" t="n"/>
      <c r="T181" s="34">
        <f>IF($A181="","",IF($B181="","Missing origin",IF($C181="","Missing destination",IF($D181="","Assign driver",IF(OR($E181&lt;=0,$G181&lt;=0),"Check miles/speed",IF(COUNTIF($A$7:$A$206,$A181)&gt;1,"Duplicate leg number",IF(OR(AND(ROW()=7,$A181&lt;&gt;1),AND(ROW()&gt;7,$A181&lt;&gt;IFERROR($A180+1,$A181))),"Check leg sequence",IF(AND($N181&lt;&gt;"",$N181&lt;'Settings'!$B$12),"Short assignment gap",IF(AND('Settings'!$B$5&lt;&gt;"",$L181&gt;'Settings'!$B$5),"After target delivery","OK")))))))))</f>
        <v/>
      </c>
    </row>
    <row r="182" ht="21" customHeight="1">
      <c r="A182" s="25" t="n"/>
      <c r="B182" s="26" t="n"/>
      <c r="C182" s="26" t="n"/>
      <c r="D182" s="26" t="n"/>
      <c r="E182" s="27" t="n"/>
      <c r="F182" s="28" t="n"/>
      <c r="G182" s="29">
        <f>IF($A182="","",IFERROR(IF($F182="",'Settings'!$B$8,$F182),""))</f>
        <v/>
      </c>
      <c r="H182" s="51">
        <f>IF($A182="","",IFERROR($E182/$G182,""))</f>
        <v/>
      </c>
      <c r="I182" s="52" t="n"/>
      <c r="J182" s="51">
        <f>IF($A182="","",IFERROR(IF($I182="",'Settings'!$B$13,$I182),""))</f>
        <v/>
      </c>
      <c r="K182" s="53">
        <f>IF($A182="","",IFERROR($L181+$J181/24,""))</f>
        <v/>
      </c>
      <c r="L182" s="53">
        <f>IF($A182="","",IFERROR($K182+$H182/24,""))</f>
        <v/>
      </c>
      <c r="M182" s="50">
        <f>IF($K182="","",INT($K182))</f>
        <v/>
      </c>
      <c r="N182" s="51">
        <f>IF($A182="","",IFERROR(($K182-LOOKUP(2,1/($D$7:$D181=$D182),$L$7:$L181))*24,""))</f>
        <v/>
      </c>
      <c r="O182" s="32">
        <f>IF($A182="","",SUM($E$7:$E182))</f>
        <v/>
      </c>
      <c r="P182" s="51">
        <f>IF($A182="","",IFERROR($E182/'Settings'!$B$9,""))</f>
        <v/>
      </c>
      <c r="Q182" s="54">
        <f>IF($A182="","",IFERROR($P182*'Settings'!$B$10,""))</f>
        <v/>
      </c>
      <c r="R182" s="25" t="n"/>
      <c r="S182" s="26" t="n"/>
      <c r="T182" s="34">
        <f>IF($A182="","",IF($B182="","Missing origin",IF($C182="","Missing destination",IF($D182="","Assign driver",IF(OR($E182&lt;=0,$G182&lt;=0),"Check miles/speed",IF(COUNTIF($A$7:$A$206,$A182)&gt;1,"Duplicate leg number",IF(OR(AND(ROW()=7,$A182&lt;&gt;1),AND(ROW()&gt;7,$A182&lt;&gt;IFERROR($A181+1,$A182))),"Check leg sequence",IF(AND($N182&lt;&gt;"",$N182&lt;'Settings'!$B$12),"Short assignment gap",IF(AND('Settings'!$B$5&lt;&gt;"",$L182&gt;'Settings'!$B$5),"After target delivery","OK")))))))))</f>
        <v/>
      </c>
    </row>
    <row r="183" ht="21" customHeight="1">
      <c r="A183" s="25" t="n"/>
      <c r="B183" s="26" t="n"/>
      <c r="C183" s="26" t="n"/>
      <c r="D183" s="26" t="n"/>
      <c r="E183" s="27" t="n"/>
      <c r="F183" s="28" t="n"/>
      <c r="G183" s="29">
        <f>IF($A183="","",IFERROR(IF($F183="",'Settings'!$B$8,$F183),""))</f>
        <v/>
      </c>
      <c r="H183" s="51">
        <f>IF($A183="","",IFERROR($E183/$G183,""))</f>
        <v/>
      </c>
      <c r="I183" s="52" t="n"/>
      <c r="J183" s="51">
        <f>IF($A183="","",IFERROR(IF($I183="",'Settings'!$B$13,$I183),""))</f>
        <v/>
      </c>
      <c r="K183" s="53">
        <f>IF($A183="","",IFERROR($L182+$J182/24,""))</f>
        <v/>
      </c>
      <c r="L183" s="53">
        <f>IF($A183="","",IFERROR($K183+$H183/24,""))</f>
        <v/>
      </c>
      <c r="M183" s="50">
        <f>IF($K183="","",INT($K183))</f>
        <v/>
      </c>
      <c r="N183" s="51">
        <f>IF($A183="","",IFERROR(($K183-LOOKUP(2,1/($D$7:$D182=$D183),$L$7:$L182))*24,""))</f>
        <v/>
      </c>
      <c r="O183" s="32">
        <f>IF($A183="","",SUM($E$7:$E183))</f>
        <v/>
      </c>
      <c r="P183" s="51">
        <f>IF($A183="","",IFERROR($E183/'Settings'!$B$9,""))</f>
        <v/>
      </c>
      <c r="Q183" s="54">
        <f>IF($A183="","",IFERROR($P183*'Settings'!$B$10,""))</f>
        <v/>
      </c>
      <c r="R183" s="25" t="n"/>
      <c r="S183" s="26" t="n"/>
      <c r="T183" s="34">
        <f>IF($A183="","",IF($B183="","Missing origin",IF($C183="","Missing destination",IF($D183="","Assign driver",IF(OR($E183&lt;=0,$G183&lt;=0),"Check miles/speed",IF(COUNTIF($A$7:$A$206,$A183)&gt;1,"Duplicate leg number",IF(OR(AND(ROW()=7,$A183&lt;&gt;1),AND(ROW()&gt;7,$A183&lt;&gt;IFERROR($A182+1,$A183))),"Check leg sequence",IF(AND($N183&lt;&gt;"",$N183&lt;'Settings'!$B$12),"Short assignment gap",IF(AND('Settings'!$B$5&lt;&gt;"",$L183&gt;'Settings'!$B$5),"After target delivery","OK")))))))))</f>
        <v/>
      </c>
    </row>
    <row r="184" ht="21" customHeight="1">
      <c r="A184" s="25" t="n"/>
      <c r="B184" s="26" t="n"/>
      <c r="C184" s="26" t="n"/>
      <c r="D184" s="26" t="n"/>
      <c r="E184" s="27" t="n"/>
      <c r="F184" s="28" t="n"/>
      <c r="G184" s="29">
        <f>IF($A184="","",IFERROR(IF($F184="",'Settings'!$B$8,$F184),""))</f>
        <v/>
      </c>
      <c r="H184" s="51">
        <f>IF($A184="","",IFERROR($E184/$G184,""))</f>
        <v/>
      </c>
      <c r="I184" s="52" t="n"/>
      <c r="J184" s="51">
        <f>IF($A184="","",IFERROR(IF($I184="",'Settings'!$B$13,$I184),""))</f>
        <v/>
      </c>
      <c r="K184" s="53">
        <f>IF($A184="","",IFERROR($L183+$J183/24,""))</f>
        <v/>
      </c>
      <c r="L184" s="53">
        <f>IF($A184="","",IFERROR($K184+$H184/24,""))</f>
        <v/>
      </c>
      <c r="M184" s="50">
        <f>IF($K184="","",INT($K184))</f>
        <v/>
      </c>
      <c r="N184" s="51">
        <f>IF($A184="","",IFERROR(($K184-LOOKUP(2,1/($D$7:$D183=$D184),$L$7:$L183))*24,""))</f>
        <v/>
      </c>
      <c r="O184" s="32">
        <f>IF($A184="","",SUM($E$7:$E184))</f>
        <v/>
      </c>
      <c r="P184" s="51">
        <f>IF($A184="","",IFERROR($E184/'Settings'!$B$9,""))</f>
        <v/>
      </c>
      <c r="Q184" s="54">
        <f>IF($A184="","",IFERROR($P184*'Settings'!$B$10,""))</f>
        <v/>
      </c>
      <c r="R184" s="25" t="n"/>
      <c r="S184" s="26" t="n"/>
      <c r="T184" s="34">
        <f>IF($A184="","",IF($B184="","Missing origin",IF($C184="","Missing destination",IF($D184="","Assign driver",IF(OR($E184&lt;=0,$G184&lt;=0),"Check miles/speed",IF(COUNTIF($A$7:$A$206,$A184)&gt;1,"Duplicate leg number",IF(OR(AND(ROW()=7,$A184&lt;&gt;1),AND(ROW()&gt;7,$A184&lt;&gt;IFERROR($A183+1,$A184))),"Check leg sequence",IF(AND($N184&lt;&gt;"",$N184&lt;'Settings'!$B$12),"Short assignment gap",IF(AND('Settings'!$B$5&lt;&gt;"",$L184&gt;'Settings'!$B$5),"After target delivery","OK")))))))))</f>
        <v/>
      </c>
    </row>
    <row r="185" ht="21" customHeight="1">
      <c r="A185" s="25" t="n"/>
      <c r="B185" s="26" t="n"/>
      <c r="C185" s="26" t="n"/>
      <c r="D185" s="26" t="n"/>
      <c r="E185" s="27" t="n"/>
      <c r="F185" s="28" t="n"/>
      <c r="G185" s="29">
        <f>IF($A185="","",IFERROR(IF($F185="",'Settings'!$B$8,$F185),""))</f>
        <v/>
      </c>
      <c r="H185" s="51">
        <f>IF($A185="","",IFERROR($E185/$G185,""))</f>
        <v/>
      </c>
      <c r="I185" s="52" t="n"/>
      <c r="J185" s="51">
        <f>IF($A185="","",IFERROR(IF($I185="",'Settings'!$B$13,$I185),""))</f>
        <v/>
      </c>
      <c r="K185" s="53">
        <f>IF($A185="","",IFERROR($L184+$J184/24,""))</f>
        <v/>
      </c>
      <c r="L185" s="53">
        <f>IF($A185="","",IFERROR($K185+$H185/24,""))</f>
        <v/>
      </c>
      <c r="M185" s="50">
        <f>IF($K185="","",INT($K185))</f>
        <v/>
      </c>
      <c r="N185" s="51">
        <f>IF($A185="","",IFERROR(($K185-LOOKUP(2,1/($D$7:$D184=$D185),$L$7:$L184))*24,""))</f>
        <v/>
      </c>
      <c r="O185" s="32">
        <f>IF($A185="","",SUM($E$7:$E185))</f>
        <v/>
      </c>
      <c r="P185" s="51">
        <f>IF($A185="","",IFERROR($E185/'Settings'!$B$9,""))</f>
        <v/>
      </c>
      <c r="Q185" s="54">
        <f>IF($A185="","",IFERROR($P185*'Settings'!$B$10,""))</f>
        <v/>
      </c>
      <c r="R185" s="25" t="n"/>
      <c r="S185" s="26" t="n"/>
      <c r="T185" s="34">
        <f>IF($A185="","",IF($B185="","Missing origin",IF($C185="","Missing destination",IF($D185="","Assign driver",IF(OR($E185&lt;=0,$G185&lt;=0),"Check miles/speed",IF(COUNTIF($A$7:$A$206,$A185)&gt;1,"Duplicate leg number",IF(OR(AND(ROW()=7,$A185&lt;&gt;1),AND(ROW()&gt;7,$A185&lt;&gt;IFERROR($A184+1,$A185))),"Check leg sequence",IF(AND($N185&lt;&gt;"",$N185&lt;'Settings'!$B$12),"Short assignment gap",IF(AND('Settings'!$B$5&lt;&gt;"",$L185&gt;'Settings'!$B$5),"After target delivery","OK")))))))))</f>
        <v/>
      </c>
    </row>
    <row r="186" ht="21" customHeight="1">
      <c r="A186" s="25" t="n"/>
      <c r="B186" s="26" t="n"/>
      <c r="C186" s="26" t="n"/>
      <c r="D186" s="26" t="n"/>
      <c r="E186" s="27" t="n"/>
      <c r="F186" s="28" t="n"/>
      <c r="G186" s="29">
        <f>IF($A186="","",IFERROR(IF($F186="",'Settings'!$B$8,$F186),""))</f>
        <v/>
      </c>
      <c r="H186" s="51">
        <f>IF($A186="","",IFERROR($E186/$G186,""))</f>
        <v/>
      </c>
      <c r="I186" s="52" t="n"/>
      <c r="J186" s="51">
        <f>IF($A186="","",IFERROR(IF($I186="",'Settings'!$B$13,$I186),""))</f>
        <v/>
      </c>
      <c r="K186" s="53">
        <f>IF($A186="","",IFERROR($L185+$J185/24,""))</f>
        <v/>
      </c>
      <c r="L186" s="53">
        <f>IF($A186="","",IFERROR($K186+$H186/24,""))</f>
        <v/>
      </c>
      <c r="M186" s="50">
        <f>IF($K186="","",INT($K186))</f>
        <v/>
      </c>
      <c r="N186" s="51">
        <f>IF($A186="","",IFERROR(($K186-LOOKUP(2,1/($D$7:$D185=$D186),$L$7:$L185))*24,""))</f>
        <v/>
      </c>
      <c r="O186" s="32">
        <f>IF($A186="","",SUM($E$7:$E186))</f>
        <v/>
      </c>
      <c r="P186" s="51">
        <f>IF($A186="","",IFERROR($E186/'Settings'!$B$9,""))</f>
        <v/>
      </c>
      <c r="Q186" s="54">
        <f>IF($A186="","",IFERROR($P186*'Settings'!$B$10,""))</f>
        <v/>
      </c>
      <c r="R186" s="25" t="n"/>
      <c r="S186" s="26" t="n"/>
      <c r="T186" s="34">
        <f>IF($A186="","",IF($B186="","Missing origin",IF($C186="","Missing destination",IF($D186="","Assign driver",IF(OR($E186&lt;=0,$G186&lt;=0),"Check miles/speed",IF(COUNTIF($A$7:$A$206,$A186)&gt;1,"Duplicate leg number",IF(OR(AND(ROW()=7,$A186&lt;&gt;1),AND(ROW()&gt;7,$A186&lt;&gt;IFERROR($A185+1,$A186))),"Check leg sequence",IF(AND($N186&lt;&gt;"",$N186&lt;'Settings'!$B$12),"Short assignment gap",IF(AND('Settings'!$B$5&lt;&gt;"",$L186&gt;'Settings'!$B$5),"After target delivery","OK")))))))))</f>
        <v/>
      </c>
    </row>
    <row r="187" ht="21" customHeight="1">
      <c r="A187" s="25" t="n"/>
      <c r="B187" s="26" t="n"/>
      <c r="C187" s="26" t="n"/>
      <c r="D187" s="26" t="n"/>
      <c r="E187" s="27" t="n"/>
      <c r="F187" s="28" t="n"/>
      <c r="G187" s="29">
        <f>IF($A187="","",IFERROR(IF($F187="",'Settings'!$B$8,$F187),""))</f>
        <v/>
      </c>
      <c r="H187" s="51">
        <f>IF($A187="","",IFERROR($E187/$G187,""))</f>
        <v/>
      </c>
      <c r="I187" s="52" t="n"/>
      <c r="J187" s="51">
        <f>IF($A187="","",IFERROR(IF($I187="",'Settings'!$B$13,$I187),""))</f>
        <v/>
      </c>
      <c r="K187" s="53">
        <f>IF($A187="","",IFERROR($L186+$J186/24,""))</f>
        <v/>
      </c>
      <c r="L187" s="53">
        <f>IF($A187="","",IFERROR($K187+$H187/24,""))</f>
        <v/>
      </c>
      <c r="M187" s="50">
        <f>IF($K187="","",INT($K187))</f>
        <v/>
      </c>
      <c r="N187" s="51">
        <f>IF($A187="","",IFERROR(($K187-LOOKUP(2,1/($D$7:$D186=$D187),$L$7:$L186))*24,""))</f>
        <v/>
      </c>
      <c r="O187" s="32">
        <f>IF($A187="","",SUM($E$7:$E187))</f>
        <v/>
      </c>
      <c r="P187" s="51">
        <f>IF($A187="","",IFERROR($E187/'Settings'!$B$9,""))</f>
        <v/>
      </c>
      <c r="Q187" s="54">
        <f>IF($A187="","",IFERROR($P187*'Settings'!$B$10,""))</f>
        <v/>
      </c>
      <c r="R187" s="25" t="n"/>
      <c r="S187" s="26" t="n"/>
      <c r="T187" s="34">
        <f>IF($A187="","",IF($B187="","Missing origin",IF($C187="","Missing destination",IF($D187="","Assign driver",IF(OR($E187&lt;=0,$G187&lt;=0),"Check miles/speed",IF(COUNTIF($A$7:$A$206,$A187)&gt;1,"Duplicate leg number",IF(OR(AND(ROW()=7,$A187&lt;&gt;1),AND(ROW()&gt;7,$A187&lt;&gt;IFERROR($A186+1,$A187))),"Check leg sequence",IF(AND($N187&lt;&gt;"",$N187&lt;'Settings'!$B$12),"Short assignment gap",IF(AND('Settings'!$B$5&lt;&gt;"",$L187&gt;'Settings'!$B$5),"After target delivery","OK")))))))))</f>
        <v/>
      </c>
    </row>
    <row r="188" ht="21" customHeight="1">
      <c r="A188" s="25" t="n"/>
      <c r="B188" s="26" t="n"/>
      <c r="C188" s="26" t="n"/>
      <c r="D188" s="26" t="n"/>
      <c r="E188" s="27" t="n"/>
      <c r="F188" s="28" t="n"/>
      <c r="G188" s="29">
        <f>IF($A188="","",IFERROR(IF($F188="",'Settings'!$B$8,$F188),""))</f>
        <v/>
      </c>
      <c r="H188" s="51">
        <f>IF($A188="","",IFERROR($E188/$G188,""))</f>
        <v/>
      </c>
      <c r="I188" s="52" t="n"/>
      <c r="J188" s="51">
        <f>IF($A188="","",IFERROR(IF($I188="",'Settings'!$B$13,$I188),""))</f>
        <v/>
      </c>
      <c r="K188" s="53">
        <f>IF($A188="","",IFERROR($L187+$J187/24,""))</f>
        <v/>
      </c>
      <c r="L188" s="53">
        <f>IF($A188="","",IFERROR($K188+$H188/24,""))</f>
        <v/>
      </c>
      <c r="M188" s="50">
        <f>IF($K188="","",INT($K188))</f>
        <v/>
      </c>
      <c r="N188" s="51">
        <f>IF($A188="","",IFERROR(($K188-LOOKUP(2,1/($D$7:$D187=$D188),$L$7:$L187))*24,""))</f>
        <v/>
      </c>
      <c r="O188" s="32">
        <f>IF($A188="","",SUM($E$7:$E188))</f>
        <v/>
      </c>
      <c r="P188" s="51">
        <f>IF($A188="","",IFERROR($E188/'Settings'!$B$9,""))</f>
        <v/>
      </c>
      <c r="Q188" s="54">
        <f>IF($A188="","",IFERROR($P188*'Settings'!$B$10,""))</f>
        <v/>
      </c>
      <c r="R188" s="25" t="n"/>
      <c r="S188" s="26" t="n"/>
      <c r="T188" s="34">
        <f>IF($A188="","",IF($B188="","Missing origin",IF($C188="","Missing destination",IF($D188="","Assign driver",IF(OR($E188&lt;=0,$G188&lt;=0),"Check miles/speed",IF(COUNTIF($A$7:$A$206,$A188)&gt;1,"Duplicate leg number",IF(OR(AND(ROW()=7,$A188&lt;&gt;1),AND(ROW()&gt;7,$A188&lt;&gt;IFERROR($A187+1,$A188))),"Check leg sequence",IF(AND($N188&lt;&gt;"",$N188&lt;'Settings'!$B$12),"Short assignment gap",IF(AND('Settings'!$B$5&lt;&gt;"",$L188&gt;'Settings'!$B$5),"After target delivery","OK")))))))))</f>
        <v/>
      </c>
    </row>
    <row r="189" ht="21" customHeight="1">
      <c r="A189" s="25" t="n"/>
      <c r="B189" s="26" t="n"/>
      <c r="C189" s="26" t="n"/>
      <c r="D189" s="26" t="n"/>
      <c r="E189" s="27" t="n"/>
      <c r="F189" s="28" t="n"/>
      <c r="G189" s="29">
        <f>IF($A189="","",IFERROR(IF($F189="",'Settings'!$B$8,$F189),""))</f>
        <v/>
      </c>
      <c r="H189" s="51">
        <f>IF($A189="","",IFERROR($E189/$G189,""))</f>
        <v/>
      </c>
      <c r="I189" s="52" t="n"/>
      <c r="J189" s="51">
        <f>IF($A189="","",IFERROR(IF($I189="",'Settings'!$B$13,$I189),""))</f>
        <v/>
      </c>
      <c r="K189" s="53">
        <f>IF($A189="","",IFERROR($L188+$J188/24,""))</f>
        <v/>
      </c>
      <c r="L189" s="53">
        <f>IF($A189="","",IFERROR($K189+$H189/24,""))</f>
        <v/>
      </c>
      <c r="M189" s="50">
        <f>IF($K189="","",INT($K189))</f>
        <v/>
      </c>
      <c r="N189" s="51">
        <f>IF($A189="","",IFERROR(($K189-LOOKUP(2,1/($D$7:$D188=$D189),$L$7:$L188))*24,""))</f>
        <v/>
      </c>
      <c r="O189" s="32">
        <f>IF($A189="","",SUM($E$7:$E189))</f>
        <v/>
      </c>
      <c r="P189" s="51">
        <f>IF($A189="","",IFERROR($E189/'Settings'!$B$9,""))</f>
        <v/>
      </c>
      <c r="Q189" s="54">
        <f>IF($A189="","",IFERROR($P189*'Settings'!$B$10,""))</f>
        <v/>
      </c>
      <c r="R189" s="25" t="n"/>
      <c r="S189" s="26" t="n"/>
      <c r="T189" s="34">
        <f>IF($A189="","",IF($B189="","Missing origin",IF($C189="","Missing destination",IF($D189="","Assign driver",IF(OR($E189&lt;=0,$G189&lt;=0),"Check miles/speed",IF(COUNTIF($A$7:$A$206,$A189)&gt;1,"Duplicate leg number",IF(OR(AND(ROW()=7,$A189&lt;&gt;1),AND(ROW()&gt;7,$A189&lt;&gt;IFERROR($A188+1,$A189))),"Check leg sequence",IF(AND($N189&lt;&gt;"",$N189&lt;'Settings'!$B$12),"Short assignment gap",IF(AND('Settings'!$B$5&lt;&gt;"",$L189&gt;'Settings'!$B$5),"After target delivery","OK")))))))))</f>
        <v/>
      </c>
    </row>
    <row r="190" ht="21" customHeight="1">
      <c r="A190" s="25" t="n"/>
      <c r="B190" s="26" t="n"/>
      <c r="C190" s="26" t="n"/>
      <c r="D190" s="26" t="n"/>
      <c r="E190" s="27" t="n"/>
      <c r="F190" s="28" t="n"/>
      <c r="G190" s="29">
        <f>IF($A190="","",IFERROR(IF($F190="",'Settings'!$B$8,$F190),""))</f>
        <v/>
      </c>
      <c r="H190" s="51">
        <f>IF($A190="","",IFERROR($E190/$G190,""))</f>
        <v/>
      </c>
      <c r="I190" s="52" t="n"/>
      <c r="J190" s="51">
        <f>IF($A190="","",IFERROR(IF($I190="",'Settings'!$B$13,$I190),""))</f>
        <v/>
      </c>
      <c r="K190" s="53">
        <f>IF($A190="","",IFERROR($L189+$J189/24,""))</f>
        <v/>
      </c>
      <c r="L190" s="53">
        <f>IF($A190="","",IFERROR($K190+$H190/24,""))</f>
        <v/>
      </c>
      <c r="M190" s="50">
        <f>IF($K190="","",INT($K190))</f>
        <v/>
      </c>
      <c r="N190" s="51">
        <f>IF($A190="","",IFERROR(($K190-LOOKUP(2,1/($D$7:$D189=$D190),$L$7:$L189))*24,""))</f>
        <v/>
      </c>
      <c r="O190" s="32">
        <f>IF($A190="","",SUM($E$7:$E190))</f>
        <v/>
      </c>
      <c r="P190" s="51">
        <f>IF($A190="","",IFERROR($E190/'Settings'!$B$9,""))</f>
        <v/>
      </c>
      <c r="Q190" s="54">
        <f>IF($A190="","",IFERROR($P190*'Settings'!$B$10,""))</f>
        <v/>
      </c>
      <c r="R190" s="25" t="n"/>
      <c r="S190" s="26" t="n"/>
      <c r="T190" s="34">
        <f>IF($A190="","",IF($B190="","Missing origin",IF($C190="","Missing destination",IF($D190="","Assign driver",IF(OR($E190&lt;=0,$G190&lt;=0),"Check miles/speed",IF(COUNTIF($A$7:$A$206,$A190)&gt;1,"Duplicate leg number",IF(OR(AND(ROW()=7,$A190&lt;&gt;1),AND(ROW()&gt;7,$A190&lt;&gt;IFERROR($A189+1,$A190))),"Check leg sequence",IF(AND($N190&lt;&gt;"",$N190&lt;'Settings'!$B$12),"Short assignment gap",IF(AND('Settings'!$B$5&lt;&gt;"",$L190&gt;'Settings'!$B$5),"After target delivery","OK")))))))))</f>
        <v/>
      </c>
    </row>
    <row r="191" ht="21" customHeight="1">
      <c r="A191" s="25" t="n"/>
      <c r="B191" s="26" t="n"/>
      <c r="C191" s="26" t="n"/>
      <c r="D191" s="26" t="n"/>
      <c r="E191" s="27" t="n"/>
      <c r="F191" s="28" t="n"/>
      <c r="G191" s="29">
        <f>IF($A191="","",IFERROR(IF($F191="",'Settings'!$B$8,$F191),""))</f>
        <v/>
      </c>
      <c r="H191" s="51">
        <f>IF($A191="","",IFERROR($E191/$G191,""))</f>
        <v/>
      </c>
      <c r="I191" s="52" t="n"/>
      <c r="J191" s="51">
        <f>IF($A191="","",IFERROR(IF($I191="",'Settings'!$B$13,$I191),""))</f>
        <v/>
      </c>
      <c r="K191" s="53">
        <f>IF($A191="","",IFERROR($L190+$J190/24,""))</f>
        <v/>
      </c>
      <c r="L191" s="53">
        <f>IF($A191="","",IFERROR($K191+$H191/24,""))</f>
        <v/>
      </c>
      <c r="M191" s="50">
        <f>IF($K191="","",INT($K191))</f>
        <v/>
      </c>
      <c r="N191" s="51">
        <f>IF($A191="","",IFERROR(($K191-LOOKUP(2,1/($D$7:$D190=$D191),$L$7:$L190))*24,""))</f>
        <v/>
      </c>
      <c r="O191" s="32">
        <f>IF($A191="","",SUM($E$7:$E191))</f>
        <v/>
      </c>
      <c r="P191" s="51">
        <f>IF($A191="","",IFERROR($E191/'Settings'!$B$9,""))</f>
        <v/>
      </c>
      <c r="Q191" s="54">
        <f>IF($A191="","",IFERROR($P191*'Settings'!$B$10,""))</f>
        <v/>
      </c>
      <c r="R191" s="25" t="n"/>
      <c r="S191" s="26" t="n"/>
      <c r="T191" s="34">
        <f>IF($A191="","",IF($B191="","Missing origin",IF($C191="","Missing destination",IF($D191="","Assign driver",IF(OR($E191&lt;=0,$G191&lt;=0),"Check miles/speed",IF(COUNTIF($A$7:$A$206,$A191)&gt;1,"Duplicate leg number",IF(OR(AND(ROW()=7,$A191&lt;&gt;1),AND(ROW()&gt;7,$A191&lt;&gt;IFERROR($A190+1,$A191))),"Check leg sequence",IF(AND($N191&lt;&gt;"",$N191&lt;'Settings'!$B$12),"Short assignment gap",IF(AND('Settings'!$B$5&lt;&gt;"",$L191&gt;'Settings'!$B$5),"After target delivery","OK")))))))))</f>
        <v/>
      </c>
    </row>
    <row r="192" ht="21" customHeight="1">
      <c r="A192" s="25" t="n"/>
      <c r="B192" s="26" t="n"/>
      <c r="C192" s="26" t="n"/>
      <c r="D192" s="26" t="n"/>
      <c r="E192" s="27" t="n"/>
      <c r="F192" s="28" t="n"/>
      <c r="G192" s="29">
        <f>IF($A192="","",IFERROR(IF($F192="",'Settings'!$B$8,$F192),""))</f>
        <v/>
      </c>
      <c r="H192" s="51">
        <f>IF($A192="","",IFERROR($E192/$G192,""))</f>
        <v/>
      </c>
      <c r="I192" s="52" t="n"/>
      <c r="J192" s="51">
        <f>IF($A192="","",IFERROR(IF($I192="",'Settings'!$B$13,$I192),""))</f>
        <v/>
      </c>
      <c r="K192" s="53">
        <f>IF($A192="","",IFERROR($L191+$J191/24,""))</f>
        <v/>
      </c>
      <c r="L192" s="53">
        <f>IF($A192="","",IFERROR($K192+$H192/24,""))</f>
        <v/>
      </c>
      <c r="M192" s="50">
        <f>IF($K192="","",INT($K192))</f>
        <v/>
      </c>
      <c r="N192" s="51">
        <f>IF($A192="","",IFERROR(($K192-LOOKUP(2,1/($D$7:$D191=$D192),$L$7:$L191))*24,""))</f>
        <v/>
      </c>
      <c r="O192" s="32">
        <f>IF($A192="","",SUM($E$7:$E192))</f>
        <v/>
      </c>
      <c r="P192" s="51">
        <f>IF($A192="","",IFERROR($E192/'Settings'!$B$9,""))</f>
        <v/>
      </c>
      <c r="Q192" s="54">
        <f>IF($A192="","",IFERROR($P192*'Settings'!$B$10,""))</f>
        <v/>
      </c>
      <c r="R192" s="25" t="n"/>
      <c r="S192" s="26" t="n"/>
      <c r="T192" s="34">
        <f>IF($A192="","",IF($B192="","Missing origin",IF($C192="","Missing destination",IF($D192="","Assign driver",IF(OR($E192&lt;=0,$G192&lt;=0),"Check miles/speed",IF(COUNTIF($A$7:$A$206,$A192)&gt;1,"Duplicate leg number",IF(OR(AND(ROW()=7,$A192&lt;&gt;1),AND(ROW()&gt;7,$A192&lt;&gt;IFERROR($A191+1,$A192))),"Check leg sequence",IF(AND($N192&lt;&gt;"",$N192&lt;'Settings'!$B$12),"Short assignment gap",IF(AND('Settings'!$B$5&lt;&gt;"",$L192&gt;'Settings'!$B$5),"After target delivery","OK")))))))))</f>
        <v/>
      </c>
    </row>
    <row r="193" ht="21" customHeight="1">
      <c r="A193" s="25" t="n"/>
      <c r="B193" s="26" t="n"/>
      <c r="C193" s="26" t="n"/>
      <c r="D193" s="26" t="n"/>
      <c r="E193" s="27" t="n"/>
      <c r="F193" s="28" t="n"/>
      <c r="G193" s="29">
        <f>IF($A193="","",IFERROR(IF($F193="",'Settings'!$B$8,$F193),""))</f>
        <v/>
      </c>
      <c r="H193" s="51">
        <f>IF($A193="","",IFERROR($E193/$G193,""))</f>
        <v/>
      </c>
      <c r="I193" s="52" t="n"/>
      <c r="J193" s="51">
        <f>IF($A193="","",IFERROR(IF($I193="",'Settings'!$B$13,$I193),""))</f>
        <v/>
      </c>
      <c r="K193" s="53">
        <f>IF($A193="","",IFERROR($L192+$J192/24,""))</f>
        <v/>
      </c>
      <c r="L193" s="53">
        <f>IF($A193="","",IFERROR($K193+$H193/24,""))</f>
        <v/>
      </c>
      <c r="M193" s="50">
        <f>IF($K193="","",INT($K193))</f>
        <v/>
      </c>
      <c r="N193" s="51">
        <f>IF($A193="","",IFERROR(($K193-LOOKUP(2,1/($D$7:$D192=$D193),$L$7:$L192))*24,""))</f>
        <v/>
      </c>
      <c r="O193" s="32">
        <f>IF($A193="","",SUM($E$7:$E193))</f>
        <v/>
      </c>
      <c r="P193" s="51">
        <f>IF($A193="","",IFERROR($E193/'Settings'!$B$9,""))</f>
        <v/>
      </c>
      <c r="Q193" s="54">
        <f>IF($A193="","",IFERROR($P193*'Settings'!$B$10,""))</f>
        <v/>
      </c>
      <c r="R193" s="25" t="n"/>
      <c r="S193" s="26" t="n"/>
      <c r="T193" s="34">
        <f>IF($A193="","",IF($B193="","Missing origin",IF($C193="","Missing destination",IF($D193="","Assign driver",IF(OR($E193&lt;=0,$G193&lt;=0),"Check miles/speed",IF(COUNTIF($A$7:$A$206,$A193)&gt;1,"Duplicate leg number",IF(OR(AND(ROW()=7,$A193&lt;&gt;1),AND(ROW()&gt;7,$A193&lt;&gt;IFERROR($A192+1,$A193))),"Check leg sequence",IF(AND($N193&lt;&gt;"",$N193&lt;'Settings'!$B$12),"Short assignment gap",IF(AND('Settings'!$B$5&lt;&gt;"",$L193&gt;'Settings'!$B$5),"After target delivery","OK")))))))))</f>
        <v/>
      </c>
    </row>
    <row r="194" ht="21" customHeight="1">
      <c r="A194" s="25" t="n"/>
      <c r="B194" s="26" t="n"/>
      <c r="C194" s="26" t="n"/>
      <c r="D194" s="26" t="n"/>
      <c r="E194" s="27" t="n"/>
      <c r="F194" s="28" t="n"/>
      <c r="G194" s="29">
        <f>IF($A194="","",IFERROR(IF($F194="",'Settings'!$B$8,$F194),""))</f>
        <v/>
      </c>
      <c r="H194" s="51">
        <f>IF($A194="","",IFERROR($E194/$G194,""))</f>
        <v/>
      </c>
      <c r="I194" s="52" t="n"/>
      <c r="J194" s="51">
        <f>IF($A194="","",IFERROR(IF($I194="",'Settings'!$B$13,$I194),""))</f>
        <v/>
      </c>
      <c r="K194" s="53">
        <f>IF($A194="","",IFERROR($L193+$J193/24,""))</f>
        <v/>
      </c>
      <c r="L194" s="53">
        <f>IF($A194="","",IFERROR($K194+$H194/24,""))</f>
        <v/>
      </c>
      <c r="M194" s="50">
        <f>IF($K194="","",INT($K194))</f>
        <v/>
      </c>
      <c r="N194" s="51">
        <f>IF($A194="","",IFERROR(($K194-LOOKUP(2,1/($D$7:$D193=$D194),$L$7:$L193))*24,""))</f>
        <v/>
      </c>
      <c r="O194" s="32">
        <f>IF($A194="","",SUM($E$7:$E194))</f>
        <v/>
      </c>
      <c r="P194" s="51">
        <f>IF($A194="","",IFERROR($E194/'Settings'!$B$9,""))</f>
        <v/>
      </c>
      <c r="Q194" s="54">
        <f>IF($A194="","",IFERROR($P194*'Settings'!$B$10,""))</f>
        <v/>
      </c>
      <c r="R194" s="25" t="n"/>
      <c r="S194" s="26" t="n"/>
      <c r="T194" s="34">
        <f>IF($A194="","",IF($B194="","Missing origin",IF($C194="","Missing destination",IF($D194="","Assign driver",IF(OR($E194&lt;=0,$G194&lt;=0),"Check miles/speed",IF(COUNTIF($A$7:$A$206,$A194)&gt;1,"Duplicate leg number",IF(OR(AND(ROW()=7,$A194&lt;&gt;1),AND(ROW()&gt;7,$A194&lt;&gt;IFERROR($A193+1,$A194))),"Check leg sequence",IF(AND($N194&lt;&gt;"",$N194&lt;'Settings'!$B$12),"Short assignment gap",IF(AND('Settings'!$B$5&lt;&gt;"",$L194&gt;'Settings'!$B$5),"After target delivery","OK")))))))))</f>
        <v/>
      </c>
    </row>
    <row r="195" ht="21" customHeight="1">
      <c r="A195" s="25" t="n"/>
      <c r="B195" s="26" t="n"/>
      <c r="C195" s="26" t="n"/>
      <c r="D195" s="26" t="n"/>
      <c r="E195" s="27" t="n"/>
      <c r="F195" s="28" t="n"/>
      <c r="G195" s="29">
        <f>IF($A195="","",IFERROR(IF($F195="",'Settings'!$B$8,$F195),""))</f>
        <v/>
      </c>
      <c r="H195" s="51">
        <f>IF($A195="","",IFERROR($E195/$G195,""))</f>
        <v/>
      </c>
      <c r="I195" s="52" t="n"/>
      <c r="J195" s="51">
        <f>IF($A195="","",IFERROR(IF($I195="",'Settings'!$B$13,$I195),""))</f>
        <v/>
      </c>
      <c r="K195" s="53">
        <f>IF($A195="","",IFERROR($L194+$J194/24,""))</f>
        <v/>
      </c>
      <c r="L195" s="53">
        <f>IF($A195="","",IFERROR($K195+$H195/24,""))</f>
        <v/>
      </c>
      <c r="M195" s="50">
        <f>IF($K195="","",INT($K195))</f>
        <v/>
      </c>
      <c r="N195" s="51">
        <f>IF($A195="","",IFERROR(($K195-LOOKUP(2,1/($D$7:$D194=$D195),$L$7:$L194))*24,""))</f>
        <v/>
      </c>
      <c r="O195" s="32">
        <f>IF($A195="","",SUM($E$7:$E195))</f>
        <v/>
      </c>
      <c r="P195" s="51">
        <f>IF($A195="","",IFERROR($E195/'Settings'!$B$9,""))</f>
        <v/>
      </c>
      <c r="Q195" s="54">
        <f>IF($A195="","",IFERROR($P195*'Settings'!$B$10,""))</f>
        <v/>
      </c>
      <c r="R195" s="25" t="n"/>
      <c r="S195" s="26" t="n"/>
      <c r="T195" s="34">
        <f>IF($A195="","",IF($B195="","Missing origin",IF($C195="","Missing destination",IF($D195="","Assign driver",IF(OR($E195&lt;=0,$G195&lt;=0),"Check miles/speed",IF(COUNTIF($A$7:$A$206,$A195)&gt;1,"Duplicate leg number",IF(OR(AND(ROW()=7,$A195&lt;&gt;1),AND(ROW()&gt;7,$A195&lt;&gt;IFERROR($A194+1,$A195))),"Check leg sequence",IF(AND($N195&lt;&gt;"",$N195&lt;'Settings'!$B$12),"Short assignment gap",IF(AND('Settings'!$B$5&lt;&gt;"",$L195&gt;'Settings'!$B$5),"After target delivery","OK")))))))))</f>
        <v/>
      </c>
    </row>
    <row r="196" ht="21" customHeight="1">
      <c r="A196" s="25" t="n"/>
      <c r="B196" s="26" t="n"/>
      <c r="C196" s="26" t="n"/>
      <c r="D196" s="26" t="n"/>
      <c r="E196" s="27" t="n"/>
      <c r="F196" s="28" t="n"/>
      <c r="G196" s="29">
        <f>IF($A196="","",IFERROR(IF($F196="",'Settings'!$B$8,$F196),""))</f>
        <v/>
      </c>
      <c r="H196" s="51">
        <f>IF($A196="","",IFERROR($E196/$G196,""))</f>
        <v/>
      </c>
      <c r="I196" s="52" t="n"/>
      <c r="J196" s="51">
        <f>IF($A196="","",IFERROR(IF($I196="",'Settings'!$B$13,$I196),""))</f>
        <v/>
      </c>
      <c r="K196" s="53">
        <f>IF($A196="","",IFERROR($L195+$J195/24,""))</f>
        <v/>
      </c>
      <c r="L196" s="53">
        <f>IF($A196="","",IFERROR($K196+$H196/24,""))</f>
        <v/>
      </c>
      <c r="M196" s="50">
        <f>IF($K196="","",INT($K196))</f>
        <v/>
      </c>
      <c r="N196" s="51">
        <f>IF($A196="","",IFERROR(($K196-LOOKUP(2,1/($D$7:$D195=$D196),$L$7:$L195))*24,""))</f>
        <v/>
      </c>
      <c r="O196" s="32">
        <f>IF($A196="","",SUM($E$7:$E196))</f>
        <v/>
      </c>
      <c r="P196" s="51">
        <f>IF($A196="","",IFERROR($E196/'Settings'!$B$9,""))</f>
        <v/>
      </c>
      <c r="Q196" s="54">
        <f>IF($A196="","",IFERROR($P196*'Settings'!$B$10,""))</f>
        <v/>
      </c>
      <c r="R196" s="25" t="n"/>
      <c r="S196" s="26" t="n"/>
      <c r="T196" s="34">
        <f>IF($A196="","",IF($B196="","Missing origin",IF($C196="","Missing destination",IF($D196="","Assign driver",IF(OR($E196&lt;=0,$G196&lt;=0),"Check miles/speed",IF(COUNTIF($A$7:$A$206,$A196)&gt;1,"Duplicate leg number",IF(OR(AND(ROW()=7,$A196&lt;&gt;1),AND(ROW()&gt;7,$A196&lt;&gt;IFERROR($A195+1,$A196))),"Check leg sequence",IF(AND($N196&lt;&gt;"",$N196&lt;'Settings'!$B$12),"Short assignment gap",IF(AND('Settings'!$B$5&lt;&gt;"",$L196&gt;'Settings'!$B$5),"After target delivery","OK")))))))))</f>
        <v/>
      </c>
    </row>
    <row r="197" ht="21" customHeight="1">
      <c r="A197" s="25" t="n"/>
      <c r="B197" s="26" t="n"/>
      <c r="C197" s="26" t="n"/>
      <c r="D197" s="26" t="n"/>
      <c r="E197" s="27" t="n"/>
      <c r="F197" s="28" t="n"/>
      <c r="G197" s="29">
        <f>IF($A197="","",IFERROR(IF($F197="",'Settings'!$B$8,$F197),""))</f>
        <v/>
      </c>
      <c r="H197" s="51">
        <f>IF($A197="","",IFERROR($E197/$G197,""))</f>
        <v/>
      </c>
      <c r="I197" s="52" t="n"/>
      <c r="J197" s="51">
        <f>IF($A197="","",IFERROR(IF($I197="",'Settings'!$B$13,$I197),""))</f>
        <v/>
      </c>
      <c r="K197" s="53">
        <f>IF($A197="","",IFERROR($L196+$J196/24,""))</f>
        <v/>
      </c>
      <c r="L197" s="53">
        <f>IF($A197="","",IFERROR($K197+$H197/24,""))</f>
        <v/>
      </c>
      <c r="M197" s="50">
        <f>IF($K197="","",INT($K197))</f>
        <v/>
      </c>
      <c r="N197" s="51">
        <f>IF($A197="","",IFERROR(($K197-LOOKUP(2,1/($D$7:$D196=$D197),$L$7:$L196))*24,""))</f>
        <v/>
      </c>
      <c r="O197" s="32">
        <f>IF($A197="","",SUM($E$7:$E197))</f>
        <v/>
      </c>
      <c r="P197" s="51">
        <f>IF($A197="","",IFERROR($E197/'Settings'!$B$9,""))</f>
        <v/>
      </c>
      <c r="Q197" s="54">
        <f>IF($A197="","",IFERROR($P197*'Settings'!$B$10,""))</f>
        <v/>
      </c>
      <c r="R197" s="25" t="n"/>
      <c r="S197" s="26" t="n"/>
      <c r="T197" s="34">
        <f>IF($A197="","",IF($B197="","Missing origin",IF($C197="","Missing destination",IF($D197="","Assign driver",IF(OR($E197&lt;=0,$G197&lt;=0),"Check miles/speed",IF(COUNTIF($A$7:$A$206,$A197)&gt;1,"Duplicate leg number",IF(OR(AND(ROW()=7,$A197&lt;&gt;1),AND(ROW()&gt;7,$A197&lt;&gt;IFERROR($A196+1,$A197))),"Check leg sequence",IF(AND($N197&lt;&gt;"",$N197&lt;'Settings'!$B$12),"Short assignment gap",IF(AND('Settings'!$B$5&lt;&gt;"",$L197&gt;'Settings'!$B$5),"After target delivery","OK")))))))))</f>
        <v/>
      </c>
    </row>
    <row r="198" ht="21" customHeight="1">
      <c r="A198" s="25" t="n"/>
      <c r="B198" s="26" t="n"/>
      <c r="C198" s="26" t="n"/>
      <c r="D198" s="26" t="n"/>
      <c r="E198" s="27" t="n"/>
      <c r="F198" s="28" t="n"/>
      <c r="G198" s="29">
        <f>IF($A198="","",IFERROR(IF($F198="",'Settings'!$B$8,$F198),""))</f>
        <v/>
      </c>
      <c r="H198" s="51">
        <f>IF($A198="","",IFERROR($E198/$G198,""))</f>
        <v/>
      </c>
      <c r="I198" s="52" t="n"/>
      <c r="J198" s="51">
        <f>IF($A198="","",IFERROR(IF($I198="",'Settings'!$B$13,$I198),""))</f>
        <v/>
      </c>
      <c r="K198" s="53">
        <f>IF($A198="","",IFERROR($L197+$J197/24,""))</f>
        <v/>
      </c>
      <c r="L198" s="53">
        <f>IF($A198="","",IFERROR($K198+$H198/24,""))</f>
        <v/>
      </c>
      <c r="M198" s="50">
        <f>IF($K198="","",INT($K198))</f>
        <v/>
      </c>
      <c r="N198" s="51">
        <f>IF($A198="","",IFERROR(($K198-LOOKUP(2,1/($D$7:$D197=$D198),$L$7:$L197))*24,""))</f>
        <v/>
      </c>
      <c r="O198" s="32">
        <f>IF($A198="","",SUM($E$7:$E198))</f>
        <v/>
      </c>
      <c r="P198" s="51">
        <f>IF($A198="","",IFERROR($E198/'Settings'!$B$9,""))</f>
        <v/>
      </c>
      <c r="Q198" s="54">
        <f>IF($A198="","",IFERROR($P198*'Settings'!$B$10,""))</f>
        <v/>
      </c>
      <c r="R198" s="25" t="n"/>
      <c r="S198" s="26" t="n"/>
      <c r="T198" s="34">
        <f>IF($A198="","",IF($B198="","Missing origin",IF($C198="","Missing destination",IF($D198="","Assign driver",IF(OR($E198&lt;=0,$G198&lt;=0),"Check miles/speed",IF(COUNTIF($A$7:$A$206,$A198)&gt;1,"Duplicate leg number",IF(OR(AND(ROW()=7,$A198&lt;&gt;1),AND(ROW()&gt;7,$A198&lt;&gt;IFERROR($A197+1,$A198))),"Check leg sequence",IF(AND($N198&lt;&gt;"",$N198&lt;'Settings'!$B$12),"Short assignment gap",IF(AND('Settings'!$B$5&lt;&gt;"",$L198&gt;'Settings'!$B$5),"After target delivery","OK")))))))))</f>
        <v/>
      </c>
    </row>
    <row r="199" ht="21" customHeight="1">
      <c r="A199" s="25" t="n"/>
      <c r="B199" s="26" t="n"/>
      <c r="C199" s="26" t="n"/>
      <c r="D199" s="26" t="n"/>
      <c r="E199" s="27" t="n"/>
      <c r="F199" s="28" t="n"/>
      <c r="G199" s="29">
        <f>IF($A199="","",IFERROR(IF($F199="",'Settings'!$B$8,$F199),""))</f>
        <v/>
      </c>
      <c r="H199" s="51">
        <f>IF($A199="","",IFERROR($E199/$G199,""))</f>
        <v/>
      </c>
      <c r="I199" s="52" t="n"/>
      <c r="J199" s="51">
        <f>IF($A199="","",IFERROR(IF($I199="",'Settings'!$B$13,$I199),""))</f>
        <v/>
      </c>
      <c r="K199" s="53">
        <f>IF($A199="","",IFERROR($L198+$J198/24,""))</f>
        <v/>
      </c>
      <c r="L199" s="53">
        <f>IF($A199="","",IFERROR($K199+$H199/24,""))</f>
        <v/>
      </c>
      <c r="M199" s="50">
        <f>IF($K199="","",INT($K199))</f>
        <v/>
      </c>
      <c r="N199" s="51">
        <f>IF($A199="","",IFERROR(($K199-LOOKUP(2,1/($D$7:$D198=$D199),$L$7:$L198))*24,""))</f>
        <v/>
      </c>
      <c r="O199" s="32">
        <f>IF($A199="","",SUM($E$7:$E199))</f>
        <v/>
      </c>
      <c r="P199" s="51">
        <f>IF($A199="","",IFERROR($E199/'Settings'!$B$9,""))</f>
        <v/>
      </c>
      <c r="Q199" s="54">
        <f>IF($A199="","",IFERROR($P199*'Settings'!$B$10,""))</f>
        <v/>
      </c>
      <c r="R199" s="25" t="n"/>
      <c r="S199" s="26" t="n"/>
      <c r="T199" s="34">
        <f>IF($A199="","",IF($B199="","Missing origin",IF($C199="","Missing destination",IF($D199="","Assign driver",IF(OR($E199&lt;=0,$G199&lt;=0),"Check miles/speed",IF(COUNTIF($A$7:$A$206,$A199)&gt;1,"Duplicate leg number",IF(OR(AND(ROW()=7,$A199&lt;&gt;1),AND(ROW()&gt;7,$A199&lt;&gt;IFERROR($A198+1,$A199))),"Check leg sequence",IF(AND($N199&lt;&gt;"",$N199&lt;'Settings'!$B$12),"Short assignment gap",IF(AND('Settings'!$B$5&lt;&gt;"",$L199&gt;'Settings'!$B$5),"After target delivery","OK")))))))))</f>
        <v/>
      </c>
    </row>
    <row r="200" ht="21" customHeight="1">
      <c r="A200" s="25" t="n"/>
      <c r="B200" s="26" t="n"/>
      <c r="C200" s="26" t="n"/>
      <c r="D200" s="26" t="n"/>
      <c r="E200" s="27" t="n"/>
      <c r="F200" s="28" t="n"/>
      <c r="G200" s="29">
        <f>IF($A200="","",IFERROR(IF($F200="",'Settings'!$B$8,$F200),""))</f>
        <v/>
      </c>
      <c r="H200" s="51">
        <f>IF($A200="","",IFERROR($E200/$G200,""))</f>
        <v/>
      </c>
      <c r="I200" s="52" t="n"/>
      <c r="J200" s="51">
        <f>IF($A200="","",IFERROR(IF($I200="",'Settings'!$B$13,$I200),""))</f>
        <v/>
      </c>
      <c r="K200" s="53">
        <f>IF($A200="","",IFERROR($L199+$J199/24,""))</f>
        <v/>
      </c>
      <c r="L200" s="53">
        <f>IF($A200="","",IFERROR($K200+$H200/24,""))</f>
        <v/>
      </c>
      <c r="M200" s="50">
        <f>IF($K200="","",INT($K200))</f>
        <v/>
      </c>
      <c r="N200" s="51">
        <f>IF($A200="","",IFERROR(($K200-LOOKUP(2,1/($D$7:$D199=$D200),$L$7:$L199))*24,""))</f>
        <v/>
      </c>
      <c r="O200" s="32">
        <f>IF($A200="","",SUM($E$7:$E200))</f>
        <v/>
      </c>
      <c r="P200" s="51">
        <f>IF($A200="","",IFERROR($E200/'Settings'!$B$9,""))</f>
        <v/>
      </c>
      <c r="Q200" s="54">
        <f>IF($A200="","",IFERROR($P200*'Settings'!$B$10,""))</f>
        <v/>
      </c>
      <c r="R200" s="25" t="n"/>
      <c r="S200" s="26" t="n"/>
      <c r="T200" s="34">
        <f>IF($A200="","",IF($B200="","Missing origin",IF($C200="","Missing destination",IF($D200="","Assign driver",IF(OR($E200&lt;=0,$G200&lt;=0),"Check miles/speed",IF(COUNTIF($A$7:$A$206,$A200)&gt;1,"Duplicate leg number",IF(OR(AND(ROW()=7,$A200&lt;&gt;1),AND(ROW()&gt;7,$A200&lt;&gt;IFERROR($A199+1,$A200))),"Check leg sequence",IF(AND($N200&lt;&gt;"",$N200&lt;'Settings'!$B$12),"Short assignment gap",IF(AND('Settings'!$B$5&lt;&gt;"",$L200&gt;'Settings'!$B$5),"After target delivery","OK")))))))))</f>
        <v/>
      </c>
    </row>
    <row r="201" ht="21" customHeight="1">
      <c r="A201" s="25" t="n"/>
      <c r="B201" s="26" t="n"/>
      <c r="C201" s="26" t="n"/>
      <c r="D201" s="26" t="n"/>
      <c r="E201" s="27" t="n"/>
      <c r="F201" s="28" t="n"/>
      <c r="G201" s="29">
        <f>IF($A201="","",IFERROR(IF($F201="",'Settings'!$B$8,$F201),""))</f>
        <v/>
      </c>
      <c r="H201" s="51">
        <f>IF($A201="","",IFERROR($E201/$G201,""))</f>
        <v/>
      </c>
      <c r="I201" s="52" t="n"/>
      <c r="J201" s="51">
        <f>IF($A201="","",IFERROR(IF($I201="",'Settings'!$B$13,$I201),""))</f>
        <v/>
      </c>
      <c r="K201" s="53">
        <f>IF($A201="","",IFERROR($L200+$J200/24,""))</f>
        <v/>
      </c>
      <c r="L201" s="53">
        <f>IF($A201="","",IFERROR($K201+$H201/24,""))</f>
        <v/>
      </c>
      <c r="M201" s="50">
        <f>IF($K201="","",INT($K201))</f>
        <v/>
      </c>
      <c r="N201" s="51">
        <f>IF($A201="","",IFERROR(($K201-LOOKUP(2,1/($D$7:$D200=$D201),$L$7:$L200))*24,""))</f>
        <v/>
      </c>
      <c r="O201" s="32">
        <f>IF($A201="","",SUM($E$7:$E201))</f>
        <v/>
      </c>
      <c r="P201" s="51">
        <f>IF($A201="","",IFERROR($E201/'Settings'!$B$9,""))</f>
        <v/>
      </c>
      <c r="Q201" s="54">
        <f>IF($A201="","",IFERROR($P201*'Settings'!$B$10,""))</f>
        <v/>
      </c>
      <c r="R201" s="25" t="n"/>
      <c r="S201" s="26" t="n"/>
      <c r="T201" s="34">
        <f>IF($A201="","",IF($B201="","Missing origin",IF($C201="","Missing destination",IF($D201="","Assign driver",IF(OR($E201&lt;=0,$G201&lt;=0),"Check miles/speed",IF(COUNTIF($A$7:$A$206,$A201)&gt;1,"Duplicate leg number",IF(OR(AND(ROW()=7,$A201&lt;&gt;1),AND(ROW()&gt;7,$A201&lt;&gt;IFERROR($A200+1,$A201))),"Check leg sequence",IF(AND($N201&lt;&gt;"",$N201&lt;'Settings'!$B$12),"Short assignment gap",IF(AND('Settings'!$B$5&lt;&gt;"",$L201&gt;'Settings'!$B$5),"After target delivery","OK")))))))))</f>
        <v/>
      </c>
    </row>
    <row r="202" ht="21" customHeight="1">
      <c r="A202" s="25" t="n"/>
      <c r="B202" s="26" t="n"/>
      <c r="C202" s="26" t="n"/>
      <c r="D202" s="26" t="n"/>
      <c r="E202" s="27" t="n"/>
      <c r="F202" s="28" t="n"/>
      <c r="G202" s="29">
        <f>IF($A202="","",IFERROR(IF($F202="",'Settings'!$B$8,$F202),""))</f>
        <v/>
      </c>
      <c r="H202" s="51">
        <f>IF($A202="","",IFERROR($E202/$G202,""))</f>
        <v/>
      </c>
      <c r="I202" s="52" t="n"/>
      <c r="J202" s="51">
        <f>IF($A202="","",IFERROR(IF($I202="",'Settings'!$B$13,$I202),""))</f>
        <v/>
      </c>
      <c r="K202" s="53">
        <f>IF($A202="","",IFERROR($L201+$J201/24,""))</f>
        <v/>
      </c>
      <c r="L202" s="53">
        <f>IF($A202="","",IFERROR($K202+$H202/24,""))</f>
        <v/>
      </c>
      <c r="M202" s="50">
        <f>IF($K202="","",INT($K202))</f>
        <v/>
      </c>
      <c r="N202" s="51">
        <f>IF($A202="","",IFERROR(($K202-LOOKUP(2,1/($D$7:$D201=$D202),$L$7:$L201))*24,""))</f>
        <v/>
      </c>
      <c r="O202" s="32">
        <f>IF($A202="","",SUM($E$7:$E202))</f>
        <v/>
      </c>
      <c r="P202" s="51">
        <f>IF($A202="","",IFERROR($E202/'Settings'!$B$9,""))</f>
        <v/>
      </c>
      <c r="Q202" s="54">
        <f>IF($A202="","",IFERROR($P202*'Settings'!$B$10,""))</f>
        <v/>
      </c>
      <c r="R202" s="25" t="n"/>
      <c r="S202" s="26" t="n"/>
      <c r="T202" s="34">
        <f>IF($A202="","",IF($B202="","Missing origin",IF($C202="","Missing destination",IF($D202="","Assign driver",IF(OR($E202&lt;=0,$G202&lt;=0),"Check miles/speed",IF(COUNTIF($A$7:$A$206,$A202)&gt;1,"Duplicate leg number",IF(OR(AND(ROW()=7,$A202&lt;&gt;1),AND(ROW()&gt;7,$A202&lt;&gt;IFERROR($A201+1,$A202))),"Check leg sequence",IF(AND($N202&lt;&gt;"",$N202&lt;'Settings'!$B$12),"Short assignment gap",IF(AND('Settings'!$B$5&lt;&gt;"",$L202&gt;'Settings'!$B$5),"After target delivery","OK")))))))))</f>
        <v/>
      </c>
    </row>
    <row r="203" ht="21" customHeight="1">
      <c r="A203" s="25" t="n"/>
      <c r="B203" s="26" t="n"/>
      <c r="C203" s="26" t="n"/>
      <c r="D203" s="26" t="n"/>
      <c r="E203" s="27" t="n"/>
      <c r="F203" s="28" t="n"/>
      <c r="G203" s="29">
        <f>IF($A203="","",IFERROR(IF($F203="",'Settings'!$B$8,$F203),""))</f>
        <v/>
      </c>
      <c r="H203" s="51">
        <f>IF($A203="","",IFERROR($E203/$G203,""))</f>
        <v/>
      </c>
      <c r="I203" s="52" t="n"/>
      <c r="J203" s="51">
        <f>IF($A203="","",IFERROR(IF($I203="",'Settings'!$B$13,$I203),""))</f>
        <v/>
      </c>
      <c r="K203" s="53">
        <f>IF($A203="","",IFERROR($L202+$J202/24,""))</f>
        <v/>
      </c>
      <c r="L203" s="53">
        <f>IF($A203="","",IFERROR($K203+$H203/24,""))</f>
        <v/>
      </c>
      <c r="M203" s="50">
        <f>IF($K203="","",INT($K203))</f>
        <v/>
      </c>
      <c r="N203" s="51">
        <f>IF($A203="","",IFERROR(($K203-LOOKUP(2,1/($D$7:$D202=$D203),$L$7:$L202))*24,""))</f>
        <v/>
      </c>
      <c r="O203" s="32">
        <f>IF($A203="","",SUM($E$7:$E203))</f>
        <v/>
      </c>
      <c r="P203" s="51">
        <f>IF($A203="","",IFERROR($E203/'Settings'!$B$9,""))</f>
        <v/>
      </c>
      <c r="Q203" s="54">
        <f>IF($A203="","",IFERROR($P203*'Settings'!$B$10,""))</f>
        <v/>
      </c>
      <c r="R203" s="25" t="n"/>
      <c r="S203" s="26" t="n"/>
      <c r="T203" s="34">
        <f>IF($A203="","",IF($B203="","Missing origin",IF($C203="","Missing destination",IF($D203="","Assign driver",IF(OR($E203&lt;=0,$G203&lt;=0),"Check miles/speed",IF(COUNTIF($A$7:$A$206,$A203)&gt;1,"Duplicate leg number",IF(OR(AND(ROW()=7,$A203&lt;&gt;1),AND(ROW()&gt;7,$A203&lt;&gt;IFERROR($A202+1,$A203))),"Check leg sequence",IF(AND($N203&lt;&gt;"",$N203&lt;'Settings'!$B$12),"Short assignment gap",IF(AND('Settings'!$B$5&lt;&gt;"",$L203&gt;'Settings'!$B$5),"After target delivery","OK")))))))))</f>
        <v/>
      </c>
    </row>
    <row r="204" ht="21" customHeight="1">
      <c r="A204" s="25" t="n"/>
      <c r="B204" s="26" t="n"/>
      <c r="C204" s="26" t="n"/>
      <c r="D204" s="26" t="n"/>
      <c r="E204" s="27" t="n"/>
      <c r="F204" s="28" t="n"/>
      <c r="G204" s="29">
        <f>IF($A204="","",IFERROR(IF($F204="",'Settings'!$B$8,$F204),""))</f>
        <v/>
      </c>
      <c r="H204" s="51">
        <f>IF($A204="","",IFERROR($E204/$G204,""))</f>
        <v/>
      </c>
      <c r="I204" s="52" t="n"/>
      <c r="J204" s="51">
        <f>IF($A204="","",IFERROR(IF($I204="",'Settings'!$B$13,$I204),""))</f>
        <v/>
      </c>
      <c r="K204" s="53">
        <f>IF($A204="","",IFERROR($L203+$J203/24,""))</f>
        <v/>
      </c>
      <c r="L204" s="53">
        <f>IF($A204="","",IFERROR($K204+$H204/24,""))</f>
        <v/>
      </c>
      <c r="M204" s="50">
        <f>IF($K204="","",INT($K204))</f>
        <v/>
      </c>
      <c r="N204" s="51">
        <f>IF($A204="","",IFERROR(($K204-LOOKUP(2,1/($D$7:$D203=$D204),$L$7:$L203))*24,""))</f>
        <v/>
      </c>
      <c r="O204" s="32">
        <f>IF($A204="","",SUM($E$7:$E204))</f>
        <v/>
      </c>
      <c r="P204" s="51">
        <f>IF($A204="","",IFERROR($E204/'Settings'!$B$9,""))</f>
        <v/>
      </c>
      <c r="Q204" s="54">
        <f>IF($A204="","",IFERROR($P204*'Settings'!$B$10,""))</f>
        <v/>
      </c>
      <c r="R204" s="25" t="n"/>
      <c r="S204" s="26" t="n"/>
      <c r="T204" s="34">
        <f>IF($A204="","",IF($B204="","Missing origin",IF($C204="","Missing destination",IF($D204="","Assign driver",IF(OR($E204&lt;=0,$G204&lt;=0),"Check miles/speed",IF(COUNTIF($A$7:$A$206,$A204)&gt;1,"Duplicate leg number",IF(OR(AND(ROW()=7,$A204&lt;&gt;1),AND(ROW()&gt;7,$A204&lt;&gt;IFERROR($A203+1,$A204))),"Check leg sequence",IF(AND($N204&lt;&gt;"",$N204&lt;'Settings'!$B$12),"Short assignment gap",IF(AND('Settings'!$B$5&lt;&gt;"",$L204&gt;'Settings'!$B$5),"After target delivery","OK")))))))))</f>
        <v/>
      </c>
    </row>
    <row r="205" ht="21" customHeight="1">
      <c r="A205" s="25" t="n"/>
      <c r="B205" s="26" t="n"/>
      <c r="C205" s="26" t="n"/>
      <c r="D205" s="26" t="n"/>
      <c r="E205" s="27" t="n"/>
      <c r="F205" s="28" t="n"/>
      <c r="G205" s="29">
        <f>IF($A205="","",IFERROR(IF($F205="",'Settings'!$B$8,$F205),""))</f>
        <v/>
      </c>
      <c r="H205" s="51">
        <f>IF($A205="","",IFERROR($E205/$G205,""))</f>
        <v/>
      </c>
      <c r="I205" s="52" t="n"/>
      <c r="J205" s="51">
        <f>IF($A205="","",IFERROR(IF($I205="",'Settings'!$B$13,$I205),""))</f>
        <v/>
      </c>
      <c r="K205" s="53">
        <f>IF($A205="","",IFERROR($L204+$J204/24,""))</f>
        <v/>
      </c>
      <c r="L205" s="53">
        <f>IF($A205="","",IFERROR($K205+$H205/24,""))</f>
        <v/>
      </c>
      <c r="M205" s="50">
        <f>IF($K205="","",INT($K205))</f>
        <v/>
      </c>
      <c r="N205" s="51">
        <f>IF($A205="","",IFERROR(($K205-LOOKUP(2,1/($D$7:$D204=$D205),$L$7:$L204))*24,""))</f>
        <v/>
      </c>
      <c r="O205" s="32">
        <f>IF($A205="","",SUM($E$7:$E205))</f>
        <v/>
      </c>
      <c r="P205" s="51">
        <f>IF($A205="","",IFERROR($E205/'Settings'!$B$9,""))</f>
        <v/>
      </c>
      <c r="Q205" s="54">
        <f>IF($A205="","",IFERROR($P205*'Settings'!$B$10,""))</f>
        <v/>
      </c>
      <c r="R205" s="25" t="n"/>
      <c r="S205" s="26" t="n"/>
      <c r="T205" s="34">
        <f>IF($A205="","",IF($B205="","Missing origin",IF($C205="","Missing destination",IF($D205="","Assign driver",IF(OR($E205&lt;=0,$G205&lt;=0),"Check miles/speed",IF(COUNTIF($A$7:$A$206,$A205)&gt;1,"Duplicate leg number",IF(OR(AND(ROW()=7,$A205&lt;&gt;1),AND(ROW()&gt;7,$A205&lt;&gt;IFERROR($A204+1,$A205))),"Check leg sequence",IF(AND($N205&lt;&gt;"",$N205&lt;'Settings'!$B$12),"Short assignment gap",IF(AND('Settings'!$B$5&lt;&gt;"",$L205&gt;'Settings'!$B$5),"After target delivery","OK")))))))))</f>
        <v/>
      </c>
    </row>
    <row r="206" ht="21" customHeight="1">
      <c r="A206" s="25" t="n"/>
      <c r="B206" s="26" t="n"/>
      <c r="C206" s="26" t="n"/>
      <c r="D206" s="26" t="n"/>
      <c r="E206" s="27" t="n"/>
      <c r="F206" s="28" t="n"/>
      <c r="G206" s="29">
        <f>IF($A206="","",IFERROR(IF($F206="",'Settings'!$B$8,$F206),""))</f>
        <v/>
      </c>
      <c r="H206" s="51">
        <f>IF($A206="","",IFERROR($E206/$G206,""))</f>
        <v/>
      </c>
      <c r="I206" s="52" t="n"/>
      <c r="J206" s="51">
        <f>IF($A206="","",IFERROR(IF($I206="",'Settings'!$B$13,$I206),""))</f>
        <v/>
      </c>
      <c r="K206" s="53">
        <f>IF($A206="","",IFERROR($L205+$J205/24,""))</f>
        <v/>
      </c>
      <c r="L206" s="53">
        <f>IF($A206="","",IFERROR($K206+$H206/24,""))</f>
        <v/>
      </c>
      <c r="M206" s="50">
        <f>IF($K206="","",INT($K206))</f>
        <v/>
      </c>
      <c r="N206" s="51">
        <f>IF($A206="","",IFERROR(($K206-LOOKUP(2,1/($D$7:$D205=$D206),$L$7:$L205))*24,""))</f>
        <v/>
      </c>
      <c r="O206" s="32">
        <f>IF($A206="","",SUM($E$7:$E206))</f>
        <v/>
      </c>
      <c r="P206" s="51">
        <f>IF($A206="","",IFERROR($E206/'Settings'!$B$9,""))</f>
        <v/>
      </c>
      <c r="Q206" s="54">
        <f>IF($A206="","",IFERROR($P206*'Settings'!$B$10,""))</f>
        <v/>
      </c>
      <c r="R206" s="25" t="n"/>
      <c r="S206" s="26" t="n"/>
      <c r="T206" s="34">
        <f>IF($A206="","",IF($B206="","Missing origin",IF($C206="","Missing destination",IF($D206="","Assign driver",IF(OR($E206&lt;=0,$G206&lt;=0),"Check miles/speed",IF(COUNTIF($A$7:$A$206,$A206)&gt;1,"Duplicate leg number",IF(OR(AND(ROW()=7,$A206&lt;&gt;1),AND(ROW()&gt;7,$A206&lt;&gt;IFERROR($A205+1,$A206))),"Check leg sequence",IF(AND($N206&lt;&gt;"",$N206&lt;'Settings'!$B$12),"Short assignment gap",IF(AND('Settings'!$B$5&lt;&gt;"",$L206&gt;'Settings'!$B$5),"After target delivery","OK")))))))))</f>
        <v/>
      </c>
    </row>
  </sheetData>
  <mergeCells count="1">
    <mergeCell ref="A1:T1"/>
  </mergeCells>
  <conditionalFormatting sqref="R7:R206">
    <cfRule type="expression" priority="1" dxfId="0">
      <formula>$R7="Completed"</formula>
    </cfRule>
    <cfRule type="expression" priority="2" dxfId="2">
      <formula>$R7="In Progress"</formula>
    </cfRule>
    <cfRule type="expression" priority="3" dxfId="4">
      <formula>$R7="Planned"</formula>
    </cfRule>
    <cfRule type="expression" priority="4" dxfId="1">
      <formula>$R7="On Hold"</formula>
    </cfRule>
  </conditionalFormatting>
  <conditionalFormatting sqref="T7:T206">
    <cfRule type="expression" priority="5" dxfId="0">
      <formula>AND($A7&lt;&gt;"",$T7="OK")</formula>
    </cfRule>
    <cfRule type="expression" priority="6" dxfId="2">
      <formula>AND($A7&lt;&gt;"",$T7&lt;&gt;"",$T7&lt;&gt;"OK")</formula>
    </cfRule>
  </conditionalFormatting>
  <conditionalFormatting sqref="N7:N206">
    <cfRule type="expression" priority="7" dxfId="2">
      <formula>AND(ISNUMBER($N7),$N7&gt;0,$N7&lt;'Settings'!$B$12)</formula>
    </cfRule>
  </conditionalFormatting>
  <conditionalFormatting sqref="L7:L206">
    <cfRule type="expression" priority="8" dxfId="1">
      <formula>AND($A7&lt;&gt;"",'Settings'!$B$5&lt;&gt;"",$L7&gt;'Settings'!$B$5)</formula>
    </cfRule>
  </conditionalFormatting>
  <conditionalFormatting sqref="A7:A206">
    <cfRule type="expression" priority="9" dxfId="1">
      <formula>AND($A7&lt;&gt;"",COUNTIF($A$7:$A$206,$A7)&gt;1)</formula>
    </cfRule>
    <cfRule type="expression" priority="10" dxfId="1">
      <formula>AND($A7&lt;&gt;"",OR(AND(ROW()=7,$A7&lt;&gt;1),AND(ROW()&gt;7,$A7&lt;&gt;IFERROR($A6+1,$A7))))</formula>
    </cfRule>
  </conditionalFormatting>
  <dataValidations count="6">
    <dataValidation sqref="A7:A206" showDropDown="0" showInputMessage="0" showErrorMessage="1" allowBlank="0" errorTitle="Invalid leg number" error="Enter a whole-number leg sequence from 1 to 200." type="whole" errorStyle="stop" operator="between">
      <formula1>1</formula1>
      <formula2>200</formula2>
    </dataValidation>
    <dataValidation sqref="D7:D206" showDropDown="0" showInputMessage="0" showErrorMessage="1" allowBlank="0" errorTitle="Invalid driver" error="Select a driver from the Settings sheet." type="list" errorStyle="stop">
      <formula1>=INDIRECT("'Settings'!$D$10:$D$11")</formula1>
    </dataValidation>
    <dataValidation sqref="E7:E206" showDropDown="0" showInputMessage="0" showErrorMessage="1" allowBlank="0" errorTitle="Invalid leg miles" error="Enter leg miles from 1 to 1,500." type="decimal" errorStyle="stop" operator="between">
      <formula1>0.000001</formula1>
      <formula2>1500</formula2>
    </dataValidation>
    <dataValidation sqref="F7:F206" showDropDown="0" showInputMessage="0" showErrorMessage="1" allowBlank="0" errorTitle="Invalid speed" error="Enter a speed from 20 to 80 mph or leave blank to use the default." type="decimal" errorStyle="stop" operator="between">
      <formula1>20</formula1>
      <formula2>80</formula2>
    </dataValidation>
    <dataValidation sqref="I7:I206" showDropDown="0" showInputMessage="0" showErrorMessage="1" allowBlank="0" errorTitle="Invalid stop or handoff time" error="Enter hours from 0 to 24 or leave blank to use the default." type="decimal" errorStyle="stop" operator="between">
      <formula1>0</formula1>
      <formula2>24</formula2>
    </dataValidation>
    <dataValidation sqref="R7:R206" showDropDown="0" showInputMessage="0" showErrorMessage="1" allowBlank="0" errorTitle="Invalid status" error="Select Planned, In Progress, Completed, or On Hold." type="list" errorStyle="stop">
      <formula1>=INDIRECT("'Settings'!$D$4:$D$7")</formula1>
    </dataValidation>
  </dataValidations>
  <printOptions horizontalCentered="1"/>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tabColor rgb="00F97316"/>
    <outlinePr summaryBelow="1" summaryRight="1"/>
    <pageSetUpPr fitToPage="1"/>
  </sheetPr>
  <dimension ref="A1:D16"/>
  <sheetViews>
    <sheetView showGridLines="0" workbookViewId="0">
      <pane ySplit="2" topLeftCell="A3" activePane="bottomLeft" state="frozen"/>
      <selection pane="bottomLeft" activeCell="A1" sqref="A1"/>
    </sheetView>
  </sheetViews>
  <sheetFormatPr baseColWidth="8" defaultRowHeight="15"/>
  <cols>
    <col width="44" customWidth="1" min="1" max="1"/>
    <col width="25" customWidth="1" min="2" max="2"/>
    <col width="22" customWidth="1" min="3" max="3"/>
    <col width="22" customWidth="1" min="4" max="4"/>
  </cols>
  <sheetData>
    <row r="1" ht="28" customHeight="1">
      <c r="A1" s="1" t="inlineStr">
        <is>
          <t>Trip Planning Settings</t>
        </is>
      </c>
      <c r="B1" s="44" t="n"/>
      <c r="C1" s="44" t="n"/>
      <c r="D1" s="45" t="n"/>
    </row>
    <row r="2" ht="23" customHeight="1">
      <c r="A2" s="2" t="inlineStr">
        <is>
          <t>Update yellow cells before replacing or extending the sample trip plan.</t>
        </is>
      </c>
      <c r="B2" s="3" t="n"/>
      <c r="C2" s="3" t="n"/>
      <c r="D2" s="3" t="n"/>
    </row>
    <row r="3" ht="24" customHeight="1">
      <c r="A3" s="5" t="inlineStr">
        <is>
          <t>Trip ID</t>
        </is>
      </c>
      <c r="B3" s="35" t="inlineStr">
        <is>
          <t>TDT-091626-01</t>
        </is>
      </c>
      <c r="D3" s="36" t="inlineStr">
        <is>
          <t>Status Options</t>
        </is>
      </c>
    </row>
    <row r="4" ht="24" customHeight="1">
      <c r="A4" s="5" t="inlineStr">
        <is>
          <t>Trip Start Date/Time</t>
        </is>
      </c>
      <c r="B4" s="55" t="n">
        <v>46281.25</v>
      </c>
      <c r="D4" s="38" t="inlineStr">
        <is>
          <t>Planned</t>
        </is>
      </c>
    </row>
    <row r="5" ht="24" customHeight="1">
      <c r="A5" s="5" t="inlineStr">
        <is>
          <t>Target Delivery Date/Time</t>
        </is>
      </c>
      <c r="B5" s="55" t="n">
        <v>46283.45833333334</v>
      </c>
      <c r="D5" s="38" t="inlineStr">
        <is>
          <t>In Progress</t>
        </is>
      </c>
    </row>
    <row r="6" ht="24" customHeight="1">
      <c r="A6" s="5" t="inlineStr">
        <is>
          <t>Driver 1 Name</t>
        </is>
      </c>
      <c r="B6" s="35" t="inlineStr">
        <is>
          <t>Alex Martinez</t>
        </is>
      </c>
      <c r="D6" s="38" t="inlineStr">
        <is>
          <t>Completed</t>
        </is>
      </c>
    </row>
    <row r="7" ht="24" customHeight="1">
      <c r="A7" s="5" t="inlineStr">
        <is>
          <t>Driver 2 Name</t>
        </is>
      </c>
      <c r="B7" s="35" t="inlineStr">
        <is>
          <t>Morgan Lee</t>
        </is>
      </c>
      <c r="D7" s="38" t="inlineStr">
        <is>
          <t>On Hold</t>
        </is>
      </c>
    </row>
    <row r="8" ht="24" customHeight="1">
      <c r="A8" s="5" t="inlineStr">
        <is>
          <t>Default Planning Speed (mph)</t>
        </is>
      </c>
      <c r="B8" s="39" t="n">
        <v>55</v>
      </c>
    </row>
    <row r="9" ht="24" customHeight="1">
      <c r="A9" s="5" t="inlineStr">
        <is>
          <t>Fuel Economy (mpg)</t>
        </is>
      </c>
      <c r="B9" s="56" t="n">
        <v>7.2</v>
      </c>
      <c r="D9" s="36" t="inlineStr">
        <is>
          <t>Driver List</t>
        </is>
      </c>
    </row>
    <row r="10" ht="24" customHeight="1">
      <c r="A10" s="5" t="inlineStr">
        <is>
          <t>Fuel Price ($/gallon)</t>
        </is>
      </c>
      <c r="B10" s="57" t="n">
        <v>3.89</v>
      </c>
      <c r="D10" s="42">
        <f>$B$6</f>
        <v/>
      </c>
    </row>
    <row r="11" ht="24" customHeight="1">
      <c r="A11" s="5" t="inlineStr">
        <is>
          <t>Internal Daily Driving Target (hours)</t>
        </is>
      </c>
      <c r="B11" s="43" t="n">
        <v>10</v>
      </c>
      <c r="D11" s="42">
        <f>$B$7</f>
        <v/>
      </c>
    </row>
    <row r="12" ht="24" customHeight="1">
      <c r="A12" s="5" t="inlineStr">
        <is>
          <t>Preferred Minimum Assignment Gap (hours)</t>
        </is>
      </c>
      <c r="B12" s="43" t="n">
        <v>4</v>
      </c>
    </row>
    <row r="13" ht="24" customHeight="1">
      <c r="A13" s="5" t="inlineStr">
        <is>
          <t>Default Stop/Handoff Time (hours)</t>
        </is>
      </c>
      <c r="B13" s="43" t="n">
        <v>0.25</v>
      </c>
    </row>
    <row r="15">
      <c r="A15" s="18" t="inlineStr">
        <is>
          <t>Legend</t>
        </is>
      </c>
      <c r="B15" s="19" t="inlineStr">
        <is>
          <t>Yellow = User Input</t>
        </is>
      </c>
      <c r="C15" s="20" t="inlineStr">
        <is>
          <t>Blue = Calculated</t>
        </is>
      </c>
    </row>
    <row r="16" ht="85" customHeight="1">
      <c r="A16" s="21" t="inlineStr">
        <is>
          <t>Important: Default speed, daily driving target, assignment gap, and stop time are internal planning assumptions. Adjust them for the operation’s own planning practices. This workbook does not determine legal driving limits, sleeper-berth eligibility, hours-of-service compliance, or driver availability.</t>
        </is>
      </c>
      <c r="B16" s="24" t="n"/>
      <c r="C16" s="24" t="n"/>
      <c r="D16" s="24" t="n"/>
    </row>
  </sheetData>
  <mergeCells count="1">
    <mergeCell ref="A1:D1"/>
  </mergeCells>
  <dataValidations count="8">
    <dataValidation sqref="B4" showDropDown="0" showInputMessage="0" showErrorMessage="1" allowBlank="0" errorTitle="Invalid trip start" error="Enter a valid U.S. date and time." type="custom" errorStyle="stop">
      <formula1>=AND(ISNUMBER(B4),B4&gt;0)</formula1>
    </dataValidation>
    <dataValidation sqref="B5" showDropDown="0" showInputMessage="0" showErrorMessage="1" allowBlank="0" errorTitle="Invalid target delivery" error="Enter a target delivery date and time later than the trip start." type="custom" errorStyle="stop">
      <formula1>=B5&gt;B4</formula1>
    </dataValidation>
    <dataValidation sqref="B8" showDropDown="0" showInputMessage="0" showErrorMessage="1" allowBlank="0" errorTitle="Invalid setting" error="Enter a default planning speed from 20 to 80 mph." type="decimal" errorStyle="stop" operator="between">
      <formula1>20</formula1>
      <formula2>80</formula2>
    </dataValidation>
    <dataValidation sqref="B9" showDropDown="0" showInputMessage="0" showErrorMessage="1" allowBlank="0" errorTitle="Invalid setting" error="Enter fuel economy from 1 to 20 mpg." type="decimal" errorStyle="stop" operator="between">
      <formula1>1</formula1>
      <formula2>20</formula2>
    </dataValidation>
    <dataValidation sqref="B10" showDropDown="0" showInputMessage="0" showErrorMessage="1" allowBlank="0" errorTitle="Invalid setting" error="Enter a fuel price from $0 to $20 per gallon." type="decimal" errorStyle="stop" operator="between">
      <formula1>0</formula1>
      <formula2>20</formula2>
    </dataValidation>
    <dataValidation sqref="B11" showDropDown="0" showInputMessage="0" showErrorMessage="1" allowBlank="0" errorTitle="Invalid setting" error="Enter an internal daily target from 1 to 24 hours." type="decimal" errorStyle="stop" operator="between">
      <formula1>1</formula1>
      <formula2>24</formula2>
    </dataValidation>
    <dataValidation sqref="B12" showDropDown="0" showInputMessage="0" showErrorMessage="1" allowBlank="0" errorTitle="Invalid setting" error="Enter a preferred assignment gap from 0 to 24 hours." type="decimal" errorStyle="stop" operator="between">
      <formula1>0</formula1>
      <formula2>24</formula2>
    </dataValidation>
    <dataValidation sqref="B13" showDropDown="0" showInputMessage="0" showErrorMessage="1" allowBlank="0" errorTitle="Invalid setting" error="Enter a default stop or handoff time from 0 to 12 hours." type="decimal" errorStyle="stop" operator="between">
      <formula1>0</formula1>
      <formula2>12</formula2>
    </dataValidation>
  </dataValidations>
  <printOptions horizontalCentered="1"/>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Fleet Sheet Lab</dc:creator>
  <dc:title xmlns:dc="http://purl.org/dc/elements/1.1/">Team Driver Trip Planning Spreadsheet</dc:title>
  <dc:description xmlns:dc="http://purl.org/dc/elements/1.1/">Standalone planning workbook for team-driver route timing, assignments, workload estimates, fuel estimates, and delivery timing.</dc:description>
  <dc:subject xmlns:dc="http://purl.org/dc/elements/1.1/">Team driver route, timing, workload, and fuel planning</dc:subject>
  <dcterms:created xmlns:dcterms="http://purl.org/dc/terms/" xmlns:xsi="http://www.w3.org/2001/XMLSchema-instance" xsi:type="dcterms:W3CDTF">2026-09-07T20:18:37Z</dcterms:created>
  <dcterms:modified xmlns:dcterms="http://purl.org/dc/terms/" xmlns:xsi="http://www.w3.org/2001/XMLSchema-instance" xsi:type="dcterms:W3CDTF">2026-09-07T20:18:38+00:00Z</dcterms:modified>
</cp:coreProperties>
</file>