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worksheets/sheet2.xml" ContentType="application/vnd.openxmlformats-officedocument.spreadsheetml.worksheet+xml"/>
  <Override PartName="/xl/tables/table4.xml" ContentType="application/vnd.openxmlformats-officedocument.spreadsheetml.table+xml"/>
  <Override PartName="/xl/worksheets/sheet3.xml" ContentType="application/vnd.openxmlformats-officedocument.spreadsheetml.worksheet+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worksheets/sheet4.xml" ContentType="application/vnd.openxmlformats-officedocument.spreadsheetml.worksheet+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Route Roster" sheetId="2" state="visible" r:id="rId2"/>
    <sheet xmlns:r="http://schemas.openxmlformats.org/officeDocument/2006/relationships" name="Resources" sheetId="3" state="visible" r:id="rId3"/>
    <sheet xmlns:r="http://schemas.openxmlformats.org/officeDocument/2006/relationships" name="Settings" sheetId="4" state="visible" r:id="rId4"/>
  </sheets>
  <definedNames>
    <definedName name="_xlnm.Print_Area" localSheetId="0">'Dashboard'!$A$1:$J$31</definedName>
    <definedName name="_xlnm.Print_Area" localSheetId="1">'Route Roster'!$A$1:$X$506</definedName>
    <definedName name="_xlnm.Print_Area" localSheetId="2">'Resources'!$A$1:$X$103</definedName>
    <definedName name="_xlnm.Print_Area" localSheetId="3">'Settings'!$A$1:$H$9</definedName>
  </definedNames>
  <calcPr calcId="191029" calcMode="auto" fullCalcOnLoad="1" forceFullCalc="1"/>
</workbook>
</file>

<file path=xl/styles.xml><?xml version="1.0" encoding="utf-8"?>
<styleSheet xmlns="http://schemas.openxmlformats.org/spreadsheetml/2006/main">
  <numFmts count="5">
    <numFmt numFmtId="164" formatCode="m/d/yyyy"/>
    <numFmt numFmtId="165" formatCode="0.0"/>
    <numFmt numFmtId="166" formatCode="$#,##0.00"/>
    <numFmt numFmtId="167" formatCode="0.0%"/>
    <numFmt numFmtId="168" formatCode="m/d/yyyy h:mm AM/PM"/>
  </numFmts>
  <fonts count="8">
    <font>
      <name val="Calibri"/>
      <family val="2"/>
      <color theme="1"/>
      <sz val="11"/>
      <scheme val="minor"/>
    </font>
    <font>
      <name val="Aptos"/>
      <b val="1"/>
      <color rgb="00FFFFFF"/>
      <sz val="18"/>
    </font>
    <font>
      <name val="Aptos"/>
      <i val="1"/>
      <color rgb="00123B52"/>
      <sz val="11"/>
    </font>
    <font>
      <name val="Aptos"/>
      <b val="1"/>
      <color rgb="001F2933"/>
      <sz val="10"/>
    </font>
    <font>
      <name val="Aptos"/>
      <b val="1"/>
      <color rgb="00FFFFFF"/>
      <sz val="10"/>
    </font>
    <font>
      <name val="Aptos"/>
      <b val="1"/>
      <color rgb="00123B52"/>
      <sz val="14"/>
    </font>
    <font>
      <name val="Aptos"/>
      <color rgb="001F2933"/>
      <sz val="10"/>
    </font>
    <font>
      <name val="Aptos"/>
      <b val="1"/>
      <color rgb="00123B52"/>
      <sz val="10"/>
    </font>
  </fonts>
  <fills count="8">
    <fill>
      <patternFill/>
    </fill>
    <fill>
      <patternFill patternType="gray125"/>
    </fill>
    <fill>
      <patternFill patternType="solid">
        <fgColor rgb="00123B52"/>
      </patternFill>
    </fill>
    <fill>
      <patternFill patternType="solid">
        <fgColor rgb="00E0F3EF"/>
      </patternFill>
    </fill>
    <fill>
      <patternFill patternType="solid">
        <fgColor rgb="00E8EEF0"/>
      </patternFill>
    </fill>
    <fill>
      <patternFill patternType="solid">
        <fgColor rgb="00FCE4D6"/>
      </patternFill>
    </fill>
    <fill>
      <patternFill patternType="solid">
        <fgColor rgb="002A8C82"/>
      </patternFill>
    </fill>
    <fill>
      <patternFill patternType="solid">
        <fgColor rgb="00F1F7F5"/>
      </patternFill>
    </fill>
  </fills>
  <borders count="11">
    <border>
      <left/>
      <right/>
      <top/>
      <bottom/>
      <diagonal/>
    </border>
    <border>
      <left style="thin">
        <color rgb="00CDDDE1"/>
      </left>
      <right style="thin">
        <color rgb="00CDDDE1"/>
      </right>
      <top style="thin">
        <color rgb="00CDDDE1"/>
      </top>
      <bottom style="thin">
        <color rgb="00CDDDE1"/>
      </bottom>
    </border>
    <border>
      <left/>
      <right/>
      <top style="thin">
        <color rgb="00CDDDE1"/>
      </top>
      <bottom/>
      <diagonal/>
    </border>
    <border>
      <left style="thin">
        <color rgb="00CDDDE1"/>
      </left>
      <right/>
      <top/>
      <bottom/>
      <diagonal/>
    </border>
    <border>
      <left/>
      <right style="thin">
        <color rgb="00CDDDE1"/>
      </right>
      <top style="thin">
        <color rgb="00CDDDE1"/>
      </top>
      <bottom/>
      <diagonal/>
    </border>
    <border>
      <left/>
      <right style="thin">
        <color rgb="00CDDDE1"/>
      </right>
      <top/>
      <bottom/>
      <diagonal/>
    </border>
    <border>
      <left style="thin">
        <color rgb="00CDDDE1"/>
      </left>
      <right/>
      <top/>
      <bottom style="thin">
        <color rgb="00CDDDE1"/>
      </bottom>
      <diagonal/>
    </border>
    <border>
      <left/>
      <right/>
      <top/>
      <bottom style="thin">
        <color rgb="00CDDDE1"/>
      </bottom>
      <diagonal/>
    </border>
    <border>
      <left/>
      <right style="thin">
        <color rgb="00CDDDE1"/>
      </right>
      <top/>
      <bottom style="thin">
        <color rgb="00CDDDE1"/>
      </bottom>
      <diagonal/>
    </border>
    <border>
      <left/>
      <right/>
      <top style="thin">
        <color rgb="00CDDDE1"/>
      </top>
      <bottom style="thin">
        <color rgb="00CDDDE1"/>
      </bottom>
      <diagonal/>
    </border>
    <border>
      <left/>
      <right style="thin">
        <color rgb="00CDDDE1"/>
      </right>
      <top style="thin">
        <color rgb="00CDDDE1"/>
      </top>
      <bottom style="thin">
        <color rgb="00CDDDE1"/>
      </bottom>
      <diagonal/>
    </border>
  </borders>
  <cellStyleXfs count="1">
    <xf numFmtId="0" fontId="0" fillId="0" borderId="0"/>
  </cellStyleXfs>
  <cellXfs count="63">
    <xf numFmtId="0" fontId="0" fillId="0" borderId="0" pivotButton="0" quotePrefix="0" xfId="0"/>
    <xf numFmtId="0" fontId="1" fillId="2" borderId="1" applyAlignment="1" pivotButton="0" quotePrefix="0" xfId="0">
      <alignment horizontal="center" vertical="center"/>
    </xf>
    <xf numFmtId="0" fontId="0" fillId="2" borderId="1" pivotButton="0" quotePrefix="0" xfId="0"/>
    <xf numFmtId="0" fontId="2" fillId="0" borderId="0" applyAlignment="1" pivotButton="0" quotePrefix="0" xfId="0">
      <alignment horizontal="left" vertical="center" wrapText="1"/>
    </xf>
    <xf numFmtId="0" fontId="3" fillId="3" borderId="1" applyAlignment="1" pivotButton="0" quotePrefix="0" xfId="0">
      <alignment horizontal="center" vertical="center"/>
    </xf>
    <xf numFmtId="0" fontId="3" fillId="4" borderId="1" applyAlignment="1" pivotButton="0" quotePrefix="0" xfId="0">
      <alignment horizontal="center" vertical="center"/>
    </xf>
    <xf numFmtId="0" fontId="3" fillId="5" borderId="1" applyAlignment="1" pivotButton="0" quotePrefix="0" xfId="0">
      <alignment horizontal="center" vertical="center"/>
    </xf>
    <xf numFmtId="0" fontId="4" fillId="6" borderId="1" applyAlignment="1" pivotButton="0" quotePrefix="0" xfId="0">
      <alignment horizontal="center" vertical="center"/>
    </xf>
    <xf numFmtId="164" fontId="3" fillId="3" borderId="1" applyAlignment="1" pivotButton="0" quotePrefix="0" xfId="0">
      <alignment horizontal="center" vertical="center"/>
    </xf>
    <xf numFmtId="0" fontId="4" fillId="6" borderId="1" applyAlignment="1" pivotButton="0" quotePrefix="0" xfId="0">
      <alignment horizontal="center" vertical="center" wrapText="1"/>
    </xf>
    <xf numFmtId="1" fontId="5" fillId="4" borderId="1" applyAlignment="1" pivotButton="0" quotePrefix="0" xfId="0">
      <alignment horizontal="right" vertical="center"/>
    </xf>
    <xf numFmtId="165" fontId="5" fillId="4" borderId="1" applyAlignment="1" pivotButton="0" quotePrefix="0" xfId="0">
      <alignment horizontal="right" vertical="center"/>
    </xf>
    <xf numFmtId="2" fontId="5" fillId="4" borderId="1" applyAlignment="1" pivotButton="0" quotePrefix="0" xfId="0">
      <alignment horizontal="right" vertical="center"/>
    </xf>
    <xf numFmtId="166" fontId="5" fillId="4" borderId="1" applyAlignment="1" pivotButton="0" quotePrefix="0" xfId="0">
      <alignment horizontal="right" vertical="center"/>
    </xf>
    <xf numFmtId="167" fontId="5" fillId="4" borderId="1" applyAlignment="1" pivotButton="0" quotePrefix="0" xfId="0">
      <alignment horizontal="right" vertical="center"/>
    </xf>
    <xf numFmtId="0" fontId="6" fillId="0" borderId="1" applyAlignment="1" pivotButton="0" quotePrefix="0" xfId="0">
      <alignment horizontal="left" vertical="center"/>
    </xf>
    <xf numFmtId="1" fontId="6" fillId="4" borderId="1" applyAlignment="1" pivotButton="0" quotePrefix="0" xfId="0">
      <alignment horizontal="center" vertical="center"/>
    </xf>
    <xf numFmtId="0" fontId="4" fillId="6" borderId="1" applyAlignment="1" pivotButton="0" quotePrefix="0" xfId="0">
      <alignment horizontal="left" vertical="center"/>
    </xf>
    <xf numFmtId="0" fontId="4" fillId="6" borderId="1" pivotButton="0" quotePrefix="0" xfId="0"/>
    <xf numFmtId="0" fontId="4" fillId="2" borderId="1" applyAlignment="1" pivotButton="0" quotePrefix="0" xfId="0">
      <alignment horizontal="center" vertical="center" wrapText="1"/>
    </xf>
    <xf numFmtId="164" fontId="6" fillId="4" borderId="1" applyAlignment="1" pivotButton="0" quotePrefix="0" xfId="0">
      <alignment horizontal="center" vertical="center"/>
    </xf>
    <xf numFmtId="165" fontId="6" fillId="4" borderId="1" applyAlignment="1" pivotButton="0" quotePrefix="0" xfId="0">
      <alignment horizontal="right" vertical="center"/>
    </xf>
    <xf numFmtId="2" fontId="6" fillId="4" borderId="1" applyAlignment="1" pivotButton="0" quotePrefix="0" xfId="0">
      <alignment horizontal="right" vertical="center"/>
    </xf>
    <xf numFmtId="0" fontId="6" fillId="4" borderId="1" applyAlignment="1" pivotButton="0" quotePrefix="0" xfId="0">
      <alignment horizontal="center" vertical="center"/>
    </xf>
    <xf numFmtId="0" fontId="6" fillId="4" borderId="1" applyAlignment="1" pivotButton="0" quotePrefix="0" xfId="0">
      <alignment horizontal="left" vertical="center"/>
    </xf>
    <xf numFmtId="2" fontId="6" fillId="4" borderId="1" applyAlignment="1" pivotButton="0" quotePrefix="0" xfId="0">
      <alignment horizontal="center" vertical="center"/>
    </xf>
    <xf numFmtId="0" fontId="6" fillId="3" borderId="1" applyAlignment="1" pivotButton="0" quotePrefix="0" xfId="0">
      <alignment horizontal="center" vertical="center"/>
    </xf>
    <xf numFmtId="164" fontId="6" fillId="3" borderId="1" applyAlignment="1" pivotButton="0" quotePrefix="0" xfId="0">
      <alignment horizontal="center" vertical="center"/>
    </xf>
    <xf numFmtId="18" fontId="6" fillId="3" borderId="1" applyAlignment="1" pivotButton="0" quotePrefix="0" xfId="0">
      <alignment horizontal="center" vertical="center"/>
    </xf>
    <xf numFmtId="166" fontId="6" fillId="4" borderId="1" applyAlignment="1" pivotButton="0" quotePrefix="0" xfId="0">
      <alignment horizontal="right" vertical="center"/>
    </xf>
    <xf numFmtId="0" fontId="6" fillId="3" borderId="1" applyAlignment="1" pivotButton="0" quotePrefix="0" xfId="0">
      <alignment horizontal="left" vertical="center" wrapText="1"/>
    </xf>
    <xf numFmtId="168" fontId="6" fillId="4" borderId="1" applyAlignment="1" pivotButton="0" quotePrefix="0" xfId="0">
      <alignment horizontal="center" vertical="center"/>
    </xf>
    <xf numFmtId="0" fontId="6" fillId="3" borderId="1" applyAlignment="1" pivotButton="0" quotePrefix="0" xfId="0">
      <alignment horizontal="left" vertical="center"/>
    </xf>
    <xf numFmtId="165" fontId="6" fillId="3" borderId="1" applyAlignment="1" pivotButton="0" quotePrefix="0" xfId="0">
      <alignment horizontal="left" vertical="center"/>
    </xf>
    <xf numFmtId="1" fontId="6" fillId="3" borderId="1" applyAlignment="1" pivotButton="0" quotePrefix="0" xfId="0">
      <alignment horizontal="center" vertical="center"/>
    </xf>
    <xf numFmtId="49" fontId="6" fillId="3" borderId="1" applyAlignment="1" pivotButton="0" quotePrefix="0" xfId="0">
      <alignment horizontal="center" vertical="center"/>
    </xf>
    <xf numFmtId="166" fontId="6" fillId="3" borderId="1" applyAlignment="1" pivotButton="0" quotePrefix="0" xfId="0">
      <alignment horizontal="center" vertical="center"/>
    </xf>
    <xf numFmtId="165" fontId="6" fillId="3" borderId="1" applyAlignment="1" pivotButton="0" quotePrefix="0" xfId="0">
      <alignment horizontal="center" vertical="center"/>
    </xf>
    <xf numFmtId="0" fontId="6" fillId="0" borderId="1" applyAlignment="1" pivotButton="0" quotePrefix="0" xfId="0">
      <alignment horizontal="left" vertical="center" wrapText="1"/>
    </xf>
    <xf numFmtId="166" fontId="6" fillId="3" borderId="1" applyAlignment="1" pivotButton="0" quotePrefix="0" xfId="0">
      <alignment horizontal="right" vertical="center"/>
    </xf>
    <xf numFmtId="2" fontId="6" fillId="3" borderId="1" applyAlignment="1" pivotButton="0" quotePrefix="0" xfId="0">
      <alignment horizontal="right" vertical="center"/>
    </xf>
    <xf numFmtId="0" fontId="7" fillId="7" borderId="1" applyAlignment="1" pivotButton="0" quotePrefix="0" xfId="0">
      <alignment horizontal="left" vertical="center" wrapText="1"/>
    </xf>
    <xf numFmtId="0" fontId="0" fillId="7" borderId="1" pivotButton="0" quotePrefix="0" xfId="0"/>
    <xf numFmtId="0" fontId="0" fillId="0" borderId="2" pivotButton="0" quotePrefix="0" xfId="0"/>
    <xf numFmtId="0" fontId="0" fillId="0" borderId="4" pivotButton="0" quotePrefix="0" xfId="0"/>
    <xf numFmtId="0" fontId="0" fillId="0" borderId="6" pivotButton="0" quotePrefix="0" xfId="0"/>
    <xf numFmtId="0" fontId="0" fillId="0" borderId="7" pivotButton="0" quotePrefix="0" xfId="0"/>
    <xf numFmtId="0" fontId="0" fillId="0" borderId="8" pivotButton="0" quotePrefix="0" xfId="0"/>
    <xf numFmtId="164" fontId="3" fillId="3" borderId="1" applyAlignment="1" pivotButton="0" quotePrefix="0" xfId="0">
      <alignment horizontal="center" vertical="center"/>
    </xf>
    <xf numFmtId="165" fontId="5" fillId="4" borderId="1" applyAlignment="1" pivotButton="0" quotePrefix="0" xfId="0">
      <alignment horizontal="right" vertical="center"/>
    </xf>
    <xf numFmtId="166" fontId="5" fillId="4" borderId="1" applyAlignment="1" pivotButton="0" quotePrefix="0" xfId="0">
      <alignment horizontal="right" vertical="center"/>
    </xf>
    <xf numFmtId="167" fontId="5" fillId="4" borderId="1" applyAlignment="1" pivotButton="0" quotePrefix="0" xfId="0">
      <alignment horizontal="right" vertical="center"/>
    </xf>
    <xf numFmtId="164" fontId="6" fillId="4" borderId="1" applyAlignment="1" pivotButton="0" quotePrefix="0" xfId="0">
      <alignment horizontal="center" vertical="center"/>
    </xf>
    <xf numFmtId="165" fontId="6" fillId="4" borderId="1" applyAlignment="1" pivotButton="0" quotePrefix="0" xfId="0">
      <alignment horizontal="right" vertical="center"/>
    </xf>
    <xf numFmtId="0" fontId="0" fillId="0" borderId="9" pivotButton="0" quotePrefix="0" xfId="0"/>
    <xf numFmtId="0" fontId="0" fillId="0" borderId="10" pivotButton="0" quotePrefix="0" xfId="0"/>
    <xf numFmtId="164" fontId="6" fillId="3" borderId="1" applyAlignment="1" pivotButton="0" quotePrefix="0" xfId="0">
      <alignment horizontal="center" vertical="center"/>
    </xf>
    <xf numFmtId="166" fontId="6" fillId="4" borderId="1" applyAlignment="1" pivotButton="0" quotePrefix="0" xfId="0">
      <alignment horizontal="right" vertical="center"/>
    </xf>
    <xf numFmtId="168" fontId="6" fillId="4" borderId="1" applyAlignment="1" pivotButton="0" quotePrefix="0" xfId="0">
      <alignment horizontal="center" vertical="center"/>
    </xf>
    <xf numFmtId="165" fontId="6" fillId="3" borderId="1" applyAlignment="1" pivotButton="0" quotePrefix="0" xfId="0">
      <alignment horizontal="left" vertical="center"/>
    </xf>
    <xf numFmtId="166" fontId="6" fillId="3" borderId="1" applyAlignment="1" pivotButton="0" quotePrefix="0" xfId="0">
      <alignment horizontal="center" vertical="center"/>
    </xf>
    <xf numFmtId="165" fontId="6" fillId="3" borderId="1" applyAlignment="1" pivotButton="0" quotePrefix="0" xfId="0">
      <alignment horizontal="center" vertical="center"/>
    </xf>
    <xf numFmtId="166" fontId="6" fillId="3" borderId="1" applyAlignment="1" pivotButton="0" quotePrefix="0" xfId="0">
      <alignment horizontal="right" vertical="center"/>
    </xf>
  </cellXfs>
  <cellStyles count="1">
    <cellStyle name="Normal" xfId="0" builtinId="0" hidden="0"/>
  </cellStyles>
  <dxfs count="6">
    <dxf>
      <font>
        <name val="Aptos"/>
        <b val="1"/>
        <color rgb="009C0006"/>
        <sz val="10"/>
      </font>
      <fill>
        <patternFill patternType="solid">
          <fgColor rgb="00FCE8E6"/>
        </patternFill>
      </fill>
    </dxf>
    <dxf>
      <font>
        <name val="Aptos"/>
        <b val="1"/>
        <color rgb="00276221"/>
        <sz val="10"/>
      </font>
      <fill>
        <patternFill patternType="solid">
          <fgColor rgb="00E2F0D9"/>
        </patternFill>
      </fill>
    </dxf>
    <dxf>
      <font>
        <name val="Aptos"/>
        <i val="1"/>
        <color rgb="00666666"/>
        <sz val="10"/>
      </font>
      <fill>
        <patternFill patternType="solid">
          <fgColor rgb="00E7E6E6"/>
        </patternFill>
      </fill>
    </dxf>
    <dxf>
      <font>
        <name val="Aptos"/>
        <b val="1"/>
        <color rgb="009C5700"/>
        <sz val="10"/>
      </font>
      <fill>
        <patternFill patternType="solid">
          <fgColor rgb="00FCE4D6"/>
        </patternFill>
      </fill>
    </dxf>
    <dxf>
      <font>
        <name val="Aptos"/>
        <b val="1"/>
        <color rgb="009C0006"/>
        <sz val="10"/>
      </font>
    </dxf>
    <dxf>
      <font>
        <name val="Aptos"/>
        <i val="1"/>
        <color rgb="00666666"/>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Routes by Status</a:t>
            </a:r>
          </a:p>
        </rich>
      </tx>
    </title>
    <plotArea>
      <barChart>
        <barDir val="bar"/>
        <grouping val="clustered"/>
        <ser>
          <idx val="0"/>
          <order val="0"/>
          <tx>
            <strRef>
              <f>'Dashboard'!B14</f>
            </strRef>
          </tx>
          <spPr>
            <a:solidFill xmlns:a="http://schemas.openxmlformats.org/drawingml/2006/main">
              <a:srgbClr val="2A8C82"/>
            </a:solidFill>
            <a:ln xmlns:a="http://schemas.openxmlformats.org/drawingml/2006/main">
              <a:solidFill>
                <a:srgbClr val="2A8C82"/>
              </a:solidFill>
              <a:prstDash val="solid"/>
            </a:ln>
          </spPr>
          <cat>
            <numRef>
              <f>'Dashboard'!$A$15:$A$19</f>
            </numRef>
          </cat>
          <val>
            <numRef>
              <f>'Dashboard'!$B$15:$B$19</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Route Count</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Route Status</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3</col>
      <colOff>0</colOff>
      <row>13</row>
      <rowOff>0</rowOff>
    </from>
    <ext cx="3600000" cy="21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StatusSummary" displayName="tblStatusSummary" ref="A14:B19" headerRowCount="1">
  <autoFilter ref="A14:B19"/>
  <tableColumns count="2">
    <tableColumn id="1" name="Route Status"/>
    <tableColumn id="2" name="Route Count"/>
  </tableColumns>
  <tableStyleInfo name="TableStyleMedium4" showFirstColumn="0" showLastColumn="0" showRowStripes="1" showColumnStripes="0"/>
</table>
</file>

<file path=xl/tables/table2.xml><?xml version="1.0" encoding="utf-8"?>
<table xmlns="http://schemas.openxmlformats.org/spreadsheetml/2006/main" id="2" name="tblDailySummary" displayName="tblDailySummary" ref="A24:E31" headerRowCount="1">
  <autoFilter ref="A24:E31"/>
  <tableColumns count="5">
    <tableColumn id="1" name="Date"/>
    <tableColumn id="2" name="Route Count"/>
    <tableColumn id="3" name="Scheduled Miles"/>
    <tableColumn id="4" name="Estimated Hours"/>
    <tableColumn id="5" name="Review Rows"/>
  </tableColumns>
  <tableStyleInfo name="TableStyleMedium2" showFirstColumn="0" showLastColumn="0" showRowStripes="1" showColumnStripes="0"/>
</table>
</file>

<file path=xl/tables/table3.xml><?xml version="1.0" encoding="utf-8"?>
<table xmlns="http://schemas.openxmlformats.org/spreadsheetml/2006/main" id="3" name="tblDriverWorkload" displayName="tblDriverWorkload" ref="G24:J30" headerRowCount="1">
  <autoFilter ref="G24:J30"/>
  <tableColumns count="4">
    <tableColumn id="7" name="Driver ID"/>
    <tableColumn id="8" name="Driver Name"/>
    <tableColumn id="9" name="Route Count"/>
    <tableColumn id="10" name="Estimated Hours"/>
  </tableColumns>
  <tableStyleInfo name="TableStyleMedium4" showFirstColumn="0" showLastColumn="0" showRowStripes="1" showColumnStripes="0"/>
</table>
</file>

<file path=xl/tables/table4.xml><?xml version="1.0" encoding="utf-8"?>
<table xmlns="http://schemas.openxmlformats.org/spreadsheetml/2006/main" id="4" name="tblRoster" displayName="tblRoster" ref="A6:Z506" headerRowCount="1">
  <autoFilter ref="A6:Z506"/>
  <tableColumns count="26">
    <tableColumn id="1" name="Roster ID"/>
    <tableColumn id="2" name="Service Date"/>
    <tableColumn id="3" name="Day"/>
    <tableColumn id="4" name="Route ID"/>
    <tableColumn id="5" name="Route Name"/>
    <tableColumn id="6" name="Origin"/>
    <tableColumn id="7" name="Destination"/>
    <tableColumn id="8" name="Scheduled Start"/>
    <tableColumn id="9" name="Scheduled End"/>
    <tableColumn id="10" name="Estimated Hours"/>
    <tableColumn id="11" name="Driver ID"/>
    <tableColumn id="12" name="Driver Name"/>
    <tableColumn id="13" name="Vehicle ID"/>
    <tableColumn id="14" name="Vehicle Description"/>
    <tableColumn id="15" name="Scheduled Miles"/>
    <tableColumn id="16" name="Planned Stops"/>
    <tableColumn id="17" name="Estimated Gallons"/>
    <tableColumn id="18" name="Estimated Route Cost"/>
    <tableColumn id="19" name="Status"/>
    <tableColumn id="20" name="Dispatch Notes"/>
    <tableColumn id="21" name="Driver Check"/>
    <tableColumn id="22" name="Vehicle Check"/>
    <tableColumn id="23" name="Schedule Check"/>
    <tableColumn id="24" name="Assignment Check"/>
    <tableColumn id="25" name="Start Date/Time"/>
    <tableColumn id="26" name="End Date/Time"/>
  </tableColumns>
  <tableStyleInfo name="TableStyleMedium2" showFirstColumn="0" showLastColumn="0" showRowStripes="1" showColumnStripes="0"/>
</table>
</file>

<file path=xl/tables/table5.xml><?xml version="1.0" encoding="utf-8"?>
<table xmlns="http://schemas.openxmlformats.org/spreadsheetml/2006/main" id="5" name="tblRoutes" displayName="tblRoutes" ref="A3:H103" headerRowCount="1">
  <autoFilter ref="A3:H103"/>
  <tableColumns count="8">
    <tableColumn id="1" name="Route ID"/>
    <tableColumn id="2" name="Route Name"/>
    <tableColumn id="3" name="Origin"/>
    <tableColumn id="4" name="Destination"/>
    <tableColumn id="5" name="Default Start"/>
    <tableColumn id="6" name="Default End"/>
    <tableColumn id="7" name="Scheduled Miles"/>
    <tableColumn id="8" name="Planned Stops"/>
  </tableColumns>
  <tableStyleInfo name="TableStyleMedium2" showFirstColumn="0" showLastColumn="0" showRowStripes="1" showColumnStripes="0"/>
</table>
</file>

<file path=xl/tables/table6.xml><?xml version="1.0" encoding="utf-8"?>
<table xmlns="http://schemas.openxmlformats.org/spreadsheetml/2006/main" id="6" name="tblDrivers" displayName="tblDrivers" ref="J3:O103" headerRowCount="1">
  <autoFilter ref="J3:O103"/>
  <tableColumns count="6">
    <tableColumn id="10" name="Driver ID"/>
    <tableColumn id="11" name="Driver Name"/>
    <tableColumn id="12" name="Phone"/>
    <tableColumn id="13" name="Home Base"/>
    <tableColumn id="14" name="Hourly Rate"/>
    <tableColumn id="15" name="Active?"/>
  </tableColumns>
  <tableStyleInfo name="TableStyleMedium4" showFirstColumn="0" showLastColumn="0" showRowStripes="1" showColumnStripes="0"/>
</table>
</file>

<file path=xl/tables/table7.xml><?xml version="1.0" encoding="utf-8"?>
<table xmlns="http://schemas.openxmlformats.org/spreadsheetml/2006/main" id="7" name="tblVehicles" displayName="tblVehicles" ref="Q3:X103" headerRowCount="1">
  <autoFilter ref="Q3:X103"/>
  <tableColumns count="8">
    <tableColumn id="17" name="Vehicle ID"/>
    <tableColumn id="18" name="Unit Description"/>
    <tableColumn id="19" name="Vehicle Type"/>
    <tableColumn id="20" name="Plate"/>
    <tableColumn id="21" name="State"/>
    <tableColumn id="22" name="MPG"/>
    <tableColumn id="23" name="Home Base"/>
    <tableColumn id="24" name="Available?"/>
  </tableColumns>
  <tableStyleInfo name="TableStyleMedium2" showFirstColumn="0" showLastColumn="0" showRowStripes="1" showColumnStripes="0"/>
</table>
</file>

<file path=xl/tables/table8.xml><?xml version="1.0" encoding="utf-8"?>
<table xmlns="http://schemas.openxmlformats.org/spreadsheetml/2006/main" id="8" name="tblAssumptions" displayName="tblAssumptions" ref="A3:D6" headerRowCount="1">
  <autoFilter ref="A3:D6"/>
  <tableColumns count="4">
    <tableColumn id="1" name="Assumption"/>
    <tableColumn id="2" name="Value"/>
    <tableColumn id="3" name="Unit"/>
    <tableColumn id="4" name="Purpose"/>
  </tableColumns>
  <tableStyleInfo name="TableStyleMedium2" showFirstColumn="0" showLastColumn="0" showRowStripes="1" showColumnStripes="0"/>
</table>
</file>

<file path=xl/tables/table9.xml><?xml version="1.0" encoding="utf-8"?>
<table xmlns="http://schemas.openxmlformats.org/spreadsheetml/2006/main" id="9" name="tblStatusList" displayName="tblStatusList" ref="F3:F8" headerRowCount="1">
  <autoFilter ref="F3:F8"/>
  <tableColumns count="1">
    <tableColumn id="6" name="Route Status List"/>
  </tableColumns>
  <tableStyleInfo name="TableStyleMedium4" showFirstColumn="0" showLastColumn="0" showRowStripes="1" showColumnStripes="0"/>
</table>
</file>

<file path=xl/tables/table10.xml><?xml version="1.0" encoding="utf-8"?>
<table xmlns="http://schemas.openxmlformats.org/spreadsheetml/2006/main" id="10" name="tblYesNoList" displayName="tblYesNoList" ref="H3:H5" headerRowCount="1">
  <autoFilter ref="H3:H5"/>
  <tableColumns count="1">
    <tableColumn id="8" name="Yes/No List"/>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table" Target="/xl/tables/table1.xml" Id="rId2"/><Relationship Type="http://schemas.openxmlformats.org/officeDocument/2006/relationships/table" Target="/xl/tables/table2.xml" Id="rId3"/><Relationship Type="http://schemas.openxmlformats.org/officeDocument/2006/relationships/table" Target="/xl/tables/table3.xml" Id="rId4"/></Relationships>
</file>

<file path=xl/worksheets/_rels/sheet2.xml.rels><Relationships xmlns="http://schemas.openxmlformats.org/package/2006/relationships"><Relationship Type="http://schemas.openxmlformats.org/officeDocument/2006/relationships/table" Target="/xl/tables/table4.xml" Id="rId1"/></Relationships>
</file>

<file path=xl/worksheets/_rels/sheet3.xml.rels><Relationships xmlns="http://schemas.openxmlformats.org/package/2006/relationships"><Relationship Type="http://schemas.openxmlformats.org/officeDocument/2006/relationships/table" Target="/xl/tables/table5.xml" Id="rId1"/><Relationship Type="http://schemas.openxmlformats.org/officeDocument/2006/relationships/table" Target="/xl/tables/table6.xml" Id="rId2"/><Relationship Type="http://schemas.openxmlformats.org/officeDocument/2006/relationships/table" Target="/xl/tables/table7.xml" Id="rId3"/></Relationships>
</file>

<file path=xl/worksheets/_rels/sheet4.xml.rels><Relationships xmlns="http://schemas.openxmlformats.org/package/2006/relationships"><Relationship Type="http://schemas.openxmlformats.org/officeDocument/2006/relationships/table" Target="/xl/tables/table8.xml" Id="rId1"/><Relationship Type="http://schemas.openxmlformats.org/officeDocument/2006/relationships/table" Target="/xl/tables/table9.xml" Id="rId2"/><Relationship Type="http://schemas.openxmlformats.org/officeDocument/2006/relationships/table" Target="/xl/tables/table10.xml" Id="rId3"/></Relationships>
</file>

<file path=xl/worksheets/sheet1.xml><?xml version="1.0" encoding="utf-8"?>
<worksheet xmlns="http://schemas.openxmlformats.org/spreadsheetml/2006/main">
  <sheetPr>
    <tabColor rgb="00123B52"/>
    <outlinePr summaryBelow="1" summaryRight="1"/>
    <pageSetUpPr fitToPage="1"/>
  </sheetPr>
  <dimension ref="A1:J101"/>
  <sheetViews>
    <sheetView showGridLines="0" workbookViewId="0">
      <pane ySplit="4" topLeftCell="A5" activePane="bottomLeft" state="frozen"/>
      <selection pane="bottomLeft" activeCell="A1" sqref="A1"/>
    </sheetView>
  </sheetViews>
  <sheetFormatPr baseColWidth="8" defaultRowHeight="15"/>
  <cols>
    <col width="23" customWidth="1" min="1" max="1"/>
    <col width="15" customWidth="1" min="2" max="2"/>
    <col width="4" customWidth="1" min="3" max="3"/>
    <col width="22" customWidth="1" min="4" max="4"/>
    <col width="17" customWidth="1" min="5" max="5"/>
    <col width="4" customWidth="1" min="6" max="6"/>
    <col width="24" customWidth="1" min="7" max="7"/>
    <col width="20" customWidth="1" min="8" max="8"/>
    <col width="15" customWidth="1" min="9" max="9"/>
    <col width="18" customWidth="1" min="10" max="10"/>
  </cols>
  <sheetData>
    <row r="1" ht="24" customHeight="1">
      <c r="A1" s="1" t="inlineStr">
        <is>
          <t>Scheduled Route Roster Dashboard</t>
        </is>
      </c>
      <c r="B1" s="43" t="n"/>
      <c r="C1" s="43" t="n"/>
      <c r="D1" s="43" t="n"/>
      <c r="E1" s="43" t="n"/>
      <c r="F1" s="43" t="n"/>
      <c r="G1" s="43" t="n"/>
      <c r="H1" s="43" t="n"/>
      <c r="I1" s="43" t="n"/>
      <c r="J1" s="44" t="n"/>
    </row>
    <row r="2" ht="24" customHeight="1">
      <c r="A2" s="45" t="n"/>
      <c r="B2" s="46" t="n"/>
      <c r="C2" s="46" t="n"/>
      <c r="D2" s="46" t="n"/>
      <c r="E2" s="46" t="n"/>
      <c r="F2" s="46" t="n"/>
      <c r="G2" s="46" t="n"/>
      <c r="H2" s="46" t="n"/>
      <c r="I2" s="46" t="n"/>
      <c r="J2" s="47" t="n"/>
    </row>
    <row r="3" ht="28" customHeight="1">
      <c r="A3" s="3" t="inlineStr">
        <is>
          <t>Review scheduled routes, assignments, workload, estimated costs, and items requiring attention.</t>
        </is>
      </c>
    </row>
    <row r="4">
      <c r="A4" s="4" t="inlineStr">
        <is>
          <t>Blue = Input</t>
        </is>
      </c>
      <c r="D4" s="5" t="inlineStr">
        <is>
          <t>Gray = Calculated</t>
        </is>
      </c>
      <c r="G4" s="6" t="inlineStr">
        <is>
          <t>Red/Orange = Review Required</t>
        </is>
      </c>
    </row>
    <row r="5">
      <c r="A5" s="7" t="inlineStr">
        <is>
          <t>Report Start Date</t>
        </is>
      </c>
      <c r="B5" s="48" t="n">
        <v>46272</v>
      </c>
      <c r="D5" s="7" t="inlineStr">
        <is>
          <t>Report End Date</t>
        </is>
      </c>
      <c r="E5" s="48" t="n">
        <v>46278</v>
      </c>
    </row>
    <row r="6"/>
    <row r="7">
      <c r="A7" s="9" t="inlineStr">
        <is>
          <t>Scheduled Routes</t>
        </is>
      </c>
      <c r="B7" s="10">
        <f>COUNTIFS(tblRoster[Service Date],"&gt;="&amp;$B$5,tblRoster[Service Date],"&lt;="&amp;$E$5,tblRoster[Status],"&lt;&gt;Canceled")</f>
        <v/>
      </c>
      <c r="D7" s="9" t="inlineStr">
        <is>
          <t>Confirmed Routes</t>
        </is>
      </c>
      <c r="E7" s="10">
        <f>COUNTIFS(tblRoster[Service Date],"&gt;="&amp;$B$5,tblRoster[Service Date],"&lt;="&amp;$E$5,tblRoster[Status],"Confirmed")</f>
        <v/>
      </c>
      <c r="G7" s="9" t="inlineStr">
        <is>
          <t>Rows to Review</t>
        </is>
      </c>
      <c r="H7" s="10">
        <f>COUNTIFS(tblRoster[Service Date],"&gt;="&amp;$B$5,tblRoster[Service Date],"&lt;="&amp;$E$5,tblRoster[Assignment Check],"Review")</f>
        <v/>
      </c>
    </row>
    <row r="8"/>
    <row r="9">
      <c r="A9" s="9" t="inlineStr">
        <is>
          <t>Scheduled Miles</t>
        </is>
      </c>
      <c r="B9" s="49">
        <f>SUMIFS(tblRoster[Scheduled Miles],tblRoster[Service Date],"&gt;="&amp;$B$5,tblRoster[Service Date],"&lt;="&amp;$E$5,tblRoster[Status],"&lt;&gt;Canceled")</f>
        <v/>
      </c>
      <c r="D9" s="9" t="inlineStr">
        <is>
          <t>Estimated Hours</t>
        </is>
      </c>
      <c r="E9" s="12">
        <f>SUMIFS(tblRoster[Estimated Hours],tblRoster[Service Date],"&gt;="&amp;$B$5,tblRoster[Service Date],"&lt;="&amp;$E$5,tblRoster[Status],"&lt;&gt;Canceled")</f>
        <v/>
      </c>
      <c r="G9" s="9" t="inlineStr">
        <is>
          <t>Estimated Route Cost</t>
        </is>
      </c>
      <c r="H9" s="50">
        <f>SUMIFS(tblRoster[Estimated Route Cost],tblRoster[Service Date],"&gt;="&amp;$B$5,tblRoster[Service Date],"&lt;="&amp;$E$5,tblRoster[Status],"&lt;&gt;Canceled")</f>
        <v/>
      </c>
    </row>
    <row r="10"/>
    <row r="11">
      <c r="A11" s="9" t="inlineStr">
        <is>
          <t>Ready Assignment %</t>
        </is>
      </c>
      <c r="B11" s="51">
        <f>IFERROR(COUNTIFS(tblRoster[Service Date],"&gt;="&amp;$B$5,tblRoster[Service Date],"&lt;="&amp;$E$5,tblRoster[Assignment Check],"OK")/COUNTIFS(tblRoster[Service Date],"&gt;="&amp;$B$5,tblRoster[Service Date],"&lt;="&amp;$E$5,tblRoster[Status],"&lt;&gt;Canceled"),0)</f>
        <v/>
      </c>
    </row>
    <row r="12"/>
    <row r="13"/>
    <row r="14">
      <c r="A14" s="9" t="inlineStr">
        <is>
          <t>Route Status</t>
        </is>
      </c>
      <c r="B14" s="9" t="inlineStr">
        <is>
          <t>Route Count</t>
        </is>
      </c>
    </row>
    <row r="15">
      <c r="A15" s="15" t="inlineStr">
        <is>
          <t>Planned</t>
        </is>
      </c>
      <c r="B15" s="16">
        <f>COUNTIFS(tblRoster[Service Date],"&gt;="&amp;$B$5,tblRoster[Service Date],"&lt;="&amp;$E$5,tblRoster[Status],A15)</f>
        <v/>
      </c>
    </row>
    <row r="16">
      <c r="A16" s="15" t="inlineStr">
        <is>
          <t>Confirmed</t>
        </is>
      </c>
      <c r="B16" s="16">
        <f>COUNTIFS(tblRoster[Service Date],"&gt;="&amp;$B$5,tblRoster[Service Date],"&lt;="&amp;$E$5,tblRoster[Status],A16)</f>
        <v/>
      </c>
    </row>
    <row r="17">
      <c r="A17" s="15" t="inlineStr">
        <is>
          <t>In Progress</t>
        </is>
      </c>
      <c r="B17" s="16">
        <f>COUNTIFS(tblRoster[Service Date],"&gt;="&amp;$B$5,tblRoster[Service Date],"&lt;="&amp;$E$5,tblRoster[Status],A17)</f>
        <v/>
      </c>
    </row>
    <row r="18">
      <c r="A18" s="15" t="inlineStr">
        <is>
          <t>Completed</t>
        </is>
      </c>
      <c r="B18" s="16">
        <f>COUNTIFS(tblRoster[Service Date],"&gt;="&amp;$B$5,tblRoster[Service Date],"&lt;="&amp;$E$5,tblRoster[Status],A18)</f>
        <v/>
      </c>
    </row>
    <row r="19">
      <c r="A19" s="15" t="inlineStr">
        <is>
          <t>Canceled</t>
        </is>
      </c>
      <c r="B19" s="16">
        <f>COUNTIFS(tblRoster[Service Date],"&gt;="&amp;$B$5,tblRoster[Service Date],"&lt;="&amp;$E$5,tblRoster[Status],A19)</f>
        <v/>
      </c>
    </row>
    <row r="20"/>
    <row r="21"/>
    <row r="22"/>
    <row r="23">
      <c r="A23" s="17" t="inlineStr">
        <is>
          <t>First 7 Days of Selected Period</t>
        </is>
      </c>
      <c r="B23" s="18" t="n"/>
      <c r="C23" s="18" t="n"/>
      <c r="D23" s="18" t="n"/>
      <c r="E23" s="18" t="n"/>
      <c r="G23" s="17" t="inlineStr">
        <is>
          <t>Driver Workload</t>
        </is>
      </c>
      <c r="H23" s="18" t="n"/>
      <c r="I23" s="18" t="n"/>
      <c r="J23" s="18" t="n"/>
    </row>
    <row r="24">
      <c r="A24" s="19" t="inlineStr">
        <is>
          <t>Date</t>
        </is>
      </c>
      <c r="B24" s="19" t="inlineStr">
        <is>
          <t>Route Count</t>
        </is>
      </c>
      <c r="C24" s="19" t="inlineStr">
        <is>
          <t>Scheduled Miles</t>
        </is>
      </c>
      <c r="D24" s="19" t="inlineStr">
        <is>
          <t>Estimated Hours</t>
        </is>
      </c>
      <c r="E24" s="19" t="inlineStr">
        <is>
          <t>Review Rows</t>
        </is>
      </c>
      <c r="G24" s="19" t="inlineStr">
        <is>
          <t>Driver ID</t>
        </is>
      </c>
      <c r="H24" s="19" t="inlineStr">
        <is>
          <t>Driver Name</t>
        </is>
      </c>
      <c r="I24" s="19" t="inlineStr">
        <is>
          <t>Route Count</t>
        </is>
      </c>
      <c r="J24" s="19" t="inlineStr">
        <is>
          <t>Estimated Hours</t>
        </is>
      </c>
    </row>
    <row r="25">
      <c r="A25" s="52">
        <f>IF($B$5+ROWS($A$25:A25)-1&lt;=$E$5,$B$5+ROWS($A$25:A25)-1,"")</f>
        <v/>
      </c>
      <c r="B25" s="16">
        <f>IF($A25="","",COUNTIFS(tblRoster[Service Date],$A25,tblRoster[Status],"&lt;&gt;Canceled"))</f>
        <v/>
      </c>
      <c r="C25" s="53">
        <f>IF($A25="","",SUMIFS(tblRoster[Scheduled Miles],tblRoster[Service Date],$A25,tblRoster[Status],"&lt;&gt;Canceled"))</f>
        <v/>
      </c>
      <c r="D25" s="22">
        <f>IF($A25="","",SUMIFS(tblRoster[Estimated Hours],tblRoster[Service Date],$A25,tblRoster[Status],"&lt;&gt;Canceled"))</f>
        <v/>
      </c>
      <c r="E25" s="16">
        <f>IF($A25="","",COUNTIFS(tblRoster[Service Date],$A25,tblRoster[Assignment Check],"Review"))</f>
        <v/>
      </c>
      <c r="G25" s="23">
        <f>IFERROR(INDEX(tblDrivers[Driver ID],ROWS($G$25:G25)),"")</f>
        <v/>
      </c>
      <c r="H25" s="24">
        <f>IF($G25="","",IFERROR(INDEX(tblDrivers[Driver Name],MATCH($G25,tblDrivers[Driver ID],0)),"Not Found"))</f>
        <v/>
      </c>
      <c r="I25" s="16">
        <f>IF($G25="","",COUNTIFS(tblRoster[Driver ID],$G25,tblRoster[Service Date],"&gt;="&amp;$B$5,tblRoster[Service Date],"&lt;="&amp;$E$5,tblRoster[Status],"&lt;&gt;Canceled"))</f>
        <v/>
      </c>
      <c r="J25" s="25">
        <f>IF($G25="","",SUMIFS(tblRoster[Estimated Hours],tblRoster[Driver ID],$G25,tblRoster[Service Date],"&gt;="&amp;$B$5,tblRoster[Service Date],"&lt;="&amp;$E$5,tblRoster[Status],"&lt;&gt;Canceled"))</f>
        <v/>
      </c>
    </row>
    <row r="26">
      <c r="A26" s="52">
        <f>IF($B$5+ROWS($A$25:A26)-1&lt;=$E$5,$B$5+ROWS($A$25:A26)-1,"")</f>
        <v/>
      </c>
      <c r="B26" s="16">
        <f>IF($A26="","",COUNTIFS(tblRoster[Service Date],$A26,tblRoster[Status],"&lt;&gt;Canceled"))</f>
        <v/>
      </c>
      <c r="C26" s="53">
        <f>IF($A26="","",SUMIFS(tblRoster[Scheduled Miles],tblRoster[Service Date],$A26,tblRoster[Status],"&lt;&gt;Canceled"))</f>
        <v/>
      </c>
      <c r="D26" s="22">
        <f>IF($A26="","",SUMIFS(tblRoster[Estimated Hours],tblRoster[Service Date],$A26,tblRoster[Status],"&lt;&gt;Canceled"))</f>
        <v/>
      </c>
      <c r="E26" s="16">
        <f>IF($A26="","",COUNTIFS(tblRoster[Service Date],$A26,tblRoster[Assignment Check],"Review"))</f>
        <v/>
      </c>
      <c r="G26" s="23">
        <f>IFERROR(INDEX(tblDrivers[Driver ID],ROWS($G$25:G26)),"")</f>
        <v/>
      </c>
      <c r="H26" s="24">
        <f>IF($G26="","",IFERROR(INDEX(tblDrivers[Driver Name],MATCH($G26,tblDrivers[Driver ID],0)),"Not Found"))</f>
        <v/>
      </c>
      <c r="I26" s="16">
        <f>IF($G26="","",COUNTIFS(tblRoster[Driver ID],$G26,tblRoster[Service Date],"&gt;="&amp;$B$5,tblRoster[Service Date],"&lt;="&amp;$E$5,tblRoster[Status],"&lt;&gt;Canceled"))</f>
        <v/>
      </c>
      <c r="J26" s="25">
        <f>IF($G26="","",SUMIFS(tblRoster[Estimated Hours],tblRoster[Driver ID],$G26,tblRoster[Service Date],"&gt;="&amp;$B$5,tblRoster[Service Date],"&lt;="&amp;$E$5,tblRoster[Status],"&lt;&gt;Canceled"))</f>
        <v/>
      </c>
    </row>
    <row r="27">
      <c r="A27" s="52">
        <f>IF($B$5+ROWS($A$25:A27)-1&lt;=$E$5,$B$5+ROWS($A$25:A27)-1,"")</f>
        <v/>
      </c>
      <c r="B27" s="16">
        <f>IF($A27="","",COUNTIFS(tblRoster[Service Date],$A27,tblRoster[Status],"&lt;&gt;Canceled"))</f>
        <v/>
      </c>
      <c r="C27" s="53">
        <f>IF($A27="","",SUMIFS(tblRoster[Scheduled Miles],tblRoster[Service Date],$A27,tblRoster[Status],"&lt;&gt;Canceled"))</f>
        <v/>
      </c>
      <c r="D27" s="22">
        <f>IF($A27="","",SUMIFS(tblRoster[Estimated Hours],tblRoster[Service Date],$A27,tblRoster[Status],"&lt;&gt;Canceled"))</f>
        <v/>
      </c>
      <c r="E27" s="16">
        <f>IF($A27="","",COUNTIFS(tblRoster[Service Date],$A27,tblRoster[Assignment Check],"Review"))</f>
        <v/>
      </c>
      <c r="G27" s="23">
        <f>IFERROR(INDEX(tblDrivers[Driver ID],ROWS($G$25:G27)),"")</f>
        <v/>
      </c>
      <c r="H27" s="24">
        <f>IF($G27="","",IFERROR(INDEX(tblDrivers[Driver Name],MATCH($G27,tblDrivers[Driver ID],0)),"Not Found"))</f>
        <v/>
      </c>
      <c r="I27" s="16">
        <f>IF($G27="","",COUNTIFS(tblRoster[Driver ID],$G27,tblRoster[Service Date],"&gt;="&amp;$B$5,tblRoster[Service Date],"&lt;="&amp;$E$5,tblRoster[Status],"&lt;&gt;Canceled"))</f>
        <v/>
      </c>
      <c r="J27" s="25">
        <f>IF($G27="","",SUMIFS(tblRoster[Estimated Hours],tblRoster[Driver ID],$G27,tblRoster[Service Date],"&gt;="&amp;$B$5,tblRoster[Service Date],"&lt;="&amp;$E$5,tblRoster[Status],"&lt;&gt;Canceled"))</f>
        <v/>
      </c>
    </row>
    <row r="28">
      <c r="A28" s="52">
        <f>IF($B$5+ROWS($A$25:A28)-1&lt;=$E$5,$B$5+ROWS($A$25:A28)-1,"")</f>
        <v/>
      </c>
      <c r="B28" s="16">
        <f>IF($A28="","",COUNTIFS(tblRoster[Service Date],$A28,tblRoster[Status],"&lt;&gt;Canceled"))</f>
        <v/>
      </c>
      <c r="C28" s="53">
        <f>IF($A28="","",SUMIFS(tblRoster[Scheduled Miles],tblRoster[Service Date],$A28,tblRoster[Status],"&lt;&gt;Canceled"))</f>
        <v/>
      </c>
      <c r="D28" s="22">
        <f>IF($A28="","",SUMIFS(tblRoster[Estimated Hours],tblRoster[Service Date],$A28,tblRoster[Status],"&lt;&gt;Canceled"))</f>
        <v/>
      </c>
      <c r="E28" s="16">
        <f>IF($A28="","",COUNTIFS(tblRoster[Service Date],$A28,tblRoster[Assignment Check],"Review"))</f>
        <v/>
      </c>
      <c r="G28" s="23">
        <f>IFERROR(INDEX(tblDrivers[Driver ID],ROWS($G$25:G28)),"")</f>
        <v/>
      </c>
      <c r="H28" s="24">
        <f>IF($G28="","",IFERROR(INDEX(tblDrivers[Driver Name],MATCH($G28,tblDrivers[Driver ID],0)),"Not Found"))</f>
        <v/>
      </c>
      <c r="I28" s="16">
        <f>IF($G28="","",COUNTIFS(tblRoster[Driver ID],$G28,tblRoster[Service Date],"&gt;="&amp;$B$5,tblRoster[Service Date],"&lt;="&amp;$E$5,tblRoster[Status],"&lt;&gt;Canceled"))</f>
        <v/>
      </c>
      <c r="J28" s="25">
        <f>IF($G28="","",SUMIFS(tblRoster[Estimated Hours],tblRoster[Driver ID],$G28,tblRoster[Service Date],"&gt;="&amp;$B$5,tblRoster[Service Date],"&lt;="&amp;$E$5,tblRoster[Status],"&lt;&gt;Canceled"))</f>
        <v/>
      </c>
    </row>
    <row r="29">
      <c r="A29" s="52">
        <f>IF($B$5+ROWS($A$25:A29)-1&lt;=$E$5,$B$5+ROWS($A$25:A29)-1,"")</f>
        <v/>
      </c>
      <c r="B29" s="16">
        <f>IF($A29="","",COUNTIFS(tblRoster[Service Date],$A29,tblRoster[Status],"&lt;&gt;Canceled"))</f>
        <v/>
      </c>
      <c r="C29" s="53">
        <f>IF($A29="","",SUMIFS(tblRoster[Scheduled Miles],tblRoster[Service Date],$A29,tblRoster[Status],"&lt;&gt;Canceled"))</f>
        <v/>
      </c>
      <c r="D29" s="22">
        <f>IF($A29="","",SUMIFS(tblRoster[Estimated Hours],tblRoster[Service Date],$A29,tblRoster[Status],"&lt;&gt;Canceled"))</f>
        <v/>
      </c>
      <c r="E29" s="16">
        <f>IF($A29="","",COUNTIFS(tblRoster[Service Date],$A29,tblRoster[Assignment Check],"Review"))</f>
        <v/>
      </c>
      <c r="G29" s="23">
        <f>IFERROR(INDEX(tblDrivers[Driver ID],ROWS($G$25:G29)),"")</f>
        <v/>
      </c>
      <c r="H29" s="24">
        <f>IF($G29="","",IFERROR(INDEX(tblDrivers[Driver Name],MATCH($G29,tblDrivers[Driver ID],0)),"Not Found"))</f>
        <v/>
      </c>
      <c r="I29" s="16">
        <f>IF($G29="","",COUNTIFS(tblRoster[Driver ID],$G29,tblRoster[Service Date],"&gt;="&amp;$B$5,tblRoster[Service Date],"&lt;="&amp;$E$5,tblRoster[Status],"&lt;&gt;Canceled"))</f>
        <v/>
      </c>
      <c r="J29" s="25">
        <f>IF($G29="","",SUMIFS(tblRoster[Estimated Hours],tblRoster[Driver ID],$G29,tblRoster[Service Date],"&gt;="&amp;$B$5,tblRoster[Service Date],"&lt;="&amp;$E$5,tblRoster[Status],"&lt;&gt;Canceled"))</f>
        <v/>
      </c>
    </row>
    <row r="30">
      <c r="A30" s="52">
        <f>IF($B$5+ROWS($A$25:A30)-1&lt;=$E$5,$B$5+ROWS($A$25:A30)-1,"")</f>
        <v/>
      </c>
      <c r="B30" s="16">
        <f>IF($A30="","",COUNTIFS(tblRoster[Service Date],$A30,tblRoster[Status],"&lt;&gt;Canceled"))</f>
        <v/>
      </c>
      <c r="C30" s="53">
        <f>IF($A30="","",SUMIFS(tblRoster[Scheduled Miles],tblRoster[Service Date],$A30,tblRoster[Status],"&lt;&gt;Canceled"))</f>
        <v/>
      </c>
      <c r="D30" s="22">
        <f>IF($A30="","",SUMIFS(tblRoster[Estimated Hours],tblRoster[Service Date],$A30,tblRoster[Status],"&lt;&gt;Canceled"))</f>
        <v/>
      </c>
      <c r="E30" s="16">
        <f>IF($A30="","",COUNTIFS(tblRoster[Service Date],$A30,tblRoster[Assignment Check],"Review"))</f>
        <v/>
      </c>
      <c r="G30" s="23">
        <f>IFERROR(INDEX(tblDrivers[Driver ID],ROWS($G$25:G30)),"")</f>
        <v/>
      </c>
      <c r="H30" s="24">
        <f>IF($G30="","",IFERROR(INDEX(tblDrivers[Driver Name],MATCH($G30,tblDrivers[Driver ID],0)),"Not Found"))</f>
        <v/>
      </c>
      <c r="I30" s="16">
        <f>IF($G30="","",COUNTIFS(tblRoster[Driver ID],$G30,tblRoster[Service Date],"&gt;="&amp;$B$5,tblRoster[Service Date],"&lt;="&amp;$E$5,tblRoster[Status],"&lt;&gt;Canceled"))</f>
        <v/>
      </c>
      <c r="J30" s="25">
        <f>IF($G30="","",SUMIFS(tblRoster[Estimated Hours],tblRoster[Driver ID],$G30,tblRoster[Service Date],"&gt;="&amp;$B$5,tblRoster[Service Date],"&lt;="&amp;$E$5,tblRoster[Status],"&lt;&gt;Canceled"))</f>
        <v/>
      </c>
    </row>
    <row r="31">
      <c r="A31" s="52">
        <f>IF($B$5+ROWS($A$25:A31)-1&lt;=$E$5,$B$5+ROWS($A$25:A31)-1,"")</f>
        <v/>
      </c>
      <c r="B31" s="16">
        <f>IF($A31="","",COUNTIFS(tblRoster[Service Date],$A31,tblRoster[Status],"&lt;&gt;Canceled"))</f>
        <v/>
      </c>
      <c r="C31" s="53">
        <f>IF($A31="","",SUMIFS(tblRoster[Scheduled Miles],tblRoster[Service Date],$A31,tblRoster[Status],"&lt;&gt;Canceled"))</f>
        <v/>
      </c>
      <c r="D31" s="22">
        <f>IF($A31="","",SUMIFS(tblRoster[Estimated Hours],tblRoster[Service Date],$A31,tblRoster[Status],"&lt;&gt;Canceled"))</f>
        <v/>
      </c>
      <c r="E31" s="16">
        <f>IF($A31="","",COUNTIFS(tblRoster[Service Date],$A31,tblRoster[Assignment Check],"Review"))</f>
        <v/>
      </c>
      <c r="G31">
        <f>""</f>
        <v/>
      </c>
      <c r="H31">
        <f>""</f>
        <v/>
      </c>
      <c r="I31">
        <f>""</f>
        <v/>
      </c>
      <c r="J31">
        <f>""</f>
        <v/>
      </c>
    </row>
    <row r="32">
      <c r="A32">
        <f>""</f>
        <v/>
      </c>
      <c r="B32">
        <f>""</f>
        <v/>
      </c>
      <c r="C32">
        <f>""</f>
        <v/>
      </c>
      <c r="D32">
        <f>""</f>
        <v/>
      </c>
      <c r="E32">
        <f>""</f>
        <v/>
      </c>
      <c r="G32">
        <f>""</f>
        <v/>
      </c>
      <c r="H32">
        <f>""</f>
        <v/>
      </c>
      <c r="I32">
        <f>""</f>
        <v/>
      </c>
      <c r="J32">
        <f>""</f>
        <v/>
      </c>
    </row>
    <row r="33">
      <c r="A33">
        <f>""</f>
        <v/>
      </c>
      <c r="B33">
        <f>""</f>
        <v/>
      </c>
      <c r="C33">
        <f>""</f>
        <v/>
      </c>
      <c r="D33">
        <f>""</f>
        <v/>
      </c>
      <c r="E33">
        <f>""</f>
        <v/>
      </c>
      <c r="G33">
        <f>""</f>
        <v/>
      </c>
      <c r="H33">
        <f>""</f>
        <v/>
      </c>
      <c r="I33">
        <f>""</f>
        <v/>
      </c>
      <c r="J33">
        <f>""</f>
        <v/>
      </c>
    </row>
    <row r="34">
      <c r="A34">
        <f>""</f>
        <v/>
      </c>
      <c r="B34">
        <f>""</f>
        <v/>
      </c>
      <c r="C34">
        <f>""</f>
        <v/>
      </c>
      <c r="D34">
        <f>""</f>
        <v/>
      </c>
      <c r="E34">
        <f>""</f>
        <v/>
      </c>
      <c r="G34">
        <f>""</f>
        <v/>
      </c>
      <c r="H34">
        <f>""</f>
        <v/>
      </c>
      <c r="I34">
        <f>""</f>
        <v/>
      </c>
      <c r="J34">
        <f>""</f>
        <v/>
      </c>
    </row>
    <row r="35">
      <c r="A35">
        <f>""</f>
        <v/>
      </c>
      <c r="B35">
        <f>""</f>
        <v/>
      </c>
      <c r="C35">
        <f>""</f>
        <v/>
      </c>
      <c r="D35">
        <f>""</f>
        <v/>
      </c>
      <c r="E35">
        <f>""</f>
        <v/>
      </c>
      <c r="G35">
        <f>""</f>
        <v/>
      </c>
      <c r="H35">
        <f>""</f>
        <v/>
      </c>
      <c r="I35">
        <f>""</f>
        <v/>
      </c>
      <c r="J35">
        <f>""</f>
        <v/>
      </c>
    </row>
    <row r="36">
      <c r="A36">
        <f>""</f>
        <v/>
      </c>
      <c r="B36">
        <f>""</f>
        <v/>
      </c>
      <c r="C36">
        <f>""</f>
        <v/>
      </c>
      <c r="D36">
        <f>""</f>
        <v/>
      </c>
      <c r="E36">
        <f>""</f>
        <v/>
      </c>
      <c r="G36">
        <f>""</f>
        <v/>
      </c>
      <c r="H36">
        <f>""</f>
        <v/>
      </c>
      <c r="I36">
        <f>""</f>
        <v/>
      </c>
      <c r="J36">
        <f>""</f>
        <v/>
      </c>
    </row>
    <row r="37">
      <c r="A37">
        <f>""</f>
        <v/>
      </c>
      <c r="B37">
        <f>""</f>
        <v/>
      </c>
      <c r="C37">
        <f>""</f>
        <v/>
      </c>
      <c r="D37">
        <f>""</f>
        <v/>
      </c>
      <c r="E37">
        <f>""</f>
        <v/>
      </c>
      <c r="G37">
        <f>""</f>
        <v/>
      </c>
      <c r="H37">
        <f>""</f>
        <v/>
      </c>
      <c r="I37">
        <f>""</f>
        <v/>
      </c>
      <c r="J37">
        <f>""</f>
        <v/>
      </c>
    </row>
    <row r="38">
      <c r="A38">
        <f>""</f>
        <v/>
      </c>
      <c r="B38">
        <f>""</f>
        <v/>
      </c>
      <c r="C38">
        <f>""</f>
        <v/>
      </c>
      <c r="D38">
        <f>""</f>
        <v/>
      </c>
      <c r="E38">
        <f>""</f>
        <v/>
      </c>
      <c r="G38">
        <f>""</f>
        <v/>
      </c>
      <c r="H38">
        <f>""</f>
        <v/>
      </c>
      <c r="I38">
        <f>""</f>
        <v/>
      </c>
      <c r="J38">
        <f>""</f>
        <v/>
      </c>
    </row>
    <row r="39">
      <c r="A39">
        <f>""</f>
        <v/>
      </c>
      <c r="B39">
        <f>""</f>
        <v/>
      </c>
      <c r="C39">
        <f>""</f>
        <v/>
      </c>
      <c r="D39">
        <f>""</f>
        <v/>
      </c>
      <c r="E39">
        <f>""</f>
        <v/>
      </c>
      <c r="G39">
        <f>""</f>
        <v/>
      </c>
      <c r="H39">
        <f>""</f>
        <v/>
      </c>
      <c r="I39">
        <f>""</f>
        <v/>
      </c>
      <c r="J39">
        <f>""</f>
        <v/>
      </c>
    </row>
    <row r="40">
      <c r="A40">
        <f>""</f>
        <v/>
      </c>
      <c r="B40">
        <f>""</f>
        <v/>
      </c>
      <c r="C40">
        <f>""</f>
        <v/>
      </c>
      <c r="D40">
        <f>""</f>
        <v/>
      </c>
      <c r="E40">
        <f>""</f>
        <v/>
      </c>
      <c r="G40">
        <f>""</f>
        <v/>
      </c>
      <c r="H40">
        <f>""</f>
        <v/>
      </c>
      <c r="I40">
        <f>""</f>
        <v/>
      </c>
      <c r="J40">
        <f>""</f>
        <v/>
      </c>
    </row>
    <row r="41">
      <c r="A41">
        <f>""</f>
        <v/>
      </c>
      <c r="B41">
        <f>""</f>
        <v/>
      </c>
      <c r="C41">
        <f>""</f>
        <v/>
      </c>
      <c r="D41">
        <f>""</f>
        <v/>
      </c>
      <c r="E41">
        <f>""</f>
        <v/>
      </c>
      <c r="G41">
        <f>""</f>
        <v/>
      </c>
      <c r="H41">
        <f>""</f>
        <v/>
      </c>
      <c r="I41">
        <f>""</f>
        <v/>
      </c>
      <c r="J41">
        <f>""</f>
        <v/>
      </c>
    </row>
    <row r="42">
      <c r="A42">
        <f>""</f>
        <v/>
      </c>
      <c r="B42">
        <f>""</f>
        <v/>
      </c>
      <c r="C42">
        <f>""</f>
        <v/>
      </c>
      <c r="D42">
        <f>""</f>
        <v/>
      </c>
      <c r="E42">
        <f>""</f>
        <v/>
      </c>
      <c r="G42">
        <f>""</f>
        <v/>
      </c>
      <c r="H42">
        <f>""</f>
        <v/>
      </c>
      <c r="I42">
        <f>""</f>
        <v/>
      </c>
      <c r="J42">
        <f>""</f>
        <v/>
      </c>
    </row>
    <row r="43">
      <c r="A43">
        <f>""</f>
        <v/>
      </c>
      <c r="B43">
        <f>""</f>
        <v/>
      </c>
      <c r="C43">
        <f>""</f>
        <v/>
      </c>
      <c r="D43">
        <f>""</f>
        <v/>
      </c>
      <c r="E43">
        <f>""</f>
        <v/>
      </c>
      <c r="G43">
        <f>""</f>
        <v/>
      </c>
      <c r="H43">
        <f>""</f>
        <v/>
      </c>
      <c r="I43">
        <f>""</f>
        <v/>
      </c>
      <c r="J43">
        <f>""</f>
        <v/>
      </c>
    </row>
    <row r="44">
      <c r="A44">
        <f>""</f>
        <v/>
      </c>
      <c r="B44">
        <f>""</f>
        <v/>
      </c>
      <c r="C44">
        <f>""</f>
        <v/>
      </c>
      <c r="D44">
        <f>""</f>
        <v/>
      </c>
      <c r="E44">
        <f>""</f>
        <v/>
      </c>
      <c r="G44">
        <f>""</f>
        <v/>
      </c>
      <c r="H44">
        <f>""</f>
        <v/>
      </c>
      <c r="I44">
        <f>""</f>
        <v/>
      </c>
      <c r="J44">
        <f>""</f>
        <v/>
      </c>
    </row>
    <row r="45">
      <c r="A45">
        <f>""</f>
        <v/>
      </c>
      <c r="B45">
        <f>""</f>
        <v/>
      </c>
      <c r="C45">
        <f>""</f>
        <v/>
      </c>
      <c r="D45">
        <f>""</f>
        <v/>
      </c>
      <c r="E45">
        <f>""</f>
        <v/>
      </c>
      <c r="G45">
        <f>""</f>
        <v/>
      </c>
      <c r="H45">
        <f>""</f>
        <v/>
      </c>
      <c r="I45">
        <f>""</f>
        <v/>
      </c>
      <c r="J45">
        <f>""</f>
        <v/>
      </c>
    </row>
    <row r="46">
      <c r="A46">
        <f>""</f>
        <v/>
      </c>
      <c r="B46">
        <f>""</f>
        <v/>
      </c>
      <c r="C46">
        <f>""</f>
        <v/>
      </c>
      <c r="D46">
        <f>""</f>
        <v/>
      </c>
      <c r="E46">
        <f>""</f>
        <v/>
      </c>
      <c r="G46">
        <f>""</f>
        <v/>
      </c>
      <c r="H46">
        <f>""</f>
        <v/>
      </c>
      <c r="I46">
        <f>""</f>
        <v/>
      </c>
      <c r="J46">
        <f>""</f>
        <v/>
      </c>
    </row>
    <row r="47">
      <c r="A47">
        <f>""</f>
        <v/>
      </c>
      <c r="B47">
        <f>""</f>
        <v/>
      </c>
      <c r="C47">
        <f>""</f>
        <v/>
      </c>
      <c r="D47">
        <f>""</f>
        <v/>
      </c>
      <c r="E47">
        <f>""</f>
        <v/>
      </c>
      <c r="G47">
        <f>""</f>
        <v/>
      </c>
      <c r="H47">
        <f>""</f>
        <v/>
      </c>
      <c r="I47">
        <f>""</f>
        <v/>
      </c>
      <c r="J47">
        <f>""</f>
        <v/>
      </c>
    </row>
    <row r="48">
      <c r="A48">
        <f>""</f>
        <v/>
      </c>
      <c r="B48">
        <f>""</f>
        <v/>
      </c>
      <c r="C48">
        <f>""</f>
        <v/>
      </c>
      <c r="D48">
        <f>""</f>
        <v/>
      </c>
      <c r="E48">
        <f>""</f>
        <v/>
      </c>
      <c r="G48">
        <f>""</f>
        <v/>
      </c>
      <c r="H48">
        <f>""</f>
        <v/>
      </c>
      <c r="I48">
        <f>""</f>
        <v/>
      </c>
      <c r="J48">
        <f>""</f>
        <v/>
      </c>
    </row>
    <row r="49">
      <c r="A49">
        <f>""</f>
        <v/>
      </c>
      <c r="B49">
        <f>""</f>
        <v/>
      </c>
      <c r="C49">
        <f>""</f>
        <v/>
      </c>
      <c r="D49">
        <f>""</f>
        <v/>
      </c>
      <c r="E49">
        <f>""</f>
        <v/>
      </c>
      <c r="G49">
        <f>""</f>
        <v/>
      </c>
      <c r="H49">
        <f>""</f>
        <v/>
      </c>
      <c r="I49">
        <f>""</f>
        <v/>
      </c>
      <c r="J49">
        <f>""</f>
        <v/>
      </c>
    </row>
    <row r="50">
      <c r="A50">
        <f>""</f>
        <v/>
      </c>
      <c r="B50">
        <f>""</f>
        <v/>
      </c>
      <c r="C50">
        <f>""</f>
        <v/>
      </c>
      <c r="D50">
        <f>""</f>
        <v/>
      </c>
      <c r="E50">
        <f>""</f>
        <v/>
      </c>
      <c r="G50">
        <f>""</f>
        <v/>
      </c>
      <c r="H50">
        <f>""</f>
        <v/>
      </c>
      <c r="I50">
        <f>""</f>
        <v/>
      </c>
      <c r="J50">
        <f>""</f>
        <v/>
      </c>
    </row>
    <row r="51">
      <c r="A51">
        <f>""</f>
        <v/>
      </c>
      <c r="B51">
        <f>""</f>
        <v/>
      </c>
      <c r="C51">
        <f>""</f>
        <v/>
      </c>
      <c r="D51">
        <f>""</f>
        <v/>
      </c>
      <c r="E51">
        <f>""</f>
        <v/>
      </c>
      <c r="G51">
        <f>""</f>
        <v/>
      </c>
      <c r="H51">
        <f>""</f>
        <v/>
      </c>
      <c r="I51">
        <f>""</f>
        <v/>
      </c>
      <c r="J51">
        <f>""</f>
        <v/>
      </c>
    </row>
    <row r="52">
      <c r="A52">
        <f>""</f>
        <v/>
      </c>
      <c r="B52">
        <f>""</f>
        <v/>
      </c>
      <c r="C52">
        <f>""</f>
        <v/>
      </c>
      <c r="D52">
        <f>""</f>
        <v/>
      </c>
      <c r="E52">
        <f>""</f>
        <v/>
      </c>
      <c r="G52">
        <f>""</f>
        <v/>
      </c>
      <c r="H52">
        <f>""</f>
        <v/>
      </c>
      <c r="I52">
        <f>""</f>
        <v/>
      </c>
      <c r="J52">
        <f>""</f>
        <v/>
      </c>
    </row>
    <row r="53">
      <c r="A53">
        <f>""</f>
        <v/>
      </c>
      <c r="B53">
        <f>""</f>
        <v/>
      </c>
      <c r="C53">
        <f>""</f>
        <v/>
      </c>
      <c r="D53">
        <f>""</f>
        <v/>
      </c>
      <c r="E53">
        <f>""</f>
        <v/>
      </c>
      <c r="G53">
        <f>""</f>
        <v/>
      </c>
      <c r="H53">
        <f>""</f>
        <v/>
      </c>
      <c r="I53">
        <f>""</f>
        <v/>
      </c>
      <c r="J53">
        <f>""</f>
        <v/>
      </c>
    </row>
    <row r="54">
      <c r="A54">
        <f>""</f>
        <v/>
      </c>
      <c r="B54">
        <f>""</f>
        <v/>
      </c>
      <c r="C54">
        <f>""</f>
        <v/>
      </c>
      <c r="D54">
        <f>""</f>
        <v/>
      </c>
      <c r="E54">
        <f>""</f>
        <v/>
      </c>
      <c r="G54">
        <f>""</f>
        <v/>
      </c>
      <c r="H54">
        <f>""</f>
        <v/>
      </c>
      <c r="I54">
        <f>""</f>
        <v/>
      </c>
      <c r="J54">
        <f>""</f>
        <v/>
      </c>
    </row>
    <row r="55">
      <c r="A55">
        <f>""</f>
        <v/>
      </c>
      <c r="B55">
        <f>""</f>
        <v/>
      </c>
      <c r="C55">
        <f>""</f>
        <v/>
      </c>
      <c r="D55">
        <f>""</f>
        <v/>
      </c>
      <c r="E55">
        <f>""</f>
        <v/>
      </c>
      <c r="G55">
        <f>""</f>
        <v/>
      </c>
      <c r="H55">
        <f>""</f>
        <v/>
      </c>
      <c r="I55">
        <f>""</f>
        <v/>
      </c>
      <c r="J55">
        <f>""</f>
        <v/>
      </c>
    </row>
    <row r="56">
      <c r="A56">
        <f>""</f>
        <v/>
      </c>
      <c r="B56">
        <f>""</f>
        <v/>
      </c>
      <c r="C56">
        <f>""</f>
        <v/>
      </c>
      <c r="D56">
        <f>""</f>
        <v/>
      </c>
      <c r="E56">
        <f>""</f>
        <v/>
      </c>
      <c r="G56">
        <f>""</f>
        <v/>
      </c>
      <c r="H56">
        <f>""</f>
        <v/>
      </c>
      <c r="I56">
        <f>""</f>
        <v/>
      </c>
      <c r="J56">
        <f>""</f>
        <v/>
      </c>
    </row>
    <row r="57">
      <c r="A57">
        <f>""</f>
        <v/>
      </c>
      <c r="B57">
        <f>""</f>
        <v/>
      </c>
      <c r="C57">
        <f>""</f>
        <v/>
      </c>
      <c r="D57">
        <f>""</f>
        <v/>
      </c>
      <c r="E57">
        <f>""</f>
        <v/>
      </c>
      <c r="G57">
        <f>""</f>
        <v/>
      </c>
      <c r="H57">
        <f>""</f>
        <v/>
      </c>
      <c r="I57">
        <f>""</f>
        <v/>
      </c>
      <c r="J57">
        <f>""</f>
        <v/>
      </c>
    </row>
    <row r="58">
      <c r="A58">
        <f>""</f>
        <v/>
      </c>
      <c r="B58">
        <f>""</f>
        <v/>
      </c>
      <c r="C58">
        <f>""</f>
        <v/>
      </c>
      <c r="D58">
        <f>""</f>
        <v/>
      </c>
      <c r="E58">
        <f>""</f>
        <v/>
      </c>
      <c r="G58">
        <f>""</f>
        <v/>
      </c>
      <c r="H58">
        <f>""</f>
        <v/>
      </c>
      <c r="I58">
        <f>""</f>
        <v/>
      </c>
      <c r="J58">
        <f>""</f>
        <v/>
      </c>
    </row>
    <row r="59">
      <c r="A59">
        <f>""</f>
        <v/>
      </c>
      <c r="B59">
        <f>""</f>
        <v/>
      </c>
      <c r="C59">
        <f>""</f>
        <v/>
      </c>
      <c r="D59">
        <f>""</f>
        <v/>
      </c>
      <c r="E59">
        <f>""</f>
        <v/>
      </c>
      <c r="G59">
        <f>""</f>
        <v/>
      </c>
      <c r="H59">
        <f>""</f>
        <v/>
      </c>
      <c r="I59">
        <f>""</f>
        <v/>
      </c>
      <c r="J59">
        <f>""</f>
        <v/>
      </c>
    </row>
    <row r="60">
      <c r="A60">
        <f>""</f>
        <v/>
      </c>
      <c r="B60">
        <f>""</f>
        <v/>
      </c>
      <c r="C60">
        <f>""</f>
        <v/>
      </c>
      <c r="D60">
        <f>""</f>
        <v/>
      </c>
      <c r="E60">
        <f>""</f>
        <v/>
      </c>
      <c r="G60">
        <f>""</f>
        <v/>
      </c>
      <c r="H60">
        <f>""</f>
        <v/>
      </c>
      <c r="I60">
        <f>""</f>
        <v/>
      </c>
      <c r="J60">
        <f>""</f>
        <v/>
      </c>
    </row>
    <row r="61">
      <c r="A61">
        <f>""</f>
        <v/>
      </c>
      <c r="B61">
        <f>""</f>
        <v/>
      </c>
      <c r="C61">
        <f>""</f>
        <v/>
      </c>
      <c r="D61">
        <f>""</f>
        <v/>
      </c>
      <c r="E61">
        <f>""</f>
        <v/>
      </c>
      <c r="G61">
        <f>""</f>
        <v/>
      </c>
      <c r="H61">
        <f>""</f>
        <v/>
      </c>
      <c r="I61">
        <f>""</f>
        <v/>
      </c>
      <c r="J61">
        <f>""</f>
        <v/>
      </c>
    </row>
    <row r="62">
      <c r="A62">
        <f>""</f>
        <v/>
      </c>
      <c r="B62">
        <f>""</f>
        <v/>
      </c>
      <c r="C62">
        <f>""</f>
        <v/>
      </c>
      <c r="D62">
        <f>""</f>
        <v/>
      </c>
      <c r="E62">
        <f>""</f>
        <v/>
      </c>
      <c r="G62">
        <f>""</f>
        <v/>
      </c>
      <c r="H62">
        <f>""</f>
        <v/>
      </c>
      <c r="I62">
        <f>""</f>
        <v/>
      </c>
      <c r="J62">
        <f>""</f>
        <v/>
      </c>
    </row>
    <row r="63">
      <c r="A63">
        <f>""</f>
        <v/>
      </c>
      <c r="B63">
        <f>""</f>
        <v/>
      </c>
      <c r="C63">
        <f>""</f>
        <v/>
      </c>
      <c r="D63">
        <f>""</f>
        <v/>
      </c>
      <c r="E63">
        <f>""</f>
        <v/>
      </c>
      <c r="G63">
        <f>""</f>
        <v/>
      </c>
      <c r="H63">
        <f>""</f>
        <v/>
      </c>
      <c r="I63">
        <f>""</f>
        <v/>
      </c>
      <c r="J63">
        <f>""</f>
        <v/>
      </c>
    </row>
    <row r="64">
      <c r="A64">
        <f>""</f>
        <v/>
      </c>
      <c r="B64">
        <f>""</f>
        <v/>
      </c>
      <c r="C64">
        <f>""</f>
        <v/>
      </c>
      <c r="D64">
        <f>""</f>
        <v/>
      </c>
      <c r="E64">
        <f>""</f>
        <v/>
      </c>
      <c r="G64">
        <f>""</f>
        <v/>
      </c>
      <c r="H64">
        <f>""</f>
        <v/>
      </c>
      <c r="I64">
        <f>""</f>
        <v/>
      </c>
      <c r="J64">
        <f>""</f>
        <v/>
      </c>
    </row>
    <row r="65">
      <c r="A65">
        <f>""</f>
        <v/>
      </c>
      <c r="B65">
        <f>""</f>
        <v/>
      </c>
      <c r="C65">
        <f>""</f>
        <v/>
      </c>
      <c r="D65">
        <f>""</f>
        <v/>
      </c>
      <c r="E65">
        <f>""</f>
        <v/>
      </c>
      <c r="G65">
        <f>""</f>
        <v/>
      </c>
      <c r="H65">
        <f>""</f>
        <v/>
      </c>
      <c r="I65">
        <f>""</f>
        <v/>
      </c>
      <c r="J65">
        <f>""</f>
        <v/>
      </c>
    </row>
    <row r="66">
      <c r="A66">
        <f>""</f>
        <v/>
      </c>
      <c r="B66">
        <f>""</f>
        <v/>
      </c>
      <c r="C66">
        <f>""</f>
        <v/>
      </c>
      <c r="D66">
        <f>""</f>
        <v/>
      </c>
      <c r="E66">
        <f>""</f>
        <v/>
      </c>
      <c r="G66">
        <f>""</f>
        <v/>
      </c>
      <c r="H66">
        <f>""</f>
        <v/>
      </c>
      <c r="I66">
        <f>""</f>
        <v/>
      </c>
      <c r="J66">
        <f>""</f>
        <v/>
      </c>
    </row>
    <row r="67">
      <c r="A67">
        <f>""</f>
        <v/>
      </c>
      <c r="B67">
        <f>""</f>
        <v/>
      </c>
      <c r="C67">
        <f>""</f>
        <v/>
      </c>
      <c r="D67">
        <f>""</f>
        <v/>
      </c>
      <c r="E67">
        <f>""</f>
        <v/>
      </c>
      <c r="G67">
        <f>""</f>
        <v/>
      </c>
      <c r="H67">
        <f>""</f>
        <v/>
      </c>
      <c r="I67">
        <f>""</f>
        <v/>
      </c>
      <c r="J67">
        <f>""</f>
        <v/>
      </c>
    </row>
    <row r="68">
      <c r="A68">
        <f>""</f>
        <v/>
      </c>
      <c r="B68">
        <f>""</f>
        <v/>
      </c>
      <c r="C68">
        <f>""</f>
        <v/>
      </c>
      <c r="D68">
        <f>""</f>
        <v/>
      </c>
      <c r="E68">
        <f>""</f>
        <v/>
      </c>
      <c r="G68">
        <f>""</f>
        <v/>
      </c>
      <c r="H68">
        <f>""</f>
        <v/>
      </c>
      <c r="I68">
        <f>""</f>
        <v/>
      </c>
      <c r="J68">
        <f>""</f>
        <v/>
      </c>
    </row>
    <row r="69">
      <c r="A69">
        <f>""</f>
        <v/>
      </c>
      <c r="B69">
        <f>""</f>
        <v/>
      </c>
      <c r="C69">
        <f>""</f>
        <v/>
      </c>
      <c r="D69">
        <f>""</f>
        <v/>
      </c>
      <c r="E69">
        <f>""</f>
        <v/>
      </c>
      <c r="G69">
        <f>""</f>
        <v/>
      </c>
      <c r="H69">
        <f>""</f>
        <v/>
      </c>
      <c r="I69">
        <f>""</f>
        <v/>
      </c>
      <c r="J69">
        <f>""</f>
        <v/>
      </c>
    </row>
    <row r="70">
      <c r="A70">
        <f>""</f>
        <v/>
      </c>
      <c r="B70">
        <f>""</f>
        <v/>
      </c>
      <c r="C70">
        <f>""</f>
        <v/>
      </c>
      <c r="D70">
        <f>""</f>
        <v/>
      </c>
      <c r="E70">
        <f>""</f>
        <v/>
      </c>
      <c r="G70">
        <f>""</f>
        <v/>
      </c>
      <c r="H70">
        <f>""</f>
        <v/>
      </c>
      <c r="I70">
        <f>""</f>
        <v/>
      </c>
      <c r="J70">
        <f>""</f>
        <v/>
      </c>
    </row>
    <row r="71">
      <c r="A71">
        <f>""</f>
        <v/>
      </c>
      <c r="B71">
        <f>""</f>
        <v/>
      </c>
      <c r="C71">
        <f>""</f>
        <v/>
      </c>
      <c r="D71">
        <f>""</f>
        <v/>
      </c>
      <c r="E71">
        <f>""</f>
        <v/>
      </c>
      <c r="G71">
        <f>""</f>
        <v/>
      </c>
      <c r="H71">
        <f>""</f>
        <v/>
      </c>
      <c r="I71">
        <f>""</f>
        <v/>
      </c>
      <c r="J71">
        <f>""</f>
        <v/>
      </c>
    </row>
    <row r="72">
      <c r="A72">
        <f>""</f>
        <v/>
      </c>
      <c r="B72">
        <f>""</f>
        <v/>
      </c>
      <c r="C72">
        <f>""</f>
        <v/>
      </c>
      <c r="D72">
        <f>""</f>
        <v/>
      </c>
      <c r="E72">
        <f>""</f>
        <v/>
      </c>
      <c r="G72">
        <f>""</f>
        <v/>
      </c>
      <c r="H72">
        <f>""</f>
        <v/>
      </c>
      <c r="I72">
        <f>""</f>
        <v/>
      </c>
      <c r="J72">
        <f>""</f>
        <v/>
      </c>
    </row>
    <row r="73">
      <c r="A73">
        <f>""</f>
        <v/>
      </c>
      <c r="B73">
        <f>""</f>
        <v/>
      </c>
      <c r="C73">
        <f>""</f>
        <v/>
      </c>
      <c r="D73">
        <f>""</f>
        <v/>
      </c>
      <c r="E73">
        <f>""</f>
        <v/>
      </c>
      <c r="G73">
        <f>""</f>
        <v/>
      </c>
      <c r="H73">
        <f>""</f>
        <v/>
      </c>
      <c r="I73">
        <f>""</f>
        <v/>
      </c>
      <c r="J73">
        <f>""</f>
        <v/>
      </c>
    </row>
    <row r="74">
      <c r="A74">
        <f>""</f>
        <v/>
      </c>
      <c r="B74">
        <f>""</f>
        <v/>
      </c>
      <c r="C74">
        <f>""</f>
        <v/>
      </c>
      <c r="D74">
        <f>""</f>
        <v/>
      </c>
      <c r="E74">
        <f>""</f>
        <v/>
      </c>
      <c r="G74">
        <f>""</f>
        <v/>
      </c>
      <c r="H74">
        <f>""</f>
        <v/>
      </c>
      <c r="I74">
        <f>""</f>
        <v/>
      </c>
      <c r="J74">
        <f>""</f>
        <v/>
      </c>
    </row>
    <row r="75">
      <c r="A75">
        <f>""</f>
        <v/>
      </c>
      <c r="B75">
        <f>""</f>
        <v/>
      </c>
      <c r="C75">
        <f>""</f>
        <v/>
      </c>
      <c r="D75">
        <f>""</f>
        <v/>
      </c>
      <c r="E75">
        <f>""</f>
        <v/>
      </c>
      <c r="G75">
        <f>""</f>
        <v/>
      </c>
      <c r="H75">
        <f>""</f>
        <v/>
      </c>
      <c r="I75">
        <f>""</f>
        <v/>
      </c>
      <c r="J75">
        <f>""</f>
        <v/>
      </c>
    </row>
    <row r="76">
      <c r="A76">
        <f>""</f>
        <v/>
      </c>
      <c r="B76">
        <f>""</f>
        <v/>
      </c>
      <c r="C76">
        <f>""</f>
        <v/>
      </c>
      <c r="D76">
        <f>""</f>
        <v/>
      </c>
      <c r="E76">
        <f>""</f>
        <v/>
      </c>
      <c r="G76">
        <f>""</f>
        <v/>
      </c>
      <c r="H76">
        <f>""</f>
        <v/>
      </c>
      <c r="I76">
        <f>""</f>
        <v/>
      </c>
      <c r="J76">
        <f>""</f>
        <v/>
      </c>
    </row>
    <row r="77">
      <c r="A77">
        <f>""</f>
        <v/>
      </c>
      <c r="B77">
        <f>""</f>
        <v/>
      </c>
      <c r="C77">
        <f>""</f>
        <v/>
      </c>
      <c r="D77">
        <f>""</f>
        <v/>
      </c>
      <c r="E77">
        <f>""</f>
        <v/>
      </c>
      <c r="G77">
        <f>""</f>
        <v/>
      </c>
      <c r="H77">
        <f>""</f>
        <v/>
      </c>
      <c r="I77">
        <f>""</f>
        <v/>
      </c>
      <c r="J77">
        <f>""</f>
        <v/>
      </c>
    </row>
    <row r="78">
      <c r="A78">
        <f>""</f>
        <v/>
      </c>
      <c r="B78">
        <f>""</f>
        <v/>
      </c>
      <c r="C78">
        <f>""</f>
        <v/>
      </c>
      <c r="D78">
        <f>""</f>
        <v/>
      </c>
      <c r="E78">
        <f>""</f>
        <v/>
      </c>
      <c r="G78">
        <f>""</f>
        <v/>
      </c>
      <c r="H78">
        <f>""</f>
        <v/>
      </c>
      <c r="I78">
        <f>""</f>
        <v/>
      </c>
      <c r="J78">
        <f>""</f>
        <v/>
      </c>
    </row>
    <row r="79">
      <c r="A79">
        <f>""</f>
        <v/>
      </c>
      <c r="B79">
        <f>""</f>
        <v/>
      </c>
      <c r="C79">
        <f>""</f>
        <v/>
      </c>
      <c r="D79">
        <f>""</f>
        <v/>
      </c>
      <c r="E79">
        <f>""</f>
        <v/>
      </c>
      <c r="G79">
        <f>""</f>
        <v/>
      </c>
      <c r="H79">
        <f>""</f>
        <v/>
      </c>
      <c r="I79">
        <f>""</f>
        <v/>
      </c>
      <c r="J79">
        <f>""</f>
        <v/>
      </c>
    </row>
    <row r="80">
      <c r="A80">
        <f>""</f>
        <v/>
      </c>
      <c r="B80">
        <f>""</f>
        <v/>
      </c>
      <c r="C80">
        <f>""</f>
        <v/>
      </c>
      <c r="D80">
        <f>""</f>
        <v/>
      </c>
      <c r="E80">
        <f>""</f>
        <v/>
      </c>
      <c r="G80">
        <f>""</f>
        <v/>
      </c>
      <c r="H80">
        <f>""</f>
        <v/>
      </c>
      <c r="I80">
        <f>""</f>
        <v/>
      </c>
      <c r="J80">
        <f>""</f>
        <v/>
      </c>
    </row>
    <row r="81">
      <c r="A81">
        <f>""</f>
        <v/>
      </c>
      <c r="B81">
        <f>""</f>
        <v/>
      </c>
      <c r="C81">
        <f>""</f>
        <v/>
      </c>
      <c r="D81">
        <f>""</f>
        <v/>
      </c>
      <c r="E81">
        <f>""</f>
        <v/>
      </c>
      <c r="G81">
        <f>""</f>
        <v/>
      </c>
      <c r="H81">
        <f>""</f>
        <v/>
      </c>
      <c r="I81">
        <f>""</f>
        <v/>
      </c>
      <c r="J81">
        <f>""</f>
        <v/>
      </c>
    </row>
    <row r="82">
      <c r="A82">
        <f>""</f>
        <v/>
      </c>
      <c r="B82">
        <f>""</f>
        <v/>
      </c>
      <c r="C82">
        <f>""</f>
        <v/>
      </c>
      <c r="D82">
        <f>""</f>
        <v/>
      </c>
      <c r="E82">
        <f>""</f>
        <v/>
      </c>
      <c r="G82">
        <f>""</f>
        <v/>
      </c>
      <c r="H82">
        <f>""</f>
        <v/>
      </c>
      <c r="I82">
        <f>""</f>
        <v/>
      </c>
      <c r="J82">
        <f>""</f>
        <v/>
      </c>
    </row>
    <row r="83">
      <c r="A83">
        <f>""</f>
        <v/>
      </c>
      <c r="B83">
        <f>""</f>
        <v/>
      </c>
      <c r="C83">
        <f>""</f>
        <v/>
      </c>
      <c r="D83">
        <f>""</f>
        <v/>
      </c>
      <c r="E83">
        <f>""</f>
        <v/>
      </c>
      <c r="G83">
        <f>""</f>
        <v/>
      </c>
      <c r="H83">
        <f>""</f>
        <v/>
      </c>
      <c r="I83">
        <f>""</f>
        <v/>
      </c>
      <c r="J83">
        <f>""</f>
        <v/>
      </c>
    </row>
    <row r="84">
      <c r="A84">
        <f>""</f>
        <v/>
      </c>
      <c r="B84">
        <f>""</f>
        <v/>
      </c>
      <c r="C84">
        <f>""</f>
        <v/>
      </c>
      <c r="D84">
        <f>""</f>
        <v/>
      </c>
      <c r="E84">
        <f>""</f>
        <v/>
      </c>
      <c r="G84">
        <f>""</f>
        <v/>
      </c>
      <c r="H84">
        <f>""</f>
        <v/>
      </c>
      <c r="I84">
        <f>""</f>
        <v/>
      </c>
      <c r="J84">
        <f>""</f>
        <v/>
      </c>
    </row>
    <row r="85">
      <c r="A85">
        <f>""</f>
        <v/>
      </c>
      <c r="B85">
        <f>""</f>
        <v/>
      </c>
      <c r="C85">
        <f>""</f>
        <v/>
      </c>
      <c r="D85">
        <f>""</f>
        <v/>
      </c>
      <c r="E85">
        <f>""</f>
        <v/>
      </c>
      <c r="G85">
        <f>""</f>
        <v/>
      </c>
      <c r="H85">
        <f>""</f>
        <v/>
      </c>
      <c r="I85">
        <f>""</f>
        <v/>
      </c>
      <c r="J85">
        <f>""</f>
        <v/>
      </c>
    </row>
    <row r="86">
      <c r="A86">
        <f>""</f>
        <v/>
      </c>
      <c r="B86">
        <f>""</f>
        <v/>
      </c>
      <c r="C86">
        <f>""</f>
        <v/>
      </c>
      <c r="D86">
        <f>""</f>
        <v/>
      </c>
      <c r="E86">
        <f>""</f>
        <v/>
      </c>
      <c r="G86">
        <f>""</f>
        <v/>
      </c>
      <c r="H86">
        <f>""</f>
        <v/>
      </c>
      <c r="I86">
        <f>""</f>
        <v/>
      </c>
      <c r="J86">
        <f>""</f>
        <v/>
      </c>
    </row>
    <row r="87">
      <c r="A87">
        <f>""</f>
        <v/>
      </c>
      <c r="B87">
        <f>""</f>
        <v/>
      </c>
      <c r="C87">
        <f>""</f>
        <v/>
      </c>
      <c r="D87">
        <f>""</f>
        <v/>
      </c>
      <c r="E87">
        <f>""</f>
        <v/>
      </c>
      <c r="G87">
        <f>""</f>
        <v/>
      </c>
      <c r="H87">
        <f>""</f>
        <v/>
      </c>
      <c r="I87">
        <f>""</f>
        <v/>
      </c>
      <c r="J87">
        <f>""</f>
        <v/>
      </c>
    </row>
    <row r="88">
      <c r="A88">
        <f>""</f>
        <v/>
      </c>
      <c r="B88">
        <f>""</f>
        <v/>
      </c>
      <c r="C88">
        <f>""</f>
        <v/>
      </c>
      <c r="D88">
        <f>""</f>
        <v/>
      </c>
      <c r="E88">
        <f>""</f>
        <v/>
      </c>
      <c r="G88">
        <f>""</f>
        <v/>
      </c>
      <c r="H88">
        <f>""</f>
        <v/>
      </c>
      <c r="I88">
        <f>""</f>
        <v/>
      </c>
      <c r="J88">
        <f>""</f>
        <v/>
      </c>
    </row>
    <row r="89">
      <c r="A89">
        <f>""</f>
        <v/>
      </c>
      <c r="B89">
        <f>""</f>
        <v/>
      </c>
      <c r="C89">
        <f>""</f>
        <v/>
      </c>
      <c r="D89">
        <f>""</f>
        <v/>
      </c>
      <c r="E89">
        <f>""</f>
        <v/>
      </c>
      <c r="G89">
        <f>""</f>
        <v/>
      </c>
      <c r="H89">
        <f>""</f>
        <v/>
      </c>
      <c r="I89">
        <f>""</f>
        <v/>
      </c>
      <c r="J89">
        <f>""</f>
        <v/>
      </c>
    </row>
    <row r="90">
      <c r="A90">
        <f>""</f>
        <v/>
      </c>
      <c r="B90">
        <f>""</f>
        <v/>
      </c>
      <c r="C90">
        <f>""</f>
        <v/>
      </c>
      <c r="D90">
        <f>""</f>
        <v/>
      </c>
      <c r="E90">
        <f>""</f>
        <v/>
      </c>
      <c r="G90">
        <f>""</f>
        <v/>
      </c>
      <c r="H90">
        <f>""</f>
        <v/>
      </c>
      <c r="I90">
        <f>""</f>
        <v/>
      </c>
      <c r="J90">
        <f>""</f>
        <v/>
      </c>
    </row>
    <row r="91">
      <c r="A91">
        <f>""</f>
        <v/>
      </c>
      <c r="B91">
        <f>""</f>
        <v/>
      </c>
      <c r="C91">
        <f>""</f>
        <v/>
      </c>
      <c r="D91">
        <f>""</f>
        <v/>
      </c>
      <c r="E91">
        <f>""</f>
        <v/>
      </c>
      <c r="G91">
        <f>""</f>
        <v/>
      </c>
      <c r="H91">
        <f>""</f>
        <v/>
      </c>
      <c r="I91">
        <f>""</f>
        <v/>
      </c>
      <c r="J91">
        <f>""</f>
        <v/>
      </c>
    </row>
    <row r="92">
      <c r="A92">
        <f>""</f>
        <v/>
      </c>
      <c r="B92">
        <f>""</f>
        <v/>
      </c>
      <c r="C92">
        <f>""</f>
        <v/>
      </c>
      <c r="D92">
        <f>""</f>
        <v/>
      </c>
      <c r="E92">
        <f>""</f>
        <v/>
      </c>
      <c r="G92">
        <f>""</f>
        <v/>
      </c>
      <c r="H92">
        <f>""</f>
        <v/>
      </c>
      <c r="I92">
        <f>""</f>
        <v/>
      </c>
      <c r="J92">
        <f>""</f>
        <v/>
      </c>
    </row>
    <row r="93">
      <c r="A93">
        <f>""</f>
        <v/>
      </c>
      <c r="B93">
        <f>""</f>
        <v/>
      </c>
      <c r="C93">
        <f>""</f>
        <v/>
      </c>
      <c r="D93">
        <f>""</f>
        <v/>
      </c>
      <c r="E93">
        <f>""</f>
        <v/>
      </c>
      <c r="G93">
        <f>""</f>
        <v/>
      </c>
      <c r="H93">
        <f>""</f>
        <v/>
      </c>
      <c r="I93">
        <f>""</f>
        <v/>
      </c>
      <c r="J93">
        <f>""</f>
        <v/>
      </c>
    </row>
    <row r="94">
      <c r="A94">
        <f>""</f>
        <v/>
      </c>
      <c r="B94">
        <f>""</f>
        <v/>
      </c>
      <c r="C94">
        <f>""</f>
        <v/>
      </c>
      <c r="D94">
        <f>""</f>
        <v/>
      </c>
      <c r="E94">
        <f>""</f>
        <v/>
      </c>
      <c r="G94">
        <f>""</f>
        <v/>
      </c>
      <c r="H94">
        <f>""</f>
        <v/>
      </c>
      <c r="I94">
        <f>""</f>
        <v/>
      </c>
      <c r="J94">
        <f>""</f>
        <v/>
      </c>
    </row>
    <row r="95">
      <c r="A95">
        <f>""</f>
        <v/>
      </c>
      <c r="B95">
        <f>""</f>
        <v/>
      </c>
      <c r="C95">
        <f>""</f>
        <v/>
      </c>
      <c r="D95">
        <f>""</f>
        <v/>
      </c>
      <c r="E95">
        <f>""</f>
        <v/>
      </c>
      <c r="G95">
        <f>""</f>
        <v/>
      </c>
      <c r="H95">
        <f>""</f>
        <v/>
      </c>
      <c r="I95">
        <f>""</f>
        <v/>
      </c>
      <c r="J95">
        <f>""</f>
        <v/>
      </c>
    </row>
    <row r="96">
      <c r="A96">
        <f>""</f>
        <v/>
      </c>
      <c r="B96">
        <f>""</f>
        <v/>
      </c>
      <c r="C96">
        <f>""</f>
        <v/>
      </c>
      <c r="D96">
        <f>""</f>
        <v/>
      </c>
      <c r="E96">
        <f>""</f>
        <v/>
      </c>
      <c r="G96">
        <f>""</f>
        <v/>
      </c>
      <c r="H96">
        <f>""</f>
        <v/>
      </c>
      <c r="I96">
        <f>""</f>
        <v/>
      </c>
      <c r="J96">
        <f>""</f>
        <v/>
      </c>
    </row>
    <row r="97">
      <c r="A97">
        <f>""</f>
        <v/>
      </c>
      <c r="B97">
        <f>""</f>
        <v/>
      </c>
      <c r="C97">
        <f>""</f>
        <v/>
      </c>
      <c r="D97">
        <f>""</f>
        <v/>
      </c>
      <c r="E97">
        <f>""</f>
        <v/>
      </c>
      <c r="G97">
        <f>""</f>
        <v/>
      </c>
      <c r="H97">
        <f>""</f>
        <v/>
      </c>
      <c r="I97">
        <f>""</f>
        <v/>
      </c>
      <c r="J97">
        <f>""</f>
        <v/>
      </c>
    </row>
    <row r="98">
      <c r="A98">
        <f>""</f>
        <v/>
      </c>
      <c r="B98">
        <f>""</f>
        <v/>
      </c>
      <c r="C98">
        <f>""</f>
        <v/>
      </c>
      <c r="D98">
        <f>""</f>
        <v/>
      </c>
      <c r="E98">
        <f>""</f>
        <v/>
      </c>
      <c r="G98">
        <f>""</f>
        <v/>
      </c>
      <c r="H98">
        <f>""</f>
        <v/>
      </c>
      <c r="I98">
        <f>""</f>
        <v/>
      </c>
      <c r="J98">
        <f>""</f>
        <v/>
      </c>
    </row>
    <row r="99">
      <c r="A99">
        <f>""</f>
        <v/>
      </c>
      <c r="B99">
        <f>""</f>
        <v/>
      </c>
      <c r="C99">
        <f>""</f>
        <v/>
      </c>
      <c r="D99">
        <f>""</f>
        <v/>
      </c>
      <c r="E99">
        <f>""</f>
        <v/>
      </c>
      <c r="G99">
        <f>""</f>
        <v/>
      </c>
      <c r="H99">
        <f>""</f>
        <v/>
      </c>
      <c r="I99">
        <f>""</f>
        <v/>
      </c>
      <c r="J99">
        <f>""</f>
        <v/>
      </c>
    </row>
    <row r="100">
      <c r="A100">
        <f>""</f>
        <v/>
      </c>
      <c r="B100">
        <f>""</f>
        <v/>
      </c>
      <c r="C100">
        <f>""</f>
        <v/>
      </c>
      <c r="D100">
        <f>""</f>
        <v/>
      </c>
      <c r="E100">
        <f>""</f>
        <v/>
      </c>
      <c r="G100">
        <f>""</f>
        <v/>
      </c>
      <c r="H100">
        <f>""</f>
        <v/>
      </c>
      <c r="I100">
        <f>""</f>
        <v/>
      </c>
      <c r="J100">
        <f>""</f>
        <v/>
      </c>
    </row>
    <row r="101">
      <c r="A101">
        <f>""</f>
        <v/>
      </c>
      <c r="B101">
        <f>""</f>
        <v/>
      </c>
      <c r="C101">
        <f>""</f>
        <v/>
      </c>
      <c r="D101">
        <f>""</f>
        <v/>
      </c>
      <c r="E101">
        <f>""</f>
        <v/>
      </c>
      <c r="G101">
        <f>""</f>
        <v/>
      </c>
      <c r="H101">
        <f>""</f>
        <v/>
      </c>
      <c r="I101">
        <f>""</f>
        <v/>
      </c>
      <c r="J101">
        <f>""</f>
        <v/>
      </c>
    </row>
  </sheetData>
  <mergeCells count="1">
    <mergeCell ref="A1:J2"/>
  </mergeCells>
  <conditionalFormatting sqref="B5 E5">
    <cfRule type="expression" priority="1" dxfId="0">
      <formula>$E$5&lt;$B$5</formula>
    </cfRule>
  </conditionalFormatting>
  <dataValidations count="2">
    <dataValidation sqref="B5" showDropDown="0" showInputMessage="1" showErrorMessage="1" allowBlank="0" errorTitle="Invalid Date" error="Enter a valid report start date." promptTitle="Report Start Date" prompt="Enter a date from 1/1/2020 through 12/31/2035." type="date" operator="between">
      <formula1>DATE(2020,1,1)</formula1>
      <formula2>DATE(2035,12,31)</formula2>
    </dataValidation>
    <dataValidation sqref="E5" showDropDown="0" showInputMessage="1" showErrorMessage="1" allowBlank="0" errorTitle="Invalid Date Range" error="Report End Date must be on or after Report Start Date." promptTitle="Report End Date" prompt="Enter an end date on or after the report start date." type="custom">
      <formula1>E5&gt;=B5</formula1>
    </dataValidation>
  </dataValidations>
  <pageMargins left="0.25" right="0.25" top="0.4" bottom="0.4" header="0.2" footer="0.2"/>
  <pageSetup orientation="landscape" fitToHeight="0" fitToWidth="1"/>
  <headerFooter>
    <oddHeader/>
    <oddFooter>&amp;CScheduled Route Roster&amp;RPage &amp;P of &amp;N</oddFooter>
    <evenHeader/>
    <evenFooter/>
    <firstHeader/>
    <firstFooter/>
  </headerFooter>
  <drawing xmlns:r="http://schemas.openxmlformats.org/officeDocument/2006/relationships" r:id="rId1"/>
  <tableParts count="3">
    <tablePart xmlns:r="http://schemas.openxmlformats.org/officeDocument/2006/relationships" r:id="rId2"/>
    <tablePart xmlns:r="http://schemas.openxmlformats.org/officeDocument/2006/relationships" r:id="rId3"/>
    <tablePart xmlns:r="http://schemas.openxmlformats.org/officeDocument/2006/relationships" r:id="rId4"/>
  </tableParts>
</worksheet>
</file>

<file path=xl/worksheets/sheet2.xml><?xml version="1.0" encoding="utf-8"?>
<worksheet xmlns="http://schemas.openxmlformats.org/spreadsheetml/2006/main">
  <sheetPr>
    <tabColor rgb="00F97316"/>
    <outlinePr summaryBelow="1" summaryRight="1"/>
    <pageSetUpPr fitToPage="1"/>
  </sheetPr>
  <dimension ref="A1:Z506"/>
  <sheetViews>
    <sheetView showGridLines="0" workbookViewId="0">
      <pane xSplit="4" ySplit="6" topLeftCell="E7" activePane="bottomRight" state="frozen"/>
      <selection pane="topRight" activeCell="A1" sqref="A1"/>
      <selection pane="bottomLeft" activeCell="A1" sqref="A1"/>
      <selection pane="bottomRight" activeCell="A1" sqref="A1"/>
    </sheetView>
  </sheetViews>
  <sheetFormatPr baseColWidth="8" defaultRowHeight="15"/>
  <cols>
    <col width="18" customWidth="1" min="1" max="1"/>
    <col width="13" customWidth="1" min="2" max="2"/>
    <col width="8" customWidth="1" min="3" max="3"/>
    <col width="12" customWidth="1" min="4" max="4"/>
    <col width="24" customWidth="1" min="5" max="5"/>
    <col width="18" customWidth="1" min="6" max="6"/>
    <col width="28" customWidth="1" min="7" max="7"/>
    <col width="15" customWidth="1" min="8" max="8"/>
    <col width="15" customWidth="1" min="9" max="9"/>
    <col width="14" customWidth="1" min="10" max="10"/>
    <col width="12" customWidth="1" min="11" max="11"/>
    <col width="20" customWidth="1" min="12" max="12"/>
    <col width="12" customWidth="1" min="13" max="13"/>
    <col width="27" customWidth="1" min="14" max="14"/>
    <col width="15" customWidth="1" min="15" max="15"/>
    <col width="13" customWidth="1" min="16" max="16"/>
    <col width="16" customWidth="1" min="17" max="17"/>
    <col width="18" customWidth="1" min="18" max="18"/>
    <col width="15" customWidth="1" min="19" max="19"/>
    <col width="42" customWidth="1" min="20" max="20"/>
    <col width="17" customWidth="1" min="21" max="21"/>
    <col width="17" customWidth="1" min="22" max="22"/>
    <col width="23" customWidth="1" min="23" max="23"/>
    <col width="18" customWidth="1" min="24" max="24"/>
    <col hidden="1" width="13" customWidth="1" min="25" max="25"/>
    <col hidden="1" width="13" customWidth="1" min="26" max="26"/>
  </cols>
  <sheetData>
    <row r="1">
      <c r="A1" s="1" t="inlineStr">
        <is>
          <t>Scheduled Route Roster</t>
        </is>
      </c>
      <c r="B1" s="54" t="n"/>
      <c r="C1" s="54" t="n"/>
      <c r="D1" s="54" t="n"/>
      <c r="E1" s="54" t="n"/>
      <c r="F1" s="54" t="n"/>
      <c r="G1" s="54" t="n"/>
      <c r="H1" s="54" t="n"/>
      <c r="I1" s="54" t="n"/>
      <c r="J1" s="54" t="n"/>
      <c r="K1" s="54" t="n"/>
      <c r="L1" s="54" t="n"/>
      <c r="M1" s="54" t="n"/>
      <c r="N1" s="54" t="n"/>
      <c r="O1" s="54" t="n"/>
      <c r="P1" s="54" t="n"/>
      <c r="Q1" s="54" t="n"/>
      <c r="R1" s="54" t="n"/>
      <c r="S1" s="54" t="n"/>
      <c r="T1" s="54" t="n"/>
      <c r="U1" s="54" t="n"/>
      <c r="V1" s="54" t="n"/>
      <c r="W1" s="54" t="n"/>
      <c r="X1" s="54" t="n"/>
      <c r="Y1" s="54" t="n"/>
      <c r="Z1" s="55" t="n"/>
    </row>
    <row r="2" ht="28" customHeight="1">
      <c r="A2" s="3" t="inlineStr">
        <is>
          <t>Enter schedule and assignment details in blue cells. Gray cells calculate from the Resources and Settings sheets.</t>
        </is>
      </c>
    </row>
    <row r="3">
      <c r="A3" s="4" t="inlineStr">
        <is>
          <t>Blue = Input</t>
        </is>
      </c>
      <c r="E3" s="5" t="inlineStr">
        <is>
          <t>Gray = Calculated</t>
        </is>
      </c>
      <c r="I3" s="6" t="inlineStr">
        <is>
          <t>Red/Orange = Review Required</t>
        </is>
      </c>
    </row>
    <row r="6" ht="42" customHeight="1">
      <c r="A6" s="19" t="inlineStr">
        <is>
          <t>Roster ID</t>
        </is>
      </c>
      <c r="B6" s="19" t="inlineStr">
        <is>
          <t>Service Date</t>
        </is>
      </c>
      <c r="C6" s="19" t="inlineStr">
        <is>
          <t>Day</t>
        </is>
      </c>
      <c r="D6" s="19" t="inlineStr">
        <is>
          <t>Route ID</t>
        </is>
      </c>
      <c r="E6" s="19" t="inlineStr">
        <is>
          <t>Route Name</t>
        </is>
      </c>
      <c r="F6" s="19" t="inlineStr">
        <is>
          <t>Origin</t>
        </is>
      </c>
      <c r="G6" s="19" t="inlineStr">
        <is>
          <t>Destination</t>
        </is>
      </c>
      <c r="H6" s="19" t="inlineStr">
        <is>
          <t>Scheduled Start</t>
        </is>
      </c>
      <c r="I6" s="19" t="inlineStr">
        <is>
          <t>Scheduled End</t>
        </is>
      </c>
      <c r="J6" s="19" t="inlineStr">
        <is>
          <t>Estimated Hours</t>
        </is>
      </c>
      <c r="K6" s="19" t="inlineStr">
        <is>
          <t>Driver ID</t>
        </is>
      </c>
      <c r="L6" s="19" t="inlineStr">
        <is>
          <t>Driver Name</t>
        </is>
      </c>
      <c r="M6" s="19" t="inlineStr">
        <is>
          <t>Vehicle ID</t>
        </is>
      </c>
      <c r="N6" s="19" t="inlineStr">
        <is>
          <t>Vehicle Description</t>
        </is>
      </c>
      <c r="O6" s="19" t="inlineStr">
        <is>
          <t>Scheduled Miles</t>
        </is>
      </c>
      <c r="P6" s="19" t="inlineStr">
        <is>
          <t>Planned Stops</t>
        </is>
      </c>
      <c r="Q6" s="19" t="inlineStr">
        <is>
          <t>Estimated Gallons</t>
        </is>
      </c>
      <c r="R6" s="19" t="inlineStr">
        <is>
          <t>Estimated Route Cost</t>
        </is>
      </c>
      <c r="S6" s="19" t="inlineStr">
        <is>
          <t>Status</t>
        </is>
      </c>
      <c r="T6" s="19" t="inlineStr">
        <is>
          <t>Dispatch Notes</t>
        </is>
      </c>
      <c r="U6" s="19" t="inlineStr">
        <is>
          <t>Driver Check</t>
        </is>
      </c>
      <c r="V6" s="19" t="inlineStr">
        <is>
          <t>Vehicle Check</t>
        </is>
      </c>
      <c r="W6" s="19" t="inlineStr">
        <is>
          <t>Schedule Check</t>
        </is>
      </c>
      <c r="X6" s="19" t="inlineStr">
        <is>
          <t>Assignment Check</t>
        </is>
      </c>
      <c r="Y6" s="19" t="inlineStr">
        <is>
          <t>Start Date/Time</t>
        </is>
      </c>
      <c r="Z6" s="19" t="inlineStr">
        <is>
          <t>End Date/Time</t>
        </is>
      </c>
    </row>
    <row r="7">
      <c r="A7" s="26" t="inlineStr">
        <is>
          <t>SR-260907-01</t>
        </is>
      </c>
      <c r="B7" s="56" t="n">
        <v>46272</v>
      </c>
      <c r="C7" s="23">
        <f>IF([@[Service Date]]="","",TEXT([@[Service Date]],"ddd"))</f>
        <v/>
      </c>
      <c r="D7" s="26" t="inlineStr">
        <is>
          <t>RT-101</t>
        </is>
      </c>
      <c r="E7" s="24">
        <f>IF([@[Route ID]]="","",IFERROR(INDEX(tblRoutes[Route Name],MATCH([@[Route ID]],tblRoutes[Route ID],0)),"Not Found"))</f>
        <v/>
      </c>
      <c r="F7" s="24">
        <f>IF([@[Route ID]]="","",IFERROR(INDEX(tblRoutes[Origin],MATCH([@[Route ID]],tblRoutes[Route ID],0)),"Not Found"))</f>
        <v/>
      </c>
      <c r="G7" s="24">
        <f>IF([@[Route ID]]="","",IFERROR(INDEX(tblRoutes[Destination],MATCH([@[Route ID]],tblRoutes[Route ID],0)),"Not Found"))</f>
        <v/>
      </c>
      <c r="H7" s="28" t="n">
        <v>0.25</v>
      </c>
      <c r="I7" s="28" t="n">
        <v>0.4166666666666667</v>
      </c>
      <c r="J7" s="25">
        <f>IF(OR([@[Start Date/Time]]="",[@[End Date/Time]]=""),"",IFERROR(([@[End Date/Time]]-[@[Start Date/Time]])*24,""))</f>
        <v/>
      </c>
      <c r="K7" s="26" t="inlineStr">
        <is>
          <t>D-001</t>
        </is>
      </c>
      <c r="L7" s="24">
        <f>IF([@[Driver ID]]="","",IFERROR(INDEX(tblDrivers[Driver Name],MATCH([@[Driver ID]],tblDrivers[Driver ID],0)),"Not Found"))</f>
        <v/>
      </c>
      <c r="M7" s="26" t="inlineStr">
        <is>
          <t>V-101</t>
        </is>
      </c>
      <c r="N7" s="24">
        <f>IF([@[Vehicle ID]]="","",IFERROR(INDEX(tblVehicles[Unit Description],MATCH([@[Vehicle ID]],tblVehicles[Vehicle ID],0)),"Not Found"))</f>
        <v/>
      </c>
      <c r="O7" s="53">
        <f>IF([@[Route ID]]="","",IFERROR(INDEX(tblRoutes[Scheduled Miles],MATCH([@[Route ID]],tblRoutes[Route ID],0)),""))</f>
        <v/>
      </c>
      <c r="P7" s="16">
        <f>IF([@[Route ID]]="","",IFERROR(INDEX(tblRoutes[Planned Stops],MATCH([@[Route ID]],tblRoutes[Route ID],0)),""))</f>
        <v/>
      </c>
      <c r="Q7" s="53">
        <f>IF(OR([@[Scheduled Miles]]="",[@[Vehicle ID]]=""),"",IFERROR([@[Scheduled Miles]]/INDEX(tblVehicles[MPG],MATCH([@[Vehicle ID]],tblVehicles[Vehicle ID],0)),""))</f>
        <v/>
      </c>
      <c r="R7" s="57">
        <f>IF(OR([@[Estimated Gallons]]="",[@[Estimated Hours]]="",[@[Driver ID]]=""),"",IFERROR([@[Estimated Gallons]]*'Settings'!$B$4+[@[Scheduled Miles]]*'Settings'!$B$5+[@[Estimated Hours]]*INDEX(tblDrivers[Hourly Rate],MATCH([@[Driver ID]],tblDrivers[Driver ID],0)),""))</f>
        <v/>
      </c>
      <c r="S7" s="26" t="inlineStr">
        <is>
          <t>Completed</t>
        </is>
      </c>
      <c r="T7" s="30" t="inlineStr">
        <is>
          <t>Retail deliveries; return signed delivery slips.</t>
        </is>
      </c>
      <c r="U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7" s="23">
        <f>IF(COUNTA([@[Roster ID]],[@[Service Date]],[@[Route ID]],[@[Scheduled Start]],[@[Scheduled End]],[@[Driver ID]],[@[Vehicle ID]],[@Status],[@[Dispatch Notes]])=0,"",IF([@Status]="Canceled","Not Required",IF(AND([@[Driver Check]]="OK",[@[Vehicle Check]]="OK",[@[Schedule Check]]="OK"),"OK","Review")))</f>
        <v/>
      </c>
      <c r="Y7" s="58">
        <f>IF(OR([@[Service Date]]="",[@[Scheduled Start]]=""),"",IFERROR([@[Service Date]]+[@[Scheduled Start]],""))</f>
        <v/>
      </c>
      <c r="Z7" s="58">
        <f>IF(OR([@[Service Date]]="",[@[Scheduled Start]]="",[@[Scheduled End]]=""),"",IFERROR([@[Service Date]]+[@[Scheduled End]]+IF([@[Scheduled End]]&lt;[@[Scheduled Start]],1,0),""))</f>
        <v/>
      </c>
    </row>
    <row r="8">
      <c r="A8" s="26" t="inlineStr">
        <is>
          <t>SR-260907-02</t>
        </is>
      </c>
      <c r="B8" s="56" t="n">
        <v>46272</v>
      </c>
      <c r="C8" s="23">
        <f>IF([@[Service Date]]="","",TEXT([@[Service Date]],"ddd"))</f>
        <v/>
      </c>
      <c r="D8" s="26" t="inlineStr">
        <is>
          <t>RT-102</t>
        </is>
      </c>
      <c r="E8" s="24">
        <f>IF([@[Route ID]]="","",IFERROR(INDEX(tblRoutes[Route Name],MATCH([@[Route ID]],tblRoutes[Route ID],0)),"Not Found"))</f>
        <v/>
      </c>
      <c r="F8" s="24">
        <f>IF([@[Route ID]]="","",IFERROR(INDEX(tblRoutes[Origin],MATCH([@[Route ID]],tblRoutes[Route ID],0)),"Not Found"))</f>
        <v/>
      </c>
      <c r="G8" s="24">
        <f>IF([@[Route ID]]="","",IFERROR(INDEX(tblRoutes[Destination],MATCH([@[Route ID]],tblRoutes[Route ID],0)),"Not Found"))</f>
        <v/>
      </c>
      <c r="H8" s="28" t="n">
        <v>0.2916666666666667</v>
      </c>
      <c r="I8" s="28" t="n">
        <v>0.4583333333333333</v>
      </c>
      <c r="J8" s="25">
        <f>IF(OR([@[Start Date/Time]]="",[@[End Date/Time]]=""),"",IFERROR(([@[End Date/Time]]-[@[Start Date/Time]])*24,""))</f>
        <v/>
      </c>
      <c r="K8" s="26" t="inlineStr">
        <is>
          <t>D-002</t>
        </is>
      </c>
      <c r="L8" s="24">
        <f>IF([@[Driver ID]]="","",IFERROR(INDEX(tblDrivers[Driver Name],MATCH([@[Driver ID]],tblDrivers[Driver ID],0)),"Not Found"))</f>
        <v/>
      </c>
      <c r="M8" s="26" t="inlineStr">
        <is>
          <t>V-102</t>
        </is>
      </c>
      <c r="N8" s="24">
        <f>IF([@[Vehicle ID]]="","",IFERROR(INDEX(tblVehicles[Unit Description],MATCH([@[Vehicle ID]],tblVehicles[Vehicle ID],0)),"Not Found"))</f>
        <v/>
      </c>
      <c r="O8" s="53">
        <f>IF([@[Route ID]]="","",IFERROR(INDEX(tblRoutes[Scheduled Miles],MATCH([@[Route ID]],tblRoutes[Route ID],0)),""))</f>
        <v/>
      </c>
      <c r="P8" s="16">
        <f>IF([@[Route ID]]="","",IFERROR(INDEX(tblRoutes[Planned Stops],MATCH([@[Route ID]],tblRoutes[Route ID],0)),""))</f>
        <v/>
      </c>
      <c r="Q8" s="53">
        <f>IF(OR([@[Scheduled Miles]]="",[@[Vehicle ID]]=""),"",IFERROR([@[Scheduled Miles]]/INDEX(tblVehicles[MPG],MATCH([@[Vehicle ID]],tblVehicles[Vehicle ID],0)),""))</f>
        <v/>
      </c>
      <c r="R8" s="57">
        <f>IF(OR([@[Estimated Gallons]]="",[@[Estimated Hours]]="",[@[Driver ID]]=""),"",IFERROR([@[Estimated Gallons]]*'Settings'!$B$4+[@[Scheduled Miles]]*'Settings'!$B$5+[@[Estimated Hours]]*INDEX(tblDrivers[Hourly Rate],MATCH([@[Driver ID]],tblDrivers[Driver ID],0)),""))</f>
        <v/>
      </c>
      <c r="S8" s="26" t="inlineStr">
        <is>
          <t>Completed</t>
        </is>
      </c>
      <c r="T8" s="30" t="inlineStr">
        <is>
          <t>Air cargo pickup at west freight entrance.</t>
        </is>
      </c>
      <c r="U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8" s="23">
        <f>IF(COUNTA([@[Roster ID]],[@[Service Date]],[@[Route ID]],[@[Scheduled Start]],[@[Scheduled End]],[@[Driver ID]],[@[Vehicle ID]],[@Status],[@[Dispatch Notes]])=0,"",IF([@Status]="Canceled","Not Required",IF(AND([@[Driver Check]]="OK",[@[Vehicle Check]]="OK",[@[Schedule Check]]="OK"),"OK","Review")))</f>
        <v/>
      </c>
      <c r="Y8" s="58">
        <f>IF(OR([@[Service Date]]="",[@[Scheduled Start]]=""),"",IFERROR([@[Service Date]]+[@[Scheduled Start]],""))</f>
        <v/>
      </c>
      <c r="Z8" s="58">
        <f>IF(OR([@[Service Date]]="",[@[Scheduled Start]]="",[@[Scheduled End]]=""),"",IFERROR([@[Service Date]]+[@[Scheduled End]]+IF([@[Scheduled End]]&lt;[@[Scheduled Start]],1,0),""))</f>
        <v/>
      </c>
    </row>
    <row r="9">
      <c r="A9" s="26" t="inlineStr">
        <is>
          <t>SR-260907-03</t>
        </is>
      </c>
      <c r="B9" s="56" t="n">
        <v>46272</v>
      </c>
      <c r="C9" s="23">
        <f>IF([@[Service Date]]="","",TEXT([@[Service Date]],"ddd"))</f>
        <v/>
      </c>
      <c r="D9" s="26" t="inlineStr">
        <is>
          <t>RT-103</t>
        </is>
      </c>
      <c r="E9" s="24">
        <f>IF([@[Route ID]]="","",IFERROR(INDEX(tblRoutes[Route Name],MATCH([@[Route ID]],tblRoutes[Route ID],0)),"Not Found"))</f>
        <v/>
      </c>
      <c r="F9" s="24">
        <f>IF([@[Route ID]]="","",IFERROR(INDEX(tblRoutes[Origin],MATCH([@[Route ID]],tblRoutes[Route ID],0)),"Not Found"))</f>
        <v/>
      </c>
      <c r="G9" s="24">
        <f>IF([@[Route ID]]="","",IFERROR(INDEX(tblRoutes[Destination],MATCH([@[Route ID]],tblRoutes[Route ID],0)),"Not Found"))</f>
        <v/>
      </c>
      <c r="H9" s="28" t="n">
        <v>0.375</v>
      </c>
      <c r="I9" s="28" t="n">
        <v>0.5416666666666666</v>
      </c>
      <c r="J9" s="25">
        <f>IF(OR([@[Start Date/Time]]="",[@[End Date/Time]]=""),"",IFERROR(([@[End Date/Time]]-[@[Start Date/Time]])*24,""))</f>
        <v/>
      </c>
      <c r="K9" s="26" t="inlineStr">
        <is>
          <t>D-001</t>
        </is>
      </c>
      <c r="L9" s="24">
        <f>IF([@[Driver ID]]="","",IFERROR(INDEX(tblDrivers[Driver Name],MATCH([@[Driver ID]],tblDrivers[Driver ID],0)),"Not Found"))</f>
        <v/>
      </c>
      <c r="M9" s="26" t="inlineStr">
        <is>
          <t>V-103</t>
        </is>
      </c>
      <c r="N9" s="24">
        <f>IF([@[Vehicle ID]]="","",IFERROR(INDEX(tblVehicles[Unit Description],MATCH([@[Vehicle ID]],tblVehicles[Vehicle ID],0)),"Not Found"))</f>
        <v/>
      </c>
      <c r="O9" s="53">
        <f>IF([@[Route ID]]="","",IFERROR(INDEX(tblRoutes[Scheduled Miles],MATCH([@[Route ID]],tblRoutes[Route ID],0)),""))</f>
        <v/>
      </c>
      <c r="P9" s="16">
        <f>IF([@[Route ID]]="","",IFERROR(INDEX(tblRoutes[Planned Stops],MATCH([@[Route ID]],tblRoutes[Route ID],0)),""))</f>
        <v/>
      </c>
      <c r="Q9" s="53">
        <f>IF(OR([@[Scheduled Miles]]="",[@[Vehicle ID]]=""),"",IFERROR([@[Scheduled Miles]]/INDEX(tblVehicles[MPG],MATCH([@[Vehicle ID]],tblVehicles[Vehicle ID],0)),""))</f>
        <v/>
      </c>
      <c r="R9" s="57">
        <f>IF(OR([@[Estimated Gallons]]="",[@[Estimated Hours]]="",[@[Driver ID]]=""),"",IFERROR([@[Estimated Gallons]]*'Settings'!$B$4+[@[Scheduled Miles]]*'Settings'!$B$5+[@[Estimated Hours]]*INDEX(tblDrivers[Hourly Rate],MATCH([@[Driver ID]],tblDrivers[Driver ID],0)),""))</f>
        <v/>
      </c>
      <c r="S9" s="26" t="inlineStr">
        <is>
          <t>Planned</t>
        </is>
      </c>
      <c r="T9" s="30" t="inlineStr">
        <is>
          <t>Customer requests arrival before noon.</t>
        </is>
      </c>
      <c r="U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9" s="23">
        <f>IF(COUNTA([@[Roster ID]],[@[Service Date]],[@[Route ID]],[@[Scheduled Start]],[@[Scheduled End]],[@[Driver ID]],[@[Vehicle ID]],[@Status],[@[Dispatch Notes]])=0,"",IF([@Status]="Canceled","Not Required",IF(AND([@[Driver Check]]="OK",[@[Vehicle Check]]="OK",[@[Schedule Check]]="OK"),"OK","Review")))</f>
        <v/>
      </c>
      <c r="Y9" s="58">
        <f>IF(OR([@[Service Date]]="",[@[Scheduled Start]]=""),"",IFERROR([@[Service Date]]+[@[Scheduled Start]],""))</f>
        <v/>
      </c>
      <c r="Z9" s="58">
        <f>IF(OR([@[Service Date]]="",[@[Scheduled Start]]="",[@[Scheduled End]]=""),"",IFERROR([@[Service Date]]+[@[Scheduled End]]+IF([@[Scheduled End]]&lt;[@[Scheduled Start]],1,0),""))</f>
        <v/>
      </c>
    </row>
    <row r="10">
      <c r="A10" s="26" t="inlineStr">
        <is>
          <t>SR-260907-04</t>
        </is>
      </c>
      <c r="B10" s="56" t="n">
        <v>46272</v>
      </c>
      <c r="C10" s="23">
        <f>IF([@[Service Date]]="","",TEXT([@[Service Date]],"ddd"))</f>
        <v/>
      </c>
      <c r="D10" s="26" t="inlineStr">
        <is>
          <t>RT-104</t>
        </is>
      </c>
      <c r="E10" s="24">
        <f>IF([@[Route ID]]="","",IFERROR(INDEX(tblRoutes[Route Name],MATCH([@[Route ID]],tblRoutes[Route ID],0)),"Not Found"))</f>
        <v/>
      </c>
      <c r="F10" s="24">
        <f>IF([@[Route ID]]="","",IFERROR(INDEX(tblRoutes[Origin],MATCH([@[Route ID]],tblRoutes[Route ID],0)),"Not Found"))</f>
        <v/>
      </c>
      <c r="G10" s="24">
        <f>IF([@[Route ID]]="","",IFERROR(INDEX(tblRoutes[Destination],MATCH([@[Route ID]],tblRoutes[Route ID],0)),"Not Found"))</f>
        <v/>
      </c>
      <c r="H10" s="28" t="n">
        <v>0.4583333333333333</v>
      </c>
      <c r="I10" s="28" t="n">
        <v>0.6458333333333334</v>
      </c>
      <c r="J10" s="25">
        <f>IF(OR([@[Start Date/Time]]="",[@[End Date/Time]]=""),"",IFERROR(([@[End Date/Time]]-[@[Start Date/Time]])*24,""))</f>
        <v/>
      </c>
      <c r="K10" s="26" t="inlineStr">
        <is>
          <t>D-003</t>
        </is>
      </c>
      <c r="L10" s="24">
        <f>IF([@[Driver ID]]="","",IFERROR(INDEX(tblDrivers[Driver Name],MATCH([@[Driver ID]],tblDrivers[Driver ID],0)),"Not Found"))</f>
        <v/>
      </c>
      <c r="M10" s="26" t="inlineStr">
        <is>
          <t>V-102</t>
        </is>
      </c>
      <c r="N10" s="24">
        <f>IF([@[Vehicle ID]]="","",IFERROR(INDEX(tblVehicles[Unit Description],MATCH([@[Vehicle ID]],tblVehicles[Vehicle ID],0)),"Not Found"))</f>
        <v/>
      </c>
      <c r="O10" s="53">
        <f>IF([@[Route ID]]="","",IFERROR(INDEX(tblRoutes[Scheduled Miles],MATCH([@[Route ID]],tblRoutes[Route ID],0)),""))</f>
        <v/>
      </c>
      <c r="P10" s="16">
        <f>IF([@[Route ID]]="","",IFERROR(INDEX(tblRoutes[Planned Stops],MATCH([@[Route ID]],tblRoutes[Route ID],0)),""))</f>
        <v/>
      </c>
      <c r="Q10" s="53">
        <f>IF(OR([@[Scheduled Miles]]="",[@[Vehicle ID]]=""),"",IFERROR([@[Scheduled Miles]]/INDEX(tblVehicles[MPG],MATCH([@[Vehicle ID]],tblVehicles[Vehicle ID],0)),""))</f>
        <v/>
      </c>
      <c r="R10" s="57">
        <f>IF(OR([@[Estimated Gallons]]="",[@[Estimated Hours]]="",[@[Driver ID]]=""),"",IFERROR([@[Estimated Gallons]]*'Settings'!$B$4+[@[Scheduled Miles]]*'Settings'!$B$5+[@[Estimated Hours]]*INDEX(tblDrivers[Hourly Rate],MATCH([@[Driver ID]],tblDrivers[Driver ID],0)),""))</f>
        <v/>
      </c>
      <c r="S10" s="26" t="inlineStr">
        <is>
          <t>Confirmed</t>
        </is>
      </c>
      <c r="T10" s="30" t="inlineStr">
        <is>
          <t>Use rear loading dock at final stop.</t>
        </is>
      </c>
      <c r="U1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0" s="23">
        <f>IF(COUNTA([@[Roster ID]],[@[Service Date]],[@[Route ID]],[@[Scheduled Start]],[@[Scheduled End]],[@[Driver ID]],[@[Vehicle ID]],[@Status],[@[Dispatch Notes]])=0,"",IF([@Status]="Canceled","Not Required",IF(AND([@[Driver Check]]="OK",[@[Vehicle Check]]="OK",[@[Schedule Check]]="OK"),"OK","Review")))</f>
        <v/>
      </c>
      <c r="Y10" s="58">
        <f>IF(OR([@[Service Date]]="",[@[Scheduled Start]]=""),"",IFERROR([@[Service Date]]+[@[Scheduled Start]],""))</f>
        <v/>
      </c>
      <c r="Z10" s="58">
        <f>IF(OR([@[Service Date]]="",[@[Scheduled Start]]="",[@[Scheduled End]]=""),"",IFERROR([@[Service Date]]+[@[Scheduled End]]+IF([@[Scheduled End]]&lt;[@[Scheduled Start]],1,0),""))</f>
        <v/>
      </c>
    </row>
    <row r="11">
      <c r="A11" s="26" t="inlineStr">
        <is>
          <t>SR-260907-05</t>
        </is>
      </c>
      <c r="B11" s="56" t="n">
        <v>46272</v>
      </c>
      <c r="C11" s="23">
        <f>IF([@[Service Date]]="","",TEXT([@[Service Date]],"ddd"))</f>
        <v/>
      </c>
      <c r="D11" s="26" t="inlineStr">
        <is>
          <t>RT-105</t>
        </is>
      </c>
      <c r="E11" s="24">
        <f>IF([@[Route ID]]="","",IFERROR(INDEX(tblRoutes[Route Name],MATCH([@[Route ID]],tblRoutes[Route ID],0)),"Not Found"))</f>
        <v/>
      </c>
      <c r="F11" s="24">
        <f>IF([@[Route ID]]="","",IFERROR(INDEX(tblRoutes[Origin],MATCH([@[Route ID]],tblRoutes[Route ID],0)),"Not Found"))</f>
        <v/>
      </c>
      <c r="G11" s="24">
        <f>IF([@[Route ID]]="","",IFERROR(INDEX(tblRoutes[Destination],MATCH([@[Route ID]],tblRoutes[Route ID],0)),"Not Found"))</f>
        <v/>
      </c>
      <c r="H11" s="28" t="n">
        <v>0.5833333333333334</v>
      </c>
      <c r="I11" s="28" t="n">
        <v>0.7083333333333334</v>
      </c>
      <c r="J11" s="25">
        <f>IF(OR([@[Start Date/Time]]="",[@[End Date/Time]]=""),"",IFERROR(([@[End Date/Time]]-[@[Start Date/Time]])*24,""))</f>
        <v/>
      </c>
      <c r="K11" s="26" t="inlineStr">
        <is>
          <t>D-004</t>
        </is>
      </c>
      <c r="L11" s="24">
        <f>IF([@[Driver ID]]="","",IFERROR(INDEX(tblDrivers[Driver Name],MATCH([@[Driver ID]],tblDrivers[Driver ID],0)),"Not Found"))</f>
        <v/>
      </c>
      <c r="M11" s="26" t="inlineStr">
        <is>
          <t>V-104</t>
        </is>
      </c>
      <c r="N11" s="24">
        <f>IF([@[Vehicle ID]]="","",IFERROR(INDEX(tblVehicles[Unit Description],MATCH([@[Vehicle ID]],tblVehicles[Vehicle ID],0)),"Not Found"))</f>
        <v/>
      </c>
      <c r="O11" s="53">
        <f>IF([@[Route ID]]="","",IFERROR(INDEX(tblRoutes[Scheduled Miles],MATCH([@[Route ID]],tblRoutes[Route ID],0)),""))</f>
        <v/>
      </c>
      <c r="P11" s="16">
        <f>IF([@[Route ID]]="","",IFERROR(INDEX(tblRoutes[Planned Stops],MATCH([@[Route ID]],tblRoutes[Route ID],0)),""))</f>
        <v/>
      </c>
      <c r="Q11" s="53">
        <f>IF(OR([@[Scheduled Miles]]="",[@[Vehicle ID]]=""),"",IFERROR([@[Scheduled Miles]]/INDEX(tblVehicles[MPG],MATCH([@[Vehicle ID]],tblVehicles[Vehicle ID],0)),""))</f>
        <v/>
      </c>
      <c r="R11" s="57">
        <f>IF(OR([@[Estimated Gallons]]="",[@[Estimated Hours]]="",[@[Driver ID]]=""),"",IFERROR([@[Estimated Gallons]]*'Settings'!$B$4+[@[Scheduled Miles]]*'Settings'!$B$5+[@[Estimated Hours]]*INDEX(tblDrivers[Hourly Rate],MATCH([@[Driver ID]],tblDrivers[Driver ID],0)),""))</f>
        <v/>
      </c>
      <c r="S11" s="26" t="inlineStr">
        <is>
          <t>Planned</t>
        </is>
      </c>
      <c r="T11" s="30" t="inlineStr">
        <is>
          <t>Parts shuttle; verify return containers.</t>
        </is>
      </c>
      <c r="U1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1" s="23">
        <f>IF(COUNTA([@[Roster ID]],[@[Service Date]],[@[Route ID]],[@[Scheduled Start]],[@[Scheduled End]],[@[Driver ID]],[@[Vehicle ID]],[@Status],[@[Dispatch Notes]])=0,"",IF([@Status]="Canceled","Not Required",IF(AND([@[Driver Check]]="OK",[@[Vehicle Check]]="OK",[@[Schedule Check]]="OK"),"OK","Review")))</f>
        <v/>
      </c>
      <c r="Y11" s="58">
        <f>IF(OR([@[Service Date]]="",[@[Scheduled Start]]=""),"",IFERROR([@[Service Date]]+[@[Scheduled Start]],""))</f>
        <v/>
      </c>
      <c r="Z11" s="58">
        <f>IF(OR([@[Service Date]]="",[@[Scheduled Start]]="",[@[Scheduled End]]=""),"",IFERROR([@[Service Date]]+[@[Scheduled End]]+IF([@[Scheduled End]]&lt;[@[Scheduled Start]],1,0),""))</f>
        <v/>
      </c>
    </row>
    <row r="12">
      <c r="A12" s="26" t="inlineStr">
        <is>
          <t>SR-260908-01</t>
        </is>
      </c>
      <c r="B12" s="56" t="n">
        <v>46273</v>
      </c>
      <c r="C12" s="23">
        <f>IF([@[Service Date]]="","",TEXT([@[Service Date]],"ddd"))</f>
        <v/>
      </c>
      <c r="D12" s="26" t="inlineStr">
        <is>
          <t>RT-106</t>
        </is>
      </c>
      <c r="E12" s="24">
        <f>IF([@[Route ID]]="","",IFERROR(INDEX(tblRoutes[Route Name],MATCH([@[Route ID]],tblRoutes[Route ID],0)),"Not Found"))</f>
        <v/>
      </c>
      <c r="F12" s="24">
        <f>IF([@[Route ID]]="","",IFERROR(INDEX(tblRoutes[Origin],MATCH([@[Route ID]],tblRoutes[Route ID],0)),"Not Found"))</f>
        <v/>
      </c>
      <c r="G12" s="24">
        <f>IF([@[Route ID]]="","",IFERROR(INDEX(tblRoutes[Destination],MATCH([@[Route ID]],tblRoutes[Route ID],0)),"Not Found"))</f>
        <v/>
      </c>
      <c r="H12" s="28" t="n">
        <v>0.2291666666666667</v>
      </c>
      <c r="I12" s="28" t="n">
        <v>0.6041666666666666</v>
      </c>
      <c r="J12" s="25">
        <f>IF(OR([@[Start Date/Time]]="",[@[End Date/Time]]=""),"",IFERROR(([@[End Date/Time]]-[@[Start Date/Time]])*24,""))</f>
        <v/>
      </c>
      <c r="K12" s="26" t="inlineStr">
        <is>
          <t>D-005</t>
        </is>
      </c>
      <c r="L12" s="24">
        <f>IF([@[Driver ID]]="","",IFERROR(INDEX(tblDrivers[Driver Name],MATCH([@[Driver ID]],tblDrivers[Driver ID],0)),"Not Found"))</f>
        <v/>
      </c>
      <c r="M12" s="26" t="inlineStr">
        <is>
          <t>V-104</t>
        </is>
      </c>
      <c r="N12" s="24">
        <f>IF([@[Vehicle ID]]="","",IFERROR(INDEX(tblVehicles[Unit Description],MATCH([@[Vehicle ID]],tblVehicles[Vehicle ID],0)),"Not Found"))</f>
        <v/>
      </c>
      <c r="O12" s="53">
        <f>IF([@[Route ID]]="","",IFERROR(INDEX(tblRoutes[Scheduled Miles],MATCH([@[Route ID]],tblRoutes[Route ID],0)),""))</f>
        <v/>
      </c>
      <c r="P12" s="16">
        <f>IF([@[Route ID]]="","",IFERROR(INDEX(tblRoutes[Planned Stops],MATCH([@[Route ID]],tblRoutes[Route ID],0)),""))</f>
        <v/>
      </c>
      <c r="Q12" s="53">
        <f>IF(OR([@[Scheduled Miles]]="",[@[Vehicle ID]]=""),"",IFERROR([@[Scheduled Miles]]/INDEX(tblVehicles[MPG],MATCH([@[Vehicle ID]],tblVehicles[Vehicle ID],0)),""))</f>
        <v/>
      </c>
      <c r="R12" s="57">
        <f>IF(OR([@[Estimated Gallons]]="",[@[Estimated Hours]]="",[@[Driver ID]]=""),"",IFERROR([@[Estimated Gallons]]*'Settings'!$B$4+[@[Scheduled Miles]]*'Settings'!$B$5+[@[Estimated Hours]]*INDEX(tblDrivers[Hourly Rate],MATCH([@[Driver ID]],tblDrivers[Driver ID],0)),""))</f>
        <v/>
      </c>
      <c r="S12" s="26" t="inlineStr">
        <is>
          <t>Confirmed</t>
        </is>
      </c>
      <c r="T12" s="30" t="inlineStr">
        <is>
          <t>Long-distance route; fuel before departure.</t>
        </is>
      </c>
      <c r="U1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2" s="23">
        <f>IF(COUNTA([@[Roster ID]],[@[Service Date]],[@[Route ID]],[@[Scheduled Start]],[@[Scheduled End]],[@[Driver ID]],[@[Vehicle ID]],[@Status],[@[Dispatch Notes]])=0,"",IF([@Status]="Canceled","Not Required",IF(AND([@[Driver Check]]="OK",[@[Vehicle Check]]="OK",[@[Schedule Check]]="OK"),"OK","Review")))</f>
        <v/>
      </c>
      <c r="Y12" s="58">
        <f>IF(OR([@[Service Date]]="",[@[Scheduled Start]]=""),"",IFERROR([@[Service Date]]+[@[Scheduled Start]],""))</f>
        <v/>
      </c>
      <c r="Z12" s="58">
        <f>IF(OR([@[Service Date]]="",[@[Scheduled Start]]="",[@[Scheduled End]]=""),"",IFERROR([@[Service Date]]+[@[Scheduled End]]+IF([@[Scheduled End]]&lt;[@[Scheduled Start]],1,0),""))</f>
        <v/>
      </c>
    </row>
    <row r="13">
      <c r="A13" s="26" t="inlineStr">
        <is>
          <t>SR-260908-02</t>
        </is>
      </c>
      <c r="B13" s="56" t="n">
        <v>46273</v>
      </c>
      <c r="C13" s="23">
        <f>IF([@[Service Date]]="","",TEXT([@[Service Date]],"ddd"))</f>
        <v/>
      </c>
      <c r="D13" s="26" t="inlineStr">
        <is>
          <t>RT-101</t>
        </is>
      </c>
      <c r="E13" s="24">
        <f>IF([@[Route ID]]="","",IFERROR(INDEX(tblRoutes[Route Name],MATCH([@[Route ID]],tblRoutes[Route ID],0)),"Not Found"))</f>
        <v/>
      </c>
      <c r="F13" s="24">
        <f>IF([@[Route ID]]="","",IFERROR(INDEX(tblRoutes[Origin],MATCH([@[Route ID]],tblRoutes[Route ID],0)),"Not Found"))</f>
        <v/>
      </c>
      <c r="G13" s="24">
        <f>IF([@[Route ID]]="","",IFERROR(INDEX(tblRoutes[Destination],MATCH([@[Route ID]],tblRoutes[Route ID],0)),"Not Found"))</f>
        <v/>
      </c>
      <c r="H13" s="28" t="n">
        <v>0.2708333333333333</v>
      </c>
      <c r="I13" s="28" t="n">
        <v>0.4375</v>
      </c>
      <c r="J13" s="25">
        <f>IF(OR([@[Start Date/Time]]="",[@[End Date/Time]]=""),"",IFERROR(([@[End Date/Time]]-[@[Start Date/Time]])*24,""))</f>
        <v/>
      </c>
      <c r="K13" s="26" t="inlineStr">
        <is>
          <t>D-002</t>
        </is>
      </c>
      <c r="L13" s="24">
        <f>IF([@[Driver ID]]="","",IFERROR(INDEX(tblDrivers[Driver Name],MATCH([@[Driver ID]],tblDrivers[Driver ID],0)),"Not Found"))</f>
        <v/>
      </c>
      <c r="M13" s="26" t="inlineStr">
        <is>
          <t>V-101</t>
        </is>
      </c>
      <c r="N13" s="24">
        <f>IF([@[Vehicle ID]]="","",IFERROR(INDEX(tblVehicles[Unit Description],MATCH([@[Vehicle ID]],tblVehicles[Vehicle ID],0)),"Not Found"))</f>
        <v/>
      </c>
      <c r="O13" s="53">
        <f>IF([@[Route ID]]="","",IFERROR(INDEX(tblRoutes[Scheduled Miles],MATCH([@[Route ID]],tblRoutes[Route ID],0)),""))</f>
        <v/>
      </c>
      <c r="P13" s="16">
        <f>IF([@[Route ID]]="","",IFERROR(INDEX(tblRoutes[Planned Stops],MATCH([@[Route ID]],tblRoutes[Route ID],0)),""))</f>
        <v/>
      </c>
      <c r="Q13" s="53">
        <f>IF(OR([@[Scheduled Miles]]="",[@[Vehicle ID]]=""),"",IFERROR([@[Scheduled Miles]]/INDEX(tblVehicles[MPG],MATCH([@[Vehicle ID]],tblVehicles[Vehicle ID],0)),""))</f>
        <v/>
      </c>
      <c r="R13" s="57">
        <f>IF(OR([@[Estimated Gallons]]="",[@[Estimated Hours]]="",[@[Driver ID]]=""),"",IFERROR([@[Estimated Gallons]]*'Settings'!$B$4+[@[Scheduled Miles]]*'Settings'!$B$5+[@[Estimated Hours]]*INDEX(tblDrivers[Hourly Rate],MATCH([@[Driver ID]],tblDrivers[Driver ID],0)),""))</f>
        <v/>
      </c>
      <c r="S13" s="26" t="inlineStr">
        <is>
          <t>Completed</t>
        </is>
      </c>
      <c r="T13" s="30" t="inlineStr">
        <is>
          <t>Add pharmacy delivery at stop 8.</t>
        </is>
      </c>
      <c r="U1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3" s="23">
        <f>IF(COUNTA([@[Roster ID]],[@[Service Date]],[@[Route ID]],[@[Scheduled Start]],[@[Scheduled End]],[@[Driver ID]],[@[Vehicle ID]],[@Status],[@[Dispatch Notes]])=0,"",IF([@Status]="Canceled","Not Required",IF(AND([@[Driver Check]]="OK",[@[Vehicle Check]]="OK",[@[Schedule Check]]="OK"),"OK","Review")))</f>
        <v/>
      </c>
      <c r="Y13" s="58">
        <f>IF(OR([@[Service Date]]="",[@[Scheduled Start]]=""),"",IFERROR([@[Service Date]]+[@[Scheduled Start]],""))</f>
        <v/>
      </c>
      <c r="Z13" s="58">
        <f>IF(OR([@[Service Date]]="",[@[Scheduled Start]]="",[@[Scheduled End]]=""),"",IFERROR([@[Service Date]]+[@[Scheduled End]]+IF([@[Scheduled End]]&lt;[@[Scheduled Start]],1,0),""))</f>
        <v/>
      </c>
    </row>
    <row r="14">
      <c r="A14" s="26" t="inlineStr">
        <is>
          <t>SR-260908-03</t>
        </is>
      </c>
      <c r="B14" s="56" t="n">
        <v>46273</v>
      </c>
      <c r="C14" s="23">
        <f>IF([@[Service Date]]="","",TEXT([@[Service Date]],"ddd"))</f>
        <v/>
      </c>
      <c r="D14" s="26" t="inlineStr">
        <is>
          <t>RT-102</t>
        </is>
      </c>
      <c r="E14" s="24">
        <f>IF([@[Route ID]]="","",IFERROR(INDEX(tblRoutes[Route Name],MATCH([@[Route ID]],tblRoutes[Route ID],0)),"Not Found"))</f>
        <v/>
      </c>
      <c r="F14" s="24">
        <f>IF([@[Route ID]]="","",IFERROR(INDEX(tblRoutes[Origin],MATCH([@[Route ID]],tblRoutes[Route ID],0)),"Not Found"))</f>
        <v/>
      </c>
      <c r="G14" s="24">
        <f>IF([@[Route ID]]="","",IFERROR(INDEX(tblRoutes[Destination],MATCH([@[Route ID]],tblRoutes[Route ID],0)),"Not Found"))</f>
        <v/>
      </c>
      <c r="H14" s="28" t="n">
        <v>0.4166666666666667</v>
      </c>
      <c r="I14" s="28" t="n">
        <v>0.5833333333333334</v>
      </c>
      <c r="J14" s="25">
        <f>IF(OR([@[Start Date/Time]]="",[@[End Date/Time]]=""),"",IFERROR(([@[End Date/Time]]-[@[Start Date/Time]])*24,""))</f>
        <v/>
      </c>
      <c r="K14" s="26" t="inlineStr">
        <is>
          <t>D-003</t>
        </is>
      </c>
      <c r="L14" s="24">
        <f>IF([@[Driver ID]]="","",IFERROR(INDEX(tblDrivers[Driver Name],MATCH([@[Driver ID]],tblDrivers[Driver ID],0)),"Not Found"))</f>
        <v/>
      </c>
      <c r="M14" s="26" t="inlineStr">
        <is>
          <t>V-103</t>
        </is>
      </c>
      <c r="N14" s="24">
        <f>IF([@[Vehicle ID]]="","",IFERROR(INDEX(tblVehicles[Unit Description],MATCH([@[Vehicle ID]],tblVehicles[Vehicle ID],0)),"Not Found"))</f>
        <v/>
      </c>
      <c r="O14" s="53">
        <f>IF([@[Route ID]]="","",IFERROR(INDEX(tblRoutes[Scheduled Miles],MATCH([@[Route ID]],tblRoutes[Route ID],0)),""))</f>
        <v/>
      </c>
      <c r="P14" s="16">
        <f>IF([@[Route ID]]="","",IFERROR(INDEX(tblRoutes[Planned Stops],MATCH([@[Route ID]],tblRoutes[Route ID],0)),""))</f>
        <v/>
      </c>
      <c r="Q14" s="53">
        <f>IF(OR([@[Scheduled Miles]]="",[@[Vehicle ID]]=""),"",IFERROR([@[Scheduled Miles]]/INDEX(tblVehicles[MPG],MATCH([@[Vehicle ID]],tblVehicles[Vehicle ID],0)),""))</f>
        <v/>
      </c>
      <c r="R14" s="57">
        <f>IF(OR([@[Estimated Gallons]]="",[@[Estimated Hours]]="",[@[Driver ID]]=""),"",IFERROR([@[Estimated Gallons]]*'Settings'!$B$4+[@[Scheduled Miles]]*'Settings'!$B$5+[@[Estimated Hours]]*INDEX(tblDrivers[Hourly Rate],MATCH([@[Driver ID]],tblDrivers[Driver ID],0)),""))</f>
        <v/>
      </c>
      <c r="S14" s="26" t="inlineStr">
        <is>
          <t>In Progress</t>
        </is>
      </c>
      <c r="T14" s="30" t="inlineStr">
        <is>
          <t>Call dispatch after airport pickup.</t>
        </is>
      </c>
      <c r="U1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4" s="23">
        <f>IF(COUNTA([@[Roster ID]],[@[Service Date]],[@[Route ID]],[@[Scheduled Start]],[@[Scheduled End]],[@[Driver ID]],[@[Vehicle ID]],[@Status],[@[Dispatch Notes]])=0,"",IF([@Status]="Canceled","Not Required",IF(AND([@[Driver Check]]="OK",[@[Vehicle Check]]="OK",[@[Schedule Check]]="OK"),"OK","Review")))</f>
        <v/>
      </c>
      <c r="Y14" s="58">
        <f>IF(OR([@[Service Date]]="",[@[Scheduled Start]]=""),"",IFERROR([@[Service Date]]+[@[Scheduled Start]],""))</f>
        <v/>
      </c>
      <c r="Z14" s="58">
        <f>IF(OR([@[Service Date]]="",[@[Scheduled Start]]="",[@[Scheduled End]]=""),"",IFERROR([@[Service Date]]+[@[Scheduled End]]+IF([@[Scheduled End]]&lt;[@[Scheduled Start]],1,0),""))</f>
        <v/>
      </c>
    </row>
    <row r="15">
      <c r="A15" s="26" t="inlineStr">
        <is>
          <t>SR-260909-01</t>
        </is>
      </c>
      <c r="B15" s="56" t="n">
        <v>46274</v>
      </c>
      <c r="C15" s="23">
        <f>IF([@[Service Date]]="","",TEXT([@[Service Date]],"ddd"))</f>
        <v/>
      </c>
      <c r="D15" s="26" t="inlineStr">
        <is>
          <t>RT-104</t>
        </is>
      </c>
      <c r="E15" s="24">
        <f>IF([@[Route ID]]="","",IFERROR(INDEX(tblRoutes[Route Name],MATCH([@[Route ID]],tblRoutes[Route ID],0)),"Not Found"))</f>
        <v/>
      </c>
      <c r="F15" s="24">
        <f>IF([@[Route ID]]="","",IFERROR(INDEX(tblRoutes[Origin],MATCH([@[Route ID]],tblRoutes[Route ID],0)),"Not Found"))</f>
        <v/>
      </c>
      <c r="G15" s="24">
        <f>IF([@[Route ID]]="","",IFERROR(INDEX(tblRoutes[Destination],MATCH([@[Route ID]],tblRoutes[Route ID],0)),"Not Found"))</f>
        <v/>
      </c>
      <c r="H15" s="28" t="n">
        <v>0.2916666666666667</v>
      </c>
      <c r="I15" s="28" t="n">
        <v>0.5</v>
      </c>
      <c r="J15" s="25">
        <f>IF(OR([@[Start Date/Time]]="",[@[End Date/Time]]=""),"",IFERROR(([@[End Date/Time]]-[@[Start Date/Time]])*24,""))</f>
        <v/>
      </c>
      <c r="K15" s="26" t="inlineStr"/>
      <c r="L15" s="24">
        <f>IF([@[Driver ID]]="","",IFERROR(INDEX(tblDrivers[Driver Name],MATCH([@[Driver ID]],tblDrivers[Driver ID],0)),"Not Found"))</f>
        <v/>
      </c>
      <c r="M15" s="26" t="inlineStr">
        <is>
          <t>V-102</t>
        </is>
      </c>
      <c r="N15" s="24">
        <f>IF([@[Vehicle ID]]="","",IFERROR(INDEX(tblVehicles[Unit Description],MATCH([@[Vehicle ID]],tblVehicles[Vehicle ID],0)),"Not Found"))</f>
        <v/>
      </c>
      <c r="O15" s="53">
        <f>IF([@[Route ID]]="","",IFERROR(INDEX(tblRoutes[Scheduled Miles],MATCH([@[Route ID]],tblRoutes[Route ID],0)),""))</f>
        <v/>
      </c>
      <c r="P15" s="16">
        <f>IF([@[Route ID]]="","",IFERROR(INDEX(tblRoutes[Planned Stops],MATCH([@[Route ID]],tblRoutes[Route ID],0)),""))</f>
        <v/>
      </c>
      <c r="Q15" s="53">
        <f>IF(OR([@[Scheduled Miles]]="",[@[Vehicle ID]]=""),"",IFERROR([@[Scheduled Miles]]/INDEX(tblVehicles[MPG],MATCH([@[Vehicle ID]],tblVehicles[Vehicle ID],0)),""))</f>
        <v/>
      </c>
      <c r="R15" s="57">
        <f>IF(OR([@[Estimated Gallons]]="",[@[Estimated Hours]]="",[@[Driver ID]]=""),"",IFERROR([@[Estimated Gallons]]*'Settings'!$B$4+[@[Scheduled Miles]]*'Settings'!$B$5+[@[Estimated Hours]]*INDEX(tblDrivers[Hourly Rate],MATCH([@[Driver ID]],tblDrivers[Driver ID],0)),""))</f>
        <v/>
      </c>
      <c r="S15" s="26" t="inlineStr">
        <is>
          <t>Planned</t>
        </is>
      </c>
      <c r="T15" s="30" t="inlineStr">
        <is>
          <t>Driver assignment pending.</t>
        </is>
      </c>
      <c r="U1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5" s="23">
        <f>IF(COUNTA([@[Roster ID]],[@[Service Date]],[@[Route ID]],[@[Scheduled Start]],[@[Scheduled End]],[@[Driver ID]],[@[Vehicle ID]],[@Status],[@[Dispatch Notes]])=0,"",IF([@Status]="Canceled","Not Required",IF(AND([@[Driver Check]]="OK",[@[Vehicle Check]]="OK",[@[Schedule Check]]="OK"),"OK","Review")))</f>
        <v/>
      </c>
      <c r="Y15" s="58">
        <f>IF(OR([@[Service Date]]="",[@[Scheduled Start]]=""),"",IFERROR([@[Service Date]]+[@[Scheduled Start]],""))</f>
        <v/>
      </c>
      <c r="Z15" s="58">
        <f>IF(OR([@[Service Date]]="",[@[Scheduled Start]]="",[@[Scheduled End]]=""),"",IFERROR([@[Service Date]]+[@[Scheduled End]]+IF([@[Scheduled End]]&lt;[@[Scheduled Start]],1,0),""))</f>
        <v/>
      </c>
    </row>
    <row r="16">
      <c r="A16" s="26" t="inlineStr">
        <is>
          <t>SR-260909-02</t>
        </is>
      </c>
      <c r="B16" s="56" t="n">
        <v>46274</v>
      </c>
      <c r="C16" s="23">
        <f>IF([@[Service Date]]="","",TEXT([@[Service Date]],"ddd"))</f>
        <v/>
      </c>
      <c r="D16" s="26" t="inlineStr">
        <is>
          <t>RT-105</t>
        </is>
      </c>
      <c r="E16" s="24">
        <f>IF([@[Route ID]]="","",IFERROR(INDEX(tblRoutes[Route Name],MATCH([@[Route ID]],tblRoutes[Route ID],0)),"Not Found"))</f>
        <v/>
      </c>
      <c r="F16" s="24">
        <f>IF([@[Route ID]]="","",IFERROR(INDEX(tblRoutes[Origin],MATCH([@[Route ID]],tblRoutes[Route ID],0)),"Not Found"))</f>
        <v/>
      </c>
      <c r="G16" s="24">
        <f>IF([@[Route ID]]="","",IFERROR(INDEX(tblRoutes[Destination],MATCH([@[Route ID]],tblRoutes[Route ID],0)),"Not Found"))</f>
        <v/>
      </c>
      <c r="H16" s="28" t="n">
        <v>0.3333333333333333</v>
      </c>
      <c r="I16" s="28" t="n">
        <v>0.4791666666666667</v>
      </c>
      <c r="J16" s="25">
        <f>IF(OR([@[Start Date/Time]]="",[@[End Date/Time]]=""),"",IFERROR(([@[End Date/Time]]-[@[Start Date/Time]])*24,""))</f>
        <v/>
      </c>
      <c r="K16" s="26" t="inlineStr">
        <is>
          <t>D-006</t>
        </is>
      </c>
      <c r="L16" s="24">
        <f>IF([@[Driver ID]]="","",IFERROR(INDEX(tblDrivers[Driver Name],MATCH([@[Driver ID]],tblDrivers[Driver ID],0)),"Not Found"))</f>
        <v/>
      </c>
      <c r="M16" s="26" t="inlineStr">
        <is>
          <t>V-106</t>
        </is>
      </c>
      <c r="N16" s="24">
        <f>IF([@[Vehicle ID]]="","",IFERROR(INDEX(tblVehicles[Unit Description],MATCH([@[Vehicle ID]],tblVehicles[Vehicle ID],0)),"Not Found"))</f>
        <v/>
      </c>
      <c r="O16" s="53">
        <f>IF([@[Route ID]]="","",IFERROR(INDEX(tblRoutes[Scheduled Miles],MATCH([@[Route ID]],tblRoutes[Route ID],0)),""))</f>
        <v/>
      </c>
      <c r="P16" s="16">
        <f>IF([@[Route ID]]="","",IFERROR(INDEX(tblRoutes[Planned Stops],MATCH([@[Route ID]],tblRoutes[Route ID],0)),""))</f>
        <v/>
      </c>
      <c r="Q16" s="53">
        <f>IF(OR([@[Scheduled Miles]]="",[@[Vehicle ID]]=""),"",IFERROR([@[Scheduled Miles]]/INDEX(tblVehicles[MPG],MATCH([@[Vehicle ID]],tblVehicles[Vehicle ID],0)),""))</f>
        <v/>
      </c>
      <c r="R16" s="57">
        <f>IF(OR([@[Estimated Gallons]]="",[@[Estimated Hours]]="",[@[Driver ID]]=""),"",IFERROR([@[Estimated Gallons]]*'Settings'!$B$4+[@[Scheduled Miles]]*'Settings'!$B$5+[@[Estimated Hours]]*INDEX(tblDrivers[Hourly Rate],MATCH([@[Driver ID]],tblDrivers[Driver ID],0)),""))</f>
        <v/>
      </c>
      <c r="S16" s="26" t="inlineStr">
        <is>
          <t>Planned</t>
        </is>
      </c>
      <c r="T16" s="30" t="inlineStr">
        <is>
          <t>Backup assignment entered for review.</t>
        </is>
      </c>
      <c r="U1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6" s="23">
        <f>IF(COUNTA([@[Roster ID]],[@[Service Date]],[@[Route ID]],[@[Scheduled Start]],[@[Scheduled End]],[@[Driver ID]],[@[Vehicle ID]],[@Status],[@[Dispatch Notes]])=0,"",IF([@Status]="Canceled","Not Required",IF(AND([@[Driver Check]]="OK",[@[Vehicle Check]]="OK",[@[Schedule Check]]="OK"),"OK","Review")))</f>
        <v/>
      </c>
      <c r="Y16" s="58">
        <f>IF(OR([@[Service Date]]="",[@[Scheduled Start]]=""),"",IFERROR([@[Service Date]]+[@[Scheduled Start]],""))</f>
        <v/>
      </c>
      <c r="Z16" s="58">
        <f>IF(OR([@[Service Date]]="",[@[Scheduled Start]]="",[@[Scheduled End]]=""),"",IFERROR([@[Service Date]]+[@[Scheduled End]]+IF([@[Scheduled End]]&lt;[@[Scheduled Start]],1,0),""))</f>
        <v/>
      </c>
    </row>
    <row r="17">
      <c r="A17" s="26" t="n"/>
      <c r="B17" s="56" t="n"/>
      <c r="C17" s="23">
        <f>IF([@[Service Date]]="","",TEXT([@[Service Date]],"ddd"))</f>
        <v/>
      </c>
      <c r="D17" s="26" t="n"/>
      <c r="E17" s="24">
        <f>IF([@[Route ID]]="","",IFERROR(INDEX(tblRoutes[Route Name],MATCH([@[Route ID]],tblRoutes[Route ID],0)),"Not Found"))</f>
        <v/>
      </c>
      <c r="F17" s="24">
        <f>IF([@[Route ID]]="","",IFERROR(INDEX(tblRoutes[Origin],MATCH([@[Route ID]],tblRoutes[Route ID],0)),"Not Found"))</f>
        <v/>
      </c>
      <c r="G17" s="24">
        <f>IF([@[Route ID]]="","",IFERROR(INDEX(tblRoutes[Destination],MATCH([@[Route ID]],tblRoutes[Route ID],0)),"Not Found"))</f>
        <v/>
      </c>
      <c r="H17" s="28" t="n"/>
      <c r="I17" s="28" t="n"/>
      <c r="J17" s="25">
        <f>IF(OR([@[Start Date/Time]]="",[@[End Date/Time]]=""),"",IFERROR(([@[End Date/Time]]-[@[Start Date/Time]])*24,""))</f>
        <v/>
      </c>
      <c r="K17" s="26" t="n"/>
      <c r="L17" s="24">
        <f>IF([@[Driver ID]]="","",IFERROR(INDEX(tblDrivers[Driver Name],MATCH([@[Driver ID]],tblDrivers[Driver ID],0)),"Not Found"))</f>
        <v/>
      </c>
      <c r="M17" s="26" t="n"/>
      <c r="N17" s="24">
        <f>IF([@[Vehicle ID]]="","",IFERROR(INDEX(tblVehicles[Unit Description],MATCH([@[Vehicle ID]],tblVehicles[Vehicle ID],0)),"Not Found"))</f>
        <v/>
      </c>
      <c r="O17" s="53">
        <f>IF([@[Route ID]]="","",IFERROR(INDEX(tblRoutes[Scheduled Miles],MATCH([@[Route ID]],tblRoutes[Route ID],0)),""))</f>
        <v/>
      </c>
      <c r="P17" s="16">
        <f>IF([@[Route ID]]="","",IFERROR(INDEX(tblRoutes[Planned Stops],MATCH([@[Route ID]],tblRoutes[Route ID],0)),""))</f>
        <v/>
      </c>
      <c r="Q17" s="53">
        <f>IF(OR([@[Scheduled Miles]]="",[@[Vehicle ID]]=""),"",IFERROR([@[Scheduled Miles]]/INDEX(tblVehicles[MPG],MATCH([@[Vehicle ID]],tblVehicles[Vehicle ID],0)),""))</f>
        <v/>
      </c>
      <c r="R17" s="57">
        <f>IF(OR([@[Estimated Gallons]]="",[@[Estimated Hours]]="",[@[Driver ID]]=""),"",IFERROR([@[Estimated Gallons]]*'Settings'!$B$4+[@[Scheduled Miles]]*'Settings'!$B$5+[@[Estimated Hours]]*INDEX(tblDrivers[Hourly Rate],MATCH([@[Driver ID]],tblDrivers[Driver ID],0)),""))</f>
        <v/>
      </c>
      <c r="S17" s="26" t="n"/>
      <c r="T17" s="30" t="n"/>
      <c r="U1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7" s="23">
        <f>IF(COUNTA([@[Roster ID]],[@[Service Date]],[@[Route ID]],[@[Scheduled Start]],[@[Scheduled End]],[@[Driver ID]],[@[Vehicle ID]],[@Status],[@[Dispatch Notes]])=0,"",IF([@Status]="Canceled","Not Required",IF(AND([@[Driver Check]]="OK",[@[Vehicle Check]]="OK",[@[Schedule Check]]="OK"),"OK","Review")))</f>
        <v/>
      </c>
      <c r="Y17" s="58">
        <f>IF(OR([@[Service Date]]="",[@[Scheduled Start]]=""),"",IFERROR([@[Service Date]]+[@[Scheduled Start]],""))</f>
        <v/>
      </c>
      <c r="Z17" s="58">
        <f>IF(OR([@[Service Date]]="",[@[Scheduled Start]]="",[@[Scheduled End]]=""),"",IFERROR([@[Service Date]]+[@[Scheduled End]]+IF([@[Scheduled End]]&lt;[@[Scheduled Start]],1,0),""))</f>
        <v/>
      </c>
    </row>
    <row r="18">
      <c r="A18" s="26" t="n"/>
      <c r="B18" s="56" t="n"/>
      <c r="C18" s="23">
        <f>IF([@[Service Date]]="","",TEXT([@[Service Date]],"ddd"))</f>
        <v/>
      </c>
      <c r="D18" s="26" t="n"/>
      <c r="E18" s="24">
        <f>IF([@[Route ID]]="","",IFERROR(INDEX(tblRoutes[Route Name],MATCH([@[Route ID]],tblRoutes[Route ID],0)),"Not Found"))</f>
        <v/>
      </c>
      <c r="F18" s="24">
        <f>IF([@[Route ID]]="","",IFERROR(INDEX(tblRoutes[Origin],MATCH([@[Route ID]],tblRoutes[Route ID],0)),"Not Found"))</f>
        <v/>
      </c>
      <c r="G18" s="24">
        <f>IF([@[Route ID]]="","",IFERROR(INDEX(tblRoutes[Destination],MATCH([@[Route ID]],tblRoutes[Route ID],0)),"Not Found"))</f>
        <v/>
      </c>
      <c r="H18" s="28" t="n"/>
      <c r="I18" s="28" t="n"/>
      <c r="J18" s="25">
        <f>IF(OR([@[Start Date/Time]]="",[@[End Date/Time]]=""),"",IFERROR(([@[End Date/Time]]-[@[Start Date/Time]])*24,""))</f>
        <v/>
      </c>
      <c r="K18" s="26" t="n"/>
      <c r="L18" s="24">
        <f>IF([@[Driver ID]]="","",IFERROR(INDEX(tblDrivers[Driver Name],MATCH([@[Driver ID]],tblDrivers[Driver ID],0)),"Not Found"))</f>
        <v/>
      </c>
      <c r="M18" s="26" t="n"/>
      <c r="N18" s="24">
        <f>IF([@[Vehicle ID]]="","",IFERROR(INDEX(tblVehicles[Unit Description],MATCH([@[Vehicle ID]],tblVehicles[Vehicle ID],0)),"Not Found"))</f>
        <v/>
      </c>
      <c r="O18" s="53">
        <f>IF([@[Route ID]]="","",IFERROR(INDEX(tblRoutes[Scheduled Miles],MATCH([@[Route ID]],tblRoutes[Route ID],0)),""))</f>
        <v/>
      </c>
      <c r="P18" s="16">
        <f>IF([@[Route ID]]="","",IFERROR(INDEX(tblRoutes[Planned Stops],MATCH([@[Route ID]],tblRoutes[Route ID],0)),""))</f>
        <v/>
      </c>
      <c r="Q18" s="53">
        <f>IF(OR([@[Scheduled Miles]]="",[@[Vehicle ID]]=""),"",IFERROR([@[Scheduled Miles]]/INDEX(tblVehicles[MPG],MATCH([@[Vehicle ID]],tblVehicles[Vehicle ID],0)),""))</f>
        <v/>
      </c>
      <c r="R18" s="57">
        <f>IF(OR([@[Estimated Gallons]]="",[@[Estimated Hours]]="",[@[Driver ID]]=""),"",IFERROR([@[Estimated Gallons]]*'Settings'!$B$4+[@[Scheduled Miles]]*'Settings'!$B$5+[@[Estimated Hours]]*INDEX(tblDrivers[Hourly Rate],MATCH([@[Driver ID]],tblDrivers[Driver ID],0)),""))</f>
        <v/>
      </c>
      <c r="S18" s="26" t="n"/>
      <c r="T18" s="30" t="n"/>
      <c r="U1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8" s="23">
        <f>IF(COUNTA([@[Roster ID]],[@[Service Date]],[@[Route ID]],[@[Scheduled Start]],[@[Scheduled End]],[@[Driver ID]],[@[Vehicle ID]],[@Status],[@[Dispatch Notes]])=0,"",IF([@Status]="Canceled","Not Required",IF(AND([@[Driver Check]]="OK",[@[Vehicle Check]]="OK",[@[Schedule Check]]="OK"),"OK","Review")))</f>
        <v/>
      </c>
      <c r="Y18" s="58">
        <f>IF(OR([@[Service Date]]="",[@[Scheduled Start]]=""),"",IFERROR([@[Service Date]]+[@[Scheduled Start]],""))</f>
        <v/>
      </c>
      <c r="Z18" s="58">
        <f>IF(OR([@[Service Date]]="",[@[Scheduled Start]]="",[@[Scheduled End]]=""),"",IFERROR([@[Service Date]]+[@[Scheduled End]]+IF([@[Scheduled End]]&lt;[@[Scheduled Start]],1,0),""))</f>
        <v/>
      </c>
    </row>
    <row r="19">
      <c r="A19" s="26" t="n"/>
      <c r="B19" s="56" t="n"/>
      <c r="C19" s="23">
        <f>IF([@[Service Date]]="","",TEXT([@[Service Date]],"ddd"))</f>
        <v/>
      </c>
      <c r="D19" s="26" t="n"/>
      <c r="E19" s="24">
        <f>IF([@[Route ID]]="","",IFERROR(INDEX(tblRoutes[Route Name],MATCH([@[Route ID]],tblRoutes[Route ID],0)),"Not Found"))</f>
        <v/>
      </c>
      <c r="F19" s="24">
        <f>IF([@[Route ID]]="","",IFERROR(INDEX(tblRoutes[Origin],MATCH([@[Route ID]],tblRoutes[Route ID],0)),"Not Found"))</f>
        <v/>
      </c>
      <c r="G19" s="24">
        <f>IF([@[Route ID]]="","",IFERROR(INDEX(tblRoutes[Destination],MATCH([@[Route ID]],tblRoutes[Route ID],0)),"Not Found"))</f>
        <v/>
      </c>
      <c r="H19" s="28" t="n"/>
      <c r="I19" s="28" t="n"/>
      <c r="J19" s="25">
        <f>IF(OR([@[Start Date/Time]]="",[@[End Date/Time]]=""),"",IFERROR(([@[End Date/Time]]-[@[Start Date/Time]])*24,""))</f>
        <v/>
      </c>
      <c r="K19" s="26" t="n"/>
      <c r="L19" s="24">
        <f>IF([@[Driver ID]]="","",IFERROR(INDEX(tblDrivers[Driver Name],MATCH([@[Driver ID]],tblDrivers[Driver ID],0)),"Not Found"))</f>
        <v/>
      </c>
      <c r="M19" s="26" t="n"/>
      <c r="N19" s="24">
        <f>IF([@[Vehicle ID]]="","",IFERROR(INDEX(tblVehicles[Unit Description],MATCH([@[Vehicle ID]],tblVehicles[Vehicle ID],0)),"Not Found"))</f>
        <v/>
      </c>
      <c r="O19" s="53">
        <f>IF([@[Route ID]]="","",IFERROR(INDEX(tblRoutes[Scheduled Miles],MATCH([@[Route ID]],tblRoutes[Route ID],0)),""))</f>
        <v/>
      </c>
      <c r="P19" s="16">
        <f>IF([@[Route ID]]="","",IFERROR(INDEX(tblRoutes[Planned Stops],MATCH([@[Route ID]],tblRoutes[Route ID],0)),""))</f>
        <v/>
      </c>
      <c r="Q19" s="53">
        <f>IF(OR([@[Scheduled Miles]]="",[@[Vehicle ID]]=""),"",IFERROR([@[Scheduled Miles]]/INDEX(tblVehicles[MPG],MATCH([@[Vehicle ID]],tblVehicles[Vehicle ID],0)),""))</f>
        <v/>
      </c>
      <c r="R19" s="57">
        <f>IF(OR([@[Estimated Gallons]]="",[@[Estimated Hours]]="",[@[Driver ID]]=""),"",IFERROR([@[Estimated Gallons]]*'Settings'!$B$4+[@[Scheduled Miles]]*'Settings'!$B$5+[@[Estimated Hours]]*INDEX(tblDrivers[Hourly Rate],MATCH([@[Driver ID]],tblDrivers[Driver ID],0)),""))</f>
        <v/>
      </c>
      <c r="S19" s="26" t="n"/>
      <c r="T19" s="30" t="n"/>
      <c r="U1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9" s="23">
        <f>IF(COUNTA([@[Roster ID]],[@[Service Date]],[@[Route ID]],[@[Scheduled Start]],[@[Scheduled End]],[@[Driver ID]],[@[Vehicle ID]],[@Status],[@[Dispatch Notes]])=0,"",IF([@Status]="Canceled","Not Required",IF(AND([@[Driver Check]]="OK",[@[Vehicle Check]]="OK",[@[Schedule Check]]="OK"),"OK","Review")))</f>
        <v/>
      </c>
      <c r="Y19" s="58">
        <f>IF(OR([@[Service Date]]="",[@[Scheduled Start]]=""),"",IFERROR([@[Service Date]]+[@[Scheduled Start]],""))</f>
        <v/>
      </c>
      <c r="Z19" s="58">
        <f>IF(OR([@[Service Date]]="",[@[Scheduled Start]]="",[@[Scheduled End]]=""),"",IFERROR([@[Service Date]]+[@[Scheduled End]]+IF([@[Scheduled End]]&lt;[@[Scheduled Start]],1,0),""))</f>
        <v/>
      </c>
    </row>
    <row r="20">
      <c r="A20" s="26" t="n"/>
      <c r="B20" s="56" t="n"/>
      <c r="C20" s="23">
        <f>IF([@[Service Date]]="","",TEXT([@[Service Date]],"ddd"))</f>
        <v/>
      </c>
      <c r="D20" s="26" t="n"/>
      <c r="E20" s="24">
        <f>IF([@[Route ID]]="","",IFERROR(INDEX(tblRoutes[Route Name],MATCH([@[Route ID]],tblRoutes[Route ID],0)),"Not Found"))</f>
        <v/>
      </c>
      <c r="F20" s="24">
        <f>IF([@[Route ID]]="","",IFERROR(INDEX(tblRoutes[Origin],MATCH([@[Route ID]],tblRoutes[Route ID],0)),"Not Found"))</f>
        <v/>
      </c>
      <c r="G20" s="24">
        <f>IF([@[Route ID]]="","",IFERROR(INDEX(tblRoutes[Destination],MATCH([@[Route ID]],tblRoutes[Route ID],0)),"Not Found"))</f>
        <v/>
      </c>
      <c r="H20" s="28" t="n"/>
      <c r="I20" s="28" t="n"/>
      <c r="J20" s="25">
        <f>IF(OR([@[Start Date/Time]]="",[@[End Date/Time]]=""),"",IFERROR(([@[End Date/Time]]-[@[Start Date/Time]])*24,""))</f>
        <v/>
      </c>
      <c r="K20" s="26" t="n"/>
      <c r="L20" s="24">
        <f>IF([@[Driver ID]]="","",IFERROR(INDEX(tblDrivers[Driver Name],MATCH([@[Driver ID]],tblDrivers[Driver ID],0)),"Not Found"))</f>
        <v/>
      </c>
      <c r="M20" s="26" t="n"/>
      <c r="N20" s="24">
        <f>IF([@[Vehicle ID]]="","",IFERROR(INDEX(tblVehicles[Unit Description],MATCH([@[Vehicle ID]],tblVehicles[Vehicle ID],0)),"Not Found"))</f>
        <v/>
      </c>
      <c r="O20" s="53">
        <f>IF([@[Route ID]]="","",IFERROR(INDEX(tblRoutes[Scheduled Miles],MATCH([@[Route ID]],tblRoutes[Route ID],0)),""))</f>
        <v/>
      </c>
      <c r="P20" s="16">
        <f>IF([@[Route ID]]="","",IFERROR(INDEX(tblRoutes[Planned Stops],MATCH([@[Route ID]],tblRoutes[Route ID],0)),""))</f>
        <v/>
      </c>
      <c r="Q20" s="53">
        <f>IF(OR([@[Scheduled Miles]]="",[@[Vehicle ID]]=""),"",IFERROR([@[Scheduled Miles]]/INDEX(tblVehicles[MPG],MATCH([@[Vehicle ID]],tblVehicles[Vehicle ID],0)),""))</f>
        <v/>
      </c>
      <c r="R20" s="57">
        <f>IF(OR([@[Estimated Gallons]]="",[@[Estimated Hours]]="",[@[Driver ID]]=""),"",IFERROR([@[Estimated Gallons]]*'Settings'!$B$4+[@[Scheduled Miles]]*'Settings'!$B$5+[@[Estimated Hours]]*INDEX(tblDrivers[Hourly Rate],MATCH([@[Driver ID]],tblDrivers[Driver ID],0)),""))</f>
        <v/>
      </c>
      <c r="S20" s="26" t="n"/>
      <c r="T20" s="30" t="n"/>
      <c r="U2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0" s="23">
        <f>IF(COUNTA([@[Roster ID]],[@[Service Date]],[@[Route ID]],[@[Scheduled Start]],[@[Scheduled End]],[@[Driver ID]],[@[Vehicle ID]],[@Status],[@[Dispatch Notes]])=0,"",IF([@Status]="Canceled","Not Required",IF(AND([@[Driver Check]]="OK",[@[Vehicle Check]]="OK",[@[Schedule Check]]="OK"),"OK","Review")))</f>
        <v/>
      </c>
      <c r="Y20" s="58">
        <f>IF(OR([@[Service Date]]="",[@[Scheduled Start]]=""),"",IFERROR([@[Service Date]]+[@[Scheduled Start]],""))</f>
        <v/>
      </c>
      <c r="Z20" s="58">
        <f>IF(OR([@[Service Date]]="",[@[Scheduled Start]]="",[@[Scheduled End]]=""),"",IFERROR([@[Service Date]]+[@[Scheduled End]]+IF([@[Scheduled End]]&lt;[@[Scheduled Start]],1,0),""))</f>
        <v/>
      </c>
    </row>
    <row r="21">
      <c r="A21" s="26" t="n"/>
      <c r="B21" s="56" t="n"/>
      <c r="C21" s="23">
        <f>IF([@[Service Date]]="","",TEXT([@[Service Date]],"ddd"))</f>
        <v/>
      </c>
      <c r="D21" s="26" t="n"/>
      <c r="E21" s="24">
        <f>IF([@[Route ID]]="","",IFERROR(INDEX(tblRoutes[Route Name],MATCH([@[Route ID]],tblRoutes[Route ID],0)),"Not Found"))</f>
        <v/>
      </c>
      <c r="F21" s="24">
        <f>IF([@[Route ID]]="","",IFERROR(INDEX(tblRoutes[Origin],MATCH([@[Route ID]],tblRoutes[Route ID],0)),"Not Found"))</f>
        <v/>
      </c>
      <c r="G21" s="24">
        <f>IF([@[Route ID]]="","",IFERROR(INDEX(tblRoutes[Destination],MATCH([@[Route ID]],tblRoutes[Route ID],0)),"Not Found"))</f>
        <v/>
      </c>
      <c r="H21" s="28" t="n"/>
      <c r="I21" s="28" t="n"/>
      <c r="J21" s="25">
        <f>IF(OR([@[Start Date/Time]]="",[@[End Date/Time]]=""),"",IFERROR(([@[End Date/Time]]-[@[Start Date/Time]])*24,""))</f>
        <v/>
      </c>
      <c r="K21" s="26" t="n"/>
      <c r="L21" s="24">
        <f>IF([@[Driver ID]]="","",IFERROR(INDEX(tblDrivers[Driver Name],MATCH([@[Driver ID]],tblDrivers[Driver ID],0)),"Not Found"))</f>
        <v/>
      </c>
      <c r="M21" s="26" t="n"/>
      <c r="N21" s="24">
        <f>IF([@[Vehicle ID]]="","",IFERROR(INDEX(tblVehicles[Unit Description],MATCH([@[Vehicle ID]],tblVehicles[Vehicle ID],0)),"Not Found"))</f>
        <v/>
      </c>
      <c r="O21" s="53">
        <f>IF([@[Route ID]]="","",IFERROR(INDEX(tblRoutes[Scheduled Miles],MATCH([@[Route ID]],tblRoutes[Route ID],0)),""))</f>
        <v/>
      </c>
      <c r="P21" s="16">
        <f>IF([@[Route ID]]="","",IFERROR(INDEX(tblRoutes[Planned Stops],MATCH([@[Route ID]],tblRoutes[Route ID],0)),""))</f>
        <v/>
      </c>
      <c r="Q21" s="53">
        <f>IF(OR([@[Scheduled Miles]]="",[@[Vehicle ID]]=""),"",IFERROR([@[Scheduled Miles]]/INDEX(tblVehicles[MPG],MATCH([@[Vehicle ID]],tblVehicles[Vehicle ID],0)),""))</f>
        <v/>
      </c>
      <c r="R21" s="57">
        <f>IF(OR([@[Estimated Gallons]]="",[@[Estimated Hours]]="",[@[Driver ID]]=""),"",IFERROR([@[Estimated Gallons]]*'Settings'!$B$4+[@[Scheduled Miles]]*'Settings'!$B$5+[@[Estimated Hours]]*INDEX(tblDrivers[Hourly Rate],MATCH([@[Driver ID]],tblDrivers[Driver ID],0)),""))</f>
        <v/>
      </c>
      <c r="S21" s="26" t="n"/>
      <c r="T21" s="30" t="n"/>
      <c r="U2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1" s="23">
        <f>IF(COUNTA([@[Roster ID]],[@[Service Date]],[@[Route ID]],[@[Scheduled Start]],[@[Scheduled End]],[@[Driver ID]],[@[Vehicle ID]],[@Status],[@[Dispatch Notes]])=0,"",IF([@Status]="Canceled","Not Required",IF(AND([@[Driver Check]]="OK",[@[Vehicle Check]]="OK",[@[Schedule Check]]="OK"),"OK","Review")))</f>
        <v/>
      </c>
      <c r="Y21" s="58">
        <f>IF(OR([@[Service Date]]="",[@[Scheduled Start]]=""),"",IFERROR([@[Service Date]]+[@[Scheduled Start]],""))</f>
        <v/>
      </c>
      <c r="Z21" s="58">
        <f>IF(OR([@[Service Date]]="",[@[Scheduled Start]]="",[@[Scheduled End]]=""),"",IFERROR([@[Service Date]]+[@[Scheduled End]]+IF([@[Scheduled End]]&lt;[@[Scheduled Start]],1,0),""))</f>
        <v/>
      </c>
    </row>
    <row r="22">
      <c r="A22" s="26" t="n"/>
      <c r="B22" s="56" t="n"/>
      <c r="C22" s="23">
        <f>IF([@[Service Date]]="","",TEXT([@[Service Date]],"ddd"))</f>
        <v/>
      </c>
      <c r="D22" s="26" t="n"/>
      <c r="E22" s="24">
        <f>IF([@[Route ID]]="","",IFERROR(INDEX(tblRoutes[Route Name],MATCH([@[Route ID]],tblRoutes[Route ID],0)),"Not Found"))</f>
        <v/>
      </c>
      <c r="F22" s="24">
        <f>IF([@[Route ID]]="","",IFERROR(INDEX(tblRoutes[Origin],MATCH([@[Route ID]],tblRoutes[Route ID],0)),"Not Found"))</f>
        <v/>
      </c>
      <c r="G22" s="24">
        <f>IF([@[Route ID]]="","",IFERROR(INDEX(tblRoutes[Destination],MATCH([@[Route ID]],tblRoutes[Route ID],0)),"Not Found"))</f>
        <v/>
      </c>
      <c r="H22" s="28" t="n"/>
      <c r="I22" s="28" t="n"/>
      <c r="J22" s="25">
        <f>IF(OR([@[Start Date/Time]]="",[@[End Date/Time]]=""),"",IFERROR(([@[End Date/Time]]-[@[Start Date/Time]])*24,""))</f>
        <v/>
      </c>
      <c r="K22" s="26" t="n"/>
      <c r="L22" s="24">
        <f>IF([@[Driver ID]]="","",IFERROR(INDEX(tblDrivers[Driver Name],MATCH([@[Driver ID]],tblDrivers[Driver ID],0)),"Not Found"))</f>
        <v/>
      </c>
      <c r="M22" s="26" t="n"/>
      <c r="N22" s="24">
        <f>IF([@[Vehicle ID]]="","",IFERROR(INDEX(tblVehicles[Unit Description],MATCH([@[Vehicle ID]],tblVehicles[Vehicle ID],0)),"Not Found"))</f>
        <v/>
      </c>
      <c r="O22" s="53">
        <f>IF([@[Route ID]]="","",IFERROR(INDEX(tblRoutes[Scheduled Miles],MATCH([@[Route ID]],tblRoutes[Route ID],0)),""))</f>
        <v/>
      </c>
      <c r="P22" s="16">
        <f>IF([@[Route ID]]="","",IFERROR(INDEX(tblRoutes[Planned Stops],MATCH([@[Route ID]],tblRoutes[Route ID],0)),""))</f>
        <v/>
      </c>
      <c r="Q22" s="53">
        <f>IF(OR([@[Scheduled Miles]]="",[@[Vehicle ID]]=""),"",IFERROR([@[Scheduled Miles]]/INDEX(tblVehicles[MPG],MATCH([@[Vehicle ID]],tblVehicles[Vehicle ID],0)),""))</f>
        <v/>
      </c>
      <c r="R22" s="57">
        <f>IF(OR([@[Estimated Gallons]]="",[@[Estimated Hours]]="",[@[Driver ID]]=""),"",IFERROR([@[Estimated Gallons]]*'Settings'!$B$4+[@[Scheduled Miles]]*'Settings'!$B$5+[@[Estimated Hours]]*INDEX(tblDrivers[Hourly Rate],MATCH([@[Driver ID]],tblDrivers[Driver ID],0)),""))</f>
        <v/>
      </c>
      <c r="S22" s="26" t="n"/>
      <c r="T22" s="30" t="n"/>
      <c r="U2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2" s="23">
        <f>IF(COUNTA([@[Roster ID]],[@[Service Date]],[@[Route ID]],[@[Scheduled Start]],[@[Scheduled End]],[@[Driver ID]],[@[Vehicle ID]],[@Status],[@[Dispatch Notes]])=0,"",IF([@Status]="Canceled","Not Required",IF(AND([@[Driver Check]]="OK",[@[Vehicle Check]]="OK",[@[Schedule Check]]="OK"),"OK","Review")))</f>
        <v/>
      </c>
      <c r="Y22" s="58">
        <f>IF(OR([@[Service Date]]="",[@[Scheduled Start]]=""),"",IFERROR([@[Service Date]]+[@[Scheduled Start]],""))</f>
        <v/>
      </c>
      <c r="Z22" s="58">
        <f>IF(OR([@[Service Date]]="",[@[Scheduled Start]]="",[@[Scheduled End]]=""),"",IFERROR([@[Service Date]]+[@[Scheduled End]]+IF([@[Scheduled End]]&lt;[@[Scheduled Start]],1,0),""))</f>
        <v/>
      </c>
    </row>
    <row r="23">
      <c r="A23" s="26" t="n"/>
      <c r="B23" s="56" t="n"/>
      <c r="C23" s="23">
        <f>IF([@[Service Date]]="","",TEXT([@[Service Date]],"ddd"))</f>
        <v/>
      </c>
      <c r="D23" s="26" t="n"/>
      <c r="E23" s="24">
        <f>IF([@[Route ID]]="","",IFERROR(INDEX(tblRoutes[Route Name],MATCH([@[Route ID]],tblRoutes[Route ID],0)),"Not Found"))</f>
        <v/>
      </c>
      <c r="F23" s="24">
        <f>IF([@[Route ID]]="","",IFERROR(INDEX(tblRoutes[Origin],MATCH([@[Route ID]],tblRoutes[Route ID],0)),"Not Found"))</f>
        <v/>
      </c>
      <c r="G23" s="24">
        <f>IF([@[Route ID]]="","",IFERROR(INDEX(tblRoutes[Destination],MATCH([@[Route ID]],tblRoutes[Route ID],0)),"Not Found"))</f>
        <v/>
      </c>
      <c r="H23" s="28" t="n"/>
      <c r="I23" s="28" t="n"/>
      <c r="J23" s="25">
        <f>IF(OR([@[Start Date/Time]]="",[@[End Date/Time]]=""),"",IFERROR(([@[End Date/Time]]-[@[Start Date/Time]])*24,""))</f>
        <v/>
      </c>
      <c r="K23" s="26" t="n"/>
      <c r="L23" s="24">
        <f>IF([@[Driver ID]]="","",IFERROR(INDEX(tblDrivers[Driver Name],MATCH([@[Driver ID]],tblDrivers[Driver ID],0)),"Not Found"))</f>
        <v/>
      </c>
      <c r="M23" s="26" t="n"/>
      <c r="N23" s="24">
        <f>IF([@[Vehicle ID]]="","",IFERROR(INDEX(tblVehicles[Unit Description],MATCH([@[Vehicle ID]],tblVehicles[Vehicle ID],0)),"Not Found"))</f>
        <v/>
      </c>
      <c r="O23" s="53">
        <f>IF([@[Route ID]]="","",IFERROR(INDEX(tblRoutes[Scheduled Miles],MATCH([@[Route ID]],tblRoutes[Route ID],0)),""))</f>
        <v/>
      </c>
      <c r="P23" s="16">
        <f>IF([@[Route ID]]="","",IFERROR(INDEX(tblRoutes[Planned Stops],MATCH([@[Route ID]],tblRoutes[Route ID],0)),""))</f>
        <v/>
      </c>
      <c r="Q23" s="53">
        <f>IF(OR([@[Scheduled Miles]]="",[@[Vehicle ID]]=""),"",IFERROR([@[Scheduled Miles]]/INDEX(tblVehicles[MPG],MATCH([@[Vehicle ID]],tblVehicles[Vehicle ID],0)),""))</f>
        <v/>
      </c>
      <c r="R23" s="57">
        <f>IF(OR([@[Estimated Gallons]]="",[@[Estimated Hours]]="",[@[Driver ID]]=""),"",IFERROR([@[Estimated Gallons]]*'Settings'!$B$4+[@[Scheduled Miles]]*'Settings'!$B$5+[@[Estimated Hours]]*INDEX(tblDrivers[Hourly Rate],MATCH([@[Driver ID]],tblDrivers[Driver ID],0)),""))</f>
        <v/>
      </c>
      <c r="S23" s="26" t="n"/>
      <c r="T23" s="30" t="n"/>
      <c r="U2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3" s="23">
        <f>IF(COUNTA([@[Roster ID]],[@[Service Date]],[@[Route ID]],[@[Scheduled Start]],[@[Scheduled End]],[@[Driver ID]],[@[Vehicle ID]],[@Status],[@[Dispatch Notes]])=0,"",IF([@Status]="Canceled","Not Required",IF(AND([@[Driver Check]]="OK",[@[Vehicle Check]]="OK",[@[Schedule Check]]="OK"),"OK","Review")))</f>
        <v/>
      </c>
      <c r="Y23" s="58">
        <f>IF(OR([@[Service Date]]="",[@[Scheduled Start]]=""),"",IFERROR([@[Service Date]]+[@[Scheduled Start]],""))</f>
        <v/>
      </c>
      <c r="Z23" s="58">
        <f>IF(OR([@[Service Date]]="",[@[Scheduled Start]]="",[@[Scheduled End]]=""),"",IFERROR([@[Service Date]]+[@[Scheduled End]]+IF([@[Scheduled End]]&lt;[@[Scheduled Start]],1,0),""))</f>
        <v/>
      </c>
    </row>
    <row r="24">
      <c r="A24" s="26" t="n"/>
      <c r="B24" s="56" t="n"/>
      <c r="C24" s="23">
        <f>IF([@[Service Date]]="","",TEXT([@[Service Date]],"ddd"))</f>
        <v/>
      </c>
      <c r="D24" s="26" t="n"/>
      <c r="E24" s="24">
        <f>IF([@[Route ID]]="","",IFERROR(INDEX(tblRoutes[Route Name],MATCH([@[Route ID]],tblRoutes[Route ID],0)),"Not Found"))</f>
        <v/>
      </c>
      <c r="F24" s="24">
        <f>IF([@[Route ID]]="","",IFERROR(INDEX(tblRoutes[Origin],MATCH([@[Route ID]],tblRoutes[Route ID],0)),"Not Found"))</f>
        <v/>
      </c>
      <c r="G24" s="24">
        <f>IF([@[Route ID]]="","",IFERROR(INDEX(tblRoutes[Destination],MATCH([@[Route ID]],tblRoutes[Route ID],0)),"Not Found"))</f>
        <v/>
      </c>
      <c r="H24" s="28" t="n"/>
      <c r="I24" s="28" t="n"/>
      <c r="J24" s="25">
        <f>IF(OR([@[Start Date/Time]]="",[@[End Date/Time]]=""),"",IFERROR(([@[End Date/Time]]-[@[Start Date/Time]])*24,""))</f>
        <v/>
      </c>
      <c r="K24" s="26" t="n"/>
      <c r="L24" s="24">
        <f>IF([@[Driver ID]]="","",IFERROR(INDEX(tblDrivers[Driver Name],MATCH([@[Driver ID]],tblDrivers[Driver ID],0)),"Not Found"))</f>
        <v/>
      </c>
      <c r="M24" s="26" t="n"/>
      <c r="N24" s="24">
        <f>IF([@[Vehicle ID]]="","",IFERROR(INDEX(tblVehicles[Unit Description],MATCH([@[Vehicle ID]],tblVehicles[Vehicle ID],0)),"Not Found"))</f>
        <v/>
      </c>
      <c r="O24" s="53">
        <f>IF([@[Route ID]]="","",IFERROR(INDEX(tblRoutes[Scheduled Miles],MATCH([@[Route ID]],tblRoutes[Route ID],0)),""))</f>
        <v/>
      </c>
      <c r="P24" s="16">
        <f>IF([@[Route ID]]="","",IFERROR(INDEX(tblRoutes[Planned Stops],MATCH([@[Route ID]],tblRoutes[Route ID],0)),""))</f>
        <v/>
      </c>
      <c r="Q24" s="53">
        <f>IF(OR([@[Scheduled Miles]]="",[@[Vehicle ID]]=""),"",IFERROR([@[Scheduled Miles]]/INDEX(tblVehicles[MPG],MATCH([@[Vehicle ID]],tblVehicles[Vehicle ID],0)),""))</f>
        <v/>
      </c>
      <c r="R24" s="57">
        <f>IF(OR([@[Estimated Gallons]]="",[@[Estimated Hours]]="",[@[Driver ID]]=""),"",IFERROR([@[Estimated Gallons]]*'Settings'!$B$4+[@[Scheduled Miles]]*'Settings'!$B$5+[@[Estimated Hours]]*INDEX(tblDrivers[Hourly Rate],MATCH([@[Driver ID]],tblDrivers[Driver ID],0)),""))</f>
        <v/>
      </c>
      <c r="S24" s="26" t="n"/>
      <c r="T24" s="30" t="n"/>
      <c r="U2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4" s="23">
        <f>IF(COUNTA([@[Roster ID]],[@[Service Date]],[@[Route ID]],[@[Scheduled Start]],[@[Scheduled End]],[@[Driver ID]],[@[Vehicle ID]],[@Status],[@[Dispatch Notes]])=0,"",IF([@Status]="Canceled","Not Required",IF(AND([@[Driver Check]]="OK",[@[Vehicle Check]]="OK",[@[Schedule Check]]="OK"),"OK","Review")))</f>
        <v/>
      </c>
      <c r="Y24" s="58">
        <f>IF(OR([@[Service Date]]="",[@[Scheduled Start]]=""),"",IFERROR([@[Service Date]]+[@[Scheduled Start]],""))</f>
        <v/>
      </c>
      <c r="Z24" s="58">
        <f>IF(OR([@[Service Date]]="",[@[Scheduled Start]]="",[@[Scheduled End]]=""),"",IFERROR([@[Service Date]]+[@[Scheduled End]]+IF([@[Scheduled End]]&lt;[@[Scheduled Start]],1,0),""))</f>
        <v/>
      </c>
    </row>
    <row r="25">
      <c r="A25" s="26" t="n"/>
      <c r="B25" s="56" t="n"/>
      <c r="C25" s="23">
        <f>IF([@[Service Date]]="","",TEXT([@[Service Date]],"ddd"))</f>
        <v/>
      </c>
      <c r="D25" s="26" t="n"/>
      <c r="E25" s="24">
        <f>IF([@[Route ID]]="","",IFERROR(INDEX(tblRoutes[Route Name],MATCH([@[Route ID]],tblRoutes[Route ID],0)),"Not Found"))</f>
        <v/>
      </c>
      <c r="F25" s="24">
        <f>IF([@[Route ID]]="","",IFERROR(INDEX(tblRoutes[Origin],MATCH([@[Route ID]],tblRoutes[Route ID],0)),"Not Found"))</f>
        <v/>
      </c>
      <c r="G25" s="24">
        <f>IF([@[Route ID]]="","",IFERROR(INDEX(tblRoutes[Destination],MATCH([@[Route ID]],tblRoutes[Route ID],0)),"Not Found"))</f>
        <v/>
      </c>
      <c r="H25" s="28" t="n"/>
      <c r="I25" s="28" t="n"/>
      <c r="J25" s="25">
        <f>IF(OR([@[Start Date/Time]]="",[@[End Date/Time]]=""),"",IFERROR(([@[End Date/Time]]-[@[Start Date/Time]])*24,""))</f>
        <v/>
      </c>
      <c r="K25" s="26" t="n"/>
      <c r="L25" s="24">
        <f>IF([@[Driver ID]]="","",IFERROR(INDEX(tblDrivers[Driver Name],MATCH([@[Driver ID]],tblDrivers[Driver ID],0)),"Not Found"))</f>
        <v/>
      </c>
      <c r="M25" s="26" t="n"/>
      <c r="N25" s="24">
        <f>IF([@[Vehicle ID]]="","",IFERROR(INDEX(tblVehicles[Unit Description],MATCH([@[Vehicle ID]],tblVehicles[Vehicle ID],0)),"Not Found"))</f>
        <v/>
      </c>
      <c r="O25" s="53">
        <f>IF([@[Route ID]]="","",IFERROR(INDEX(tblRoutes[Scheduled Miles],MATCH([@[Route ID]],tblRoutes[Route ID],0)),""))</f>
        <v/>
      </c>
      <c r="P25" s="16">
        <f>IF([@[Route ID]]="","",IFERROR(INDEX(tblRoutes[Planned Stops],MATCH([@[Route ID]],tblRoutes[Route ID],0)),""))</f>
        <v/>
      </c>
      <c r="Q25" s="53">
        <f>IF(OR([@[Scheduled Miles]]="",[@[Vehicle ID]]=""),"",IFERROR([@[Scheduled Miles]]/INDEX(tblVehicles[MPG],MATCH([@[Vehicle ID]],tblVehicles[Vehicle ID],0)),""))</f>
        <v/>
      </c>
      <c r="R25" s="57">
        <f>IF(OR([@[Estimated Gallons]]="",[@[Estimated Hours]]="",[@[Driver ID]]=""),"",IFERROR([@[Estimated Gallons]]*'Settings'!$B$4+[@[Scheduled Miles]]*'Settings'!$B$5+[@[Estimated Hours]]*INDEX(tblDrivers[Hourly Rate],MATCH([@[Driver ID]],tblDrivers[Driver ID],0)),""))</f>
        <v/>
      </c>
      <c r="S25" s="26" t="n"/>
      <c r="T25" s="30" t="n"/>
      <c r="U2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5" s="23">
        <f>IF(COUNTA([@[Roster ID]],[@[Service Date]],[@[Route ID]],[@[Scheduled Start]],[@[Scheduled End]],[@[Driver ID]],[@[Vehicle ID]],[@Status],[@[Dispatch Notes]])=0,"",IF([@Status]="Canceled","Not Required",IF(AND([@[Driver Check]]="OK",[@[Vehicle Check]]="OK",[@[Schedule Check]]="OK"),"OK","Review")))</f>
        <v/>
      </c>
      <c r="Y25" s="58">
        <f>IF(OR([@[Service Date]]="",[@[Scheduled Start]]=""),"",IFERROR([@[Service Date]]+[@[Scheduled Start]],""))</f>
        <v/>
      </c>
      <c r="Z25" s="58">
        <f>IF(OR([@[Service Date]]="",[@[Scheduled Start]]="",[@[Scheduled End]]=""),"",IFERROR([@[Service Date]]+[@[Scheduled End]]+IF([@[Scheduled End]]&lt;[@[Scheduled Start]],1,0),""))</f>
        <v/>
      </c>
    </row>
    <row r="26">
      <c r="A26" s="26" t="n"/>
      <c r="B26" s="56" t="n"/>
      <c r="C26" s="23">
        <f>IF([@[Service Date]]="","",TEXT([@[Service Date]],"ddd"))</f>
        <v/>
      </c>
      <c r="D26" s="26" t="n"/>
      <c r="E26" s="24">
        <f>IF([@[Route ID]]="","",IFERROR(INDEX(tblRoutes[Route Name],MATCH([@[Route ID]],tblRoutes[Route ID],0)),"Not Found"))</f>
        <v/>
      </c>
      <c r="F26" s="24">
        <f>IF([@[Route ID]]="","",IFERROR(INDEX(tblRoutes[Origin],MATCH([@[Route ID]],tblRoutes[Route ID],0)),"Not Found"))</f>
        <v/>
      </c>
      <c r="G26" s="24">
        <f>IF([@[Route ID]]="","",IFERROR(INDEX(tblRoutes[Destination],MATCH([@[Route ID]],tblRoutes[Route ID],0)),"Not Found"))</f>
        <v/>
      </c>
      <c r="H26" s="28" t="n"/>
      <c r="I26" s="28" t="n"/>
      <c r="J26" s="25">
        <f>IF(OR([@[Start Date/Time]]="",[@[End Date/Time]]=""),"",IFERROR(([@[End Date/Time]]-[@[Start Date/Time]])*24,""))</f>
        <v/>
      </c>
      <c r="K26" s="26" t="n"/>
      <c r="L26" s="24">
        <f>IF([@[Driver ID]]="","",IFERROR(INDEX(tblDrivers[Driver Name],MATCH([@[Driver ID]],tblDrivers[Driver ID],0)),"Not Found"))</f>
        <v/>
      </c>
      <c r="M26" s="26" t="n"/>
      <c r="N26" s="24">
        <f>IF([@[Vehicle ID]]="","",IFERROR(INDEX(tblVehicles[Unit Description],MATCH([@[Vehicle ID]],tblVehicles[Vehicle ID],0)),"Not Found"))</f>
        <v/>
      </c>
      <c r="O26" s="53">
        <f>IF([@[Route ID]]="","",IFERROR(INDEX(tblRoutes[Scheduled Miles],MATCH([@[Route ID]],tblRoutes[Route ID],0)),""))</f>
        <v/>
      </c>
      <c r="P26" s="16">
        <f>IF([@[Route ID]]="","",IFERROR(INDEX(tblRoutes[Planned Stops],MATCH([@[Route ID]],tblRoutes[Route ID],0)),""))</f>
        <v/>
      </c>
      <c r="Q26" s="53">
        <f>IF(OR([@[Scheduled Miles]]="",[@[Vehicle ID]]=""),"",IFERROR([@[Scheduled Miles]]/INDEX(tblVehicles[MPG],MATCH([@[Vehicle ID]],tblVehicles[Vehicle ID],0)),""))</f>
        <v/>
      </c>
      <c r="R26" s="57">
        <f>IF(OR([@[Estimated Gallons]]="",[@[Estimated Hours]]="",[@[Driver ID]]=""),"",IFERROR([@[Estimated Gallons]]*'Settings'!$B$4+[@[Scheduled Miles]]*'Settings'!$B$5+[@[Estimated Hours]]*INDEX(tblDrivers[Hourly Rate],MATCH([@[Driver ID]],tblDrivers[Driver ID],0)),""))</f>
        <v/>
      </c>
      <c r="S26" s="26" t="n"/>
      <c r="T26" s="30" t="n"/>
      <c r="U2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6" s="23">
        <f>IF(COUNTA([@[Roster ID]],[@[Service Date]],[@[Route ID]],[@[Scheduled Start]],[@[Scheduled End]],[@[Driver ID]],[@[Vehicle ID]],[@Status],[@[Dispatch Notes]])=0,"",IF([@Status]="Canceled","Not Required",IF(AND([@[Driver Check]]="OK",[@[Vehicle Check]]="OK",[@[Schedule Check]]="OK"),"OK","Review")))</f>
        <v/>
      </c>
      <c r="Y26" s="58">
        <f>IF(OR([@[Service Date]]="",[@[Scheduled Start]]=""),"",IFERROR([@[Service Date]]+[@[Scheduled Start]],""))</f>
        <v/>
      </c>
      <c r="Z26" s="58">
        <f>IF(OR([@[Service Date]]="",[@[Scheduled Start]]="",[@[Scheduled End]]=""),"",IFERROR([@[Service Date]]+[@[Scheduled End]]+IF([@[Scheduled End]]&lt;[@[Scheduled Start]],1,0),""))</f>
        <v/>
      </c>
    </row>
    <row r="27">
      <c r="A27" s="26" t="n"/>
      <c r="B27" s="56" t="n"/>
      <c r="C27" s="23">
        <f>IF([@[Service Date]]="","",TEXT([@[Service Date]],"ddd"))</f>
        <v/>
      </c>
      <c r="D27" s="26" t="n"/>
      <c r="E27" s="24">
        <f>IF([@[Route ID]]="","",IFERROR(INDEX(tblRoutes[Route Name],MATCH([@[Route ID]],tblRoutes[Route ID],0)),"Not Found"))</f>
        <v/>
      </c>
      <c r="F27" s="24">
        <f>IF([@[Route ID]]="","",IFERROR(INDEX(tblRoutes[Origin],MATCH([@[Route ID]],tblRoutes[Route ID],0)),"Not Found"))</f>
        <v/>
      </c>
      <c r="G27" s="24">
        <f>IF([@[Route ID]]="","",IFERROR(INDEX(tblRoutes[Destination],MATCH([@[Route ID]],tblRoutes[Route ID],0)),"Not Found"))</f>
        <v/>
      </c>
      <c r="H27" s="28" t="n"/>
      <c r="I27" s="28" t="n"/>
      <c r="J27" s="25">
        <f>IF(OR([@[Start Date/Time]]="",[@[End Date/Time]]=""),"",IFERROR(([@[End Date/Time]]-[@[Start Date/Time]])*24,""))</f>
        <v/>
      </c>
      <c r="K27" s="26" t="n"/>
      <c r="L27" s="24">
        <f>IF([@[Driver ID]]="","",IFERROR(INDEX(tblDrivers[Driver Name],MATCH([@[Driver ID]],tblDrivers[Driver ID],0)),"Not Found"))</f>
        <v/>
      </c>
      <c r="M27" s="26" t="n"/>
      <c r="N27" s="24">
        <f>IF([@[Vehicle ID]]="","",IFERROR(INDEX(tblVehicles[Unit Description],MATCH([@[Vehicle ID]],tblVehicles[Vehicle ID],0)),"Not Found"))</f>
        <v/>
      </c>
      <c r="O27" s="53">
        <f>IF([@[Route ID]]="","",IFERROR(INDEX(tblRoutes[Scheduled Miles],MATCH([@[Route ID]],tblRoutes[Route ID],0)),""))</f>
        <v/>
      </c>
      <c r="P27" s="16">
        <f>IF([@[Route ID]]="","",IFERROR(INDEX(tblRoutes[Planned Stops],MATCH([@[Route ID]],tblRoutes[Route ID],0)),""))</f>
        <v/>
      </c>
      <c r="Q27" s="53">
        <f>IF(OR([@[Scheduled Miles]]="",[@[Vehicle ID]]=""),"",IFERROR([@[Scheduled Miles]]/INDEX(tblVehicles[MPG],MATCH([@[Vehicle ID]],tblVehicles[Vehicle ID],0)),""))</f>
        <v/>
      </c>
      <c r="R27" s="57">
        <f>IF(OR([@[Estimated Gallons]]="",[@[Estimated Hours]]="",[@[Driver ID]]=""),"",IFERROR([@[Estimated Gallons]]*'Settings'!$B$4+[@[Scheduled Miles]]*'Settings'!$B$5+[@[Estimated Hours]]*INDEX(tblDrivers[Hourly Rate],MATCH([@[Driver ID]],tblDrivers[Driver ID],0)),""))</f>
        <v/>
      </c>
      <c r="S27" s="26" t="n"/>
      <c r="T27" s="30" t="n"/>
      <c r="U2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7" s="23">
        <f>IF(COUNTA([@[Roster ID]],[@[Service Date]],[@[Route ID]],[@[Scheduled Start]],[@[Scheduled End]],[@[Driver ID]],[@[Vehicle ID]],[@Status],[@[Dispatch Notes]])=0,"",IF([@Status]="Canceled","Not Required",IF(AND([@[Driver Check]]="OK",[@[Vehicle Check]]="OK",[@[Schedule Check]]="OK"),"OK","Review")))</f>
        <v/>
      </c>
      <c r="Y27" s="58">
        <f>IF(OR([@[Service Date]]="",[@[Scheduled Start]]=""),"",IFERROR([@[Service Date]]+[@[Scheduled Start]],""))</f>
        <v/>
      </c>
      <c r="Z27" s="58">
        <f>IF(OR([@[Service Date]]="",[@[Scheduled Start]]="",[@[Scheduled End]]=""),"",IFERROR([@[Service Date]]+[@[Scheduled End]]+IF([@[Scheduled End]]&lt;[@[Scheduled Start]],1,0),""))</f>
        <v/>
      </c>
    </row>
    <row r="28">
      <c r="A28" s="26" t="n"/>
      <c r="B28" s="56" t="n"/>
      <c r="C28" s="23">
        <f>IF([@[Service Date]]="","",TEXT([@[Service Date]],"ddd"))</f>
        <v/>
      </c>
      <c r="D28" s="26" t="n"/>
      <c r="E28" s="24">
        <f>IF([@[Route ID]]="","",IFERROR(INDEX(tblRoutes[Route Name],MATCH([@[Route ID]],tblRoutes[Route ID],0)),"Not Found"))</f>
        <v/>
      </c>
      <c r="F28" s="24">
        <f>IF([@[Route ID]]="","",IFERROR(INDEX(tblRoutes[Origin],MATCH([@[Route ID]],tblRoutes[Route ID],0)),"Not Found"))</f>
        <v/>
      </c>
      <c r="G28" s="24">
        <f>IF([@[Route ID]]="","",IFERROR(INDEX(tblRoutes[Destination],MATCH([@[Route ID]],tblRoutes[Route ID],0)),"Not Found"))</f>
        <v/>
      </c>
      <c r="H28" s="28" t="n"/>
      <c r="I28" s="28" t="n"/>
      <c r="J28" s="25">
        <f>IF(OR([@[Start Date/Time]]="",[@[End Date/Time]]=""),"",IFERROR(([@[End Date/Time]]-[@[Start Date/Time]])*24,""))</f>
        <v/>
      </c>
      <c r="K28" s="26" t="n"/>
      <c r="L28" s="24">
        <f>IF([@[Driver ID]]="","",IFERROR(INDEX(tblDrivers[Driver Name],MATCH([@[Driver ID]],tblDrivers[Driver ID],0)),"Not Found"))</f>
        <v/>
      </c>
      <c r="M28" s="26" t="n"/>
      <c r="N28" s="24">
        <f>IF([@[Vehicle ID]]="","",IFERROR(INDEX(tblVehicles[Unit Description],MATCH([@[Vehicle ID]],tblVehicles[Vehicle ID],0)),"Not Found"))</f>
        <v/>
      </c>
      <c r="O28" s="53">
        <f>IF([@[Route ID]]="","",IFERROR(INDEX(tblRoutes[Scheduled Miles],MATCH([@[Route ID]],tblRoutes[Route ID],0)),""))</f>
        <v/>
      </c>
      <c r="P28" s="16">
        <f>IF([@[Route ID]]="","",IFERROR(INDEX(tblRoutes[Planned Stops],MATCH([@[Route ID]],tblRoutes[Route ID],0)),""))</f>
        <v/>
      </c>
      <c r="Q28" s="53">
        <f>IF(OR([@[Scheduled Miles]]="",[@[Vehicle ID]]=""),"",IFERROR([@[Scheduled Miles]]/INDEX(tblVehicles[MPG],MATCH([@[Vehicle ID]],tblVehicles[Vehicle ID],0)),""))</f>
        <v/>
      </c>
      <c r="R28" s="57">
        <f>IF(OR([@[Estimated Gallons]]="",[@[Estimated Hours]]="",[@[Driver ID]]=""),"",IFERROR([@[Estimated Gallons]]*'Settings'!$B$4+[@[Scheduled Miles]]*'Settings'!$B$5+[@[Estimated Hours]]*INDEX(tblDrivers[Hourly Rate],MATCH([@[Driver ID]],tblDrivers[Driver ID],0)),""))</f>
        <v/>
      </c>
      <c r="S28" s="26" t="n"/>
      <c r="T28" s="30" t="n"/>
      <c r="U2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8" s="23">
        <f>IF(COUNTA([@[Roster ID]],[@[Service Date]],[@[Route ID]],[@[Scheduled Start]],[@[Scheduled End]],[@[Driver ID]],[@[Vehicle ID]],[@Status],[@[Dispatch Notes]])=0,"",IF([@Status]="Canceled","Not Required",IF(AND([@[Driver Check]]="OK",[@[Vehicle Check]]="OK",[@[Schedule Check]]="OK"),"OK","Review")))</f>
        <v/>
      </c>
      <c r="Y28" s="58">
        <f>IF(OR([@[Service Date]]="",[@[Scheduled Start]]=""),"",IFERROR([@[Service Date]]+[@[Scheduled Start]],""))</f>
        <v/>
      </c>
      <c r="Z28" s="58">
        <f>IF(OR([@[Service Date]]="",[@[Scheduled Start]]="",[@[Scheduled End]]=""),"",IFERROR([@[Service Date]]+[@[Scheduled End]]+IF([@[Scheduled End]]&lt;[@[Scheduled Start]],1,0),""))</f>
        <v/>
      </c>
    </row>
    <row r="29">
      <c r="A29" s="26" t="n"/>
      <c r="B29" s="56" t="n"/>
      <c r="C29" s="23">
        <f>IF([@[Service Date]]="","",TEXT([@[Service Date]],"ddd"))</f>
        <v/>
      </c>
      <c r="D29" s="26" t="n"/>
      <c r="E29" s="24">
        <f>IF([@[Route ID]]="","",IFERROR(INDEX(tblRoutes[Route Name],MATCH([@[Route ID]],tblRoutes[Route ID],0)),"Not Found"))</f>
        <v/>
      </c>
      <c r="F29" s="24">
        <f>IF([@[Route ID]]="","",IFERROR(INDEX(tblRoutes[Origin],MATCH([@[Route ID]],tblRoutes[Route ID],0)),"Not Found"))</f>
        <v/>
      </c>
      <c r="G29" s="24">
        <f>IF([@[Route ID]]="","",IFERROR(INDEX(tblRoutes[Destination],MATCH([@[Route ID]],tblRoutes[Route ID],0)),"Not Found"))</f>
        <v/>
      </c>
      <c r="H29" s="28" t="n"/>
      <c r="I29" s="28" t="n"/>
      <c r="J29" s="25">
        <f>IF(OR([@[Start Date/Time]]="",[@[End Date/Time]]=""),"",IFERROR(([@[End Date/Time]]-[@[Start Date/Time]])*24,""))</f>
        <v/>
      </c>
      <c r="K29" s="26" t="n"/>
      <c r="L29" s="24">
        <f>IF([@[Driver ID]]="","",IFERROR(INDEX(tblDrivers[Driver Name],MATCH([@[Driver ID]],tblDrivers[Driver ID],0)),"Not Found"))</f>
        <v/>
      </c>
      <c r="M29" s="26" t="n"/>
      <c r="N29" s="24">
        <f>IF([@[Vehicle ID]]="","",IFERROR(INDEX(tblVehicles[Unit Description],MATCH([@[Vehicle ID]],tblVehicles[Vehicle ID],0)),"Not Found"))</f>
        <v/>
      </c>
      <c r="O29" s="53">
        <f>IF([@[Route ID]]="","",IFERROR(INDEX(tblRoutes[Scheduled Miles],MATCH([@[Route ID]],tblRoutes[Route ID],0)),""))</f>
        <v/>
      </c>
      <c r="P29" s="16">
        <f>IF([@[Route ID]]="","",IFERROR(INDEX(tblRoutes[Planned Stops],MATCH([@[Route ID]],tblRoutes[Route ID],0)),""))</f>
        <v/>
      </c>
      <c r="Q29" s="53">
        <f>IF(OR([@[Scheduled Miles]]="",[@[Vehicle ID]]=""),"",IFERROR([@[Scheduled Miles]]/INDEX(tblVehicles[MPG],MATCH([@[Vehicle ID]],tblVehicles[Vehicle ID],0)),""))</f>
        <v/>
      </c>
      <c r="R29" s="57">
        <f>IF(OR([@[Estimated Gallons]]="",[@[Estimated Hours]]="",[@[Driver ID]]=""),"",IFERROR([@[Estimated Gallons]]*'Settings'!$B$4+[@[Scheduled Miles]]*'Settings'!$B$5+[@[Estimated Hours]]*INDEX(tblDrivers[Hourly Rate],MATCH([@[Driver ID]],tblDrivers[Driver ID],0)),""))</f>
        <v/>
      </c>
      <c r="S29" s="26" t="n"/>
      <c r="T29" s="30" t="n"/>
      <c r="U2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9" s="23">
        <f>IF(COUNTA([@[Roster ID]],[@[Service Date]],[@[Route ID]],[@[Scheduled Start]],[@[Scheduled End]],[@[Driver ID]],[@[Vehicle ID]],[@Status],[@[Dispatch Notes]])=0,"",IF([@Status]="Canceled","Not Required",IF(AND([@[Driver Check]]="OK",[@[Vehicle Check]]="OK",[@[Schedule Check]]="OK"),"OK","Review")))</f>
        <v/>
      </c>
      <c r="Y29" s="58">
        <f>IF(OR([@[Service Date]]="",[@[Scheduled Start]]=""),"",IFERROR([@[Service Date]]+[@[Scheduled Start]],""))</f>
        <v/>
      </c>
      <c r="Z29" s="58">
        <f>IF(OR([@[Service Date]]="",[@[Scheduled Start]]="",[@[Scheduled End]]=""),"",IFERROR([@[Service Date]]+[@[Scheduled End]]+IF([@[Scheduled End]]&lt;[@[Scheduled Start]],1,0),""))</f>
        <v/>
      </c>
    </row>
    <row r="30">
      <c r="A30" s="26" t="n"/>
      <c r="B30" s="56" t="n"/>
      <c r="C30" s="23">
        <f>IF([@[Service Date]]="","",TEXT([@[Service Date]],"ddd"))</f>
        <v/>
      </c>
      <c r="D30" s="26" t="n"/>
      <c r="E30" s="24">
        <f>IF([@[Route ID]]="","",IFERROR(INDEX(tblRoutes[Route Name],MATCH([@[Route ID]],tblRoutes[Route ID],0)),"Not Found"))</f>
        <v/>
      </c>
      <c r="F30" s="24">
        <f>IF([@[Route ID]]="","",IFERROR(INDEX(tblRoutes[Origin],MATCH([@[Route ID]],tblRoutes[Route ID],0)),"Not Found"))</f>
        <v/>
      </c>
      <c r="G30" s="24">
        <f>IF([@[Route ID]]="","",IFERROR(INDEX(tblRoutes[Destination],MATCH([@[Route ID]],tblRoutes[Route ID],0)),"Not Found"))</f>
        <v/>
      </c>
      <c r="H30" s="28" t="n"/>
      <c r="I30" s="28" t="n"/>
      <c r="J30" s="25">
        <f>IF(OR([@[Start Date/Time]]="",[@[End Date/Time]]=""),"",IFERROR(([@[End Date/Time]]-[@[Start Date/Time]])*24,""))</f>
        <v/>
      </c>
      <c r="K30" s="26" t="n"/>
      <c r="L30" s="24">
        <f>IF([@[Driver ID]]="","",IFERROR(INDEX(tblDrivers[Driver Name],MATCH([@[Driver ID]],tblDrivers[Driver ID],0)),"Not Found"))</f>
        <v/>
      </c>
      <c r="M30" s="26" t="n"/>
      <c r="N30" s="24">
        <f>IF([@[Vehicle ID]]="","",IFERROR(INDEX(tblVehicles[Unit Description],MATCH([@[Vehicle ID]],tblVehicles[Vehicle ID],0)),"Not Found"))</f>
        <v/>
      </c>
      <c r="O30" s="53">
        <f>IF([@[Route ID]]="","",IFERROR(INDEX(tblRoutes[Scheduled Miles],MATCH([@[Route ID]],tblRoutes[Route ID],0)),""))</f>
        <v/>
      </c>
      <c r="P30" s="16">
        <f>IF([@[Route ID]]="","",IFERROR(INDEX(tblRoutes[Planned Stops],MATCH([@[Route ID]],tblRoutes[Route ID],0)),""))</f>
        <v/>
      </c>
      <c r="Q30" s="53">
        <f>IF(OR([@[Scheduled Miles]]="",[@[Vehicle ID]]=""),"",IFERROR([@[Scheduled Miles]]/INDEX(tblVehicles[MPG],MATCH([@[Vehicle ID]],tblVehicles[Vehicle ID],0)),""))</f>
        <v/>
      </c>
      <c r="R30" s="57">
        <f>IF(OR([@[Estimated Gallons]]="",[@[Estimated Hours]]="",[@[Driver ID]]=""),"",IFERROR([@[Estimated Gallons]]*'Settings'!$B$4+[@[Scheduled Miles]]*'Settings'!$B$5+[@[Estimated Hours]]*INDEX(tblDrivers[Hourly Rate],MATCH([@[Driver ID]],tblDrivers[Driver ID],0)),""))</f>
        <v/>
      </c>
      <c r="S30" s="26" t="n"/>
      <c r="T30" s="30" t="n"/>
      <c r="U3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0" s="23">
        <f>IF(COUNTA([@[Roster ID]],[@[Service Date]],[@[Route ID]],[@[Scheduled Start]],[@[Scheduled End]],[@[Driver ID]],[@[Vehicle ID]],[@Status],[@[Dispatch Notes]])=0,"",IF([@Status]="Canceled","Not Required",IF(AND([@[Driver Check]]="OK",[@[Vehicle Check]]="OK",[@[Schedule Check]]="OK"),"OK","Review")))</f>
        <v/>
      </c>
      <c r="Y30" s="58">
        <f>IF(OR([@[Service Date]]="",[@[Scheduled Start]]=""),"",IFERROR([@[Service Date]]+[@[Scheduled Start]],""))</f>
        <v/>
      </c>
      <c r="Z30" s="58">
        <f>IF(OR([@[Service Date]]="",[@[Scheduled Start]]="",[@[Scheduled End]]=""),"",IFERROR([@[Service Date]]+[@[Scheduled End]]+IF([@[Scheduled End]]&lt;[@[Scheduled Start]],1,0),""))</f>
        <v/>
      </c>
    </row>
    <row r="31">
      <c r="A31" s="26" t="n"/>
      <c r="B31" s="56" t="n"/>
      <c r="C31" s="23">
        <f>IF([@[Service Date]]="","",TEXT([@[Service Date]],"ddd"))</f>
        <v/>
      </c>
      <c r="D31" s="26" t="n"/>
      <c r="E31" s="24">
        <f>IF([@[Route ID]]="","",IFERROR(INDEX(tblRoutes[Route Name],MATCH([@[Route ID]],tblRoutes[Route ID],0)),"Not Found"))</f>
        <v/>
      </c>
      <c r="F31" s="24">
        <f>IF([@[Route ID]]="","",IFERROR(INDEX(tblRoutes[Origin],MATCH([@[Route ID]],tblRoutes[Route ID],0)),"Not Found"))</f>
        <v/>
      </c>
      <c r="G31" s="24">
        <f>IF([@[Route ID]]="","",IFERROR(INDEX(tblRoutes[Destination],MATCH([@[Route ID]],tblRoutes[Route ID],0)),"Not Found"))</f>
        <v/>
      </c>
      <c r="H31" s="28" t="n"/>
      <c r="I31" s="28" t="n"/>
      <c r="J31" s="25">
        <f>IF(OR([@[Start Date/Time]]="",[@[End Date/Time]]=""),"",IFERROR(([@[End Date/Time]]-[@[Start Date/Time]])*24,""))</f>
        <v/>
      </c>
      <c r="K31" s="26" t="n"/>
      <c r="L31" s="24">
        <f>IF([@[Driver ID]]="","",IFERROR(INDEX(tblDrivers[Driver Name],MATCH([@[Driver ID]],tblDrivers[Driver ID],0)),"Not Found"))</f>
        <v/>
      </c>
      <c r="M31" s="26" t="n"/>
      <c r="N31" s="24">
        <f>IF([@[Vehicle ID]]="","",IFERROR(INDEX(tblVehicles[Unit Description],MATCH([@[Vehicle ID]],tblVehicles[Vehicle ID],0)),"Not Found"))</f>
        <v/>
      </c>
      <c r="O31" s="53">
        <f>IF([@[Route ID]]="","",IFERROR(INDEX(tblRoutes[Scheduled Miles],MATCH([@[Route ID]],tblRoutes[Route ID],0)),""))</f>
        <v/>
      </c>
      <c r="P31" s="16">
        <f>IF([@[Route ID]]="","",IFERROR(INDEX(tblRoutes[Planned Stops],MATCH([@[Route ID]],tblRoutes[Route ID],0)),""))</f>
        <v/>
      </c>
      <c r="Q31" s="53">
        <f>IF(OR([@[Scheduled Miles]]="",[@[Vehicle ID]]=""),"",IFERROR([@[Scheduled Miles]]/INDEX(tblVehicles[MPG],MATCH([@[Vehicle ID]],tblVehicles[Vehicle ID],0)),""))</f>
        <v/>
      </c>
      <c r="R31" s="57">
        <f>IF(OR([@[Estimated Gallons]]="",[@[Estimated Hours]]="",[@[Driver ID]]=""),"",IFERROR([@[Estimated Gallons]]*'Settings'!$B$4+[@[Scheduled Miles]]*'Settings'!$B$5+[@[Estimated Hours]]*INDEX(tblDrivers[Hourly Rate],MATCH([@[Driver ID]],tblDrivers[Driver ID],0)),""))</f>
        <v/>
      </c>
      <c r="S31" s="26" t="n"/>
      <c r="T31" s="30" t="n"/>
      <c r="U3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1" s="23">
        <f>IF(COUNTA([@[Roster ID]],[@[Service Date]],[@[Route ID]],[@[Scheduled Start]],[@[Scheduled End]],[@[Driver ID]],[@[Vehicle ID]],[@Status],[@[Dispatch Notes]])=0,"",IF([@Status]="Canceled","Not Required",IF(AND([@[Driver Check]]="OK",[@[Vehicle Check]]="OK",[@[Schedule Check]]="OK"),"OK","Review")))</f>
        <v/>
      </c>
      <c r="Y31" s="58">
        <f>IF(OR([@[Service Date]]="",[@[Scheduled Start]]=""),"",IFERROR([@[Service Date]]+[@[Scheduled Start]],""))</f>
        <v/>
      </c>
      <c r="Z31" s="58">
        <f>IF(OR([@[Service Date]]="",[@[Scheduled Start]]="",[@[Scheduled End]]=""),"",IFERROR([@[Service Date]]+[@[Scheduled End]]+IF([@[Scheduled End]]&lt;[@[Scheduled Start]],1,0),""))</f>
        <v/>
      </c>
    </row>
    <row r="32">
      <c r="A32" s="26" t="n"/>
      <c r="B32" s="56" t="n"/>
      <c r="C32" s="23">
        <f>IF([@[Service Date]]="","",TEXT([@[Service Date]],"ddd"))</f>
        <v/>
      </c>
      <c r="D32" s="26" t="n"/>
      <c r="E32" s="24">
        <f>IF([@[Route ID]]="","",IFERROR(INDEX(tblRoutes[Route Name],MATCH([@[Route ID]],tblRoutes[Route ID],0)),"Not Found"))</f>
        <v/>
      </c>
      <c r="F32" s="24">
        <f>IF([@[Route ID]]="","",IFERROR(INDEX(tblRoutes[Origin],MATCH([@[Route ID]],tblRoutes[Route ID],0)),"Not Found"))</f>
        <v/>
      </c>
      <c r="G32" s="24">
        <f>IF([@[Route ID]]="","",IFERROR(INDEX(tblRoutes[Destination],MATCH([@[Route ID]],tblRoutes[Route ID],0)),"Not Found"))</f>
        <v/>
      </c>
      <c r="H32" s="28" t="n"/>
      <c r="I32" s="28" t="n"/>
      <c r="J32" s="25">
        <f>IF(OR([@[Start Date/Time]]="",[@[End Date/Time]]=""),"",IFERROR(([@[End Date/Time]]-[@[Start Date/Time]])*24,""))</f>
        <v/>
      </c>
      <c r="K32" s="26" t="n"/>
      <c r="L32" s="24">
        <f>IF([@[Driver ID]]="","",IFERROR(INDEX(tblDrivers[Driver Name],MATCH([@[Driver ID]],tblDrivers[Driver ID],0)),"Not Found"))</f>
        <v/>
      </c>
      <c r="M32" s="26" t="n"/>
      <c r="N32" s="24">
        <f>IF([@[Vehicle ID]]="","",IFERROR(INDEX(tblVehicles[Unit Description],MATCH([@[Vehicle ID]],tblVehicles[Vehicle ID],0)),"Not Found"))</f>
        <v/>
      </c>
      <c r="O32" s="53">
        <f>IF([@[Route ID]]="","",IFERROR(INDEX(tblRoutes[Scheduled Miles],MATCH([@[Route ID]],tblRoutes[Route ID],0)),""))</f>
        <v/>
      </c>
      <c r="P32" s="16">
        <f>IF([@[Route ID]]="","",IFERROR(INDEX(tblRoutes[Planned Stops],MATCH([@[Route ID]],tblRoutes[Route ID],0)),""))</f>
        <v/>
      </c>
      <c r="Q32" s="53">
        <f>IF(OR([@[Scheduled Miles]]="",[@[Vehicle ID]]=""),"",IFERROR([@[Scheduled Miles]]/INDEX(tblVehicles[MPG],MATCH([@[Vehicle ID]],tblVehicles[Vehicle ID],0)),""))</f>
        <v/>
      </c>
      <c r="R32" s="57">
        <f>IF(OR([@[Estimated Gallons]]="",[@[Estimated Hours]]="",[@[Driver ID]]=""),"",IFERROR([@[Estimated Gallons]]*'Settings'!$B$4+[@[Scheduled Miles]]*'Settings'!$B$5+[@[Estimated Hours]]*INDEX(tblDrivers[Hourly Rate],MATCH([@[Driver ID]],tblDrivers[Driver ID],0)),""))</f>
        <v/>
      </c>
      <c r="S32" s="26" t="n"/>
      <c r="T32" s="30" t="n"/>
      <c r="U3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2" s="23">
        <f>IF(COUNTA([@[Roster ID]],[@[Service Date]],[@[Route ID]],[@[Scheduled Start]],[@[Scheduled End]],[@[Driver ID]],[@[Vehicle ID]],[@Status],[@[Dispatch Notes]])=0,"",IF([@Status]="Canceled","Not Required",IF(AND([@[Driver Check]]="OK",[@[Vehicle Check]]="OK",[@[Schedule Check]]="OK"),"OK","Review")))</f>
        <v/>
      </c>
      <c r="Y32" s="58">
        <f>IF(OR([@[Service Date]]="",[@[Scheduled Start]]=""),"",IFERROR([@[Service Date]]+[@[Scheduled Start]],""))</f>
        <v/>
      </c>
      <c r="Z32" s="58">
        <f>IF(OR([@[Service Date]]="",[@[Scheduled Start]]="",[@[Scheduled End]]=""),"",IFERROR([@[Service Date]]+[@[Scheduled End]]+IF([@[Scheduled End]]&lt;[@[Scheduled Start]],1,0),""))</f>
        <v/>
      </c>
    </row>
    <row r="33">
      <c r="A33" s="26" t="n"/>
      <c r="B33" s="56" t="n"/>
      <c r="C33" s="23">
        <f>IF([@[Service Date]]="","",TEXT([@[Service Date]],"ddd"))</f>
        <v/>
      </c>
      <c r="D33" s="26" t="n"/>
      <c r="E33" s="24">
        <f>IF([@[Route ID]]="","",IFERROR(INDEX(tblRoutes[Route Name],MATCH([@[Route ID]],tblRoutes[Route ID],0)),"Not Found"))</f>
        <v/>
      </c>
      <c r="F33" s="24">
        <f>IF([@[Route ID]]="","",IFERROR(INDEX(tblRoutes[Origin],MATCH([@[Route ID]],tblRoutes[Route ID],0)),"Not Found"))</f>
        <v/>
      </c>
      <c r="G33" s="24">
        <f>IF([@[Route ID]]="","",IFERROR(INDEX(tblRoutes[Destination],MATCH([@[Route ID]],tblRoutes[Route ID],0)),"Not Found"))</f>
        <v/>
      </c>
      <c r="H33" s="28" t="n"/>
      <c r="I33" s="28" t="n"/>
      <c r="J33" s="25">
        <f>IF(OR([@[Start Date/Time]]="",[@[End Date/Time]]=""),"",IFERROR(([@[End Date/Time]]-[@[Start Date/Time]])*24,""))</f>
        <v/>
      </c>
      <c r="K33" s="26" t="n"/>
      <c r="L33" s="24">
        <f>IF([@[Driver ID]]="","",IFERROR(INDEX(tblDrivers[Driver Name],MATCH([@[Driver ID]],tblDrivers[Driver ID],0)),"Not Found"))</f>
        <v/>
      </c>
      <c r="M33" s="26" t="n"/>
      <c r="N33" s="24">
        <f>IF([@[Vehicle ID]]="","",IFERROR(INDEX(tblVehicles[Unit Description],MATCH([@[Vehicle ID]],tblVehicles[Vehicle ID],0)),"Not Found"))</f>
        <v/>
      </c>
      <c r="O33" s="53">
        <f>IF([@[Route ID]]="","",IFERROR(INDEX(tblRoutes[Scheduled Miles],MATCH([@[Route ID]],tblRoutes[Route ID],0)),""))</f>
        <v/>
      </c>
      <c r="P33" s="16">
        <f>IF([@[Route ID]]="","",IFERROR(INDEX(tblRoutes[Planned Stops],MATCH([@[Route ID]],tblRoutes[Route ID],0)),""))</f>
        <v/>
      </c>
      <c r="Q33" s="53">
        <f>IF(OR([@[Scheduled Miles]]="",[@[Vehicle ID]]=""),"",IFERROR([@[Scheduled Miles]]/INDEX(tblVehicles[MPG],MATCH([@[Vehicle ID]],tblVehicles[Vehicle ID],0)),""))</f>
        <v/>
      </c>
      <c r="R33" s="57">
        <f>IF(OR([@[Estimated Gallons]]="",[@[Estimated Hours]]="",[@[Driver ID]]=""),"",IFERROR([@[Estimated Gallons]]*'Settings'!$B$4+[@[Scheduled Miles]]*'Settings'!$B$5+[@[Estimated Hours]]*INDEX(tblDrivers[Hourly Rate],MATCH([@[Driver ID]],tblDrivers[Driver ID],0)),""))</f>
        <v/>
      </c>
      <c r="S33" s="26" t="n"/>
      <c r="T33" s="30" t="n"/>
      <c r="U3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3" s="23">
        <f>IF(COUNTA([@[Roster ID]],[@[Service Date]],[@[Route ID]],[@[Scheduled Start]],[@[Scheduled End]],[@[Driver ID]],[@[Vehicle ID]],[@Status],[@[Dispatch Notes]])=0,"",IF([@Status]="Canceled","Not Required",IF(AND([@[Driver Check]]="OK",[@[Vehicle Check]]="OK",[@[Schedule Check]]="OK"),"OK","Review")))</f>
        <v/>
      </c>
      <c r="Y33" s="58">
        <f>IF(OR([@[Service Date]]="",[@[Scheduled Start]]=""),"",IFERROR([@[Service Date]]+[@[Scheduled Start]],""))</f>
        <v/>
      </c>
      <c r="Z33" s="58">
        <f>IF(OR([@[Service Date]]="",[@[Scheduled Start]]="",[@[Scheduled End]]=""),"",IFERROR([@[Service Date]]+[@[Scheduled End]]+IF([@[Scheduled End]]&lt;[@[Scheduled Start]],1,0),""))</f>
        <v/>
      </c>
    </row>
    <row r="34">
      <c r="A34" s="26" t="n"/>
      <c r="B34" s="56" t="n"/>
      <c r="C34" s="23">
        <f>IF([@[Service Date]]="","",TEXT([@[Service Date]],"ddd"))</f>
        <v/>
      </c>
      <c r="D34" s="26" t="n"/>
      <c r="E34" s="24">
        <f>IF([@[Route ID]]="","",IFERROR(INDEX(tblRoutes[Route Name],MATCH([@[Route ID]],tblRoutes[Route ID],0)),"Not Found"))</f>
        <v/>
      </c>
      <c r="F34" s="24">
        <f>IF([@[Route ID]]="","",IFERROR(INDEX(tblRoutes[Origin],MATCH([@[Route ID]],tblRoutes[Route ID],0)),"Not Found"))</f>
        <v/>
      </c>
      <c r="G34" s="24">
        <f>IF([@[Route ID]]="","",IFERROR(INDEX(tblRoutes[Destination],MATCH([@[Route ID]],tblRoutes[Route ID],0)),"Not Found"))</f>
        <v/>
      </c>
      <c r="H34" s="28" t="n"/>
      <c r="I34" s="28" t="n"/>
      <c r="J34" s="25">
        <f>IF(OR([@[Start Date/Time]]="",[@[End Date/Time]]=""),"",IFERROR(([@[End Date/Time]]-[@[Start Date/Time]])*24,""))</f>
        <v/>
      </c>
      <c r="K34" s="26" t="n"/>
      <c r="L34" s="24">
        <f>IF([@[Driver ID]]="","",IFERROR(INDEX(tblDrivers[Driver Name],MATCH([@[Driver ID]],tblDrivers[Driver ID],0)),"Not Found"))</f>
        <v/>
      </c>
      <c r="M34" s="26" t="n"/>
      <c r="N34" s="24">
        <f>IF([@[Vehicle ID]]="","",IFERROR(INDEX(tblVehicles[Unit Description],MATCH([@[Vehicle ID]],tblVehicles[Vehicle ID],0)),"Not Found"))</f>
        <v/>
      </c>
      <c r="O34" s="53">
        <f>IF([@[Route ID]]="","",IFERROR(INDEX(tblRoutes[Scheduled Miles],MATCH([@[Route ID]],tblRoutes[Route ID],0)),""))</f>
        <v/>
      </c>
      <c r="P34" s="16">
        <f>IF([@[Route ID]]="","",IFERROR(INDEX(tblRoutes[Planned Stops],MATCH([@[Route ID]],tblRoutes[Route ID],0)),""))</f>
        <v/>
      </c>
      <c r="Q34" s="53">
        <f>IF(OR([@[Scheduled Miles]]="",[@[Vehicle ID]]=""),"",IFERROR([@[Scheduled Miles]]/INDEX(tblVehicles[MPG],MATCH([@[Vehicle ID]],tblVehicles[Vehicle ID],0)),""))</f>
        <v/>
      </c>
      <c r="R34" s="57">
        <f>IF(OR([@[Estimated Gallons]]="",[@[Estimated Hours]]="",[@[Driver ID]]=""),"",IFERROR([@[Estimated Gallons]]*'Settings'!$B$4+[@[Scheduled Miles]]*'Settings'!$B$5+[@[Estimated Hours]]*INDEX(tblDrivers[Hourly Rate],MATCH([@[Driver ID]],tblDrivers[Driver ID],0)),""))</f>
        <v/>
      </c>
      <c r="S34" s="26" t="n"/>
      <c r="T34" s="30" t="n"/>
      <c r="U3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4" s="23">
        <f>IF(COUNTA([@[Roster ID]],[@[Service Date]],[@[Route ID]],[@[Scheduled Start]],[@[Scheduled End]],[@[Driver ID]],[@[Vehicle ID]],[@Status],[@[Dispatch Notes]])=0,"",IF([@Status]="Canceled","Not Required",IF(AND([@[Driver Check]]="OK",[@[Vehicle Check]]="OK",[@[Schedule Check]]="OK"),"OK","Review")))</f>
        <v/>
      </c>
      <c r="Y34" s="58">
        <f>IF(OR([@[Service Date]]="",[@[Scheduled Start]]=""),"",IFERROR([@[Service Date]]+[@[Scheduled Start]],""))</f>
        <v/>
      </c>
      <c r="Z34" s="58">
        <f>IF(OR([@[Service Date]]="",[@[Scheduled Start]]="",[@[Scheduled End]]=""),"",IFERROR([@[Service Date]]+[@[Scheduled End]]+IF([@[Scheduled End]]&lt;[@[Scheduled Start]],1,0),""))</f>
        <v/>
      </c>
    </row>
    <row r="35">
      <c r="A35" s="26" t="n"/>
      <c r="B35" s="56" t="n"/>
      <c r="C35" s="23">
        <f>IF([@[Service Date]]="","",TEXT([@[Service Date]],"ddd"))</f>
        <v/>
      </c>
      <c r="D35" s="26" t="n"/>
      <c r="E35" s="24">
        <f>IF([@[Route ID]]="","",IFERROR(INDEX(tblRoutes[Route Name],MATCH([@[Route ID]],tblRoutes[Route ID],0)),"Not Found"))</f>
        <v/>
      </c>
      <c r="F35" s="24">
        <f>IF([@[Route ID]]="","",IFERROR(INDEX(tblRoutes[Origin],MATCH([@[Route ID]],tblRoutes[Route ID],0)),"Not Found"))</f>
        <v/>
      </c>
      <c r="G35" s="24">
        <f>IF([@[Route ID]]="","",IFERROR(INDEX(tblRoutes[Destination],MATCH([@[Route ID]],tblRoutes[Route ID],0)),"Not Found"))</f>
        <v/>
      </c>
      <c r="H35" s="28" t="n"/>
      <c r="I35" s="28" t="n"/>
      <c r="J35" s="25">
        <f>IF(OR([@[Start Date/Time]]="",[@[End Date/Time]]=""),"",IFERROR(([@[End Date/Time]]-[@[Start Date/Time]])*24,""))</f>
        <v/>
      </c>
      <c r="K35" s="26" t="n"/>
      <c r="L35" s="24">
        <f>IF([@[Driver ID]]="","",IFERROR(INDEX(tblDrivers[Driver Name],MATCH([@[Driver ID]],tblDrivers[Driver ID],0)),"Not Found"))</f>
        <v/>
      </c>
      <c r="M35" s="26" t="n"/>
      <c r="N35" s="24">
        <f>IF([@[Vehicle ID]]="","",IFERROR(INDEX(tblVehicles[Unit Description],MATCH([@[Vehicle ID]],tblVehicles[Vehicle ID],0)),"Not Found"))</f>
        <v/>
      </c>
      <c r="O35" s="53">
        <f>IF([@[Route ID]]="","",IFERROR(INDEX(tblRoutes[Scheduled Miles],MATCH([@[Route ID]],tblRoutes[Route ID],0)),""))</f>
        <v/>
      </c>
      <c r="P35" s="16">
        <f>IF([@[Route ID]]="","",IFERROR(INDEX(tblRoutes[Planned Stops],MATCH([@[Route ID]],tblRoutes[Route ID],0)),""))</f>
        <v/>
      </c>
      <c r="Q35" s="53">
        <f>IF(OR([@[Scheduled Miles]]="",[@[Vehicle ID]]=""),"",IFERROR([@[Scheduled Miles]]/INDEX(tblVehicles[MPG],MATCH([@[Vehicle ID]],tblVehicles[Vehicle ID],0)),""))</f>
        <v/>
      </c>
      <c r="R35" s="57">
        <f>IF(OR([@[Estimated Gallons]]="",[@[Estimated Hours]]="",[@[Driver ID]]=""),"",IFERROR([@[Estimated Gallons]]*'Settings'!$B$4+[@[Scheduled Miles]]*'Settings'!$B$5+[@[Estimated Hours]]*INDEX(tblDrivers[Hourly Rate],MATCH([@[Driver ID]],tblDrivers[Driver ID],0)),""))</f>
        <v/>
      </c>
      <c r="S35" s="26" t="n"/>
      <c r="T35" s="30" t="n"/>
      <c r="U3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5" s="23">
        <f>IF(COUNTA([@[Roster ID]],[@[Service Date]],[@[Route ID]],[@[Scheduled Start]],[@[Scheduled End]],[@[Driver ID]],[@[Vehicle ID]],[@Status],[@[Dispatch Notes]])=0,"",IF([@Status]="Canceled","Not Required",IF(AND([@[Driver Check]]="OK",[@[Vehicle Check]]="OK",[@[Schedule Check]]="OK"),"OK","Review")))</f>
        <v/>
      </c>
      <c r="Y35" s="58">
        <f>IF(OR([@[Service Date]]="",[@[Scheduled Start]]=""),"",IFERROR([@[Service Date]]+[@[Scheduled Start]],""))</f>
        <v/>
      </c>
      <c r="Z35" s="58">
        <f>IF(OR([@[Service Date]]="",[@[Scheduled Start]]="",[@[Scheduled End]]=""),"",IFERROR([@[Service Date]]+[@[Scheduled End]]+IF([@[Scheduled End]]&lt;[@[Scheduled Start]],1,0),""))</f>
        <v/>
      </c>
    </row>
    <row r="36">
      <c r="A36" s="26" t="n"/>
      <c r="B36" s="56" t="n"/>
      <c r="C36" s="23">
        <f>IF([@[Service Date]]="","",TEXT([@[Service Date]],"ddd"))</f>
        <v/>
      </c>
      <c r="D36" s="26" t="n"/>
      <c r="E36" s="24">
        <f>IF([@[Route ID]]="","",IFERROR(INDEX(tblRoutes[Route Name],MATCH([@[Route ID]],tblRoutes[Route ID],0)),"Not Found"))</f>
        <v/>
      </c>
      <c r="F36" s="24">
        <f>IF([@[Route ID]]="","",IFERROR(INDEX(tblRoutes[Origin],MATCH([@[Route ID]],tblRoutes[Route ID],0)),"Not Found"))</f>
        <v/>
      </c>
      <c r="G36" s="24">
        <f>IF([@[Route ID]]="","",IFERROR(INDEX(tblRoutes[Destination],MATCH([@[Route ID]],tblRoutes[Route ID],0)),"Not Found"))</f>
        <v/>
      </c>
      <c r="H36" s="28" t="n"/>
      <c r="I36" s="28" t="n"/>
      <c r="J36" s="25">
        <f>IF(OR([@[Start Date/Time]]="",[@[End Date/Time]]=""),"",IFERROR(([@[End Date/Time]]-[@[Start Date/Time]])*24,""))</f>
        <v/>
      </c>
      <c r="K36" s="26" t="n"/>
      <c r="L36" s="24">
        <f>IF([@[Driver ID]]="","",IFERROR(INDEX(tblDrivers[Driver Name],MATCH([@[Driver ID]],tblDrivers[Driver ID],0)),"Not Found"))</f>
        <v/>
      </c>
      <c r="M36" s="26" t="n"/>
      <c r="N36" s="24">
        <f>IF([@[Vehicle ID]]="","",IFERROR(INDEX(tblVehicles[Unit Description],MATCH([@[Vehicle ID]],tblVehicles[Vehicle ID],0)),"Not Found"))</f>
        <v/>
      </c>
      <c r="O36" s="53">
        <f>IF([@[Route ID]]="","",IFERROR(INDEX(tblRoutes[Scheduled Miles],MATCH([@[Route ID]],tblRoutes[Route ID],0)),""))</f>
        <v/>
      </c>
      <c r="P36" s="16">
        <f>IF([@[Route ID]]="","",IFERROR(INDEX(tblRoutes[Planned Stops],MATCH([@[Route ID]],tblRoutes[Route ID],0)),""))</f>
        <v/>
      </c>
      <c r="Q36" s="53">
        <f>IF(OR([@[Scheduled Miles]]="",[@[Vehicle ID]]=""),"",IFERROR([@[Scheduled Miles]]/INDEX(tblVehicles[MPG],MATCH([@[Vehicle ID]],tblVehicles[Vehicle ID],0)),""))</f>
        <v/>
      </c>
      <c r="R36" s="57">
        <f>IF(OR([@[Estimated Gallons]]="",[@[Estimated Hours]]="",[@[Driver ID]]=""),"",IFERROR([@[Estimated Gallons]]*'Settings'!$B$4+[@[Scheduled Miles]]*'Settings'!$B$5+[@[Estimated Hours]]*INDEX(tblDrivers[Hourly Rate],MATCH([@[Driver ID]],tblDrivers[Driver ID],0)),""))</f>
        <v/>
      </c>
      <c r="S36" s="26" t="n"/>
      <c r="T36" s="30" t="n"/>
      <c r="U3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6" s="23">
        <f>IF(COUNTA([@[Roster ID]],[@[Service Date]],[@[Route ID]],[@[Scheduled Start]],[@[Scheduled End]],[@[Driver ID]],[@[Vehicle ID]],[@Status],[@[Dispatch Notes]])=0,"",IF([@Status]="Canceled","Not Required",IF(AND([@[Driver Check]]="OK",[@[Vehicle Check]]="OK",[@[Schedule Check]]="OK"),"OK","Review")))</f>
        <v/>
      </c>
      <c r="Y36" s="58">
        <f>IF(OR([@[Service Date]]="",[@[Scheduled Start]]=""),"",IFERROR([@[Service Date]]+[@[Scheduled Start]],""))</f>
        <v/>
      </c>
      <c r="Z36" s="58">
        <f>IF(OR([@[Service Date]]="",[@[Scheduled Start]]="",[@[Scheduled End]]=""),"",IFERROR([@[Service Date]]+[@[Scheduled End]]+IF([@[Scheduled End]]&lt;[@[Scheduled Start]],1,0),""))</f>
        <v/>
      </c>
    </row>
    <row r="37">
      <c r="A37" s="26" t="n"/>
      <c r="B37" s="56" t="n"/>
      <c r="C37" s="23">
        <f>IF([@[Service Date]]="","",TEXT([@[Service Date]],"ddd"))</f>
        <v/>
      </c>
      <c r="D37" s="26" t="n"/>
      <c r="E37" s="24">
        <f>IF([@[Route ID]]="","",IFERROR(INDEX(tblRoutes[Route Name],MATCH([@[Route ID]],tblRoutes[Route ID],0)),"Not Found"))</f>
        <v/>
      </c>
      <c r="F37" s="24">
        <f>IF([@[Route ID]]="","",IFERROR(INDEX(tblRoutes[Origin],MATCH([@[Route ID]],tblRoutes[Route ID],0)),"Not Found"))</f>
        <v/>
      </c>
      <c r="G37" s="24">
        <f>IF([@[Route ID]]="","",IFERROR(INDEX(tblRoutes[Destination],MATCH([@[Route ID]],tblRoutes[Route ID],0)),"Not Found"))</f>
        <v/>
      </c>
      <c r="H37" s="28" t="n"/>
      <c r="I37" s="28" t="n"/>
      <c r="J37" s="25">
        <f>IF(OR([@[Start Date/Time]]="",[@[End Date/Time]]=""),"",IFERROR(([@[End Date/Time]]-[@[Start Date/Time]])*24,""))</f>
        <v/>
      </c>
      <c r="K37" s="26" t="n"/>
      <c r="L37" s="24">
        <f>IF([@[Driver ID]]="","",IFERROR(INDEX(tblDrivers[Driver Name],MATCH([@[Driver ID]],tblDrivers[Driver ID],0)),"Not Found"))</f>
        <v/>
      </c>
      <c r="M37" s="26" t="n"/>
      <c r="N37" s="24">
        <f>IF([@[Vehicle ID]]="","",IFERROR(INDEX(tblVehicles[Unit Description],MATCH([@[Vehicle ID]],tblVehicles[Vehicle ID],0)),"Not Found"))</f>
        <v/>
      </c>
      <c r="O37" s="53">
        <f>IF([@[Route ID]]="","",IFERROR(INDEX(tblRoutes[Scheduled Miles],MATCH([@[Route ID]],tblRoutes[Route ID],0)),""))</f>
        <v/>
      </c>
      <c r="P37" s="16">
        <f>IF([@[Route ID]]="","",IFERROR(INDEX(tblRoutes[Planned Stops],MATCH([@[Route ID]],tblRoutes[Route ID],0)),""))</f>
        <v/>
      </c>
      <c r="Q37" s="53">
        <f>IF(OR([@[Scheduled Miles]]="",[@[Vehicle ID]]=""),"",IFERROR([@[Scheduled Miles]]/INDEX(tblVehicles[MPG],MATCH([@[Vehicle ID]],tblVehicles[Vehicle ID],0)),""))</f>
        <v/>
      </c>
      <c r="R37" s="57">
        <f>IF(OR([@[Estimated Gallons]]="",[@[Estimated Hours]]="",[@[Driver ID]]=""),"",IFERROR([@[Estimated Gallons]]*'Settings'!$B$4+[@[Scheduled Miles]]*'Settings'!$B$5+[@[Estimated Hours]]*INDEX(tblDrivers[Hourly Rate],MATCH([@[Driver ID]],tblDrivers[Driver ID],0)),""))</f>
        <v/>
      </c>
      <c r="S37" s="26" t="n"/>
      <c r="T37" s="30" t="n"/>
      <c r="U3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7" s="23">
        <f>IF(COUNTA([@[Roster ID]],[@[Service Date]],[@[Route ID]],[@[Scheduled Start]],[@[Scheduled End]],[@[Driver ID]],[@[Vehicle ID]],[@Status],[@[Dispatch Notes]])=0,"",IF([@Status]="Canceled","Not Required",IF(AND([@[Driver Check]]="OK",[@[Vehicle Check]]="OK",[@[Schedule Check]]="OK"),"OK","Review")))</f>
        <v/>
      </c>
      <c r="Y37" s="58">
        <f>IF(OR([@[Service Date]]="",[@[Scheduled Start]]=""),"",IFERROR([@[Service Date]]+[@[Scheduled Start]],""))</f>
        <v/>
      </c>
      <c r="Z37" s="58">
        <f>IF(OR([@[Service Date]]="",[@[Scheduled Start]]="",[@[Scheduled End]]=""),"",IFERROR([@[Service Date]]+[@[Scheduled End]]+IF([@[Scheduled End]]&lt;[@[Scheduled Start]],1,0),""))</f>
        <v/>
      </c>
    </row>
    <row r="38">
      <c r="A38" s="26" t="n"/>
      <c r="B38" s="56" t="n"/>
      <c r="C38" s="23">
        <f>IF([@[Service Date]]="","",TEXT([@[Service Date]],"ddd"))</f>
        <v/>
      </c>
      <c r="D38" s="26" t="n"/>
      <c r="E38" s="24">
        <f>IF([@[Route ID]]="","",IFERROR(INDEX(tblRoutes[Route Name],MATCH([@[Route ID]],tblRoutes[Route ID],0)),"Not Found"))</f>
        <v/>
      </c>
      <c r="F38" s="24">
        <f>IF([@[Route ID]]="","",IFERROR(INDEX(tblRoutes[Origin],MATCH([@[Route ID]],tblRoutes[Route ID],0)),"Not Found"))</f>
        <v/>
      </c>
      <c r="G38" s="24">
        <f>IF([@[Route ID]]="","",IFERROR(INDEX(tblRoutes[Destination],MATCH([@[Route ID]],tblRoutes[Route ID],0)),"Not Found"))</f>
        <v/>
      </c>
      <c r="H38" s="28" t="n"/>
      <c r="I38" s="28" t="n"/>
      <c r="J38" s="25">
        <f>IF(OR([@[Start Date/Time]]="",[@[End Date/Time]]=""),"",IFERROR(([@[End Date/Time]]-[@[Start Date/Time]])*24,""))</f>
        <v/>
      </c>
      <c r="K38" s="26" t="n"/>
      <c r="L38" s="24">
        <f>IF([@[Driver ID]]="","",IFERROR(INDEX(tblDrivers[Driver Name],MATCH([@[Driver ID]],tblDrivers[Driver ID],0)),"Not Found"))</f>
        <v/>
      </c>
      <c r="M38" s="26" t="n"/>
      <c r="N38" s="24">
        <f>IF([@[Vehicle ID]]="","",IFERROR(INDEX(tblVehicles[Unit Description],MATCH([@[Vehicle ID]],tblVehicles[Vehicle ID],0)),"Not Found"))</f>
        <v/>
      </c>
      <c r="O38" s="53">
        <f>IF([@[Route ID]]="","",IFERROR(INDEX(tblRoutes[Scheduled Miles],MATCH([@[Route ID]],tblRoutes[Route ID],0)),""))</f>
        <v/>
      </c>
      <c r="P38" s="16">
        <f>IF([@[Route ID]]="","",IFERROR(INDEX(tblRoutes[Planned Stops],MATCH([@[Route ID]],tblRoutes[Route ID],0)),""))</f>
        <v/>
      </c>
      <c r="Q38" s="53">
        <f>IF(OR([@[Scheduled Miles]]="",[@[Vehicle ID]]=""),"",IFERROR([@[Scheduled Miles]]/INDEX(tblVehicles[MPG],MATCH([@[Vehicle ID]],tblVehicles[Vehicle ID],0)),""))</f>
        <v/>
      </c>
      <c r="R38" s="57">
        <f>IF(OR([@[Estimated Gallons]]="",[@[Estimated Hours]]="",[@[Driver ID]]=""),"",IFERROR([@[Estimated Gallons]]*'Settings'!$B$4+[@[Scheduled Miles]]*'Settings'!$B$5+[@[Estimated Hours]]*INDEX(tblDrivers[Hourly Rate],MATCH([@[Driver ID]],tblDrivers[Driver ID],0)),""))</f>
        <v/>
      </c>
      <c r="S38" s="26" t="n"/>
      <c r="T38" s="30" t="n"/>
      <c r="U3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8" s="23">
        <f>IF(COUNTA([@[Roster ID]],[@[Service Date]],[@[Route ID]],[@[Scheduled Start]],[@[Scheduled End]],[@[Driver ID]],[@[Vehicle ID]],[@Status],[@[Dispatch Notes]])=0,"",IF([@Status]="Canceled","Not Required",IF(AND([@[Driver Check]]="OK",[@[Vehicle Check]]="OK",[@[Schedule Check]]="OK"),"OK","Review")))</f>
        <v/>
      </c>
      <c r="Y38" s="58">
        <f>IF(OR([@[Service Date]]="",[@[Scheduled Start]]=""),"",IFERROR([@[Service Date]]+[@[Scheduled Start]],""))</f>
        <v/>
      </c>
      <c r="Z38" s="58">
        <f>IF(OR([@[Service Date]]="",[@[Scheduled Start]]="",[@[Scheduled End]]=""),"",IFERROR([@[Service Date]]+[@[Scheduled End]]+IF([@[Scheduled End]]&lt;[@[Scheduled Start]],1,0),""))</f>
        <v/>
      </c>
    </row>
    <row r="39">
      <c r="A39" s="26" t="n"/>
      <c r="B39" s="56" t="n"/>
      <c r="C39" s="23">
        <f>IF([@[Service Date]]="","",TEXT([@[Service Date]],"ddd"))</f>
        <v/>
      </c>
      <c r="D39" s="26" t="n"/>
      <c r="E39" s="24">
        <f>IF([@[Route ID]]="","",IFERROR(INDEX(tblRoutes[Route Name],MATCH([@[Route ID]],tblRoutes[Route ID],0)),"Not Found"))</f>
        <v/>
      </c>
      <c r="F39" s="24">
        <f>IF([@[Route ID]]="","",IFERROR(INDEX(tblRoutes[Origin],MATCH([@[Route ID]],tblRoutes[Route ID],0)),"Not Found"))</f>
        <v/>
      </c>
      <c r="G39" s="24">
        <f>IF([@[Route ID]]="","",IFERROR(INDEX(tblRoutes[Destination],MATCH([@[Route ID]],tblRoutes[Route ID],0)),"Not Found"))</f>
        <v/>
      </c>
      <c r="H39" s="28" t="n"/>
      <c r="I39" s="28" t="n"/>
      <c r="J39" s="25">
        <f>IF(OR([@[Start Date/Time]]="",[@[End Date/Time]]=""),"",IFERROR(([@[End Date/Time]]-[@[Start Date/Time]])*24,""))</f>
        <v/>
      </c>
      <c r="K39" s="26" t="n"/>
      <c r="L39" s="24">
        <f>IF([@[Driver ID]]="","",IFERROR(INDEX(tblDrivers[Driver Name],MATCH([@[Driver ID]],tblDrivers[Driver ID],0)),"Not Found"))</f>
        <v/>
      </c>
      <c r="M39" s="26" t="n"/>
      <c r="N39" s="24">
        <f>IF([@[Vehicle ID]]="","",IFERROR(INDEX(tblVehicles[Unit Description],MATCH([@[Vehicle ID]],tblVehicles[Vehicle ID],0)),"Not Found"))</f>
        <v/>
      </c>
      <c r="O39" s="53">
        <f>IF([@[Route ID]]="","",IFERROR(INDEX(tblRoutes[Scheduled Miles],MATCH([@[Route ID]],tblRoutes[Route ID],0)),""))</f>
        <v/>
      </c>
      <c r="P39" s="16">
        <f>IF([@[Route ID]]="","",IFERROR(INDEX(tblRoutes[Planned Stops],MATCH([@[Route ID]],tblRoutes[Route ID],0)),""))</f>
        <v/>
      </c>
      <c r="Q39" s="53">
        <f>IF(OR([@[Scheduled Miles]]="",[@[Vehicle ID]]=""),"",IFERROR([@[Scheduled Miles]]/INDEX(tblVehicles[MPG],MATCH([@[Vehicle ID]],tblVehicles[Vehicle ID],0)),""))</f>
        <v/>
      </c>
      <c r="R39" s="57">
        <f>IF(OR([@[Estimated Gallons]]="",[@[Estimated Hours]]="",[@[Driver ID]]=""),"",IFERROR([@[Estimated Gallons]]*'Settings'!$B$4+[@[Scheduled Miles]]*'Settings'!$B$5+[@[Estimated Hours]]*INDEX(tblDrivers[Hourly Rate],MATCH([@[Driver ID]],tblDrivers[Driver ID],0)),""))</f>
        <v/>
      </c>
      <c r="S39" s="26" t="n"/>
      <c r="T39" s="30" t="n"/>
      <c r="U3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9" s="23">
        <f>IF(COUNTA([@[Roster ID]],[@[Service Date]],[@[Route ID]],[@[Scheduled Start]],[@[Scheduled End]],[@[Driver ID]],[@[Vehicle ID]],[@Status],[@[Dispatch Notes]])=0,"",IF([@Status]="Canceled","Not Required",IF(AND([@[Driver Check]]="OK",[@[Vehicle Check]]="OK",[@[Schedule Check]]="OK"),"OK","Review")))</f>
        <v/>
      </c>
      <c r="Y39" s="58">
        <f>IF(OR([@[Service Date]]="",[@[Scheduled Start]]=""),"",IFERROR([@[Service Date]]+[@[Scheduled Start]],""))</f>
        <v/>
      </c>
      <c r="Z39" s="58">
        <f>IF(OR([@[Service Date]]="",[@[Scheduled Start]]="",[@[Scheduled End]]=""),"",IFERROR([@[Service Date]]+[@[Scheduled End]]+IF([@[Scheduled End]]&lt;[@[Scheduled Start]],1,0),""))</f>
        <v/>
      </c>
    </row>
    <row r="40">
      <c r="A40" s="26" t="n"/>
      <c r="B40" s="56" t="n"/>
      <c r="C40" s="23">
        <f>IF([@[Service Date]]="","",TEXT([@[Service Date]],"ddd"))</f>
        <v/>
      </c>
      <c r="D40" s="26" t="n"/>
      <c r="E40" s="24">
        <f>IF([@[Route ID]]="","",IFERROR(INDEX(tblRoutes[Route Name],MATCH([@[Route ID]],tblRoutes[Route ID],0)),"Not Found"))</f>
        <v/>
      </c>
      <c r="F40" s="24">
        <f>IF([@[Route ID]]="","",IFERROR(INDEX(tblRoutes[Origin],MATCH([@[Route ID]],tblRoutes[Route ID],0)),"Not Found"))</f>
        <v/>
      </c>
      <c r="G40" s="24">
        <f>IF([@[Route ID]]="","",IFERROR(INDEX(tblRoutes[Destination],MATCH([@[Route ID]],tblRoutes[Route ID],0)),"Not Found"))</f>
        <v/>
      </c>
      <c r="H40" s="28" t="n"/>
      <c r="I40" s="28" t="n"/>
      <c r="J40" s="25">
        <f>IF(OR([@[Start Date/Time]]="",[@[End Date/Time]]=""),"",IFERROR(([@[End Date/Time]]-[@[Start Date/Time]])*24,""))</f>
        <v/>
      </c>
      <c r="K40" s="26" t="n"/>
      <c r="L40" s="24">
        <f>IF([@[Driver ID]]="","",IFERROR(INDEX(tblDrivers[Driver Name],MATCH([@[Driver ID]],tblDrivers[Driver ID],0)),"Not Found"))</f>
        <v/>
      </c>
      <c r="M40" s="26" t="n"/>
      <c r="N40" s="24">
        <f>IF([@[Vehicle ID]]="","",IFERROR(INDEX(tblVehicles[Unit Description],MATCH([@[Vehicle ID]],tblVehicles[Vehicle ID],0)),"Not Found"))</f>
        <v/>
      </c>
      <c r="O40" s="53">
        <f>IF([@[Route ID]]="","",IFERROR(INDEX(tblRoutes[Scheduled Miles],MATCH([@[Route ID]],tblRoutes[Route ID],0)),""))</f>
        <v/>
      </c>
      <c r="P40" s="16">
        <f>IF([@[Route ID]]="","",IFERROR(INDEX(tblRoutes[Planned Stops],MATCH([@[Route ID]],tblRoutes[Route ID],0)),""))</f>
        <v/>
      </c>
      <c r="Q40" s="53">
        <f>IF(OR([@[Scheduled Miles]]="",[@[Vehicle ID]]=""),"",IFERROR([@[Scheduled Miles]]/INDEX(tblVehicles[MPG],MATCH([@[Vehicle ID]],tblVehicles[Vehicle ID],0)),""))</f>
        <v/>
      </c>
      <c r="R40" s="57">
        <f>IF(OR([@[Estimated Gallons]]="",[@[Estimated Hours]]="",[@[Driver ID]]=""),"",IFERROR([@[Estimated Gallons]]*'Settings'!$B$4+[@[Scheduled Miles]]*'Settings'!$B$5+[@[Estimated Hours]]*INDEX(tblDrivers[Hourly Rate],MATCH([@[Driver ID]],tblDrivers[Driver ID],0)),""))</f>
        <v/>
      </c>
      <c r="S40" s="26" t="n"/>
      <c r="T40" s="30" t="n"/>
      <c r="U4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0" s="23">
        <f>IF(COUNTA([@[Roster ID]],[@[Service Date]],[@[Route ID]],[@[Scheduled Start]],[@[Scheduled End]],[@[Driver ID]],[@[Vehicle ID]],[@Status],[@[Dispatch Notes]])=0,"",IF([@Status]="Canceled","Not Required",IF(AND([@[Driver Check]]="OK",[@[Vehicle Check]]="OK",[@[Schedule Check]]="OK"),"OK","Review")))</f>
        <v/>
      </c>
      <c r="Y40" s="58">
        <f>IF(OR([@[Service Date]]="",[@[Scheduled Start]]=""),"",IFERROR([@[Service Date]]+[@[Scheduled Start]],""))</f>
        <v/>
      </c>
      <c r="Z40" s="58">
        <f>IF(OR([@[Service Date]]="",[@[Scheduled Start]]="",[@[Scheduled End]]=""),"",IFERROR([@[Service Date]]+[@[Scheduled End]]+IF([@[Scheduled End]]&lt;[@[Scheduled Start]],1,0),""))</f>
        <v/>
      </c>
    </row>
    <row r="41">
      <c r="A41" s="26" t="n"/>
      <c r="B41" s="56" t="n"/>
      <c r="C41" s="23">
        <f>IF([@[Service Date]]="","",TEXT([@[Service Date]],"ddd"))</f>
        <v/>
      </c>
      <c r="D41" s="26" t="n"/>
      <c r="E41" s="24">
        <f>IF([@[Route ID]]="","",IFERROR(INDEX(tblRoutes[Route Name],MATCH([@[Route ID]],tblRoutes[Route ID],0)),"Not Found"))</f>
        <v/>
      </c>
      <c r="F41" s="24">
        <f>IF([@[Route ID]]="","",IFERROR(INDEX(tblRoutes[Origin],MATCH([@[Route ID]],tblRoutes[Route ID],0)),"Not Found"))</f>
        <v/>
      </c>
      <c r="G41" s="24">
        <f>IF([@[Route ID]]="","",IFERROR(INDEX(tblRoutes[Destination],MATCH([@[Route ID]],tblRoutes[Route ID],0)),"Not Found"))</f>
        <v/>
      </c>
      <c r="H41" s="28" t="n"/>
      <c r="I41" s="28" t="n"/>
      <c r="J41" s="25">
        <f>IF(OR([@[Start Date/Time]]="",[@[End Date/Time]]=""),"",IFERROR(([@[End Date/Time]]-[@[Start Date/Time]])*24,""))</f>
        <v/>
      </c>
      <c r="K41" s="26" t="n"/>
      <c r="L41" s="24">
        <f>IF([@[Driver ID]]="","",IFERROR(INDEX(tblDrivers[Driver Name],MATCH([@[Driver ID]],tblDrivers[Driver ID],0)),"Not Found"))</f>
        <v/>
      </c>
      <c r="M41" s="26" t="n"/>
      <c r="N41" s="24">
        <f>IF([@[Vehicle ID]]="","",IFERROR(INDEX(tblVehicles[Unit Description],MATCH([@[Vehicle ID]],tblVehicles[Vehicle ID],0)),"Not Found"))</f>
        <v/>
      </c>
      <c r="O41" s="53">
        <f>IF([@[Route ID]]="","",IFERROR(INDEX(tblRoutes[Scheduled Miles],MATCH([@[Route ID]],tblRoutes[Route ID],0)),""))</f>
        <v/>
      </c>
      <c r="P41" s="16">
        <f>IF([@[Route ID]]="","",IFERROR(INDEX(tblRoutes[Planned Stops],MATCH([@[Route ID]],tblRoutes[Route ID],0)),""))</f>
        <v/>
      </c>
      <c r="Q41" s="53">
        <f>IF(OR([@[Scheduled Miles]]="",[@[Vehicle ID]]=""),"",IFERROR([@[Scheduled Miles]]/INDEX(tblVehicles[MPG],MATCH([@[Vehicle ID]],tblVehicles[Vehicle ID],0)),""))</f>
        <v/>
      </c>
      <c r="R41" s="57">
        <f>IF(OR([@[Estimated Gallons]]="",[@[Estimated Hours]]="",[@[Driver ID]]=""),"",IFERROR([@[Estimated Gallons]]*'Settings'!$B$4+[@[Scheduled Miles]]*'Settings'!$B$5+[@[Estimated Hours]]*INDEX(tblDrivers[Hourly Rate],MATCH([@[Driver ID]],tblDrivers[Driver ID],0)),""))</f>
        <v/>
      </c>
      <c r="S41" s="26" t="n"/>
      <c r="T41" s="30" t="n"/>
      <c r="U4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1" s="23">
        <f>IF(COUNTA([@[Roster ID]],[@[Service Date]],[@[Route ID]],[@[Scheduled Start]],[@[Scheduled End]],[@[Driver ID]],[@[Vehicle ID]],[@Status],[@[Dispatch Notes]])=0,"",IF([@Status]="Canceled","Not Required",IF(AND([@[Driver Check]]="OK",[@[Vehicle Check]]="OK",[@[Schedule Check]]="OK"),"OK","Review")))</f>
        <v/>
      </c>
      <c r="Y41" s="58">
        <f>IF(OR([@[Service Date]]="",[@[Scheduled Start]]=""),"",IFERROR([@[Service Date]]+[@[Scheduled Start]],""))</f>
        <v/>
      </c>
      <c r="Z41" s="58">
        <f>IF(OR([@[Service Date]]="",[@[Scheduled Start]]="",[@[Scheduled End]]=""),"",IFERROR([@[Service Date]]+[@[Scheduled End]]+IF([@[Scheduled End]]&lt;[@[Scheduled Start]],1,0),""))</f>
        <v/>
      </c>
    </row>
    <row r="42">
      <c r="A42" s="26" t="n"/>
      <c r="B42" s="56" t="n"/>
      <c r="C42" s="23">
        <f>IF([@[Service Date]]="","",TEXT([@[Service Date]],"ddd"))</f>
        <v/>
      </c>
      <c r="D42" s="26" t="n"/>
      <c r="E42" s="24">
        <f>IF([@[Route ID]]="","",IFERROR(INDEX(tblRoutes[Route Name],MATCH([@[Route ID]],tblRoutes[Route ID],0)),"Not Found"))</f>
        <v/>
      </c>
      <c r="F42" s="24">
        <f>IF([@[Route ID]]="","",IFERROR(INDEX(tblRoutes[Origin],MATCH([@[Route ID]],tblRoutes[Route ID],0)),"Not Found"))</f>
        <v/>
      </c>
      <c r="G42" s="24">
        <f>IF([@[Route ID]]="","",IFERROR(INDEX(tblRoutes[Destination],MATCH([@[Route ID]],tblRoutes[Route ID],0)),"Not Found"))</f>
        <v/>
      </c>
      <c r="H42" s="28" t="n"/>
      <c r="I42" s="28" t="n"/>
      <c r="J42" s="25">
        <f>IF(OR([@[Start Date/Time]]="",[@[End Date/Time]]=""),"",IFERROR(([@[End Date/Time]]-[@[Start Date/Time]])*24,""))</f>
        <v/>
      </c>
      <c r="K42" s="26" t="n"/>
      <c r="L42" s="24">
        <f>IF([@[Driver ID]]="","",IFERROR(INDEX(tblDrivers[Driver Name],MATCH([@[Driver ID]],tblDrivers[Driver ID],0)),"Not Found"))</f>
        <v/>
      </c>
      <c r="M42" s="26" t="n"/>
      <c r="N42" s="24">
        <f>IF([@[Vehicle ID]]="","",IFERROR(INDEX(tblVehicles[Unit Description],MATCH([@[Vehicle ID]],tblVehicles[Vehicle ID],0)),"Not Found"))</f>
        <v/>
      </c>
      <c r="O42" s="53">
        <f>IF([@[Route ID]]="","",IFERROR(INDEX(tblRoutes[Scheduled Miles],MATCH([@[Route ID]],tblRoutes[Route ID],0)),""))</f>
        <v/>
      </c>
      <c r="P42" s="16">
        <f>IF([@[Route ID]]="","",IFERROR(INDEX(tblRoutes[Planned Stops],MATCH([@[Route ID]],tblRoutes[Route ID],0)),""))</f>
        <v/>
      </c>
      <c r="Q42" s="53">
        <f>IF(OR([@[Scheduled Miles]]="",[@[Vehicle ID]]=""),"",IFERROR([@[Scheduled Miles]]/INDEX(tblVehicles[MPG],MATCH([@[Vehicle ID]],tblVehicles[Vehicle ID],0)),""))</f>
        <v/>
      </c>
      <c r="R42" s="57">
        <f>IF(OR([@[Estimated Gallons]]="",[@[Estimated Hours]]="",[@[Driver ID]]=""),"",IFERROR([@[Estimated Gallons]]*'Settings'!$B$4+[@[Scheduled Miles]]*'Settings'!$B$5+[@[Estimated Hours]]*INDEX(tblDrivers[Hourly Rate],MATCH([@[Driver ID]],tblDrivers[Driver ID],0)),""))</f>
        <v/>
      </c>
      <c r="S42" s="26" t="n"/>
      <c r="T42" s="30" t="n"/>
      <c r="U4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2" s="23">
        <f>IF(COUNTA([@[Roster ID]],[@[Service Date]],[@[Route ID]],[@[Scheduled Start]],[@[Scheduled End]],[@[Driver ID]],[@[Vehicle ID]],[@Status],[@[Dispatch Notes]])=0,"",IF([@Status]="Canceled","Not Required",IF(AND([@[Driver Check]]="OK",[@[Vehicle Check]]="OK",[@[Schedule Check]]="OK"),"OK","Review")))</f>
        <v/>
      </c>
      <c r="Y42" s="58">
        <f>IF(OR([@[Service Date]]="",[@[Scheduled Start]]=""),"",IFERROR([@[Service Date]]+[@[Scheduled Start]],""))</f>
        <v/>
      </c>
      <c r="Z42" s="58">
        <f>IF(OR([@[Service Date]]="",[@[Scheduled Start]]="",[@[Scheduled End]]=""),"",IFERROR([@[Service Date]]+[@[Scheduled End]]+IF([@[Scheduled End]]&lt;[@[Scheduled Start]],1,0),""))</f>
        <v/>
      </c>
    </row>
    <row r="43">
      <c r="A43" s="26" t="n"/>
      <c r="B43" s="56" t="n"/>
      <c r="C43" s="23">
        <f>IF([@[Service Date]]="","",TEXT([@[Service Date]],"ddd"))</f>
        <v/>
      </c>
      <c r="D43" s="26" t="n"/>
      <c r="E43" s="24">
        <f>IF([@[Route ID]]="","",IFERROR(INDEX(tblRoutes[Route Name],MATCH([@[Route ID]],tblRoutes[Route ID],0)),"Not Found"))</f>
        <v/>
      </c>
      <c r="F43" s="24">
        <f>IF([@[Route ID]]="","",IFERROR(INDEX(tblRoutes[Origin],MATCH([@[Route ID]],tblRoutes[Route ID],0)),"Not Found"))</f>
        <v/>
      </c>
      <c r="G43" s="24">
        <f>IF([@[Route ID]]="","",IFERROR(INDEX(tblRoutes[Destination],MATCH([@[Route ID]],tblRoutes[Route ID],0)),"Not Found"))</f>
        <v/>
      </c>
      <c r="H43" s="28" t="n"/>
      <c r="I43" s="28" t="n"/>
      <c r="J43" s="25">
        <f>IF(OR([@[Start Date/Time]]="",[@[End Date/Time]]=""),"",IFERROR(([@[End Date/Time]]-[@[Start Date/Time]])*24,""))</f>
        <v/>
      </c>
      <c r="K43" s="26" t="n"/>
      <c r="L43" s="24">
        <f>IF([@[Driver ID]]="","",IFERROR(INDEX(tblDrivers[Driver Name],MATCH([@[Driver ID]],tblDrivers[Driver ID],0)),"Not Found"))</f>
        <v/>
      </c>
      <c r="M43" s="26" t="n"/>
      <c r="N43" s="24">
        <f>IF([@[Vehicle ID]]="","",IFERROR(INDEX(tblVehicles[Unit Description],MATCH([@[Vehicle ID]],tblVehicles[Vehicle ID],0)),"Not Found"))</f>
        <v/>
      </c>
      <c r="O43" s="53">
        <f>IF([@[Route ID]]="","",IFERROR(INDEX(tblRoutes[Scheduled Miles],MATCH([@[Route ID]],tblRoutes[Route ID],0)),""))</f>
        <v/>
      </c>
      <c r="P43" s="16">
        <f>IF([@[Route ID]]="","",IFERROR(INDEX(tblRoutes[Planned Stops],MATCH([@[Route ID]],tblRoutes[Route ID],0)),""))</f>
        <v/>
      </c>
      <c r="Q43" s="53">
        <f>IF(OR([@[Scheduled Miles]]="",[@[Vehicle ID]]=""),"",IFERROR([@[Scheduled Miles]]/INDEX(tblVehicles[MPG],MATCH([@[Vehicle ID]],tblVehicles[Vehicle ID],0)),""))</f>
        <v/>
      </c>
      <c r="R43" s="57">
        <f>IF(OR([@[Estimated Gallons]]="",[@[Estimated Hours]]="",[@[Driver ID]]=""),"",IFERROR([@[Estimated Gallons]]*'Settings'!$B$4+[@[Scheduled Miles]]*'Settings'!$B$5+[@[Estimated Hours]]*INDEX(tblDrivers[Hourly Rate],MATCH([@[Driver ID]],tblDrivers[Driver ID],0)),""))</f>
        <v/>
      </c>
      <c r="S43" s="26" t="n"/>
      <c r="T43" s="30" t="n"/>
      <c r="U4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3" s="23">
        <f>IF(COUNTA([@[Roster ID]],[@[Service Date]],[@[Route ID]],[@[Scheduled Start]],[@[Scheduled End]],[@[Driver ID]],[@[Vehicle ID]],[@Status],[@[Dispatch Notes]])=0,"",IF([@Status]="Canceled","Not Required",IF(AND([@[Driver Check]]="OK",[@[Vehicle Check]]="OK",[@[Schedule Check]]="OK"),"OK","Review")))</f>
        <v/>
      </c>
      <c r="Y43" s="58">
        <f>IF(OR([@[Service Date]]="",[@[Scheduled Start]]=""),"",IFERROR([@[Service Date]]+[@[Scheduled Start]],""))</f>
        <v/>
      </c>
      <c r="Z43" s="58">
        <f>IF(OR([@[Service Date]]="",[@[Scheduled Start]]="",[@[Scheduled End]]=""),"",IFERROR([@[Service Date]]+[@[Scheduled End]]+IF([@[Scheduled End]]&lt;[@[Scheduled Start]],1,0),""))</f>
        <v/>
      </c>
    </row>
    <row r="44">
      <c r="A44" s="26" t="n"/>
      <c r="B44" s="56" t="n"/>
      <c r="C44" s="23">
        <f>IF([@[Service Date]]="","",TEXT([@[Service Date]],"ddd"))</f>
        <v/>
      </c>
      <c r="D44" s="26" t="n"/>
      <c r="E44" s="24">
        <f>IF([@[Route ID]]="","",IFERROR(INDEX(tblRoutes[Route Name],MATCH([@[Route ID]],tblRoutes[Route ID],0)),"Not Found"))</f>
        <v/>
      </c>
      <c r="F44" s="24">
        <f>IF([@[Route ID]]="","",IFERROR(INDEX(tblRoutes[Origin],MATCH([@[Route ID]],tblRoutes[Route ID],0)),"Not Found"))</f>
        <v/>
      </c>
      <c r="G44" s="24">
        <f>IF([@[Route ID]]="","",IFERROR(INDEX(tblRoutes[Destination],MATCH([@[Route ID]],tblRoutes[Route ID],0)),"Not Found"))</f>
        <v/>
      </c>
      <c r="H44" s="28" t="n"/>
      <c r="I44" s="28" t="n"/>
      <c r="J44" s="25">
        <f>IF(OR([@[Start Date/Time]]="",[@[End Date/Time]]=""),"",IFERROR(([@[End Date/Time]]-[@[Start Date/Time]])*24,""))</f>
        <v/>
      </c>
      <c r="K44" s="26" t="n"/>
      <c r="L44" s="24">
        <f>IF([@[Driver ID]]="","",IFERROR(INDEX(tblDrivers[Driver Name],MATCH([@[Driver ID]],tblDrivers[Driver ID],0)),"Not Found"))</f>
        <v/>
      </c>
      <c r="M44" s="26" t="n"/>
      <c r="N44" s="24">
        <f>IF([@[Vehicle ID]]="","",IFERROR(INDEX(tblVehicles[Unit Description],MATCH([@[Vehicle ID]],tblVehicles[Vehicle ID],0)),"Not Found"))</f>
        <v/>
      </c>
      <c r="O44" s="53">
        <f>IF([@[Route ID]]="","",IFERROR(INDEX(tblRoutes[Scheduled Miles],MATCH([@[Route ID]],tblRoutes[Route ID],0)),""))</f>
        <v/>
      </c>
      <c r="P44" s="16">
        <f>IF([@[Route ID]]="","",IFERROR(INDEX(tblRoutes[Planned Stops],MATCH([@[Route ID]],tblRoutes[Route ID],0)),""))</f>
        <v/>
      </c>
      <c r="Q44" s="53">
        <f>IF(OR([@[Scheduled Miles]]="",[@[Vehicle ID]]=""),"",IFERROR([@[Scheduled Miles]]/INDEX(tblVehicles[MPG],MATCH([@[Vehicle ID]],tblVehicles[Vehicle ID],0)),""))</f>
        <v/>
      </c>
      <c r="R44" s="57">
        <f>IF(OR([@[Estimated Gallons]]="",[@[Estimated Hours]]="",[@[Driver ID]]=""),"",IFERROR([@[Estimated Gallons]]*'Settings'!$B$4+[@[Scheduled Miles]]*'Settings'!$B$5+[@[Estimated Hours]]*INDEX(tblDrivers[Hourly Rate],MATCH([@[Driver ID]],tblDrivers[Driver ID],0)),""))</f>
        <v/>
      </c>
      <c r="S44" s="26" t="n"/>
      <c r="T44" s="30" t="n"/>
      <c r="U4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4" s="23">
        <f>IF(COUNTA([@[Roster ID]],[@[Service Date]],[@[Route ID]],[@[Scheduled Start]],[@[Scheduled End]],[@[Driver ID]],[@[Vehicle ID]],[@Status],[@[Dispatch Notes]])=0,"",IF([@Status]="Canceled","Not Required",IF(AND([@[Driver Check]]="OK",[@[Vehicle Check]]="OK",[@[Schedule Check]]="OK"),"OK","Review")))</f>
        <v/>
      </c>
      <c r="Y44" s="58">
        <f>IF(OR([@[Service Date]]="",[@[Scheduled Start]]=""),"",IFERROR([@[Service Date]]+[@[Scheduled Start]],""))</f>
        <v/>
      </c>
      <c r="Z44" s="58">
        <f>IF(OR([@[Service Date]]="",[@[Scheduled Start]]="",[@[Scheduled End]]=""),"",IFERROR([@[Service Date]]+[@[Scheduled End]]+IF([@[Scheduled End]]&lt;[@[Scheduled Start]],1,0),""))</f>
        <v/>
      </c>
    </row>
    <row r="45">
      <c r="A45" s="26" t="n"/>
      <c r="B45" s="56" t="n"/>
      <c r="C45" s="23">
        <f>IF([@[Service Date]]="","",TEXT([@[Service Date]],"ddd"))</f>
        <v/>
      </c>
      <c r="D45" s="26" t="n"/>
      <c r="E45" s="24">
        <f>IF([@[Route ID]]="","",IFERROR(INDEX(tblRoutes[Route Name],MATCH([@[Route ID]],tblRoutes[Route ID],0)),"Not Found"))</f>
        <v/>
      </c>
      <c r="F45" s="24">
        <f>IF([@[Route ID]]="","",IFERROR(INDEX(tblRoutes[Origin],MATCH([@[Route ID]],tblRoutes[Route ID],0)),"Not Found"))</f>
        <v/>
      </c>
      <c r="G45" s="24">
        <f>IF([@[Route ID]]="","",IFERROR(INDEX(tblRoutes[Destination],MATCH([@[Route ID]],tblRoutes[Route ID],0)),"Not Found"))</f>
        <v/>
      </c>
      <c r="H45" s="28" t="n"/>
      <c r="I45" s="28" t="n"/>
      <c r="J45" s="25">
        <f>IF(OR([@[Start Date/Time]]="",[@[End Date/Time]]=""),"",IFERROR(([@[End Date/Time]]-[@[Start Date/Time]])*24,""))</f>
        <v/>
      </c>
      <c r="K45" s="26" t="n"/>
      <c r="L45" s="24">
        <f>IF([@[Driver ID]]="","",IFERROR(INDEX(tblDrivers[Driver Name],MATCH([@[Driver ID]],tblDrivers[Driver ID],0)),"Not Found"))</f>
        <v/>
      </c>
      <c r="M45" s="26" t="n"/>
      <c r="N45" s="24">
        <f>IF([@[Vehicle ID]]="","",IFERROR(INDEX(tblVehicles[Unit Description],MATCH([@[Vehicle ID]],tblVehicles[Vehicle ID],0)),"Not Found"))</f>
        <v/>
      </c>
      <c r="O45" s="53">
        <f>IF([@[Route ID]]="","",IFERROR(INDEX(tblRoutes[Scheduled Miles],MATCH([@[Route ID]],tblRoutes[Route ID],0)),""))</f>
        <v/>
      </c>
      <c r="P45" s="16">
        <f>IF([@[Route ID]]="","",IFERROR(INDEX(tblRoutes[Planned Stops],MATCH([@[Route ID]],tblRoutes[Route ID],0)),""))</f>
        <v/>
      </c>
      <c r="Q45" s="53">
        <f>IF(OR([@[Scheduled Miles]]="",[@[Vehicle ID]]=""),"",IFERROR([@[Scheduled Miles]]/INDEX(tblVehicles[MPG],MATCH([@[Vehicle ID]],tblVehicles[Vehicle ID],0)),""))</f>
        <v/>
      </c>
      <c r="R45" s="57">
        <f>IF(OR([@[Estimated Gallons]]="",[@[Estimated Hours]]="",[@[Driver ID]]=""),"",IFERROR([@[Estimated Gallons]]*'Settings'!$B$4+[@[Scheduled Miles]]*'Settings'!$B$5+[@[Estimated Hours]]*INDEX(tblDrivers[Hourly Rate],MATCH([@[Driver ID]],tblDrivers[Driver ID],0)),""))</f>
        <v/>
      </c>
      <c r="S45" s="26" t="n"/>
      <c r="T45" s="30" t="n"/>
      <c r="U4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5" s="23">
        <f>IF(COUNTA([@[Roster ID]],[@[Service Date]],[@[Route ID]],[@[Scheduled Start]],[@[Scheduled End]],[@[Driver ID]],[@[Vehicle ID]],[@Status],[@[Dispatch Notes]])=0,"",IF([@Status]="Canceled","Not Required",IF(AND([@[Driver Check]]="OK",[@[Vehicle Check]]="OK",[@[Schedule Check]]="OK"),"OK","Review")))</f>
        <v/>
      </c>
      <c r="Y45" s="58">
        <f>IF(OR([@[Service Date]]="",[@[Scheduled Start]]=""),"",IFERROR([@[Service Date]]+[@[Scheduled Start]],""))</f>
        <v/>
      </c>
      <c r="Z45" s="58">
        <f>IF(OR([@[Service Date]]="",[@[Scheduled Start]]="",[@[Scheduled End]]=""),"",IFERROR([@[Service Date]]+[@[Scheduled End]]+IF([@[Scheduled End]]&lt;[@[Scheduled Start]],1,0),""))</f>
        <v/>
      </c>
    </row>
    <row r="46">
      <c r="A46" s="26" t="n"/>
      <c r="B46" s="56" t="n"/>
      <c r="C46" s="23">
        <f>IF([@[Service Date]]="","",TEXT([@[Service Date]],"ddd"))</f>
        <v/>
      </c>
      <c r="D46" s="26" t="n"/>
      <c r="E46" s="24">
        <f>IF([@[Route ID]]="","",IFERROR(INDEX(tblRoutes[Route Name],MATCH([@[Route ID]],tblRoutes[Route ID],0)),"Not Found"))</f>
        <v/>
      </c>
      <c r="F46" s="24">
        <f>IF([@[Route ID]]="","",IFERROR(INDEX(tblRoutes[Origin],MATCH([@[Route ID]],tblRoutes[Route ID],0)),"Not Found"))</f>
        <v/>
      </c>
      <c r="G46" s="24">
        <f>IF([@[Route ID]]="","",IFERROR(INDEX(tblRoutes[Destination],MATCH([@[Route ID]],tblRoutes[Route ID],0)),"Not Found"))</f>
        <v/>
      </c>
      <c r="H46" s="28" t="n"/>
      <c r="I46" s="28" t="n"/>
      <c r="J46" s="25">
        <f>IF(OR([@[Start Date/Time]]="",[@[End Date/Time]]=""),"",IFERROR(([@[End Date/Time]]-[@[Start Date/Time]])*24,""))</f>
        <v/>
      </c>
      <c r="K46" s="26" t="n"/>
      <c r="L46" s="24">
        <f>IF([@[Driver ID]]="","",IFERROR(INDEX(tblDrivers[Driver Name],MATCH([@[Driver ID]],tblDrivers[Driver ID],0)),"Not Found"))</f>
        <v/>
      </c>
      <c r="M46" s="26" t="n"/>
      <c r="N46" s="24">
        <f>IF([@[Vehicle ID]]="","",IFERROR(INDEX(tblVehicles[Unit Description],MATCH([@[Vehicle ID]],tblVehicles[Vehicle ID],0)),"Not Found"))</f>
        <v/>
      </c>
      <c r="O46" s="53">
        <f>IF([@[Route ID]]="","",IFERROR(INDEX(tblRoutes[Scheduled Miles],MATCH([@[Route ID]],tblRoutes[Route ID],0)),""))</f>
        <v/>
      </c>
      <c r="P46" s="16">
        <f>IF([@[Route ID]]="","",IFERROR(INDEX(tblRoutes[Planned Stops],MATCH([@[Route ID]],tblRoutes[Route ID],0)),""))</f>
        <v/>
      </c>
      <c r="Q46" s="53">
        <f>IF(OR([@[Scheduled Miles]]="",[@[Vehicle ID]]=""),"",IFERROR([@[Scheduled Miles]]/INDEX(tblVehicles[MPG],MATCH([@[Vehicle ID]],tblVehicles[Vehicle ID],0)),""))</f>
        <v/>
      </c>
      <c r="R46" s="57">
        <f>IF(OR([@[Estimated Gallons]]="",[@[Estimated Hours]]="",[@[Driver ID]]=""),"",IFERROR([@[Estimated Gallons]]*'Settings'!$B$4+[@[Scheduled Miles]]*'Settings'!$B$5+[@[Estimated Hours]]*INDEX(tblDrivers[Hourly Rate],MATCH([@[Driver ID]],tblDrivers[Driver ID],0)),""))</f>
        <v/>
      </c>
      <c r="S46" s="26" t="n"/>
      <c r="T46" s="30" t="n"/>
      <c r="U4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6" s="23">
        <f>IF(COUNTA([@[Roster ID]],[@[Service Date]],[@[Route ID]],[@[Scheduled Start]],[@[Scheduled End]],[@[Driver ID]],[@[Vehicle ID]],[@Status],[@[Dispatch Notes]])=0,"",IF([@Status]="Canceled","Not Required",IF(AND([@[Driver Check]]="OK",[@[Vehicle Check]]="OK",[@[Schedule Check]]="OK"),"OK","Review")))</f>
        <v/>
      </c>
      <c r="Y46" s="58">
        <f>IF(OR([@[Service Date]]="",[@[Scheduled Start]]=""),"",IFERROR([@[Service Date]]+[@[Scheduled Start]],""))</f>
        <v/>
      </c>
      <c r="Z46" s="58">
        <f>IF(OR([@[Service Date]]="",[@[Scheduled Start]]="",[@[Scheduled End]]=""),"",IFERROR([@[Service Date]]+[@[Scheduled End]]+IF([@[Scheduled End]]&lt;[@[Scheduled Start]],1,0),""))</f>
        <v/>
      </c>
    </row>
    <row r="47">
      <c r="A47" s="26" t="n"/>
      <c r="B47" s="56" t="n"/>
      <c r="C47" s="23">
        <f>IF([@[Service Date]]="","",TEXT([@[Service Date]],"ddd"))</f>
        <v/>
      </c>
      <c r="D47" s="26" t="n"/>
      <c r="E47" s="24">
        <f>IF([@[Route ID]]="","",IFERROR(INDEX(tblRoutes[Route Name],MATCH([@[Route ID]],tblRoutes[Route ID],0)),"Not Found"))</f>
        <v/>
      </c>
      <c r="F47" s="24">
        <f>IF([@[Route ID]]="","",IFERROR(INDEX(tblRoutes[Origin],MATCH([@[Route ID]],tblRoutes[Route ID],0)),"Not Found"))</f>
        <v/>
      </c>
      <c r="G47" s="24">
        <f>IF([@[Route ID]]="","",IFERROR(INDEX(tblRoutes[Destination],MATCH([@[Route ID]],tblRoutes[Route ID],0)),"Not Found"))</f>
        <v/>
      </c>
      <c r="H47" s="28" t="n"/>
      <c r="I47" s="28" t="n"/>
      <c r="J47" s="25">
        <f>IF(OR([@[Start Date/Time]]="",[@[End Date/Time]]=""),"",IFERROR(([@[End Date/Time]]-[@[Start Date/Time]])*24,""))</f>
        <v/>
      </c>
      <c r="K47" s="26" t="n"/>
      <c r="L47" s="24">
        <f>IF([@[Driver ID]]="","",IFERROR(INDEX(tblDrivers[Driver Name],MATCH([@[Driver ID]],tblDrivers[Driver ID],0)),"Not Found"))</f>
        <v/>
      </c>
      <c r="M47" s="26" t="n"/>
      <c r="N47" s="24">
        <f>IF([@[Vehicle ID]]="","",IFERROR(INDEX(tblVehicles[Unit Description],MATCH([@[Vehicle ID]],tblVehicles[Vehicle ID],0)),"Not Found"))</f>
        <v/>
      </c>
      <c r="O47" s="53">
        <f>IF([@[Route ID]]="","",IFERROR(INDEX(tblRoutes[Scheduled Miles],MATCH([@[Route ID]],tblRoutes[Route ID],0)),""))</f>
        <v/>
      </c>
      <c r="P47" s="16">
        <f>IF([@[Route ID]]="","",IFERROR(INDEX(tblRoutes[Planned Stops],MATCH([@[Route ID]],tblRoutes[Route ID],0)),""))</f>
        <v/>
      </c>
      <c r="Q47" s="53">
        <f>IF(OR([@[Scheduled Miles]]="",[@[Vehicle ID]]=""),"",IFERROR([@[Scheduled Miles]]/INDEX(tblVehicles[MPG],MATCH([@[Vehicle ID]],tblVehicles[Vehicle ID],0)),""))</f>
        <v/>
      </c>
      <c r="R47" s="57">
        <f>IF(OR([@[Estimated Gallons]]="",[@[Estimated Hours]]="",[@[Driver ID]]=""),"",IFERROR([@[Estimated Gallons]]*'Settings'!$B$4+[@[Scheduled Miles]]*'Settings'!$B$5+[@[Estimated Hours]]*INDEX(tblDrivers[Hourly Rate],MATCH([@[Driver ID]],tblDrivers[Driver ID],0)),""))</f>
        <v/>
      </c>
      <c r="S47" s="26" t="n"/>
      <c r="T47" s="30" t="n"/>
      <c r="U4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7" s="23">
        <f>IF(COUNTA([@[Roster ID]],[@[Service Date]],[@[Route ID]],[@[Scheduled Start]],[@[Scheduled End]],[@[Driver ID]],[@[Vehicle ID]],[@Status],[@[Dispatch Notes]])=0,"",IF([@Status]="Canceled","Not Required",IF(AND([@[Driver Check]]="OK",[@[Vehicle Check]]="OK",[@[Schedule Check]]="OK"),"OK","Review")))</f>
        <v/>
      </c>
      <c r="Y47" s="58">
        <f>IF(OR([@[Service Date]]="",[@[Scheduled Start]]=""),"",IFERROR([@[Service Date]]+[@[Scheduled Start]],""))</f>
        <v/>
      </c>
      <c r="Z47" s="58">
        <f>IF(OR([@[Service Date]]="",[@[Scheduled Start]]="",[@[Scheduled End]]=""),"",IFERROR([@[Service Date]]+[@[Scheduled End]]+IF([@[Scheduled End]]&lt;[@[Scheduled Start]],1,0),""))</f>
        <v/>
      </c>
    </row>
    <row r="48">
      <c r="A48" s="26" t="n"/>
      <c r="B48" s="56" t="n"/>
      <c r="C48" s="23">
        <f>IF([@[Service Date]]="","",TEXT([@[Service Date]],"ddd"))</f>
        <v/>
      </c>
      <c r="D48" s="26" t="n"/>
      <c r="E48" s="24">
        <f>IF([@[Route ID]]="","",IFERROR(INDEX(tblRoutes[Route Name],MATCH([@[Route ID]],tblRoutes[Route ID],0)),"Not Found"))</f>
        <v/>
      </c>
      <c r="F48" s="24">
        <f>IF([@[Route ID]]="","",IFERROR(INDEX(tblRoutes[Origin],MATCH([@[Route ID]],tblRoutes[Route ID],0)),"Not Found"))</f>
        <v/>
      </c>
      <c r="G48" s="24">
        <f>IF([@[Route ID]]="","",IFERROR(INDEX(tblRoutes[Destination],MATCH([@[Route ID]],tblRoutes[Route ID],0)),"Not Found"))</f>
        <v/>
      </c>
      <c r="H48" s="28" t="n"/>
      <c r="I48" s="28" t="n"/>
      <c r="J48" s="25">
        <f>IF(OR([@[Start Date/Time]]="",[@[End Date/Time]]=""),"",IFERROR(([@[End Date/Time]]-[@[Start Date/Time]])*24,""))</f>
        <v/>
      </c>
      <c r="K48" s="26" t="n"/>
      <c r="L48" s="24">
        <f>IF([@[Driver ID]]="","",IFERROR(INDEX(tblDrivers[Driver Name],MATCH([@[Driver ID]],tblDrivers[Driver ID],0)),"Not Found"))</f>
        <v/>
      </c>
      <c r="M48" s="26" t="n"/>
      <c r="N48" s="24">
        <f>IF([@[Vehicle ID]]="","",IFERROR(INDEX(tblVehicles[Unit Description],MATCH([@[Vehicle ID]],tblVehicles[Vehicle ID],0)),"Not Found"))</f>
        <v/>
      </c>
      <c r="O48" s="53">
        <f>IF([@[Route ID]]="","",IFERROR(INDEX(tblRoutes[Scheduled Miles],MATCH([@[Route ID]],tblRoutes[Route ID],0)),""))</f>
        <v/>
      </c>
      <c r="P48" s="16">
        <f>IF([@[Route ID]]="","",IFERROR(INDEX(tblRoutes[Planned Stops],MATCH([@[Route ID]],tblRoutes[Route ID],0)),""))</f>
        <v/>
      </c>
      <c r="Q48" s="53">
        <f>IF(OR([@[Scheduled Miles]]="",[@[Vehicle ID]]=""),"",IFERROR([@[Scheduled Miles]]/INDEX(tblVehicles[MPG],MATCH([@[Vehicle ID]],tblVehicles[Vehicle ID],0)),""))</f>
        <v/>
      </c>
      <c r="R48" s="57">
        <f>IF(OR([@[Estimated Gallons]]="",[@[Estimated Hours]]="",[@[Driver ID]]=""),"",IFERROR([@[Estimated Gallons]]*'Settings'!$B$4+[@[Scheduled Miles]]*'Settings'!$B$5+[@[Estimated Hours]]*INDEX(tblDrivers[Hourly Rate],MATCH([@[Driver ID]],tblDrivers[Driver ID],0)),""))</f>
        <v/>
      </c>
      <c r="S48" s="26" t="n"/>
      <c r="T48" s="30" t="n"/>
      <c r="U4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8" s="23">
        <f>IF(COUNTA([@[Roster ID]],[@[Service Date]],[@[Route ID]],[@[Scheduled Start]],[@[Scheduled End]],[@[Driver ID]],[@[Vehicle ID]],[@Status],[@[Dispatch Notes]])=0,"",IF([@Status]="Canceled","Not Required",IF(AND([@[Driver Check]]="OK",[@[Vehicle Check]]="OK",[@[Schedule Check]]="OK"),"OK","Review")))</f>
        <v/>
      </c>
      <c r="Y48" s="58">
        <f>IF(OR([@[Service Date]]="",[@[Scheduled Start]]=""),"",IFERROR([@[Service Date]]+[@[Scheduled Start]],""))</f>
        <v/>
      </c>
      <c r="Z48" s="58">
        <f>IF(OR([@[Service Date]]="",[@[Scheduled Start]]="",[@[Scheduled End]]=""),"",IFERROR([@[Service Date]]+[@[Scheduled End]]+IF([@[Scheduled End]]&lt;[@[Scheduled Start]],1,0),""))</f>
        <v/>
      </c>
    </row>
    <row r="49">
      <c r="A49" s="26" t="n"/>
      <c r="B49" s="56" t="n"/>
      <c r="C49" s="23">
        <f>IF([@[Service Date]]="","",TEXT([@[Service Date]],"ddd"))</f>
        <v/>
      </c>
      <c r="D49" s="26" t="n"/>
      <c r="E49" s="24">
        <f>IF([@[Route ID]]="","",IFERROR(INDEX(tblRoutes[Route Name],MATCH([@[Route ID]],tblRoutes[Route ID],0)),"Not Found"))</f>
        <v/>
      </c>
      <c r="F49" s="24">
        <f>IF([@[Route ID]]="","",IFERROR(INDEX(tblRoutes[Origin],MATCH([@[Route ID]],tblRoutes[Route ID],0)),"Not Found"))</f>
        <v/>
      </c>
      <c r="G49" s="24">
        <f>IF([@[Route ID]]="","",IFERROR(INDEX(tblRoutes[Destination],MATCH([@[Route ID]],tblRoutes[Route ID],0)),"Not Found"))</f>
        <v/>
      </c>
      <c r="H49" s="28" t="n"/>
      <c r="I49" s="28" t="n"/>
      <c r="J49" s="25">
        <f>IF(OR([@[Start Date/Time]]="",[@[End Date/Time]]=""),"",IFERROR(([@[End Date/Time]]-[@[Start Date/Time]])*24,""))</f>
        <v/>
      </c>
      <c r="K49" s="26" t="n"/>
      <c r="L49" s="24">
        <f>IF([@[Driver ID]]="","",IFERROR(INDEX(tblDrivers[Driver Name],MATCH([@[Driver ID]],tblDrivers[Driver ID],0)),"Not Found"))</f>
        <v/>
      </c>
      <c r="M49" s="26" t="n"/>
      <c r="N49" s="24">
        <f>IF([@[Vehicle ID]]="","",IFERROR(INDEX(tblVehicles[Unit Description],MATCH([@[Vehicle ID]],tblVehicles[Vehicle ID],0)),"Not Found"))</f>
        <v/>
      </c>
      <c r="O49" s="53">
        <f>IF([@[Route ID]]="","",IFERROR(INDEX(tblRoutes[Scheduled Miles],MATCH([@[Route ID]],tblRoutes[Route ID],0)),""))</f>
        <v/>
      </c>
      <c r="P49" s="16">
        <f>IF([@[Route ID]]="","",IFERROR(INDEX(tblRoutes[Planned Stops],MATCH([@[Route ID]],tblRoutes[Route ID],0)),""))</f>
        <v/>
      </c>
      <c r="Q49" s="53">
        <f>IF(OR([@[Scheduled Miles]]="",[@[Vehicle ID]]=""),"",IFERROR([@[Scheduled Miles]]/INDEX(tblVehicles[MPG],MATCH([@[Vehicle ID]],tblVehicles[Vehicle ID],0)),""))</f>
        <v/>
      </c>
      <c r="R49" s="57">
        <f>IF(OR([@[Estimated Gallons]]="",[@[Estimated Hours]]="",[@[Driver ID]]=""),"",IFERROR([@[Estimated Gallons]]*'Settings'!$B$4+[@[Scheduled Miles]]*'Settings'!$B$5+[@[Estimated Hours]]*INDEX(tblDrivers[Hourly Rate],MATCH([@[Driver ID]],tblDrivers[Driver ID],0)),""))</f>
        <v/>
      </c>
      <c r="S49" s="26" t="n"/>
      <c r="T49" s="30" t="n"/>
      <c r="U4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9" s="23">
        <f>IF(COUNTA([@[Roster ID]],[@[Service Date]],[@[Route ID]],[@[Scheduled Start]],[@[Scheduled End]],[@[Driver ID]],[@[Vehicle ID]],[@Status],[@[Dispatch Notes]])=0,"",IF([@Status]="Canceled","Not Required",IF(AND([@[Driver Check]]="OK",[@[Vehicle Check]]="OK",[@[Schedule Check]]="OK"),"OK","Review")))</f>
        <v/>
      </c>
      <c r="Y49" s="58">
        <f>IF(OR([@[Service Date]]="",[@[Scheduled Start]]=""),"",IFERROR([@[Service Date]]+[@[Scheduled Start]],""))</f>
        <v/>
      </c>
      <c r="Z49" s="58">
        <f>IF(OR([@[Service Date]]="",[@[Scheduled Start]]="",[@[Scheduled End]]=""),"",IFERROR([@[Service Date]]+[@[Scheduled End]]+IF([@[Scheduled End]]&lt;[@[Scheduled Start]],1,0),""))</f>
        <v/>
      </c>
    </row>
    <row r="50">
      <c r="A50" s="26" t="n"/>
      <c r="B50" s="56" t="n"/>
      <c r="C50" s="23">
        <f>IF([@[Service Date]]="","",TEXT([@[Service Date]],"ddd"))</f>
        <v/>
      </c>
      <c r="D50" s="26" t="n"/>
      <c r="E50" s="24">
        <f>IF([@[Route ID]]="","",IFERROR(INDEX(tblRoutes[Route Name],MATCH([@[Route ID]],tblRoutes[Route ID],0)),"Not Found"))</f>
        <v/>
      </c>
      <c r="F50" s="24">
        <f>IF([@[Route ID]]="","",IFERROR(INDEX(tblRoutes[Origin],MATCH([@[Route ID]],tblRoutes[Route ID],0)),"Not Found"))</f>
        <v/>
      </c>
      <c r="G50" s="24">
        <f>IF([@[Route ID]]="","",IFERROR(INDEX(tblRoutes[Destination],MATCH([@[Route ID]],tblRoutes[Route ID],0)),"Not Found"))</f>
        <v/>
      </c>
      <c r="H50" s="28" t="n"/>
      <c r="I50" s="28" t="n"/>
      <c r="J50" s="25">
        <f>IF(OR([@[Start Date/Time]]="",[@[End Date/Time]]=""),"",IFERROR(([@[End Date/Time]]-[@[Start Date/Time]])*24,""))</f>
        <v/>
      </c>
      <c r="K50" s="26" t="n"/>
      <c r="L50" s="24">
        <f>IF([@[Driver ID]]="","",IFERROR(INDEX(tblDrivers[Driver Name],MATCH([@[Driver ID]],tblDrivers[Driver ID],0)),"Not Found"))</f>
        <v/>
      </c>
      <c r="M50" s="26" t="n"/>
      <c r="N50" s="24">
        <f>IF([@[Vehicle ID]]="","",IFERROR(INDEX(tblVehicles[Unit Description],MATCH([@[Vehicle ID]],tblVehicles[Vehicle ID],0)),"Not Found"))</f>
        <v/>
      </c>
      <c r="O50" s="53">
        <f>IF([@[Route ID]]="","",IFERROR(INDEX(tblRoutes[Scheduled Miles],MATCH([@[Route ID]],tblRoutes[Route ID],0)),""))</f>
        <v/>
      </c>
      <c r="P50" s="16">
        <f>IF([@[Route ID]]="","",IFERROR(INDEX(tblRoutes[Planned Stops],MATCH([@[Route ID]],tblRoutes[Route ID],0)),""))</f>
        <v/>
      </c>
      <c r="Q50" s="53">
        <f>IF(OR([@[Scheduled Miles]]="",[@[Vehicle ID]]=""),"",IFERROR([@[Scheduled Miles]]/INDEX(tblVehicles[MPG],MATCH([@[Vehicle ID]],tblVehicles[Vehicle ID],0)),""))</f>
        <v/>
      </c>
      <c r="R50" s="57">
        <f>IF(OR([@[Estimated Gallons]]="",[@[Estimated Hours]]="",[@[Driver ID]]=""),"",IFERROR([@[Estimated Gallons]]*'Settings'!$B$4+[@[Scheduled Miles]]*'Settings'!$B$5+[@[Estimated Hours]]*INDEX(tblDrivers[Hourly Rate],MATCH([@[Driver ID]],tblDrivers[Driver ID],0)),""))</f>
        <v/>
      </c>
      <c r="S50" s="26" t="n"/>
      <c r="T50" s="30" t="n"/>
      <c r="U5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5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5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50" s="23">
        <f>IF(COUNTA([@[Roster ID]],[@[Service Date]],[@[Route ID]],[@[Scheduled Start]],[@[Scheduled End]],[@[Driver ID]],[@[Vehicle ID]],[@Status],[@[Dispatch Notes]])=0,"",IF([@Status]="Canceled","Not Required",IF(AND([@[Driver Check]]="OK",[@[Vehicle Check]]="OK",[@[Schedule Check]]="OK"),"OK","Review")))</f>
        <v/>
      </c>
      <c r="Y50" s="58">
        <f>IF(OR([@[Service Date]]="",[@[Scheduled Start]]=""),"",IFERROR([@[Service Date]]+[@[Scheduled Start]],""))</f>
        <v/>
      </c>
      <c r="Z50" s="58">
        <f>IF(OR([@[Service Date]]="",[@[Scheduled Start]]="",[@[Scheduled End]]=""),"",IFERROR([@[Service Date]]+[@[Scheduled End]]+IF([@[Scheduled End]]&lt;[@[Scheduled Start]],1,0),""))</f>
        <v/>
      </c>
    </row>
    <row r="51">
      <c r="A51" s="26" t="n"/>
      <c r="B51" s="56" t="n"/>
      <c r="C51" s="23">
        <f>IF([@[Service Date]]="","",TEXT([@[Service Date]],"ddd"))</f>
        <v/>
      </c>
      <c r="D51" s="26" t="n"/>
      <c r="E51" s="24">
        <f>IF([@[Route ID]]="","",IFERROR(INDEX(tblRoutes[Route Name],MATCH([@[Route ID]],tblRoutes[Route ID],0)),"Not Found"))</f>
        <v/>
      </c>
      <c r="F51" s="24">
        <f>IF([@[Route ID]]="","",IFERROR(INDEX(tblRoutes[Origin],MATCH([@[Route ID]],tblRoutes[Route ID],0)),"Not Found"))</f>
        <v/>
      </c>
      <c r="G51" s="24">
        <f>IF([@[Route ID]]="","",IFERROR(INDEX(tblRoutes[Destination],MATCH([@[Route ID]],tblRoutes[Route ID],0)),"Not Found"))</f>
        <v/>
      </c>
      <c r="H51" s="28" t="n"/>
      <c r="I51" s="28" t="n"/>
      <c r="J51" s="25">
        <f>IF(OR([@[Start Date/Time]]="",[@[End Date/Time]]=""),"",IFERROR(([@[End Date/Time]]-[@[Start Date/Time]])*24,""))</f>
        <v/>
      </c>
      <c r="K51" s="26" t="n"/>
      <c r="L51" s="24">
        <f>IF([@[Driver ID]]="","",IFERROR(INDEX(tblDrivers[Driver Name],MATCH([@[Driver ID]],tblDrivers[Driver ID],0)),"Not Found"))</f>
        <v/>
      </c>
      <c r="M51" s="26" t="n"/>
      <c r="N51" s="24">
        <f>IF([@[Vehicle ID]]="","",IFERROR(INDEX(tblVehicles[Unit Description],MATCH([@[Vehicle ID]],tblVehicles[Vehicle ID],0)),"Not Found"))</f>
        <v/>
      </c>
      <c r="O51" s="53">
        <f>IF([@[Route ID]]="","",IFERROR(INDEX(tblRoutes[Scheduled Miles],MATCH([@[Route ID]],tblRoutes[Route ID],0)),""))</f>
        <v/>
      </c>
      <c r="P51" s="16">
        <f>IF([@[Route ID]]="","",IFERROR(INDEX(tblRoutes[Planned Stops],MATCH([@[Route ID]],tblRoutes[Route ID],0)),""))</f>
        <v/>
      </c>
      <c r="Q51" s="53">
        <f>IF(OR([@[Scheduled Miles]]="",[@[Vehicle ID]]=""),"",IFERROR([@[Scheduled Miles]]/INDEX(tblVehicles[MPG],MATCH([@[Vehicle ID]],tblVehicles[Vehicle ID],0)),""))</f>
        <v/>
      </c>
      <c r="R51" s="57">
        <f>IF(OR([@[Estimated Gallons]]="",[@[Estimated Hours]]="",[@[Driver ID]]=""),"",IFERROR([@[Estimated Gallons]]*'Settings'!$B$4+[@[Scheduled Miles]]*'Settings'!$B$5+[@[Estimated Hours]]*INDEX(tblDrivers[Hourly Rate],MATCH([@[Driver ID]],tblDrivers[Driver ID],0)),""))</f>
        <v/>
      </c>
      <c r="S51" s="26" t="n"/>
      <c r="T51" s="30" t="n"/>
      <c r="U5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5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5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51" s="23">
        <f>IF(COUNTA([@[Roster ID]],[@[Service Date]],[@[Route ID]],[@[Scheduled Start]],[@[Scheduled End]],[@[Driver ID]],[@[Vehicle ID]],[@Status],[@[Dispatch Notes]])=0,"",IF([@Status]="Canceled","Not Required",IF(AND([@[Driver Check]]="OK",[@[Vehicle Check]]="OK",[@[Schedule Check]]="OK"),"OK","Review")))</f>
        <v/>
      </c>
      <c r="Y51" s="58">
        <f>IF(OR([@[Service Date]]="",[@[Scheduled Start]]=""),"",IFERROR([@[Service Date]]+[@[Scheduled Start]],""))</f>
        <v/>
      </c>
      <c r="Z51" s="58">
        <f>IF(OR([@[Service Date]]="",[@[Scheduled Start]]="",[@[Scheduled End]]=""),"",IFERROR([@[Service Date]]+[@[Scheduled End]]+IF([@[Scheduled End]]&lt;[@[Scheduled Start]],1,0),""))</f>
        <v/>
      </c>
    </row>
    <row r="52">
      <c r="A52" s="26" t="n"/>
      <c r="B52" s="56" t="n"/>
      <c r="C52" s="23">
        <f>IF([@[Service Date]]="","",TEXT([@[Service Date]],"ddd"))</f>
        <v/>
      </c>
      <c r="D52" s="26" t="n"/>
      <c r="E52" s="24">
        <f>IF([@[Route ID]]="","",IFERROR(INDEX(tblRoutes[Route Name],MATCH([@[Route ID]],tblRoutes[Route ID],0)),"Not Found"))</f>
        <v/>
      </c>
      <c r="F52" s="24">
        <f>IF([@[Route ID]]="","",IFERROR(INDEX(tblRoutes[Origin],MATCH([@[Route ID]],tblRoutes[Route ID],0)),"Not Found"))</f>
        <v/>
      </c>
      <c r="G52" s="24">
        <f>IF([@[Route ID]]="","",IFERROR(INDEX(tblRoutes[Destination],MATCH([@[Route ID]],tblRoutes[Route ID],0)),"Not Found"))</f>
        <v/>
      </c>
      <c r="H52" s="28" t="n"/>
      <c r="I52" s="28" t="n"/>
      <c r="J52" s="25">
        <f>IF(OR([@[Start Date/Time]]="",[@[End Date/Time]]=""),"",IFERROR(([@[End Date/Time]]-[@[Start Date/Time]])*24,""))</f>
        <v/>
      </c>
      <c r="K52" s="26" t="n"/>
      <c r="L52" s="24">
        <f>IF([@[Driver ID]]="","",IFERROR(INDEX(tblDrivers[Driver Name],MATCH([@[Driver ID]],tblDrivers[Driver ID],0)),"Not Found"))</f>
        <v/>
      </c>
      <c r="M52" s="26" t="n"/>
      <c r="N52" s="24">
        <f>IF([@[Vehicle ID]]="","",IFERROR(INDEX(tblVehicles[Unit Description],MATCH([@[Vehicle ID]],tblVehicles[Vehicle ID],0)),"Not Found"))</f>
        <v/>
      </c>
      <c r="O52" s="53">
        <f>IF([@[Route ID]]="","",IFERROR(INDEX(tblRoutes[Scheduled Miles],MATCH([@[Route ID]],tblRoutes[Route ID],0)),""))</f>
        <v/>
      </c>
      <c r="P52" s="16">
        <f>IF([@[Route ID]]="","",IFERROR(INDEX(tblRoutes[Planned Stops],MATCH([@[Route ID]],tblRoutes[Route ID],0)),""))</f>
        <v/>
      </c>
      <c r="Q52" s="53">
        <f>IF(OR([@[Scheduled Miles]]="",[@[Vehicle ID]]=""),"",IFERROR([@[Scheduled Miles]]/INDEX(tblVehicles[MPG],MATCH([@[Vehicle ID]],tblVehicles[Vehicle ID],0)),""))</f>
        <v/>
      </c>
      <c r="R52" s="57">
        <f>IF(OR([@[Estimated Gallons]]="",[@[Estimated Hours]]="",[@[Driver ID]]=""),"",IFERROR([@[Estimated Gallons]]*'Settings'!$B$4+[@[Scheduled Miles]]*'Settings'!$B$5+[@[Estimated Hours]]*INDEX(tblDrivers[Hourly Rate],MATCH([@[Driver ID]],tblDrivers[Driver ID],0)),""))</f>
        <v/>
      </c>
      <c r="S52" s="26" t="n"/>
      <c r="T52" s="30" t="n"/>
      <c r="U5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5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5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52" s="23">
        <f>IF(COUNTA([@[Roster ID]],[@[Service Date]],[@[Route ID]],[@[Scheduled Start]],[@[Scheduled End]],[@[Driver ID]],[@[Vehicle ID]],[@Status],[@[Dispatch Notes]])=0,"",IF([@Status]="Canceled","Not Required",IF(AND([@[Driver Check]]="OK",[@[Vehicle Check]]="OK",[@[Schedule Check]]="OK"),"OK","Review")))</f>
        <v/>
      </c>
      <c r="Y52" s="58">
        <f>IF(OR([@[Service Date]]="",[@[Scheduled Start]]=""),"",IFERROR([@[Service Date]]+[@[Scheduled Start]],""))</f>
        <v/>
      </c>
      <c r="Z52" s="58">
        <f>IF(OR([@[Service Date]]="",[@[Scheduled Start]]="",[@[Scheduled End]]=""),"",IFERROR([@[Service Date]]+[@[Scheduled End]]+IF([@[Scheduled End]]&lt;[@[Scheduled Start]],1,0),""))</f>
        <v/>
      </c>
    </row>
    <row r="53">
      <c r="A53" s="26" t="n"/>
      <c r="B53" s="56" t="n"/>
      <c r="C53" s="23">
        <f>IF([@[Service Date]]="","",TEXT([@[Service Date]],"ddd"))</f>
        <v/>
      </c>
      <c r="D53" s="26" t="n"/>
      <c r="E53" s="24">
        <f>IF([@[Route ID]]="","",IFERROR(INDEX(tblRoutes[Route Name],MATCH([@[Route ID]],tblRoutes[Route ID],0)),"Not Found"))</f>
        <v/>
      </c>
      <c r="F53" s="24">
        <f>IF([@[Route ID]]="","",IFERROR(INDEX(tblRoutes[Origin],MATCH([@[Route ID]],tblRoutes[Route ID],0)),"Not Found"))</f>
        <v/>
      </c>
      <c r="G53" s="24">
        <f>IF([@[Route ID]]="","",IFERROR(INDEX(tblRoutes[Destination],MATCH([@[Route ID]],tblRoutes[Route ID],0)),"Not Found"))</f>
        <v/>
      </c>
      <c r="H53" s="28" t="n"/>
      <c r="I53" s="28" t="n"/>
      <c r="J53" s="25">
        <f>IF(OR([@[Start Date/Time]]="",[@[End Date/Time]]=""),"",IFERROR(([@[End Date/Time]]-[@[Start Date/Time]])*24,""))</f>
        <v/>
      </c>
      <c r="K53" s="26" t="n"/>
      <c r="L53" s="24">
        <f>IF([@[Driver ID]]="","",IFERROR(INDEX(tblDrivers[Driver Name],MATCH([@[Driver ID]],tblDrivers[Driver ID],0)),"Not Found"))</f>
        <v/>
      </c>
      <c r="M53" s="26" t="n"/>
      <c r="N53" s="24">
        <f>IF([@[Vehicle ID]]="","",IFERROR(INDEX(tblVehicles[Unit Description],MATCH([@[Vehicle ID]],tblVehicles[Vehicle ID],0)),"Not Found"))</f>
        <v/>
      </c>
      <c r="O53" s="53">
        <f>IF([@[Route ID]]="","",IFERROR(INDEX(tblRoutes[Scheduled Miles],MATCH([@[Route ID]],tblRoutes[Route ID],0)),""))</f>
        <v/>
      </c>
      <c r="P53" s="16">
        <f>IF([@[Route ID]]="","",IFERROR(INDEX(tblRoutes[Planned Stops],MATCH([@[Route ID]],tblRoutes[Route ID],0)),""))</f>
        <v/>
      </c>
      <c r="Q53" s="53">
        <f>IF(OR([@[Scheduled Miles]]="",[@[Vehicle ID]]=""),"",IFERROR([@[Scheduled Miles]]/INDEX(tblVehicles[MPG],MATCH([@[Vehicle ID]],tblVehicles[Vehicle ID],0)),""))</f>
        <v/>
      </c>
      <c r="R53" s="57">
        <f>IF(OR([@[Estimated Gallons]]="",[@[Estimated Hours]]="",[@[Driver ID]]=""),"",IFERROR([@[Estimated Gallons]]*'Settings'!$B$4+[@[Scheduled Miles]]*'Settings'!$B$5+[@[Estimated Hours]]*INDEX(tblDrivers[Hourly Rate],MATCH([@[Driver ID]],tblDrivers[Driver ID],0)),""))</f>
        <v/>
      </c>
      <c r="S53" s="26" t="n"/>
      <c r="T53" s="30" t="n"/>
      <c r="U5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5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5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53" s="23">
        <f>IF(COUNTA([@[Roster ID]],[@[Service Date]],[@[Route ID]],[@[Scheduled Start]],[@[Scheduled End]],[@[Driver ID]],[@[Vehicle ID]],[@Status],[@[Dispatch Notes]])=0,"",IF([@Status]="Canceled","Not Required",IF(AND([@[Driver Check]]="OK",[@[Vehicle Check]]="OK",[@[Schedule Check]]="OK"),"OK","Review")))</f>
        <v/>
      </c>
      <c r="Y53" s="58">
        <f>IF(OR([@[Service Date]]="",[@[Scheduled Start]]=""),"",IFERROR([@[Service Date]]+[@[Scheduled Start]],""))</f>
        <v/>
      </c>
      <c r="Z53" s="58">
        <f>IF(OR([@[Service Date]]="",[@[Scheduled Start]]="",[@[Scheduled End]]=""),"",IFERROR([@[Service Date]]+[@[Scheduled End]]+IF([@[Scheduled End]]&lt;[@[Scheduled Start]],1,0),""))</f>
        <v/>
      </c>
    </row>
    <row r="54">
      <c r="A54" s="26" t="n"/>
      <c r="B54" s="56" t="n"/>
      <c r="C54" s="23">
        <f>IF([@[Service Date]]="","",TEXT([@[Service Date]],"ddd"))</f>
        <v/>
      </c>
      <c r="D54" s="26" t="n"/>
      <c r="E54" s="24">
        <f>IF([@[Route ID]]="","",IFERROR(INDEX(tblRoutes[Route Name],MATCH([@[Route ID]],tblRoutes[Route ID],0)),"Not Found"))</f>
        <v/>
      </c>
      <c r="F54" s="24">
        <f>IF([@[Route ID]]="","",IFERROR(INDEX(tblRoutes[Origin],MATCH([@[Route ID]],tblRoutes[Route ID],0)),"Not Found"))</f>
        <v/>
      </c>
      <c r="G54" s="24">
        <f>IF([@[Route ID]]="","",IFERROR(INDEX(tblRoutes[Destination],MATCH([@[Route ID]],tblRoutes[Route ID],0)),"Not Found"))</f>
        <v/>
      </c>
      <c r="H54" s="28" t="n"/>
      <c r="I54" s="28" t="n"/>
      <c r="J54" s="25">
        <f>IF(OR([@[Start Date/Time]]="",[@[End Date/Time]]=""),"",IFERROR(([@[End Date/Time]]-[@[Start Date/Time]])*24,""))</f>
        <v/>
      </c>
      <c r="K54" s="26" t="n"/>
      <c r="L54" s="24">
        <f>IF([@[Driver ID]]="","",IFERROR(INDEX(tblDrivers[Driver Name],MATCH([@[Driver ID]],tblDrivers[Driver ID],0)),"Not Found"))</f>
        <v/>
      </c>
      <c r="M54" s="26" t="n"/>
      <c r="N54" s="24">
        <f>IF([@[Vehicle ID]]="","",IFERROR(INDEX(tblVehicles[Unit Description],MATCH([@[Vehicle ID]],tblVehicles[Vehicle ID],0)),"Not Found"))</f>
        <v/>
      </c>
      <c r="O54" s="53">
        <f>IF([@[Route ID]]="","",IFERROR(INDEX(tblRoutes[Scheduled Miles],MATCH([@[Route ID]],tblRoutes[Route ID],0)),""))</f>
        <v/>
      </c>
      <c r="P54" s="16">
        <f>IF([@[Route ID]]="","",IFERROR(INDEX(tblRoutes[Planned Stops],MATCH([@[Route ID]],tblRoutes[Route ID],0)),""))</f>
        <v/>
      </c>
      <c r="Q54" s="53">
        <f>IF(OR([@[Scheduled Miles]]="",[@[Vehicle ID]]=""),"",IFERROR([@[Scheduled Miles]]/INDEX(tblVehicles[MPG],MATCH([@[Vehicle ID]],tblVehicles[Vehicle ID],0)),""))</f>
        <v/>
      </c>
      <c r="R54" s="57">
        <f>IF(OR([@[Estimated Gallons]]="",[@[Estimated Hours]]="",[@[Driver ID]]=""),"",IFERROR([@[Estimated Gallons]]*'Settings'!$B$4+[@[Scheduled Miles]]*'Settings'!$B$5+[@[Estimated Hours]]*INDEX(tblDrivers[Hourly Rate],MATCH([@[Driver ID]],tblDrivers[Driver ID],0)),""))</f>
        <v/>
      </c>
      <c r="S54" s="26" t="n"/>
      <c r="T54" s="30" t="n"/>
      <c r="U5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5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5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54" s="23">
        <f>IF(COUNTA([@[Roster ID]],[@[Service Date]],[@[Route ID]],[@[Scheduled Start]],[@[Scheduled End]],[@[Driver ID]],[@[Vehicle ID]],[@Status],[@[Dispatch Notes]])=0,"",IF([@Status]="Canceled","Not Required",IF(AND([@[Driver Check]]="OK",[@[Vehicle Check]]="OK",[@[Schedule Check]]="OK"),"OK","Review")))</f>
        <v/>
      </c>
      <c r="Y54" s="58">
        <f>IF(OR([@[Service Date]]="",[@[Scheduled Start]]=""),"",IFERROR([@[Service Date]]+[@[Scheduled Start]],""))</f>
        <v/>
      </c>
      <c r="Z54" s="58">
        <f>IF(OR([@[Service Date]]="",[@[Scheduled Start]]="",[@[Scheduled End]]=""),"",IFERROR([@[Service Date]]+[@[Scheduled End]]+IF([@[Scheduled End]]&lt;[@[Scheduled Start]],1,0),""))</f>
        <v/>
      </c>
    </row>
    <row r="55">
      <c r="A55" s="26" t="n"/>
      <c r="B55" s="56" t="n"/>
      <c r="C55" s="23">
        <f>IF([@[Service Date]]="","",TEXT([@[Service Date]],"ddd"))</f>
        <v/>
      </c>
      <c r="D55" s="26" t="n"/>
      <c r="E55" s="24">
        <f>IF([@[Route ID]]="","",IFERROR(INDEX(tblRoutes[Route Name],MATCH([@[Route ID]],tblRoutes[Route ID],0)),"Not Found"))</f>
        <v/>
      </c>
      <c r="F55" s="24">
        <f>IF([@[Route ID]]="","",IFERROR(INDEX(tblRoutes[Origin],MATCH([@[Route ID]],tblRoutes[Route ID],0)),"Not Found"))</f>
        <v/>
      </c>
      <c r="G55" s="24">
        <f>IF([@[Route ID]]="","",IFERROR(INDEX(tblRoutes[Destination],MATCH([@[Route ID]],tblRoutes[Route ID],0)),"Not Found"))</f>
        <v/>
      </c>
      <c r="H55" s="28" t="n"/>
      <c r="I55" s="28" t="n"/>
      <c r="J55" s="25">
        <f>IF(OR([@[Start Date/Time]]="",[@[End Date/Time]]=""),"",IFERROR(([@[End Date/Time]]-[@[Start Date/Time]])*24,""))</f>
        <v/>
      </c>
      <c r="K55" s="26" t="n"/>
      <c r="L55" s="24">
        <f>IF([@[Driver ID]]="","",IFERROR(INDEX(tblDrivers[Driver Name],MATCH([@[Driver ID]],tblDrivers[Driver ID],0)),"Not Found"))</f>
        <v/>
      </c>
      <c r="M55" s="26" t="n"/>
      <c r="N55" s="24">
        <f>IF([@[Vehicle ID]]="","",IFERROR(INDEX(tblVehicles[Unit Description],MATCH([@[Vehicle ID]],tblVehicles[Vehicle ID],0)),"Not Found"))</f>
        <v/>
      </c>
      <c r="O55" s="53">
        <f>IF([@[Route ID]]="","",IFERROR(INDEX(tblRoutes[Scheduled Miles],MATCH([@[Route ID]],tblRoutes[Route ID],0)),""))</f>
        <v/>
      </c>
      <c r="P55" s="16">
        <f>IF([@[Route ID]]="","",IFERROR(INDEX(tblRoutes[Planned Stops],MATCH([@[Route ID]],tblRoutes[Route ID],0)),""))</f>
        <v/>
      </c>
      <c r="Q55" s="53">
        <f>IF(OR([@[Scheduled Miles]]="",[@[Vehicle ID]]=""),"",IFERROR([@[Scheduled Miles]]/INDEX(tblVehicles[MPG],MATCH([@[Vehicle ID]],tblVehicles[Vehicle ID],0)),""))</f>
        <v/>
      </c>
      <c r="R55" s="57">
        <f>IF(OR([@[Estimated Gallons]]="",[@[Estimated Hours]]="",[@[Driver ID]]=""),"",IFERROR([@[Estimated Gallons]]*'Settings'!$B$4+[@[Scheduled Miles]]*'Settings'!$B$5+[@[Estimated Hours]]*INDEX(tblDrivers[Hourly Rate],MATCH([@[Driver ID]],tblDrivers[Driver ID],0)),""))</f>
        <v/>
      </c>
      <c r="S55" s="26" t="n"/>
      <c r="T55" s="30" t="n"/>
      <c r="U5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5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5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55" s="23">
        <f>IF(COUNTA([@[Roster ID]],[@[Service Date]],[@[Route ID]],[@[Scheduled Start]],[@[Scheduled End]],[@[Driver ID]],[@[Vehicle ID]],[@Status],[@[Dispatch Notes]])=0,"",IF([@Status]="Canceled","Not Required",IF(AND([@[Driver Check]]="OK",[@[Vehicle Check]]="OK",[@[Schedule Check]]="OK"),"OK","Review")))</f>
        <v/>
      </c>
      <c r="Y55" s="58">
        <f>IF(OR([@[Service Date]]="",[@[Scheduled Start]]=""),"",IFERROR([@[Service Date]]+[@[Scheduled Start]],""))</f>
        <v/>
      </c>
      <c r="Z55" s="58">
        <f>IF(OR([@[Service Date]]="",[@[Scheduled Start]]="",[@[Scheduled End]]=""),"",IFERROR([@[Service Date]]+[@[Scheduled End]]+IF([@[Scheduled End]]&lt;[@[Scheduled Start]],1,0),""))</f>
        <v/>
      </c>
    </row>
    <row r="56">
      <c r="A56" s="26" t="n"/>
      <c r="B56" s="56" t="n"/>
      <c r="C56" s="23">
        <f>IF([@[Service Date]]="","",TEXT([@[Service Date]],"ddd"))</f>
        <v/>
      </c>
      <c r="D56" s="26" t="n"/>
      <c r="E56" s="24">
        <f>IF([@[Route ID]]="","",IFERROR(INDEX(tblRoutes[Route Name],MATCH([@[Route ID]],tblRoutes[Route ID],0)),"Not Found"))</f>
        <v/>
      </c>
      <c r="F56" s="24">
        <f>IF([@[Route ID]]="","",IFERROR(INDEX(tblRoutes[Origin],MATCH([@[Route ID]],tblRoutes[Route ID],0)),"Not Found"))</f>
        <v/>
      </c>
      <c r="G56" s="24">
        <f>IF([@[Route ID]]="","",IFERROR(INDEX(tblRoutes[Destination],MATCH([@[Route ID]],tblRoutes[Route ID],0)),"Not Found"))</f>
        <v/>
      </c>
      <c r="H56" s="28" t="n"/>
      <c r="I56" s="28" t="n"/>
      <c r="J56" s="25">
        <f>IF(OR([@[Start Date/Time]]="",[@[End Date/Time]]=""),"",IFERROR(([@[End Date/Time]]-[@[Start Date/Time]])*24,""))</f>
        <v/>
      </c>
      <c r="K56" s="26" t="n"/>
      <c r="L56" s="24">
        <f>IF([@[Driver ID]]="","",IFERROR(INDEX(tblDrivers[Driver Name],MATCH([@[Driver ID]],tblDrivers[Driver ID],0)),"Not Found"))</f>
        <v/>
      </c>
      <c r="M56" s="26" t="n"/>
      <c r="N56" s="24">
        <f>IF([@[Vehicle ID]]="","",IFERROR(INDEX(tblVehicles[Unit Description],MATCH([@[Vehicle ID]],tblVehicles[Vehicle ID],0)),"Not Found"))</f>
        <v/>
      </c>
      <c r="O56" s="53">
        <f>IF([@[Route ID]]="","",IFERROR(INDEX(tblRoutes[Scheduled Miles],MATCH([@[Route ID]],tblRoutes[Route ID],0)),""))</f>
        <v/>
      </c>
      <c r="P56" s="16">
        <f>IF([@[Route ID]]="","",IFERROR(INDEX(tblRoutes[Planned Stops],MATCH([@[Route ID]],tblRoutes[Route ID],0)),""))</f>
        <v/>
      </c>
      <c r="Q56" s="53">
        <f>IF(OR([@[Scheduled Miles]]="",[@[Vehicle ID]]=""),"",IFERROR([@[Scheduled Miles]]/INDEX(tblVehicles[MPG],MATCH([@[Vehicle ID]],tblVehicles[Vehicle ID],0)),""))</f>
        <v/>
      </c>
      <c r="R56" s="57">
        <f>IF(OR([@[Estimated Gallons]]="",[@[Estimated Hours]]="",[@[Driver ID]]=""),"",IFERROR([@[Estimated Gallons]]*'Settings'!$B$4+[@[Scheduled Miles]]*'Settings'!$B$5+[@[Estimated Hours]]*INDEX(tblDrivers[Hourly Rate],MATCH([@[Driver ID]],tblDrivers[Driver ID],0)),""))</f>
        <v/>
      </c>
      <c r="S56" s="26" t="n"/>
      <c r="T56" s="30" t="n"/>
      <c r="U5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5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5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56" s="23">
        <f>IF(COUNTA([@[Roster ID]],[@[Service Date]],[@[Route ID]],[@[Scheduled Start]],[@[Scheduled End]],[@[Driver ID]],[@[Vehicle ID]],[@Status],[@[Dispatch Notes]])=0,"",IF([@Status]="Canceled","Not Required",IF(AND([@[Driver Check]]="OK",[@[Vehicle Check]]="OK",[@[Schedule Check]]="OK"),"OK","Review")))</f>
        <v/>
      </c>
      <c r="Y56" s="58">
        <f>IF(OR([@[Service Date]]="",[@[Scheduled Start]]=""),"",IFERROR([@[Service Date]]+[@[Scheduled Start]],""))</f>
        <v/>
      </c>
      <c r="Z56" s="58">
        <f>IF(OR([@[Service Date]]="",[@[Scheduled Start]]="",[@[Scheduled End]]=""),"",IFERROR([@[Service Date]]+[@[Scheduled End]]+IF([@[Scheduled End]]&lt;[@[Scheduled Start]],1,0),""))</f>
        <v/>
      </c>
    </row>
    <row r="57">
      <c r="A57" s="26" t="n"/>
      <c r="B57" s="56" t="n"/>
      <c r="C57" s="23">
        <f>IF([@[Service Date]]="","",TEXT([@[Service Date]],"ddd"))</f>
        <v/>
      </c>
      <c r="D57" s="26" t="n"/>
      <c r="E57" s="24">
        <f>IF([@[Route ID]]="","",IFERROR(INDEX(tblRoutes[Route Name],MATCH([@[Route ID]],tblRoutes[Route ID],0)),"Not Found"))</f>
        <v/>
      </c>
      <c r="F57" s="24">
        <f>IF([@[Route ID]]="","",IFERROR(INDEX(tblRoutes[Origin],MATCH([@[Route ID]],tblRoutes[Route ID],0)),"Not Found"))</f>
        <v/>
      </c>
      <c r="G57" s="24">
        <f>IF([@[Route ID]]="","",IFERROR(INDEX(tblRoutes[Destination],MATCH([@[Route ID]],tblRoutes[Route ID],0)),"Not Found"))</f>
        <v/>
      </c>
      <c r="H57" s="28" t="n"/>
      <c r="I57" s="28" t="n"/>
      <c r="J57" s="25">
        <f>IF(OR([@[Start Date/Time]]="",[@[End Date/Time]]=""),"",IFERROR(([@[End Date/Time]]-[@[Start Date/Time]])*24,""))</f>
        <v/>
      </c>
      <c r="K57" s="26" t="n"/>
      <c r="L57" s="24">
        <f>IF([@[Driver ID]]="","",IFERROR(INDEX(tblDrivers[Driver Name],MATCH([@[Driver ID]],tblDrivers[Driver ID],0)),"Not Found"))</f>
        <v/>
      </c>
      <c r="M57" s="26" t="n"/>
      <c r="N57" s="24">
        <f>IF([@[Vehicle ID]]="","",IFERROR(INDEX(tblVehicles[Unit Description],MATCH([@[Vehicle ID]],tblVehicles[Vehicle ID],0)),"Not Found"))</f>
        <v/>
      </c>
      <c r="O57" s="53">
        <f>IF([@[Route ID]]="","",IFERROR(INDEX(tblRoutes[Scheduled Miles],MATCH([@[Route ID]],tblRoutes[Route ID],0)),""))</f>
        <v/>
      </c>
      <c r="P57" s="16">
        <f>IF([@[Route ID]]="","",IFERROR(INDEX(tblRoutes[Planned Stops],MATCH([@[Route ID]],tblRoutes[Route ID],0)),""))</f>
        <v/>
      </c>
      <c r="Q57" s="53">
        <f>IF(OR([@[Scheduled Miles]]="",[@[Vehicle ID]]=""),"",IFERROR([@[Scheduled Miles]]/INDEX(tblVehicles[MPG],MATCH([@[Vehicle ID]],tblVehicles[Vehicle ID],0)),""))</f>
        <v/>
      </c>
      <c r="R57" s="57">
        <f>IF(OR([@[Estimated Gallons]]="",[@[Estimated Hours]]="",[@[Driver ID]]=""),"",IFERROR([@[Estimated Gallons]]*'Settings'!$B$4+[@[Scheduled Miles]]*'Settings'!$B$5+[@[Estimated Hours]]*INDEX(tblDrivers[Hourly Rate],MATCH([@[Driver ID]],tblDrivers[Driver ID],0)),""))</f>
        <v/>
      </c>
      <c r="S57" s="26" t="n"/>
      <c r="T57" s="30" t="n"/>
      <c r="U5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5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5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57" s="23">
        <f>IF(COUNTA([@[Roster ID]],[@[Service Date]],[@[Route ID]],[@[Scheduled Start]],[@[Scheduled End]],[@[Driver ID]],[@[Vehicle ID]],[@Status],[@[Dispatch Notes]])=0,"",IF([@Status]="Canceled","Not Required",IF(AND([@[Driver Check]]="OK",[@[Vehicle Check]]="OK",[@[Schedule Check]]="OK"),"OK","Review")))</f>
        <v/>
      </c>
      <c r="Y57" s="58">
        <f>IF(OR([@[Service Date]]="",[@[Scheduled Start]]=""),"",IFERROR([@[Service Date]]+[@[Scheduled Start]],""))</f>
        <v/>
      </c>
      <c r="Z57" s="58">
        <f>IF(OR([@[Service Date]]="",[@[Scheduled Start]]="",[@[Scheduled End]]=""),"",IFERROR([@[Service Date]]+[@[Scheduled End]]+IF([@[Scheduled End]]&lt;[@[Scheduled Start]],1,0),""))</f>
        <v/>
      </c>
    </row>
    <row r="58">
      <c r="A58" s="26" t="n"/>
      <c r="B58" s="56" t="n"/>
      <c r="C58" s="23">
        <f>IF([@[Service Date]]="","",TEXT([@[Service Date]],"ddd"))</f>
        <v/>
      </c>
      <c r="D58" s="26" t="n"/>
      <c r="E58" s="24">
        <f>IF([@[Route ID]]="","",IFERROR(INDEX(tblRoutes[Route Name],MATCH([@[Route ID]],tblRoutes[Route ID],0)),"Not Found"))</f>
        <v/>
      </c>
      <c r="F58" s="24">
        <f>IF([@[Route ID]]="","",IFERROR(INDEX(tblRoutes[Origin],MATCH([@[Route ID]],tblRoutes[Route ID],0)),"Not Found"))</f>
        <v/>
      </c>
      <c r="G58" s="24">
        <f>IF([@[Route ID]]="","",IFERROR(INDEX(tblRoutes[Destination],MATCH([@[Route ID]],tblRoutes[Route ID],0)),"Not Found"))</f>
        <v/>
      </c>
      <c r="H58" s="28" t="n"/>
      <c r="I58" s="28" t="n"/>
      <c r="J58" s="25">
        <f>IF(OR([@[Start Date/Time]]="",[@[End Date/Time]]=""),"",IFERROR(([@[End Date/Time]]-[@[Start Date/Time]])*24,""))</f>
        <v/>
      </c>
      <c r="K58" s="26" t="n"/>
      <c r="L58" s="24">
        <f>IF([@[Driver ID]]="","",IFERROR(INDEX(tblDrivers[Driver Name],MATCH([@[Driver ID]],tblDrivers[Driver ID],0)),"Not Found"))</f>
        <v/>
      </c>
      <c r="M58" s="26" t="n"/>
      <c r="N58" s="24">
        <f>IF([@[Vehicle ID]]="","",IFERROR(INDEX(tblVehicles[Unit Description],MATCH([@[Vehicle ID]],tblVehicles[Vehicle ID],0)),"Not Found"))</f>
        <v/>
      </c>
      <c r="O58" s="53">
        <f>IF([@[Route ID]]="","",IFERROR(INDEX(tblRoutes[Scheduled Miles],MATCH([@[Route ID]],tblRoutes[Route ID],0)),""))</f>
        <v/>
      </c>
      <c r="P58" s="16">
        <f>IF([@[Route ID]]="","",IFERROR(INDEX(tblRoutes[Planned Stops],MATCH([@[Route ID]],tblRoutes[Route ID],0)),""))</f>
        <v/>
      </c>
      <c r="Q58" s="53">
        <f>IF(OR([@[Scheduled Miles]]="",[@[Vehicle ID]]=""),"",IFERROR([@[Scheduled Miles]]/INDEX(tblVehicles[MPG],MATCH([@[Vehicle ID]],tblVehicles[Vehicle ID],0)),""))</f>
        <v/>
      </c>
      <c r="R58" s="57">
        <f>IF(OR([@[Estimated Gallons]]="",[@[Estimated Hours]]="",[@[Driver ID]]=""),"",IFERROR([@[Estimated Gallons]]*'Settings'!$B$4+[@[Scheduled Miles]]*'Settings'!$B$5+[@[Estimated Hours]]*INDEX(tblDrivers[Hourly Rate],MATCH([@[Driver ID]],tblDrivers[Driver ID],0)),""))</f>
        <v/>
      </c>
      <c r="S58" s="26" t="n"/>
      <c r="T58" s="30" t="n"/>
      <c r="U5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5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5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58" s="23">
        <f>IF(COUNTA([@[Roster ID]],[@[Service Date]],[@[Route ID]],[@[Scheduled Start]],[@[Scheduled End]],[@[Driver ID]],[@[Vehicle ID]],[@Status],[@[Dispatch Notes]])=0,"",IF([@Status]="Canceled","Not Required",IF(AND([@[Driver Check]]="OK",[@[Vehicle Check]]="OK",[@[Schedule Check]]="OK"),"OK","Review")))</f>
        <v/>
      </c>
      <c r="Y58" s="58">
        <f>IF(OR([@[Service Date]]="",[@[Scheduled Start]]=""),"",IFERROR([@[Service Date]]+[@[Scheduled Start]],""))</f>
        <v/>
      </c>
      <c r="Z58" s="58">
        <f>IF(OR([@[Service Date]]="",[@[Scheduled Start]]="",[@[Scheduled End]]=""),"",IFERROR([@[Service Date]]+[@[Scheduled End]]+IF([@[Scheduled End]]&lt;[@[Scheduled Start]],1,0),""))</f>
        <v/>
      </c>
    </row>
    <row r="59">
      <c r="A59" s="26" t="n"/>
      <c r="B59" s="56" t="n"/>
      <c r="C59" s="23">
        <f>IF([@[Service Date]]="","",TEXT([@[Service Date]],"ddd"))</f>
        <v/>
      </c>
      <c r="D59" s="26" t="n"/>
      <c r="E59" s="24">
        <f>IF([@[Route ID]]="","",IFERROR(INDEX(tblRoutes[Route Name],MATCH([@[Route ID]],tblRoutes[Route ID],0)),"Not Found"))</f>
        <v/>
      </c>
      <c r="F59" s="24">
        <f>IF([@[Route ID]]="","",IFERROR(INDEX(tblRoutes[Origin],MATCH([@[Route ID]],tblRoutes[Route ID],0)),"Not Found"))</f>
        <v/>
      </c>
      <c r="G59" s="24">
        <f>IF([@[Route ID]]="","",IFERROR(INDEX(tblRoutes[Destination],MATCH([@[Route ID]],tblRoutes[Route ID],0)),"Not Found"))</f>
        <v/>
      </c>
      <c r="H59" s="28" t="n"/>
      <c r="I59" s="28" t="n"/>
      <c r="J59" s="25">
        <f>IF(OR([@[Start Date/Time]]="",[@[End Date/Time]]=""),"",IFERROR(([@[End Date/Time]]-[@[Start Date/Time]])*24,""))</f>
        <v/>
      </c>
      <c r="K59" s="26" t="n"/>
      <c r="L59" s="24">
        <f>IF([@[Driver ID]]="","",IFERROR(INDEX(tblDrivers[Driver Name],MATCH([@[Driver ID]],tblDrivers[Driver ID],0)),"Not Found"))</f>
        <v/>
      </c>
      <c r="M59" s="26" t="n"/>
      <c r="N59" s="24">
        <f>IF([@[Vehicle ID]]="","",IFERROR(INDEX(tblVehicles[Unit Description],MATCH([@[Vehicle ID]],tblVehicles[Vehicle ID],0)),"Not Found"))</f>
        <v/>
      </c>
      <c r="O59" s="53">
        <f>IF([@[Route ID]]="","",IFERROR(INDEX(tblRoutes[Scheduled Miles],MATCH([@[Route ID]],tblRoutes[Route ID],0)),""))</f>
        <v/>
      </c>
      <c r="P59" s="16">
        <f>IF([@[Route ID]]="","",IFERROR(INDEX(tblRoutes[Planned Stops],MATCH([@[Route ID]],tblRoutes[Route ID],0)),""))</f>
        <v/>
      </c>
      <c r="Q59" s="53">
        <f>IF(OR([@[Scheduled Miles]]="",[@[Vehicle ID]]=""),"",IFERROR([@[Scheduled Miles]]/INDEX(tblVehicles[MPG],MATCH([@[Vehicle ID]],tblVehicles[Vehicle ID],0)),""))</f>
        <v/>
      </c>
      <c r="R59" s="57">
        <f>IF(OR([@[Estimated Gallons]]="",[@[Estimated Hours]]="",[@[Driver ID]]=""),"",IFERROR([@[Estimated Gallons]]*'Settings'!$B$4+[@[Scheduled Miles]]*'Settings'!$B$5+[@[Estimated Hours]]*INDEX(tblDrivers[Hourly Rate],MATCH([@[Driver ID]],tblDrivers[Driver ID],0)),""))</f>
        <v/>
      </c>
      <c r="S59" s="26" t="n"/>
      <c r="T59" s="30" t="n"/>
      <c r="U5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5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5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59" s="23">
        <f>IF(COUNTA([@[Roster ID]],[@[Service Date]],[@[Route ID]],[@[Scheduled Start]],[@[Scheduled End]],[@[Driver ID]],[@[Vehicle ID]],[@Status],[@[Dispatch Notes]])=0,"",IF([@Status]="Canceled","Not Required",IF(AND([@[Driver Check]]="OK",[@[Vehicle Check]]="OK",[@[Schedule Check]]="OK"),"OK","Review")))</f>
        <v/>
      </c>
      <c r="Y59" s="58">
        <f>IF(OR([@[Service Date]]="",[@[Scheduled Start]]=""),"",IFERROR([@[Service Date]]+[@[Scheduled Start]],""))</f>
        <v/>
      </c>
      <c r="Z59" s="58">
        <f>IF(OR([@[Service Date]]="",[@[Scheduled Start]]="",[@[Scheduled End]]=""),"",IFERROR([@[Service Date]]+[@[Scheduled End]]+IF([@[Scheduled End]]&lt;[@[Scheduled Start]],1,0),""))</f>
        <v/>
      </c>
    </row>
    <row r="60">
      <c r="A60" s="26" t="n"/>
      <c r="B60" s="56" t="n"/>
      <c r="C60" s="23">
        <f>IF([@[Service Date]]="","",TEXT([@[Service Date]],"ddd"))</f>
        <v/>
      </c>
      <c r="D60" s="26" t="n"/>
      <c r="E60" s="24">
        <f>IF([@[Route ID]]="","",IFERROR(INDEX(tblRoutes[Route Name],MATCH([@[Route ID]],tblRoutes[Route ID],0)),"Not Found"))</f>
        <v/>
      </c>
      <c r="F60" s="24">
        <f>IF([@[Route ID]]="","",IFERROR(INDEX(tblRoutes[Origin],MATCH([@[Route ID]],tblRoutes[Route ID],0)),"Not Found"))</f>
        <v/>
      </c>
      <c r="G60" s="24">
        <f>IF([@[Route ID]]="","",IFERROR(INDEX(tblRoutes[Destination],MATCH([@[Route ID]],tblRoutes[Route ID],0)),"Not Found"))</f>
        <v/>
      </c>
      <c r="H60" s="28" t="n"/>
      <c r="I60" s="28" t="n"/>
      <c r="J60" s="25">
        <f>IF(OR([@[Start Date/Time]]="",[@[End Date/Time]]=""),"",IFERROR(([@[End Date/Time]]-[@[Start Date/Time]])*24,""))</f>
        <v/>
      </c>
      <c r="K60" s="26" t="n"/>
      <c r="L60" s="24">
        <f>IF([@[Driver ID]]="","",IFERROR(INDEX(tblDrivers[Driver Name],MATCH([@[Driver ID]],tblDrivers[Driver ID],0)),"Not Found"))</f>
        <v/>
      </c>
      <c r="M60" s="26" t="n"/>
      <c r="N60" s="24">
        <f>IF([@[Vehicle ID]]="","",IFERROR(INDEX(tblVehicles[Unit Description],MATCH([@[Vehicle ID]],tblVehicles[Vehicle ID],0)),"Not Found"))</f>
        <v/>
      </c>
      <c r="O60" s="53">
        <f>IF([@[Route ID]]="","",IFERROR(INDEX(tblRoutes[Scheduled Miles],MATCH([@[Route ID]],tblRoutes[Route ID],0)),""))</f>
        <v/>
      </c>
      <c r="P60" s="16">
        <f>IF([@[Route ID]]="","",IFERROR(INDEX(tblRoutes[Planned Stops],MATCH([@[Route ID]],tblRoutes[Route ID],0)),""))</f>
        <v/>
      </c>
      <c r="Q60" s="53">
        <f>IF(OR([@[Scheduled Miles]]="",[@[Vehicle ID]]=""),"",IFERROR([@[Scheduled Miles]]/INDEX(tblVehicles[MPG],MATCH([@[Vehicle ID]],tblVehicles[Vehicle ID],0)),""))</f>
        <v/>
      </c>
      <c r="R60" s="57">
        <f>IF(OR([@[Estimated Gallons]]="",[@[Estimated Hours]]="",[@[Driver ID]]=""),"",IFERROR([@[Estimated Gallons]]*'Settings'!$B$4+[@[Scheduled Miles]]*'Settings'!$B$5+[@[Estimated Hours]]*INDEX(tblDrivers[Hourly Rate],MATCH([@[Driver ID]],tblDrivers[Driver ID],0)),""))</f>
        <v/>
      </c>
      <c r="S60" s="26" t="n"/>
      <c r="T60" s="30" t="n"/>
      <c r="U6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6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6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60" s="23">
        <f>IF(COUNTA([@[Roster ID]],[@[Service Date]],[@[Route ID]],[@[Scheduled Start]],[@[Scheduled End]],[@[Driver ID]],[@[Vehicle ID]],[@Status],[@[Dispatch Notes]])=0,"",IF([@Status]="Canceled","Not Required",IF(AND([@[Driver Check]]="OK",[@[Vehicle Check]]="OK",[@[Schedule Check]]="OK"),"OK","Review")))</f>
        <v/>
      </c>
      <c r="Y60" s="58">
        <f>IF(OR([@[Service Date]]="",[@[Scheduled Start]]=""),"",IFERROR([@[Service Date]]+[@[Scheduled Start]],""))</f>
        <v/>
      </c>
      <c r="Z60" s="58">
        <f>IF(OR([@[Service Date]]="",[@[Scheduled Start]]="",[@[Scheduled End]]=""),"",IFERROR([@[Service Date]]+[@[Scheduled End]]+IF([@[Scheduled End]]&lt;[@[Scheduled Start]],1,0),""))</f>
        <v/>
      </c>
    </row>
    <row r="61">
      <c r="A61" s="26" t="n"/>
      <c r="B61" s="56" t="n"/>
      <c r="C61" s="23">
        <f>IF([@[Service Date]]="","",TEXT([@[Service Date]],"ddd"))</f>
        <v/>
      </c>
      <c r="D61" s="26" t="n"/>
      <c r="E61" s="24">
        <f>IF([@[Route ID]]="","",IFERROR(INDEX(tblRoutes[Route Name],MATCH([@[Route ID]],tblRoutes[Route ID],0)),"Not Found"))</f>
        <v/>
      </c>
      <c r="F61" s="24">
        <f>IF([@[Route ID]]="","",IFERROR(INDEX(tblRoutes[Origin],MATCH([@[Route ID]],tblRoutes[Route ID],0)),"Not Found"))</f>
        <v/>
      </c>
      <c r="G61" s="24">
        <f>IF([@[Route ID]]="","",IFERROR(INDEX(tblRoutes[Destination],MATCH([@[Route ID]],tblRoutes[Route ID],0)),"Not Found"))</f>
        <v/>
      </c>
      <c r="H61" s="28" t="n"/>
      <c r="I61" s="28" t="n"/>
      <c r="J61" s="25">
        <f>IF(OR([@[Start Date/Time]]="",[@[End Date/Time]]=""),"",IFERROR(([@[End Date/Time]]-[@[Start Date/Time]])*24,""))</f>
        <v/>
      </c>
      <c r="K61" s="26" t="n"/>
      <c r="L61" s="24">
        <f>IF([@[Driver ID]]="","",IFERROR(INDEX(tblDrivers[Driver Name],MATCH([@[Driver ID]],tblDrivers[Driver ID],0)),"Not Found"))</f>
        <v/>
      </c>
      <c r="M61" s="26" t="n"/>
      <c r="N61" s="24">
        <f>IF([@[Vehicle ID]]="","",IFERROR(INDEX(tblVehicles[Unit Description],MATCH([@[Vehicle ID]],tblVehicles[Vehicle ID],0)),"Not Found"))</f>
        <v/>
      </c>
      <c r="O61" s="53">
        <f>IF([@[Route ID]]="","",IFERROR(INDEX(tblRoutes[Scheduled Miles],MATCH([@[Route ID]],tblRoutes[Route ID],0)),""))</f>
        <v/>
      </c>
      <c r="P61" s="16">
        <f>IF([@[Route ID]]="","",IFERROR(INDEX(tblRoutes[Planned Stops],MATCH([@[Route ID]],tblRoutes[Route ID],0)),""))</f>
        <v/>
      </c>
      <c r="Q61" s="53">
        <f>IF(OR([@[Scheduled Miles]]="",[@[Vehicle ID]]=""),"",IFERROR([@[Scheduled Miles]]/INDEX(tblVehicles[MPG],MATCH([@[Vehicle ID]],tblVehicles[Vehicle ID],0)),""))</f>
        <v/>
      </c>
      <c r="R61" s="57">
        <f>IF(OR([@[Estimated Gallons]]="",[@[Estimated Hours]]="",[@[Driver ID]]=""),"",IFERROR([@[Estimated Gallons]]*'Settings'!$B$4+[@[Scheduled Miles]]*'Settings'!$B$5+[@[Estimated Hours]]*INDEX(tblDrivers[Hourly Rate],MATCH([@[Driver ID]],tblDrivers[Driver ID],0)),""))</f>
        <v/>
      </c>
      <c r="S61" s="26" t="n"/>
      <c r="T61" s="30" t="n"/>
      <c r="U6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6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6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61" s="23">
        <f>IF(COUNTA([@[Roster ID]],[@[Service Date]],[@[Route ID]],[@[Scheduled Start]],[@[Scheduled End]],[@[Driver ID]],[@[Vehicle ID]],[@Status],[@[Dispatch Notes]])=0,"",IF([@Status]="Canceled","Not Required",IF(AND([@[Driver Check]]="OK",[@[Vehicle Check]]="OK",[@[Schedule Check]]="OK"),"OK","Review")))</f>
        <v/>
      </c>
      <c r="Y61" s="58">
        <f>IF(OR([@[Service Date]]="",[@[Scheduled Start]]=""),"",IFERROR([@[Service Date]]+[@[Scheduled Start]],""))</f>
        <v/>
      </c>
      <c r="Z61" s="58">
        <f>IF(OR([@[Service Date]]="",[@[Scheduled Start]]="",[@[Scheduled End]]=""),"",IFERROR([@[Service Date]]+[@[Scheduled End]]+IF([@[Scheduled End]]&lt;[@[Scheduled Start]],1,0),""))</f>
        <v/>
      </c>
    </row>
    <row r="62">
      <c r="A62" s="26" t="n"/>
      <c r="B62" s="56" t="n"/>
      <c r="C62" s="23">
        <f>IF([@[Service Date]]="","",TEXT([@[Service Date]],"ddd"))</f>
        <v/>
      </c>
      <c r="D62" s="26" t="n"/>
      <c r="E62" s="24">
        <f>IF([@[Route ID]]="","",IFERROR(INDEX(tblRoutes[Route Name],MATCH([@[Route ID]],tblRoutes[Route ID],0)),"Not Found"))</f>
        <v/>
      </c>
      <c r="F62" s="24">
        <f>IF([@[Route ID]]="","",IFERROR(INDEX(tblRoutes[Origin],MATCH([@[Route ID]],tblRoutes[Route ID],0)),"Not Found"))</f>
        <v/>
      </c>
      <c r="G62" s="24">
        <f>IF([@[Route ID]]="","",IFERROR(INDEX(tblRoutes[Destination],MATCH([@[Route ID]],tblRoutes[Route ID],0)),"Not Found"))</f>
        <v/>
      </c>
      <c r="H62" s="28" t="n"/>
      <c r="I62" s="28" t="n"/>
      <c r="J62" s="25">
        <f>IF(OR([@[Start Date/Time]]="",[@[End Date/Time]]=""),"",IFERROR(([@[End Date/Time]]-[@[Start Date/Time]])*24,""))</f>
        <v/>
      </c>
      <c r="K62" s="26" t="n"/>
      <c r="L62" s="24">
        <f>IF([@[Driver ID]]="","",IFERROR(INDEX(tblDrivers[Driver Name],MATCH([@[Driver ID]],tblDrivers[Driver ID],0)),"Not Found"))</f>
        <v/>
      </c>
      <c r="M62" s="26" t="n"/>
      <c r="N62" s="24">
        <f>IF([@[Vehicle ID]]="","",IFERROR(INDEX(tblVehicles[Unit Description],MATCH([@[Vehicle ID]],tblVehicles[Vehicle ID],0)),"Not Found"))</f>
        <v/>
      </c>
      <c r="O62" s="53">
        <f>IF([@[Route ID]]="","",IFERROR(INDEX(tblRoutes[Scheduled Miles],MATCH([@[Route ID]],tblRoutes[Route ID],0)),""))</f>
        <v/>
      </c>
      <c r="P62" s="16">
        <f>IF([@[Route ID]]="","",IFERROR(INDEX(tblRoutes[Planned Stops],MATCH([@[Route ID]],tblRoutes[Route ID],0)),""))</f>
        <v/>
      </c>
      <c r="Q62" s="53">
        <f>IF(OR([@[Scheduled Miles]]="",[@[Vehicle ID]]=""),"",IFERROR([@[Scheduled Miles]]/INDEX(tblVehicles[MPG],MATCH([@[Vehicle ID]],tblVehicles[Vehicle ID],0)),""))</f>
        <v/>
      </c>
      <c r="R62" s="57">
        <f>IF(OR([@[Estimated Gallons]]="",[@[Estimated Hours]]="",[@[Driver ID]]=""),"",IFERROR([@[Estimated Gallons]]*'Settings'!$B$4+[@[Scheduled Miles]]*'Settings'!$B$5+[@[Estimated Hours]]*INDEX(tblDrivers[Hourly Rate],MATCH([@[Driver ID]],tblDrivers[Driver ID],0)),""))</f>
        <v/>
      </c>
      <c r="S62" s="26" t="n"/>
      <c r="T62" s="30" t="n"/>
      <c r="U6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6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6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62" s="23">
        <f>IF(COUNTA([@[Roster ID]],[@[Service Date]],[@[Route ID]],[@[Scheduled Start]],[@[Scheduled End]],[@[Driver ID]],[@[Vehicle ID]],[@Status],[@[Dispatch Notes]])=0,"",IF([@Status]="Canceled","Not Required",IF(AND([@[Driver Check]]="OK",[@[Vehicle Check]]="OK",[@[Schedule Check]]="OK"),"OK","Review")))</f>
        <v/>
      </c>
      <c r="Y62" s="58">
        <f>IF(OR([@[Service Date]]="",[@[Scheduled Start]]=""),"",IFERROR([@[Service Date]]+[@[Scheduled Start]],""))</f>
        <v/>
      </c>
      <c r="Z62" s="58">
        <f>IF(OR([@[Service Date]]="",[@[Scheduled Start]]="",[@[Scheduled End]]=""),"",IFERROR([@[Service Date]]+[@[Scheduled End]]+IF([@[Scheduled End]]&lt;[@[Scheduled Start]],1,0),""))</f>
        <v/>
      </c>
    </row>
    <row r="63">
      <c r="A63" s="26" t="n"/>
      <c r="B63" s="56" t="n"/>
      <c r="C63" s="23">
        <f>IF([@[Service Date]]="","",TEXT([@[Service Date]],"ddd"))</f>
        <v/>
      </c>
      <c r="D63" s="26" t="n"/>
      <c r="E63" s="24">
        <f>IF([@[Route ID]]="","",IFERROR(INDEX(tblRoutes[Route Name],MATCH([@[Route ID]],tblRoutes[Route ID],0)),"Not Found"))</f>
        <v/>
      </c>
      <c r="F63" s="24">
        <f>IF([@[Route ID]]="","",IFERROR(INDEX(tblRoutes[Origin],MATCH([@[Route ID]],tblRoutes[Route ID],0)),"Not Found"))</f>
        <v/>
      </c>
      <c r="G63" s="24">
        <f>IF([@[Route ID]]="","",IFERROR(INDEX(tblRoutes[Destination],MATCH([@[Route ID]],tblRoutes[Route ID],0)),"Not Found"))</f>
        <v/>
      </c>
      <c r="H63" s="28" t="n"/>
      <c r="I63" s="28" t="n"/>
      <c r="J63" s="25">
        <f>IF(OR([@[Start Date/Time]]="",[@[End Date/Time]]=""),"",IFERROR(([@[End Date/Time]]-[@[Start Date/Time]])*24,""))</f>
        <v/>
      </c>
      <c r="K63" s="26" t="n"/>
      <c r="L63" s="24">
        <f>IF([@[Driver ID]]="","",IFERROR(INDEX(tblDrivers[Driver Name],MATCH([@[Driver ID]],tblDrivers[Driver ID],0)),"Not Found"))</f>
        <v/>
      </c>
      <c r="M63" s="26" t="n"/>
      <c r="N63" s="24">
        <f>IF([@[Vehicle ID]]="","",IFERROR(INDEX(tblVehicles[Unit Description],MATCH([@[Vehicle ID]],tblVehicles[Vehicle ID],0)),"Not Found"))</f>
        <v/>
      </c>
      <c r="O63" s="53">
        <f>IF([@[Route ID]]="","",IFERROR(INDEX(tblRoutes[Scheduled Miles],MATCH([@[Route ID]],tblRoutes[Route ID],0)),""))</f>
        <v/>
      </c>
      <c r="P63" s="16">
        <f>IF([@[Route ID]]="","",IFERROR(INDEX(tblRoutes[Planned Stops],MATCH([@[Route ID]],tblRoutes[Route ID],0)),""))</f>
        <v/>
      </c>
      <c r="Q63" s="53">
        <f>IF(OR([@[Scheduled Miles]]="",[@[Vehicle ID]]=""),"",IFERROR([@[Scheduled Miles]]/INDEX(tblVehicles[MPG],MATCH([@[Vehicle ID]],tblVehicles[Vehicle ID],0)),""))</f>
        <v/>
      </c>
      <c r="R63" s="57">
        <f>IF(OR([@[Estimated Gallons]]="",[@[Estimated Hours]]="",[@[Driver ID]]=""),"",IFERROR([@[Estimated Gallons]]*'Settings'!$B$4+[@[Scheduled Miles]]*'Settings'!$B$5+[@[Estimated Hours]]*INDEX(tblDrivers[Hourly Rate],MATCH([@[Driver ID]],tblDrivers[Driver ID],0)),""))</f>
        <v/>
      </c>
      <c r="S63" s="26" t="n"/>
      <c r="T63" s="30" t="n"/>
      <c r="U6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6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6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63" s="23">
        <f>IF(COUNTA([@[Roster ID]],[@[Service Date]],[@[Route ID]],[@[Scheduled Start]],[@[Scheduled End]],[@[Driver ID]],[@[Vehicle ID]],[@Status],[@[Dispatch Notes]])=0,"",IF([@Status]="Canceled","Not Required",IF(AND([@[Driver Check]]="OK",[@[Vehicle Check]]="OK",[@[Schedule Check]]="OK"),"OK","Review")))</f>
        <v/>
      </c>
      <c r="Y63" s="58">
        <f>IF(OR([@[Service Date]]="",[@[Scheduled Start]]=""),"",IFERROR([@[Service Date]]+[@[Scheduled Start]],""))</f>
        <v/>
      </c>
      <c r="Z63" s="58">
        <f>IF(OR([@[Service Date]]="",[@[Scheduled Start]]="",[@[Scheduled End]]=""),"",IFERROR([@[Service Date]]+[@[Scheduled End]]+IF([@[Scheduled End]]&lt;[@[Scheduled Start]],1,0),""))</f>
        <v/>
      </c>
    </row>
    <row r="64">
      <c r="A64" s="26" t="n"/>
      <c r="B64" s="56" t="n"/>
      <c r="C64" s="23">
        <f>IF([@[Service Date]]="","",TEXT([@[Service Date]],"ddd"))</f>
        <v/>
      </c>
      <c r="D64" s="26" t="n"/>
      <c r="E64" s="24">
        <f>IF([@[Route ID]]="","",IFERROR(INDEX(tblRoutes[Route Name],MATCH([@[Route ID]],tblRoutes[Route ID],0)),"Not Found"))</f>
        <v/>
      </c>
      <c r="F64" s="24">
        <f>IF([@[Route ID]]="","",IFERROR(INDEX(tblRoutes[Origin],MATCH([@[Route ID]],tblRoutes[Route ID],0)),"Not Found"))</f>
        <v/>
      </c>
      <c r="G64" s="24">
        <f>IF([@[Route ID]]="","",IFERROR(INDEX(tblRoutes[Destination],MATCH([@[Route ID]],tblRoutes[Route ID],0)),"Not Found"))</f>
        <v/>
      </c>
      <c r="H64" s="28" t="n"/>
      <c r="I64" s="28" t="n"/>
      <c r="J64" s="25">
        <f>IF(OR([@[Start Date/Time]]="",[@[End Date/Time]]=""),"",IFERROR(([@[End Date/Time]]-[@[Start Date/Time]])*24,""))</f>
        <v/>
      </c>
      <c r="K64" s="26" t="n"/>
      <c r="L64" s="24">
        <f>IF([@[Driver ID]]="","",IFERROR(INDEX(tblDrivers[Driver Name],MATCH([@[Driver ID]],tblDrivers[Driver ID],0)),"Not Found"))</f>
        <v/>
      </c>
      <c r="M64" s="26" t="n"/>
      <c r="N64" s="24">
        <f>IF([@[Vehicle ID]]="","",IFERROR(INDEX(tblVehicles[Unit Description],MATCH([@[Vehicle ID]],tblVehicles[Vehicle ID],0)),"Not Found"))</f>
        <v/>
      </c>
      <c r="O64" s="53">
        <f>IF([@[Route ID]]="","",IFERROR(INDEX(tblRoutes[Scheduled Miles],MATCH([@[Route ID]],tblRoutes[Route ID],0)),""))</f>
        <v/>
      </c>
      <c r="P64" s="16">
        <f>IF([@[Route ID]]="","",IFERROR(INDEX(tblRoutes[Planned Stops],MATCH([@[Route ID]],tblRoutes[Route ID],0)),""))</f>
        <v/>
      </c>
      <c r="Q64" s="53">
        <f>IF(OR([@[Scheduled Miles]]="",[@[Vehicle ID]]=""),"",IFERROR([@[Scheduled Miles]]/INDEX(tblVehicles[MPG],MATCH([@[Vehicle ID]],tblVehicles[Vehicle ID],0)),""))</f>
        <v/>
      </c>
      <c r="R64" s="57">
        <f>IF(OR([@[Estimated Gallons]]="",[@[Estimated Hours]]="",[@[Driver ID]]=""),"",IFERROR([@[Estimated Gallons]]*'Settings'!$B$4+[@[Scheduled Miles]]*'Settings'!$B$5+[@[Estimated Hours]]*INDEX(tblDrivers[Hourly Rate],MATCH([@[Driver ID]],tblDrivers[Driver ID],0)),""))</f>
        <v/>
      </c>
      <c r="S64" s="26" t="n"/>
      <c r="T64" s="30" t="n"/>
      <c r="U6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6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6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64" s="23">
        <f>IF(COUNTA([@[Roster ID]],[@[Service Date]],[@[Route ID]],[@[Scheduled Start]],[@[Scheduled End]],[@[Driver ID]],[@[Vehicle ID]],[@Status],[@[Dispatch Notes]])=0,"",IF([@Status]="Canceled","Not Required",IF(AND([@[Driver Check]]="OK",[@[Vehicle Check]]="OK",[@[Schedule Check]]="OK"),"OK","Review")))</f>
        <v/>
      </c>
      <c r="Y64" s="58">
        <f>IF(OR([@[Service Date]]="",[@[Scheduled Start]]=""),"",IFERROR([@[Service Date]]+[@[Scheduled Start]],""))</f>
        <v/>
      </c>
      <c r="Z64" s="58">
        <f>IF(OR([@[Service Date]]="",[@[Scheduled Start]]="",[@[Scheduled End]]=""),"",IFERROR([@[Service Date]]+[@[Scheduled End]]+IF([@[Scheduled End]]&lt;[@[Scheduled Start]],1,0),""))</f>
        <v/>
      </c>
    </row>
    <row r="65">
      <c r="A65" s="26" t="n"/>
      <c r="B65" s="56" t="n"/>
      <c r="C65" s="23">
        <f>IF([@[Service Date]]="","",TEXT([@[Service Date]],"ddd"))</f>
        <v/>
      </c>
      <c r="D65" s="26" t="n"/>
      <c r="E65" s="24">
        <f>IF([@[Route ID]]="","",IFERROR(INDEX(tblRoutes[Route Name],MATCH([@[Route ID]],tblRoutes[Route ID],0)),"Not Found"))</f>
        <v/>
      </c>
      <c r="F65" s="24">
        <f>IF([@[Route ID]]="","",IFERROR(INDEX(tblRoutes[Origin],MATCH([@[Route ID]],tblRoutes[Route ID],0)),"Not Found"))</f>
        <v/>
      </c>
      <c r="G65" s="24">
        <f>IF([@[Route ID]]="","",IFERROR(INDEX(tblRoutes[Destination],MATCH([@[Route ID]],tblRoutes[Route ID],0)),"Not Found"))</f>
        <v/>
      </c>
      <c r="H65" s="28" t="n"/>
      <c r="I65" s="28" t="n"/>
      <c r="J65" s="25">
        <f>IF(OR([@[Start Date/Time]]="",[@[End Date/Time]]=""),"",IFERROR(([@[End Date/Time]]-[@[Start Date/Time]])*24,""))</f>
        <v/>
      </c>
      <c r="K65" s="26" t="n"/>
      <c r="L65" s="24">
        <f>IF([@[Driver ID]]="","",IFERROR(INDEX(tblDrivers[Driver Name],MATCH([@[Driver ID]],tblDrivers[Driver ID],0)),"Not Found"))</f>
        <v/>
      </c>
      <c r="M65" s="26" t="n"/>
      <c r="N65" s="24">
        <f>IF([@[Vehicle ID]]="","",IFERROR(INDEX(tblVehicles[Unit Description],MATCH([@[Vehicle ID]],tblVehicles[Vehicle ID],0)),"Not Found"))</f>
        <v/>
      </c>
      <c r="O65" s="53">
        <f>IF([@[Route ID]]="","",IFERROR(INDEX(tblRoutes[Scheduled Miles],MATCH([@[Route ID]],tblRoutes[Route ID],0)),""))</f>
        <v/>
      </c>
      <c r="P65" s="16">
        <f>IF([@[Route ID]]="","",IFERROR(INDEX(tblRoutes[Planned Stops],MATCH([@[Route ID]],tblRoutes[Route ID],0)),""))</f>
        <v/>
      </c>
      <c r="Q65" s="53">
        <f>IF(OR([@[Scheduled Miles]]="",[@[Vehicle ID]]=""),"",IFERROR([@[Scheduled Miles]]/INDEX(tblVehicles[MPG],MATCH([@[Vehicle ID]],tblVehicles[Vehicle ID],0)),""))</f>
        <v/>
      </c>
      <c r="R65" s="57">
        <f>IF(OR([@[Estimated Gallons]]="",[@[Estimated Hours]]="",[@[Driver ID]]=""),"",IFERROR([@[Estimated Gallons]]*'Settings'!$B$4+[@[Scheduled Miles]]*'Settings'!$B$5+[@[Estimated Hours]]*INDEX(tblDrivers[Hourly Rate],MATCH([@[Driver ID]],tblDrivers[Driver ID],0)),""))</f>
        <v/>
      </c>
      <c r="S65" s="26" t="n"/>
      <c r="T65" s="30" t="n"/>
      <c r="U6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6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6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65" s="23">
        <f>IF(COUNTA([@[Roster ID]],[@[Service Date]],[@[Route ID]],[@[Scheduled Start]],[@[Scheduled End]],[@[Driver ID]],[@[Vehicle ID]],[@Status],[@[Dispatch Notes]])=0,"",IF([@Status]="Canceled","Not Required",IF(AND([@[Driver Check]]="OK",[@[Vehicle Check]]="OK",[@[Schedule Check]]="OK"),"OK","Review")))</f>
        <v/>
      </c>
      <c r="Y65" s="58">
        <f>IF(OR([@[Service Date]]="",[@[Scheduled Start]]=""),"",IFERROR([@[Service Date]]+[@[Scheduled Start]],""))</f>
        <v/>
      </c>
      <c r="Z65" s="58">
        <f>IF(OR([@[Service Date]]="",[@[Scheduled Start]]="",[@[Scheduled End]]=""),"",IFERROR([@[Service Date]]+[@[Scheduled End]]+IF([@[Scheduled End]]&lt;[@[Scheduled Start]],1,0),""))</f>
        <v/>
      </c>
    </row>
    <row r="66">
      <c r="A66" s="26" t="n"/>
      <c r="B66" s="56" t="n"/>
      <c r="C66" s="23">
        <f>IF([@[Service Date]]="","",TEXT([@[Service Date]],"ddd"))</f>
        <v/>
      </c>
      <c r="D66" s="26" t="n"/>
      <c r="E66" s="24">
        <f>IF([@[Route ID]]="","",IFERROR(INDEX(tblRoutes[Route Name],MATCH([@[Route ID]],tblRoutes[Route ID],0)),"Not Found"))</f>
        <v/>
      </c>
      <c r="F66" s="24">
        <f>IF([@[Route ID]]="","",IFERROR(INDEX(tblRoutes[Origin],MATCH([@[Route ID]],tblRoutes[Route ID],0)),"Not Found"))</f>
        <v/>
      </c>
      <c r="G66" s="24">
        <f>IF([@[Route ID]]="","",IFERROR(INDEX(tblRoutes[Destination],MATCH([@[Route ID]],tblRoutes[Route ID],0)),"Not Found"))</f>
        <v/>
      </c>
      <c r="H66" s="28" t="n"/>
      <c r="I66" s="28" t="n"/>
      <c r="J66" s="25">
        <f>IF(OR([@[Start Date/Time]]="",[@[End Date/Time]]=""),"",IFERROR(([@[End Date/Time]]-[@[Start Date/Time]])*24,""))</f>
        <v/>
      </c>
      <c r="K66" s="26" t="n"/>
      <c r="L66" s="24">
        <f>IF([@[Driver ID]]="","",IFERROR(INDEX(tblDrivers[Driver Name],MATCH([@[Driver ID]],tblDrivers[Driver ID],0)),"Not Found"))</f>
        <v/>
      </c>
      <c r="M66" s="26" t="n"/>
      <c r="N66" s="24">
        <f>IF([@[Vehicle ID]]="","",IFERROR(INDEX(tblVehicles[Unit Description],MATCH([@[Vehicle ID]],tblVehicles[Vehicle ID],0)),"Not Found"))</f>
        <v/>
      </c>
      <c r="O66" s="53">
        <f>IF([@[Route ID]]="","",IFERROR(INDEX(tblRoutes[Scheduled Miles],MATCH([@[Route ID]],tblRoutes[Route ID],0)),""))</f>
        <v/>
      </c>
      <c r="P66" s="16">
        <f>IF([@[Route ID]]="","",IFERROR(INDEX(tblRoutes[Planned Stops],MATCH([@[Route ID]],tblRoutes[Route ID],0)),""))</f>
        <v/>
      </c>
      <c r="Q66" s="53">
        <f>IF(OR([@[Scheduled Miles]]="",[@[Vehicle ID]]=""),"",IFERROR([@[Scheduled Miles]]/INDEX(tblVehicles[MPG],MATCH([@[Vehicle ID]],tblVehicles[Vehicle ID],0)),""))</f>
        <v/>
      </c>
      <c r="R66" s="57">
        <f>IF(OR([@[Estimated Gallons]]="",[@[Estimated Hours]]="",[@[Driver ID]]=""),"",IFERROR([@[Estimated Gallons]]*'Settings'!$B$4+[@[Scheduled Miles]]*'Settings'!$B$5+[@[Estimated Hours]]*INDEX(tblDrivers[Hourly Rate],MATCH([@[Driver ID]],tblDrivers[Driver ID],0)),""))</f>
        <v/>
      </c>
      <c r="S66" s="26" t="n"/>
      <c r="T66" s="30" t="n"/>
      <c r="U6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6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6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66" s="23">
        <f>IF(COUNTA([@[Roster ID]],[@[Service Date]],[@[Route ID]],[@[Scheduled Start]],[@[Scheduled End]],[@[Driver ID]],[@[Vehicle ID]],[@Status],[@[Dispatch Notes]])=0,"",IF([@Status]="Canceled","Not Required",IF(AND([@[Driver Check]]="OK",[@[Vehicle Check]]="OK",[@[Schedule Check]]="OK"),"OK","Review")))</f>
        <v/>
      </c>
      <c r="Y66" s="58">
        <f>IF(OR([@[Service Date]]="",[@[Scheduled Start]]=""),"",IFERROR([@[Service Date]]+[@[Scheduled Start]],""))</f>
        <v/>
      </c>
      <c r="Z66" s="58">
        <f>IF(OR([@[Service Date]]="",[@[Scheduled Start]]="",[@[Scheduled End]]=""),"",IFERROR([@[Service Date]]+[@[Scheduled End]]+IF([@[Scheduled End]]&lt;[@[Scheduled Start]],1,0),""))</f>
        <v/>
      </c>
    </row>
    <row r="67">
      <c r="A67" s="26" t="n"/>
      <c r="B67" s="56" t="n"/>
      <c r="C67" s="23">
        <f>IF([@[Service Date]]="","",TEXT([@[Service Date]],"ddd"))</f>
        <v/>
      </c>
      <c r="D67" s="26" t="n"/>
      <c r="E67" s="24">
        <f>IF([@[Route ID]]="","",IFERROR(INDEX(tblRoutes[Route Name],MATCH([@[Route ID]],tblRoutes[Route ID],0)),"Not Found"))</f>
        <v/>
      </c>
      <c r="F67" s="24">
        <f>IF([@[Route ID]]="","",IFERROR(INDEX(tblRoutes[Origin],MATCH([@[Route ID]],tblRoutes[Route ID],0)),"Not Found"))</f>
        <v/>
      </c>
      <c r="G67" s="24">
        <f>IF([@[Route ID]]="","",IFERROR(INDEX(tblRoutes[Destination],MATCH([@[Route ID]],tblRoutes[Route ID],0)),"Not Found"))</f>
        <v/>
      </c>
      <c r="H67" s="28" t="n"/>
      <c r="I67" s="28" t="n"/>
      <c r="J67" s="25">
        <f>IF(OR([@[Start Date/Time]]="",[@[End Date/Time]]=""),"",IFERROR(([@[End Date/Time]]-[@[Start Date/Time]])*24,""))</f>
        <v/>
      </c>
      <c r="K67" s="26" t="n"/>
      <c r="L67" s="24">
        <f>IF([@[Driver ID]]="","",IFERROR(INDEX(tblDrivers[Driver Name],MATCH([@[Driver ID]],tblDrivers[Driver ID],0)),"Not Found"))</f>
        <v/>
      </c>
      <c r="M67" s="26" t="n"/>
      <c r="N67" s="24">
        <f>IF([@[Vehicle ID]]="","",IFERROR(INDEX(tblVehicles[Unit Description],MATCH([@[Vehicle ID]],tblVehicles[Vehicle ID],0)),"Not Found"))</f>
        <v/>
      </c>
      <c r="O67" s="53">
        <f>IF([@[Route ID]]="","",IFERROR(INDEX(tblRoutes[Scheduled Miles],MATCH([@[Route ID]],tblRoutes[Route ID],0)),""))</f>
        <v/>
      </c>
      <c r="P67" s="16">
        <f>IF([@[Route ID]]="","",IFERROR(INDEX(tblRoutes[Planned Stops],MATCH([@[Route ID]],tblRoutes[Route ID],0)),""))</f>
        <v/>
      </c>
      <c r="Q67" s="53">
        <f>IF(OR([@[Scheduled Miles]]="",[@[Vehicle ID]]=""),"",IFERROR([@[Scheduled Miles]]/INDEX(tblVehicles[MPG],MATCH([@[Vehicle ID]],tblVehicles[Vehicle ID],0)),""))</f>
        <v/>
      </c>
      <c r="R67" s="57">
        <f>IF(OR([@[Estimated Gallons]]="",[@[Estimated Hours]]="",[@[Driver ID]]=""),"",IFERROR([@[Estimated Gallons]]*'Settings'!$B$4+[@[Scheduled Miles]]*'Settings'!$B$5+[@[Estimated Hours]]*INDEX(tblDrivers[Hourly Rate],MATCH([@[Driver ID]],tblDrivers[Driver ID],0)),""))</f>
        <v/>
      </c>
      <c r="S67" s="26" t="n"/>
      <c r="T67" s="30" t="n"/>
      <c r="U6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6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6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67" s="23">
        <f>IF(COUNTA([@[Roster ID]],[@[Service Date]],[@[Route ID]],[@[Scheduled Start]],[@[Scheduled End]],[@[Driver ID]],[@[Vehicle ID]],[@Status],[@[Dispatch Notes]])=0,"",IF([@Status]="Canceled","Not Required",IF(AND([@[Driver Check]]="OK",[@[Vehicle Check]]="OK",[@[Schedule Check]]="OK"),"OK","Review")))</f>
        <v/>
      </c>
      <c r="Y67" s="58">
        <f>IF(OR([@[Service Date]]="",[@[Scheduled Start]]=""),"",IFERROR([@[Service Date]]+[@[Scheduled Start]],""))</f>
        <v/>
      </c>
      <c r="Z67" s="58">
        <f>IF(OR([@[Service Date]]="",[@[Scheduled Start]]="",[@[Scheduled End]]=""),"",IFERROR([@[Service Date]]+[@[Scheduled End]]+IF([@[Scheduled End]]&lt;[@[Scheduled Start]],1,0),""))</f>
        <v/>
      </c>
    </row>
    <row r="68">
      <c r="A68" s="26" t="n"/>
      <c r="B68" s="56" t="n"/>
      <c r="C68" s="23">
        <f>IF([@[Service Date]]="","",TEXT([@[Service Date]],"ddd"))</f>
        <v/>
      </c>
      <c r="D68" s="26" t="n"/>
      <c r="E68" s="24">
        <f>IF([@[Route ID]]="","",IFERROR(INDEX(tblRoutes[Route Name],MATCH([@[Route ID]],tblRoutes[Route ID],0)),"Not Found"))</f>
        <v/>
      </c>
      <c r="F68" s="24">
        <f>IF([@[Route ID]]="","",IFERROR(INDEX(tblRoutes[Origin],MATCH([@[Route ID]],tblRoutes[Route ID],0)),"Not Found"))</f>
        <v/>
      </c>
      <c r="G68" s="24">
        <f>IF([@[Route ID]]="","",IFERROR(INDEX(tblRoutes[Destination],MATCH([@[Route ID]],tblRoutes[Route ID],0)),"Not Found"))</f>
        <v/>
      </c>
      <c r="H68" s="28" t="n"/>
      <c r="I68" s="28" t="n"/>
      <c r="J68" s="25">
        <f>IF(OR([@[Start Date/Time]]="",[@[End Date/Time]]=""),"",IFERROR(([@[End Date/Time]]-[@[Start Date/Time]])*24,""))</f>
        <v/>
      </c>
      <c r="K68" s="26" t="n"/>
      <c r="L68" s="24">
        <f>IF([@[Driver ID]]="","",IFERROR(INDEX(tblDrivers[Driver Name],MATCH([@[Driver ID]],tblDrivers[Driver ID],0)),"Not Found"))</f>
        <v/>
      </c>
      <c r="M68" s="26" t="n"/>
      <c r="N68" s="24">
        <f>IF([@[Vehicle ID]]="","",IFERROR(INDEX(tblVehicles[Unit Description],MATCH([@[Vehicle ID]],tblVehicles[Vehicle ID],0)),"Not Found"))</f>
        <v/>
      </c>
      <c r="O68" s="53">
        <f>IF([@[Route ID]]="","",IFERROR(INDEX(tblRoutes[Scheduled Miles],MATCH([@[Route ID]],tblRoutes[Route ID],0)),""))</f>
        <v/>
      </c>
      <c r="P68" s="16">
        <f>IF([@[Route ID]]="","",IFERROR(INDEX(tblRoutes[Planned Stops],MATCH([@[Route ID]],tblRoutes[Route ID],0)),""))</f>
        <v/>
      </c>
      <c r="Q68" s="53">
        <f>IF(OR([@[Scheduled Miles]]="",[@[Vehicle ID]]=""),"",IFERROR([@[Scheduled Miles]]/INDEX(tblVehicles[MPG],MATCH([@[Vehicle ID]],tblVehicles[Vehicle ID],0)),""))</f>
        <v/>
      </c>
      <c r="R68" s="57">
        <f>IF(OR([@[Estimated Gallons]]="",[@[Estimated Hours]]="",[@[Driver ID]]=""),"",IFERROR([@[Estimated Gallons]]*'Settings'!$B$4+[@[Scheduled Miles]]*'Settings'!$B$5+[@[Estimated Hours]]*INDEX(tblDrivers[Hourly Rate],MATCH([@[Driver ID]],tblDrivers[Driver ID],0)),""))</f>
        <v/>
      </c>
      <c r="S68" s="26" t="n"/>
      <c r="T68" s="30" t="n"/>
      <c r="U6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6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6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68" s="23">
        <f>IF(COUNTA([@[Roster ID]],[@[Service Date]],[@[Route ID]],[@[Scheduled Start]],[@[Scheduled End]],[@[Driver ID]],[@[Vehicle ID]],[@Status],[@[Dispatch Notes]])=0,"",IF([@Status]="Canceled","Not Required",IF(AND([@[Driver Check]]="OK",[@[Vehicle Check]]="OK",[@[Schedule Check]]="OK"),"OK","Review")))</f>
        <v/>
      </c>
      <c r="Y68" s="58">
        <f>IF(OR([@[Service Date]]="",[@[Scheduled Start]]=""),"",IFERROR([@[Service Date]]+[@[Scheduled Start]],""))</f>
        <v/>
      </c>
      <c r="Z68" s="58">
        <f>IF(OR([@[Service Date]]="",[@[Scheduled Start]]="",[@[Scheduled End]]=""),"",IFERROR([@[Service Date]]+[@[Scheduled End]]+IF([@[Scheduled End]]&lt;[@[Scheduled Start]],1,0),""))</f>
        <v/>
      </c>
    </row>
    <row r="69">
      <c r="A69" s="26" t="n"/>
      <c r="B69" s="56" t="n"/>
      <c r="C69" s="23">
        <f>IF([@[Service Date]]="","",TEXT([@[Service Date]],"ddd"))</f>
        <v/>
      </c>
      <c r="D69" s="26" t="n"/>
      <c r="E69" s="24">
        <f>IF([@[Route ID]]="","",IFERROR(INDEX(tblRoutes[Route Name],MATCH([@[Route ID]],tblRoutes[Route ID],0)),"Not Found"))</f>
        <v/>
      </c>
      <c r="F69" s="24">
        <f>IF([@[Route ID]]="","",IFERROR(INDEX(tblRoutes[Origin],MATCH([@[Route ID]],tblRoutes[Route ID],0)),"Not Found"))</f>
        <v/>
      </c>
      <c r="G69" s="24">
        <f>IF([@[Route ID]]="","",IFERROR(INDEX(tblRoutes[Destination],MATCH([@[Route ID]],tblRoutes[Route ID],0)),"Not Found"))</f>
        <v/>
      </c>
      <c r="H69" s="28" t="n"/>
      <c r="I69" s="28" t="n"/>
      <c r="J69" s="25">
        <f>IF(OR([@[Start Date/Time]]="",[@[End Date/Time]]=""),"",IFERROR(([@[End Date/Time]]-[@[Start Date/Time]])*24,""))</f>
        <v/>
      </c>
      <c r="K69" s="26" t="n"/>
      <c r="L69" s="24">
        <f>IF([@[Driver ID]]="","",IFERROR(INDEX(tblDrivers[Driver Name],MATCH([@[Driver ID]],tblDrivers[Driver ID],0)),"Not Found"))</f>
        <v/>
      </c>
      <c r="M69" s="26" t="n"/>
      <c r="N69" s="24">
        <f>IF([@[Vehicle ID]]="","",IFERROR(INDEX(tblVehicles[Unit Description],MATCH([@[Vehicle ID]],tblVehicles[Vehicle ID],0)),"Not Found"))</f>
        <v/>
      </c>
      <c r="O69" s="53">
        <f>IF([@[Route ID]]="","",IFERROR(INDEX(tblRoutes[Scheduled Miles],MATCH([@[Route ID]],tblRoutes[Route ID],0)),""))</f>
        <v/>
      </c>
      <c r="P69" s="16">
        <f>IF([@[Route ID]]="","",IFERROR(INDEX(tblRoutes[Planned Stops],MATCH([@[Route ID]],tblRoutes[Route ID],0)),""))</f>
        <v/>
      </c>
      <c r="Q69" s="53">
        <f>IF(OR([@[Scheduled Miles]]="",[@[Vehicle ID]]=""),"",IFERROR([@[Scheduled Miles]]/INDEX(tblVehicles[MPG],MATCH([@[Vehicle ID]],tblVehicles[Vehicle ID],0)),""))</f>
        <v/>
      </c>
      <c r="R69" s="57">
        <f>IF(OR([@[Estimated Gallons]]="",[@[Estimated Hours]]="",[@[Driver ID]]=""),"",IFERROR([@[Estimated Gallons]]*'Settings'!$B$4+[@[Scheduled Miles]]*'Settings'!$B$5+[@[Estimated Hours]]*INDEX(tblDrivers[Hourly Rate],MATCH([@[Driver ID]],tblDrivers[Driver ID],0)),""))</f>
        <v/>
      </c>
      <c r="S69" s="26" t="n"/>
      <c r="T69" s="30" t="n"/>
      <c r="U6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6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6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69" s="23">
        <f>IF(COUNTA([@[Roster ID]],[@[Service Date]],[@[Route ID]],[@[Scheduled Start]],[@[Scheduled End]],[@[Driver ID]],[@[Vehicle ID]],[@Status],[@[Dispatch Notes]])=0,"",IF([@Status]="Canceled","Not Required",IF(AND([@[Driver Check]]="OK",[@[Vehicle Check]]="OK",[@[Schedule Check]]="OK"),"OK","Review")))</f>
        <v/>
      </c>
      <c r="Y69" s="58">
        <f>IF(OR([@[Service Date]]="",[@[Scheduled Start]]=""),"",IFERROR([@[Service Date]]+[@[Scheduled Start]],""))</f>
        <v/>
      </c>
      <c r="Z69" s="58">
        <f>IF(OR([@[Service Date]]="",[@[Scheduled Start]]="",[@[Scheduled End]]=""),"",IFERROR([@[Service Date]]+[@[Scheduled End]]+IF([@[Scheduled End]]&lt;[@[Scheduled Start]],1,0),""))</f>
        <v/>
      </c>
    </row>
    <row r="70">
      <c r="A70" s="26" t="n"/>
      <c r="B70" s="56" t="n"/>
      <c r="C70" s="23">
        <f>IF([@[Service Date]]="","",TEXT([@[Service Date]],"ddd"))</f>
        <v/>
      </c>
      <c r="D70" s="26" t="n"/>
      <c r="E70" s="24">
        <f>IF([@[Route ID]]="","",IFERROR(INDEX(tblRoutes[Route Name],MATCH([@[Route ID]],tblRoutes[Route ID],0)),"Not Found"))</f>
        <v/>
      </c>
      <c r="F70" s="24">
        <f>IF([@[Route ID]]="","",IFERROR(INDEX(tblRoutes[Origin],MATCH([@[Route ID]],tblRoutes[Route ID],0)),"Not Found"))</f>
        <v/>
      </c>
      <c r="G70" s="24">
        <f>IF([@[Route ID]]="","",IFERROR(INDEX(tblRoutes[Destination],MATCH([@[Route ID]],tblRoutes[Route ID],0)),"Not Found"))</f>
        <v/>
      </c>
      <c r="H70" s="28" t="n"/>
      <c r="I70" s="28" t="n"/>
      <c r="J70" s="25">
        <f>IF(OR([@[Start Date/Time]]="",[@[End Date/Time]]=""),"",IFERROR(([@[End Date/Time]]-[@[Start Date/Time]])*24,""))</f>
        <v/>
      </c>
      <c r="K70" s="26" t="n"/>
      <c r="L70" s="24">
        <f>IF([@[Driver ID]]="","",IFERROR(INDEX(tblDrivers[Driver Name],MATCH([@[Driver ID]],tblDrivers[Driver ID],0)),"Not Found"))</f>
        <v/>
      </c>
      <c r="M70" s="26" t="n"/>
      <c r="N70" s="24">
        <f>IF([@[Vehicle ID]]="","",IFERROR(INDEX(tblVehicles[Unit Description],MATCH([@[Vehicle ID]],tblVehicles[Vehicle ID],0)),"Not Found"))</f>
        <v/>
      </c>
      <c r="O70" s="53">
        <f>IF([@[Route ID]]="","",IFERROR(INDEX(tblRoutes[Scheduled Miles],MATCH([@[Route ID]],tblRoutes[Route ID],0)),""))</f>
        <v/>
      </c>
      <c r="P70" s="16">
        <f>IF([@[Route ID]]="","",IFERROR(INDEX(tblRoutes[Planned Stops],MATCH([@[Route ID]],tblRoutes[Route ID],0)),""))</f>
        <v/>
      </c>
      <c r="Q70" s="53">
        <f>IF(OR([@[Scheduled Miles]]="",[@[Vehicle ID]]=""),"",IFERROR([@[Scheduled Miles]]/INDEX(tblVehicles[MPG],MATCH([@[Vehicle ID]],tblVehicles[Vehicle ID],0)),""))</f>
        <v/>
      </c>
      <c r="R70" s="57">
        <f>IF(OR([@[Estimated Gallons]]="",[@[Estimated Hours]]="",[@[Driver ID]]=""),"",IFERROR([@[Estimated Gallons]]*'Settings'!$B$4+[@[Scheduled Miles]]*'Settings'!$B$5+[@[Estimated Hours]]*INDEX(tblDrivers[Hourly Rate],MATCH([@[Driver ID]],tblDrivers[Driver ID],0)),""))</f>
        <v/>
      </c>
      <c r="S70" s="26" t="n"/>
      <c r="T70" s="30" t="n"/>
      <c r="U7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7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7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70" s="23">
        <f>IF(COUNTA([@[Roster ID]],[@[Service Date]],[@[Route ID]],[@[Scheduled Start]],[@[Scheduled End]],[@[Driver ID]],[@[Vehicle ID]],[@Status],[@[Dispatch Notes]])=0,"",IF([@Status]="Canceled","Not Required",IF(AND([@[Driver Check]]="OK",[@[Vehicle Check]]="OK",[@[Schedule Check]]="OK"),"OK","Review")))</f>
        <v/>
      </c>
      <c r="Y70" s="58">
        <f>IF(OR([@[Service Date]]="",[@[Scheduled Start]]=""),"",IFERROR([@[Service Date]]+[@[Scheduled Start]],""))</f>
        <v/>
      </c>
      <c r="Z70" s="58">
        <f>IF(OR([@[Service Date]]="",[@[Scheduled Start]]="",[@[Scheduled End]]=""),"",IFERROR([@[Service Date]]+[@[Scheduled End]]+IF([@[Scheduled End]]&lt;[@[Scheduled Start]],1,0),""))</f>
        <v/>
      </c>
    </row>
    <row r="71">
      <c r="A71" s="26" t="n"/>
      <c r="B71" s="56" t="n"/>
      <c r="C71" s="23">
        <f>IF([@[Service Date]]="","",TEXT([@[Service Date]],"ddd"))</f>
        <v/>
      </c>
      <c r="D71" s="26" t="n"/>
      <c r="E71" s="24">
        <f>IF([@[Route ID]]="","",IFERROR(INDEX(tblRoutes[Route Name],MATCH([@[Route ID]],tblRoutes[Route ID],0)),"Not Found"))</f>
        <v/>
      </c>
      <c r="F71" s="24">
        <f>IF([@[Route ID]]="","",IFERROR(INDEX(tblRoutes[Origin],MATCH([@[Route ID]],tblRoutes[Route ID],0)),"Not Found"))</f>
        <v/>
      </c>
      <c r="G71" s="24">
        <f>IF([@[Route ID]]="","",IFERROR(INDEX(tblRoutes[Destination],MATCH([@[Route ID]],tblRoutes[Route ID],0)),"Not Found"))</f>
        <v/>
      </c>
      <c r="H71" s="28" t="n"/>
      <c r="I71" s="28" t="n"/>
      <c r="J71" s="25">
        <f>IF(OR([@[Start Date/Time]]="",[@[End Date/Time]]=""),"",IFERROR(([@[End Date/Time]]-[@[Start Date/Time]])*24,""))</f>
        <v/>
      </c>
      <c r="K71" s="26" t="n"/>
      <c r="L71" s="24">
        <f>IF([@[Driver ID]]="","",IFERROR(INDEX(tblDrivers[Driver Name],MATCH([@[Driver ID]],tblDrivers[Driver ID],0)),"Not Found"))</f>
        <v/>
      </c>
      <c r="M71" s="26" t="n"/>
      <c r="N71" s="24">
        <f>IF([@[Vehicle ID]]="","",IFERROR(INDEX(tblVehicles[Unit Description],MATCH([@[Vehicle ID]],tblVehicles[Vehicle ID],0)),"Not Found"))</f>
        <v/>
      </c>
      <c r="O71" s="53">
        <f>IF([@[Route ID]]="","",IFERROR(INDEX(tblRoutes[Scheduled Miles],MATCH([@[Route ID]],tblRoutes[Route ID],0)),""))</f>
        <v/>
      </c>
      <c r="P71" s="16">
        <f>IF([@[Route ID]]="","",IFERROR(INDEX(tblRoutes[Planned Stops],MATCH([@[Route ID]],tblRoutes[Route ID],0)),""))</f>
        <v/>
      </c>
      <c r="Q71" s="53">
        <f>IF(OR([@[Scheduled Miles]]="",[@[Vehicle ID]]=""),"",IFERROR([@[Scheduled Miles]]/INDEX(tblVehicles[MPG],MATCH([@[Vehicle ID]],tblVehicles[Vehicle ID],0)),""))</f>
        <v/>
      </c>
      <c r="R71" s="57">
        <f>IF(OR([@[Estimated Gallons]]="",[@[Estimated Hours]]="",[@[Driver ID]]=""),"",IFERROR([@[Estimated Gallons]]*'Settings'!$B$4+[@[Scheduled Miles]]*'Settings'!$B$5+[@[Estimated Hours]]*INDEX(tblDrivers[Hourly Rate],MATCH([@[Driver ID]],tblDrivers[Driver ID],0)),""))</f>
        <v/>
      </c>
      <c r="S71" s="26" t="n"/>
      <c r="T71" s="30" t="n"/>
      <c r="U7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7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7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71" s="23">
        <f>IF(COUNTA([@[Roster ID]],[@[Service Date]],[@[Route ID]],[@[Scheduled Start]],[@[Scheduled End]],[@[Driver ID]],[@[Vehicle ID]],[@Status],[@[Dispatch Notes]])=0,"",IF([@Status]="Canceled","Not Required",IF(AND([@[Driver Check]]="OK",[@[Vehicle Check]]="OK",[@[Schedule Check]]="OK"),"OK","Review")))</f>
        <v/>
      </c>
      <c r="Y71" s="58">
        <f>IF(OR([@[Service Date]]="",[@[Scheduled Start]]=""),"",IFERROR([@[Service Date]]+[@[Scheduled Start]],""))</f>
        <v/>
      </c>
      <c r="Z71" s="58">
        <f>IF(OR([@[Service Date]]="",[@[Scheduled Start]]="",[@[Scheduled End]]=""),"",IFERROR([@[Service Date]]+[@[Scheduled End]]+IF([@[Scheduled End]]&lt;[@[Scheduled Start]],1,0),""))</f>
        <v/>
      </c>
    </row>
    <row r="72">
      <c r="A72" s="26" t="n"/>
      <c r="B72" s="56" t="n"/>
      <c r="C72" s="23">
        <f>IF([@[Service Date]]="","",TEXT([@[Service Date]],"ddd"))</f>
        <v/>
      </c>
      <c r="D72" s="26" t="n"/>
      <c r="E72" s="24">
        <f>IF([@[Route ID]]="","",IFERROR(INDEX(tblRoutes[Route Name],MATCH([@[Route ID]],tblRoutes[Route ID],0)),"Not Found"))</f>
        <v/>
      </c>
      <c r="F72" s="24">
        <f>IF([@[Route ID]]="","",IFERROR(INDEX(tblRoutes[Origin],MATCH([@[Route ID]],tblRoutes[Route ID],0)),"Not Found"))</f>
        <v/>
      </c>
      <c r="G72" s="24">
        <f>IF([@[Route ID]]="","",IFERROR(INDEX(tblRoutes[Destination],MATCH([@[Route ID]],tblRoutes[Route ID],0)),"Not Found"))</f>
        <v/>
      </c>
      <c r="H72" s="28" t="n"/>
      <c r="I72" s="28" t="n"/>
      <c r="J72" s="25">
        <f>IF(OR([@[Start Date/Time]]="",[@[End Date/Time]]=""),"",IFERROR(([@[End Date/Time]]-[@[Start Date/Time]])*24,""))</f>
        <v/>
      </c>
      <c r="K72" s="26" t="n"/>
      <c r="L72" s="24">
        <f>IF([@[Driver ID]]="","",IFERROR(INDEX(tblDrivers[Driver Name],MATCH([@[Driver ID]],tblDrivers[Driver ID],0)),"Not Found"))</f>
        <v/>
      </c>
      <c r="M72" s="26" t="n"/>
      <c r="N72" s="24">
        <f>IF([@[Vehicle ID]]="","",IFERROR(INDEX(tblVehicles[Unit Description],MATCH([@[Vehicle ID]],tblVehicles[Vehicle ID],0)),"Not Found"))</f>
        <v/>
      </c>
      <c r="O72" s="53">
        <f>IF([@[Route ID]]="","",IFERROR(INDEX(tblRoutes[Scheduled Miles],MATCH([@[Route ID]],tblRoutes[Route ID],0)),""))</f>
        <v/>
      </c>
      <c r="P72" s="16">
        <f>IF([@[Route ID]]="","",IFERROR(INDEX(tblRoutes[Planned Stops],MATCH([@[Route ID]],tblRoutes[Route ID],0)),""))</f>
        <v/>
      </c>
      <c r="Q72" s="53">
        <f>IF(OR([@[Scheduled Miles]]="",[@[Vehicle ID]]=""),"",IFERROR([@[Scheduled Miles]]/INDEX(tblVehicles[MPG],MATCH([@[Vehicle ID]],tblVehicles[Vehicle ID],0)),""))</f>
        <v/>
      </c>
      <c r="R72" s="57">
        <f>IF(OR([@[Estimated Gallons]]="",[@[Estimated Hours]]="",[@[Driver ID]]=""),"",IFERROR([@[Estimated Gallons]]*'Settings'!$B$4+[@[Scheduled Miles]]*'Settings'!$B$5+[@[Estimated Hours]]*INDEX(tblDrivers[Hourly Rate],MATCH([@[Driver ID]],tblDrivers[Driver ID],0)),""))</f>
        <v/>
      </c>
      <c r="S72" s="26" t="n"/>
      <c r="T72" s="30" t="n"/>
      <c r="U7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7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7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72" s="23">
        <f>IF(COUNTA([@[Roster ID]],[@[Service Date]],[@[Route ID]],[@[Scheduled Start]],[@[Scheduled End]],[@[Driver ID]],[@[Vehicle ID]],[@Status],[@[Dispatch Notes]])=0,"",IF([@Status]="Canceled","Not Required",IF(AND([@[Driver Check]]="OK",[@[Vehicle Check]]="OK",[@[Schedule Check]]="OK"),"OK","Review")))</f>
        <v/>
      </c>
      <c r="Y72" s="58">
        <f>IF(OR([@[Service Date]]="",[@[Scheduled Start]]=""),"",IFERROR([@[Service Date]]+[@[Scheduled Start]],""))</f>
        <v/>
      </c>
      <c r="Z72" s="58">
        <f>IF(OR([@[Service Date]]="",[@[Scheduled Start]]="",[@[Scheduled End]]=""),"",IFERROR([@[Service Date]]+[@[Scheduled End]]+IF([@[Scheduled End]]&lt;[@[Scheduled Start]],1,0),""))</f>
        <v/>
      </c>
    </row>
    <row r="73">
      <c r="A73" s="26" t="n"/>
      <c r="B73" s="56" t="n"/>
      <c r="C73" s="23">
        <f>IF([@[Service Date]]="","",TEXT([@[Service Date]],"ddd"))</f>
        <v/>
      </c>
      <c r="D73" s="26" t="n"/>
      <c r="E73" s="24">
        <f>IF([@[Route ID]]="","",IFERROR(INDEX(tblRoutes[Route Name],MATCH([@[Route ID]],tblRoutes[Route ID],0)),"Not Found"))</f>
        <v/>
      </c>
      <c r="F73" s="24">
        <f>IF([@[Route ID]]="","",IFERROR(INDEX(tblRoutes[Origin],MATCH([@[Route ID]],tblRoutes[Route ID],0)),"Not Found"))</f>
        <v/>
      </c>
      <c r="G73" s="24">
        <f>IF([@[Route ID]]="","",IFERROR(INDEX(tblRoutes[Destination],MATCH([@[Route ID]],tblRoutes[Route ID],0)),"Not Found"))</f>
        <v/>
      </c>
      <c r="H73" s="28" t="n"/>
      <c r="I73" s="28" t="n"/>
      <c r="J73" s="25">
        <f>IF(OR([@[Start Date/Time]]="",[@[End Date/Time]]=""),"",IFERROR(([@[End Date/Time]]-[@[Start Date/Time]])*24,""))</f>
        <v/>
      </c>
      <c r="K73" s="26" t="n"/>
      <c r="L73" s="24">
        <f>IF([@[Driver ID]]="","",IFERROR(INDEX(tblDrivers[Driver Name],MATCH([@[Driver ID]],tblDrivers[Driver ID],0)),"Not Found"))</f>
        <v/>
      </c>
      <c r="M73" s="26" t="n"/>
      <c r="N73" s="24">
        <f>IF([@[Vehicle ID]]="","",IFERROR(INDEX(tblVehicles[Unit Description],MATCH([@[Vehicle ID]],tblVehicles[Vehicle ID],0)),"Not Found"))</f>
        <v/>
      </c>
      <c r="O73" s="53">
        <f>IF([@[Route ID]]="","",IFERROR(INDEX(tblRoutes[Scheduled Miles],MATCH([@[Route ID]],tblRoutes[Route ID],0)),""))</f>
        <v/>
      </c>
      <c r="P73" s="16">
        <f>IF([@[Route ID]]="","",IFERROR(INDEX(tblRoutes[Planned Stops],MATCH([@[Route ID]],tblRoutes[Route ID],0)),""))</f>
        <v/>
      </c>
      <c r="Q73" s="53">
        <f>IF(OR([@[Scheduled Miles]]="",[@[Vehicle ID]]=""),"",IFERROR([@[Scheduled Miles]]/INDEX(tblVehicles[MPG],MATCH([@[Vehicle ID]],tblVehicles[Vehicle ID],0)),""))</f>
        <v/>
      </c>
      <c r="R73" s="57">
        <f>IF(OR([@[Estimated Gallons]]="",[@[Estimated Hours]]="",[@[Driver ID]]=""),"",IFERROR([@[Estimated Gallons]]*'Settings'!$B$4+[@[Scheduled Miles]]*'Settings'!$B$5+[@[Estimated Hours]]*INDEX(tblDrivers[Hourly Rate],MATCH([@[Driver ID]],tblDrivers[Driver ID],0)),""))</f>
        <v/>
      </c>
      <c r="S73" s="26" t="n"/>
      <c r="T73" s="30" t="n"/>
      <c r="U7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7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7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73" s="23">
        <f>IF(COUNTA([@[Roster ID]],[@[Service Date]],[@[Route ID]],[@[Scheduled Start]],[@[Scheduled End]],[@[Driver ID]],[@[Vehicle ID]],[@Status],[@[Dispatch Notes]])=0,"",IF([@Status]="Canceled","Not Required",IF(AND([@[Driver Check]]="OK",[@[Vehicle Check]]="OK",[@[Schedule Check]]="OK"),"OK","Review")))</f>
        <v/>
      </c>
      <c r="Y73" s="58">
        <f>IF(OR([@[Service Date]]="",[@[Scheduled Start]]=""),"",IFERROR([@[Service Date]]+[@[Scheduled Start]],""))</f>
        <v/>
      </c>
      <c r="Z73" s="58">
        <f>IF(OR([@[Service Date]]="",[@[Scheduled Start]]="",[@[Scheduled End]]=""),"",IFERROR([@[Service Date]]+[@[Scheduled End]]+IF([@[Scheduled End]]&lt;[@[Scheduled Start]],1,0),""))</f>
        <v/>
      </c>
    </row>
    <row r="74">
      <c r="A74" s="26" t="n"/>
      <c r="B74" s="56" t="n"/>
      <c r="C74" s="23">
        <f>IF([@[Service Date]]="","",TEXT([@[Service Date]],"ddd"))</f>
        <v/>
      </c>
      <c r="D74" s="26" t="n"/>
      <c r="E74" s="24">
        <f>IF([@[Route ID]]="","",IFERROR(INDEX(tblRoutes[Route Name],MATCH([@[Route ID]],tblRoutes[Route ID],0)),"Not Found"))</f>
        <v/>
      </c>
      <c r="F74" s="24">
        <f>IF([@[Route ID]]="","",IFERROR(INDEX(tblRoutes[Origin],MATCH([@[Route ID]],tblRoutes[Route ID],0)),"Not Found"))</f>
        <v/>
      </c>
      <c r="G74" s="24">
        <f>IF([@[Route ID]]="","",IFERROR(INDEX(tblRoutes[Destination],MATCH([@[Route ID]],tblRoutes[Route ID],0)),"Not Found"))</f>
        <v/>
      </c>
      <c r="H74" s="28" t="n"/>
      <c r="I74" s="28" t="n"/>
      <c r="J74" s="25">
        <f>IF(OR([@[Start Date/Time]]="",[@[End Date/Time]]=""),"",IFERROR(([@[End Date/Time]]-[@[Start Date/Time]])*24,""))</f>
        <v/>
      </c>
      <c r="K74" s="26" t="n"/>
      <c r="L74" s="24">
        <f>IF([@[Driver ID]]="","",IFERROR(INDEX(tblDrivers[Driver Name],MATCH([@[Driver ID]],tblDrivers[Driver ID],0)),"Not Found"))</f>
        <v/>
      </c>
      <c r="M74" s="26" t="n"/>
      <c r="N74" s="24">
        <f>IF([@[Vehicle ID]]="","",IFERROR(INDEX(tblVehicles[Unit Description],MATCH([@[Vehicle ID]],tblVehicles[Vehicle ID],0)),"Not Found"))</f>
        <v/>
      </c>
      <c r="O74" s="53">
        <f>IF([@[Route ID]]="","",IFERROR(INDEX(tblRoutes[Scheduled Miles],MATCH([@[Route ID]],tblRoutes[Route ID],0)),""))</f>
        <v/>
      </c>
      <c r="P74" s="16">
        <f>IF([@[Route ID]]="","",IFERROR(INDEX(tblRoutes[Planned Stops],MATCH([@[Route ID]],tblRoutes[Route ID],0)),""))</f>
        <v/>
      </c>
      <c r="Q74" s="53">
        <f>IF(OR([@[Scheduled Miles]]="",[@[Vehicle ID]]=""),"",IFERROR([@[Scheduled Miles]]/INDEX(tblVehicles[MPG],MATCH([@[Vehicle ID]],tblVehicles[Vehicle ID],0)),""))</f>
        <v/>
      </c>
      <c r="R74" s="57">
        <f>IF(OR([@[Estimated Gallons]]="",[@[Estimated Hours]]="",[@[Driver ID]]=""),"",IFERROR([@[Estimated Gallons]]*'Settings'!$B$4+[@[Scheduled Miles]]*'Settings'!$B$5+[@[Estimated Hours]]*INDEX(tblDrivers[Hourly Rate],MATCH([@[Driver ID]],tblDrivers[Driver ID],0)),""))</f>
        <v/>
      </c>
      <c r="S74" s="26" t="n"/>
      <c r="T74" s="30" t="n"/>
      <c r="U7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7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7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74" s="23">
        <f>IF(COUNTA([@[Roster ID]],[@[Service Date]],[@[Route ID]],[@[Scheduled Start]],[@[Scheduled End]],[@[Driver ID]],[@[Vehicle ID]],[@Status],[@[Dispatch Notes]])=0,"",IF([@Status]="Canceled","Not Required",IF(AND([@[Driver Check]]="OK",[@[Vehicle Check]]="OK",[@[Schedule Check]]="OK"),"OK","Review")))</f>
        <v/>
      </c>
      <c r="Y74" s="58">
        <f>IF(OR([@[Service Date]]="",[@[Scheduled Start]]=""),"",IFERROR([@[Service Date]]+[@[Scheduled Start]],""))</f>
        <v/>
      </c>
      <c r="Z74" s="58">
        <f>IF(OR([@[Service Date]]="",[@[Scheduled Start]]="",[@[Scheduled End]]=""),"",IFERROR([@[Service Date]]+[@[Scheduled End]]+IF([@[Scheduled End]]&lt;[@[Scheduled Start]],1,0),""))</f>
        <v/>
      </c>
    </row>
    <row r="75">
      <c r="A75" s="26" t="n"/>
      <c r="B75" s="56" t="n"/>
      <c r="C75" s="23">
        <f>IF([@[Service Date]]="","",TEXT([@[Service Date]],"ddd"))</f>
        <v/>
      </c>
      <c r="D75" s="26" t="n"/>
      <c r="E75" s="24">
        <f>IF([@[Route ID]]="","",IFERROR(INDEX(tblRoutes[Route Name],MATCH([@[Route ID]],tblRoutes[Route ID],0)),"Not Found"))</f>
        <v/>
      </c>
      <c r="F75" s="24">
        <f>IF([@[Route ID]]="","",IFERROR(INDEX(tblRoutes[Origin],MATCH([@[Route ID]],tblRoutes[Route ID],0)),"Not Found"))</f>
        <v/>
      </c>
      <c r="G75" s="24">
        <f>IF([@[Route ID]]="","",IFERROR(INDEX(tblRoutes[Destination],MATCH([@[Route ID]],tblRoutes[Route ID],0)),"Not Found"))</f>
        <v/>
      </c>
      <c r="H75" s="28" t="n"/>
      <c r="I75" s="28" t="n"/>
      <c r="J75" s="25">
        <f>IF(OR([@[Start Date/Time]]="",[@[End Date/Time]]=""),"",IFERROR(([@[End Date/Time]]-[@[Start Date/Time]])*24,""))</f>
        <v/>
      </c>
      <c r="K75" s="26" t="n"/>
      <c r="L75" s="24">
        <f>IF([@[Driver ID]]="","",IFERROR(INDEX(tblDrivers[Driver Name],MATCH([@[Driver ID]],tblDrivers[Driver ID],0)),"Not Found"))</f>
        <v/>
      </c>
      <c r="M75" s="26" t="n"/>
      <c r="N75" s="24">
        <f>IF([@[Vehicle ID]]="","",IFERROR(INDEX(tblVehicles[Unit Description],MATCH([@[Vehicle ID]],tblVehicles[Vehicle ID],0)),"Not Found"))</f>
        <v/>
      </c>
      <c r="O75" s="53">
        <f>IF([@[Route ID]]="","",IFERROR(INDEX(tblRoutes[Scheduled Miles],MATCH([@[Route ID]],tblRoutes[Route ID],0)),""))</f>
        <v/>
      </c>
      <c r="P75" s="16">
        <f>IF([@[Route ID]]="","",IFERROR(INDEX(tblRoutes[Planned Stops],MATCH([@[Route ID]],tblRoutes[Route ID],0)),""))</f>
        <v/>
      </c>
      <c r="Q75" s="53">
        <f>IF(OR([@[Scheduled Miles]]="",[@[Vehicle ID]]=""),"",IFERROR([@[Scheduled Miles]]/INDEX(tblVehicles[MPG],MATCH([@[Vehicle ID]],tblVehicles[Vehicle ID],0)),""))</f>
        <v/>
      </c>
      <c r="R75" s="57">
        <f>IF(OR([@[Estimated Gallons]]="",[@[Estimated Hours]]="",[@[Driver ID]]=""),"",IFERROR([@[Estimated Gallons]]*'Settings'!$B$4+[@[Scheduled Miles]]*'Settings'!$B$5+[@[Estimated Hours]]*INDEX(tblDrivers[Hourly Rate],MATCH([@[Driver ID]],tblDrivers[Driver ID],0)),""))</f>
        <v/>
      </c>
      <c r="S75" s="26" t="n"/>
      <c r="T75" s="30" t="n"/>
      <c r="U7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7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7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75" s="23">
        <f>IF(COUNTA([@[Roster ID]],[@[Service Date]],[@[Route ID]],[@[Scheduled Start]],[@[Scheduled End]],[@[Driver ID]],[@[Vehicle ID]],[@Status],[@[Dispatch Notes]])=0,"",IF([@Status]="Canceled","Not Required",IF(AND([@[Driver Check]]="OK",[@[Vehicle Check]]="OK",[@[Schedule Check]]="OK"),"OK","Review")))</f>
        <v/>
      </c>
      <c r="Y75" s="58">
        <f>IF(OR([@[Service Date]]="",[@[Scheduled Start]]=""),"",IFERROR([@[Service Date]]+[@[Scheduled Start]],""))</f>
        <v/>
      </c>
      <c r="Z75" s="58">
        <f>IF(OR([@[Service Date]]="",[@[Scheduled Start]]="",[@[Scheduled End]]=""),"",IFERROR([@[Service Date]]+[@[Scheduled End]]+IF([@[Scheduled End]]&lt;[@[Scheduled Start]],1,0),""))</f>
        <v/>
      </c>
    </row>
    <row r="76">
      <c r="A76" s="26" t="n"/>
      <c r="B76" s="56" t="n"/>
      <c r="C76" s="23">
        <f>IF([@[Service Date]]="","",TEXT([@[Service Date]],"ddd"))</f>
        <v/>
      </c>
      <c r="D76" s="26" t="n"/>
      <c r="E76" s="24">
        <f>IF([@[Route ID]]="","",IFERROR(INDEX(tblRoutes[Route Name],MATCH([@[Route ID]],tblRoutes[Route ID],0)),"Not Found"))</f>
        <v/>
      </c>
      <c r="F76" s="24">
        <f>IF([@[Route ID]]="","",IFERROR(INDEX(tblRoutes[Origin],MATCH([@[Route ID]],tblRoutes[Route ID],0)),"Not Found"))</f>
        <v/>
      </c>
      <c r="G76" s="24">
        <f>IF([@[Route ID]]="","",IFERROR(INDEX(tblRoutes[Destination],MATCH([@[Route ID]],tblRoutes[Route ID],0)),"Not Found"))</f>
        <v/>
      </c>
      <c r="H76" s="28" t="n"/>
      <c r="I76" s="28" t="n"/>
      <c r="J76" s="25">
        <f>IF(OR([@[Start Date/Time]]="",[@[End Date/Time]]=""),"",IFERROR(([@[End Date/Time]]-[@[Start Date/Time]])*24,""))</f>
        <v/>
      </c>
      <c r="K76" s="26" t="n"/>
      <c r="L76" s="24">
        <f>IF([@[Driver ID]]="","",IFERROR(INDEX(tblDrivers[Driver Name],MATCH([@[Driver ID]],tblDrivers[Driver ID],0)),"Not Found"))</f>
        <v/>
      </c>
      <c r="M76" s="26" t="n"/>
      <c r="N76" s="24">
        <f>IF([@[Vehicle ID]]="","",IFERROR(INDEX(tblVehicles[Unit Description],MATCH([@[Vehicle ID]],tblVehicles[Vehicle ID],0)),"Not Found"))</f>
        <v/>
      </c>
      <c r="O76" s="53">
        <f>IF([@[Route ID]]="","",IFERROR(INDEX(tblRoutes[Scheduled Miles],MATCH([@[Route ID]],tblRoutes[Route ID],0)),""))</f>
        <v/>
      </c>
      <c r="P76" s="16">
        <f>IF([@[Route ID]]="","",IFERROR(INDEX(tblRoutes[Planned Stops],MATCH([@[Route ID]],tblRoutes[Route ID],0)),""))</f>
        <v/>
      </c>
      <c r="Q76" s="53">
        <f>IF(OR([@[Scheduled Miles]]="",[@[Vehicle ID]]=""),"",IFERROR([@[Scheduled Miles]]/INDEX(tblVehicles[MPG],MATCH([@[Vehicle ID]],tblVehicles[Vehicle ID],0)),""))</f>
        <v/>
      </c>
      <c r="R76" s="57">
        <f>IF(OR([@[Estimated Gallons]]="",[@[Estimated Hours]]="",[@[Driver ID]]=""),"",IFERROR([@[Estimated Gallons]]*'Settings'!$B$4+[@[Scheduled Miles]]*'Settings'!$B$5+[@[Estimated Hours]]*INDEX(tblDrivers[Hourly Rate],MATCH([@[Driver ID]],tblDrivers[Driver ID],0)),""))</f>
        <v/>
      </c>
      <c r="S76" s="26" t="n"/>
      <c r="T76" s="30" t="n"/>
      <c r="U7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7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7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76" s="23">
        <f>IF(COUNTA([@[Roster ID]],[@[Service Date]],[@[Route ID]],[@[Scheduled Start]],[@[Scheduled End]],[@[Driver ID]],[@[Vehicle ID]],[@Status],[@[Dispatch Notes]])=0,"",IF([@Status]="Canceled","Not Required",IF(AND([@[Driver Check]]="OK",[@[Vehicle Check]]="OK",[@[Schedule Check]]="OK"),"OK","Review")))</f>
        <v/>
      </c>
      <c r="Y76" s="58">
        <f>IF(OR([@[Service Date]]="",[@[Scheduled Start]]=""),"",IFERROR([@[Service Date]]+[@[Scheduled Start]],""))</f>
        <v/>
      </c>
      <c r="Z76" s="58">
        <f>IF(OR([@[Service Date]]="",[@[Scheduled Start]]="",[@[Scheduled End]]=""),"",IFERROR([@[Service Date]]+[@[Scheduled End]]+IF([@[Scheduled End]]&lt;[@[Scheduled Start]],1,0),""))</f>
        <v/>
      </c>
    </row>
    <row r="77">
      <c r="A77" s="26" t="n"/>
      <c r="B77" s="56" t="n"/>
      <c r="C77" s="23">
        <f>IF([@[Service Date]]="","",TEXT([@[Service Date]],"ddd"))</f>
        <v/>
      </c>
      <c r="D77" s="26" t="n"/>
      <c r="E77" s="24">
        <f>IF([@[Route ID]]="","",IFERROR(INDEX(tblRoutes[Route Name],MATCH([@[Route ID]],tblRoutes[Route ID],0)),"Not Found"))</f>
        <v/>
      </c>
      <c r="F77" s="24">
        <f>IF([@[Route ID]]="","",IFERROR(INDEX(tblRoutes[Origin],MATCH([@[Route ID]],tblRoutes[Route ID],0)),"Not Found"))</f>
        <v/>
      </c>
      <c r="G77" s="24">
        <f>IF([@[Route ID]]="","",IFERROR(INDEX(tblRoutes[Destination],MATCH([@[Route ID]],tblRoutes[Route ID],0)),"Not Found"))</f>
        <v/>
      </c>
      <c r="H77" s="28" t="n"/>
      <c r="I77" s="28" t="n"/>
      <c r="J77" s="25">
        <f>IF(OR([@[Start Date/Time]]="",[@[End Date/Time]]=""),"",IFERROR(([@[End Date/Time]]-[@[Start Date/Time]])*24,""))</f>
        <v/>
      </c>
      <c r="K77" s="26" t="n"/>
      <c r="L77" s="24">
        <f>IF([@[Driver ID]]="","",IFERROR(INDEX(tblDrivers[Driver Name],MATCH([@[Driver ID]],tblDrivers[Driver ID],0)),"Not Found"))</f>
        <v/>
      </c>
      <c r="M77" s="26" t="n"/>
      <c r="N77" s="24">
        <f>IF([@[Vehicle ID]]="","",IFERROR(INDEX(tblVehicles[Unit Description],MATCH([@[Vehicle ID]],tblVehicles[Vehicle ID],0)),"Not Found"))</f>
        <v/>
      </c>
      <c r="O77" s="53">
        <f>IF([@[Route ID]]="","",IFERROR(INDEX(tblRoutes[Scheduled Miles],MATCH([@[Route ID]],tblRoutes[Route ID],0)),""))</f>
        <v/>
      </c>
      <c r="P77" s="16">
        <f>IF([@[Route ID]]="","",IFERROR(INDEX(tblRoutes[Planned Stops],MATCH([@[Route ID]],tblRoutes[Route ID],0)),""))</f>
        <v/>
      </c>
      <c r="Q77" s="53">
        <f>IF(OR([@[Scheduled Miles]]="",[@[Vehicle ID]]=""),"",IFERROR([@[Scheduled Miles]]/INDEX(tblVehicles[MPG],MATCH([@[Vehicle ID]],tblVehicles[Vehicle ID],0)),""))</f>
        <v/>
      </c>
      <c r="R77" s="57">
        <f>IF(OR([@[Estimated Gallons]]="",[@[Estimated Hours]]="",[@[Driver ID]]=""),"",IFERROR([@[Estimated Gallons]]*'Settings'!$B$4+[@[Scheduled Miles]]*'Settings'!$B$5+[@[Estimated Hours]]*INDEX(tblDrivers[Hourly Rate],MATCH([@[Driver ID]],tblDrivers[Driver ID],0)),""))</f>
        <v/>
      </c>
      <c r="S77" s="26" t="n"/>
      <c r="T77" s="30" t="n"/>
      <c r="U7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7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7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77" s="23">
        <f>IF(COUNTA([@[Roster ID]],[@[Service Date]],[@[Route ID]],[@[Scheduled Start]],[@[Scheduled End]],[@[Driver ID]],[@[Vehicle ID]],[@Status],[@[Dispatch Notes]])=0,"",IF([@Status]="Canceled","Not Required",IF(AND([@[Driver Check]]="OK",[@[Vehicle Check]]="OK",[@[Schedule Check]]="OK"),"OK","Review")))</f>
        <v/>
      </c>
      <c r="Y77" s="58">
        <f>IF(OR([@[Service Date]]="",[@[Scheduled Start]]=""),"",IFERROR([@[Service Date]]+[@[Scheduled Start]],""))</f>
        <v/>
      </c>
      <c r="Z77" s="58">
        <f>IF(OR([@[Service Date]]="",[@[Scheduled Start]]="",[@[Scheduled End]]=""),"",IFERROR([@[Service Date]]+[@[Scheduled End]]+IF([@[Scheduled End]]&lt;[@[Scheduled Start]],1,0),""))</f>
        <v/>
      </c>
    </row>
    <row r="78">
      <c r="A78" s="26" t="n"/>
      <c r="B78" s="56" t="n"/>
      <c r="C78" s="23">
        <f>IF([@[Service Date]]="","",TEXT([@[Service Date]],"ddd"))</f>
        <v/>
      </c>
      <c r="D78" s="26" t="n"/>
      <c r="E78" s="24">
        <f>IF([@[Route ID]]="","",IFERROR(INDEX(tblRoutes[Route Name],MATCH([@[Route ID]],tblRoutes[Route ID],0)),"Not Found"))</f>
        <v/>
      </c>
      <c r="F78" s="24">
        <f>IF([@[Route ID]]="","",IFERROR(INDEX(tblRoutes[Origin],MATCH([@[Route ID]],tblRoutes[Route ID],0)),"Not Found"))</f>
        <v/>
      </c>
      <c r="G78" s="24">
        <f>IF([@[Route ID]]="","",IFERROR(INDEX(tblRoutes[Destination],MATCH([@[Route ID]],tblRoutes[Route ID],0)),"Not Found"))</f>
        <v/>
      </c>
      <c r="H78" s="28" t="n"/>
      <c r="I78" s="28" t="n"/>
      <c r="J78" s="25">
        <f>IF(OR([@[Start Date/Time]]="",[@[End Date/Time]]=""),"",IFERROR(([@[End Date/Time]]-[@[Start Date/Time]])*24,""))</f>
        <v/>
      </c>
      <c r="K78" s="26" t="n"/>
      <c r="L78" s="24">
        <f>IF([@[Driver ID]]="","",IFERROR(INDEX(tblDrivers[Driver Name],MATCH([@[Driver ID]],tblDrivers[Driver ID],0)),"Not Found"))</f>
        <v/>
      </c>
      <c r="M78" s="26" t="n"/>
      <c r="N78" s="24">
        <f>IF([@[Vehicle ID]]="","",IFERROR(INDEX(tblVehicles[Unit Description],MATCH([@[Vehicle ID]],tblVehicles[Vehicle ID],0)),"Not Found"))</f>
        <v/>
      </c>
      <c r="O78" s="53">
        <f>IF([@[Route ID]]="","",IFERROR(INDEX(tblRoutes[Scheduled Miles],MATCH([@[Route ID]],tblRoutes[Route ID],0)),""))</f>
        <v/>
      </c>
      <c r="P78" s="16">
        <f>IF([@[Route ID]]="","",IFERROR(INDEX(tblRoutes[Planned Stops],MATCH([@[Route ID]],tblRoutes[Route ID],0)),""))</f>
        <v/>
      </c>
      <c r="Q78" s="53">
        <f>IF(OR([@[Scheduled Miles]]="",[@[Vehicle ID]]=""),"",IFERROR([@[Scheduled Miles]]/INDEX(tblVehicles[MPG],MATCH([@[Vehicle ID]],tblVehicles[Vehicle ID],0)),""))</f>
        <v/>
      </c>
      <c r="R78" s="57">
        <f>IF(OR([@[Estimated Gallons]]="",[@[Estimated Hours]]="",[@[Driver ID]]=""),"",IFERROR([@[Estimated Gallons]]*'Settings'!$B$4+[@[Scheduled Miles]]*'Settings'!$B$5+[@[Estimated Hours]]*INDEX(tblDrivers[Hourly Rate],MATCH([@[Driver ID]],tblDrivers[Driver ID],0)),""))</f>
        <v/>
      </c>
      <c r="S78" s="26" t="n"/>
      <c r="T78" s="30" t="n"/>
      <c r="U7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7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7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78" s="23">
        <f>IF(COUNTA([@[Roster ID]],[@[Service Date]],[@[Route ID]],[@[Scheduled Start]],[@[Scheduled End]],[@[Driver ID]],[@[Vehicle ID]],[@Status],[@[Dispatch Notes]])=0,"",IF([@Status]="Canceled","Not Required",IF(AND([@[Driver Check]]="OK",[@[Vehicle Check]]="OK",[@[Schedule Check]]="OK"),"OK","Review")))</f>
        <v/>
      </c>
      <c r="Y78" s="58">
        <f>IF(OR([@[Service Date]]="",[@[Scheduled Start]]=""),"",IFERROR([@[Service Date]]+[@[Scheduled Start]],""))</f>
        <v/>
      </c>
      <c r="Z78" s="58">
        <f>IF(OR([@[Service Date]]="",[@[Scheduled Start]]="",[@[Scheduled End]]=""),"",IFERROR([@[Service Date]]+[@[Scheduled End]]+IF([@[Scheduled End]]&lt;[@[Scheduled Start]],1,0),""))</f>
        <v/>
      </c>
    </row>
    <row r="79">
      <c r="A79" s="26" t="n"/>
      <c r="B79" s="56" t="n"/>
      <c r="C79" s="23">
        <f>IF([@[Service Date]]="","",TEXT([@[Service Date]],"ddd"))</f>
        <v/>
      </c>
      <c r="D79" s="26" t="n"/>
      <c r="E79" s="24">
        <f>IF([@[Route ID]]="","",IFERROR(INDEX(tblRoutes[Route Name],MATCH([@[Route ID]],tblRoutes[Route ID],0)),"Not Found"))</f>
        <v/>
      </c>
      <c r="F79" s="24">
        <f>IF([@[Route ID]]="","",IFERROR(INDEX(tblRoutes[Origin],MATCH([@[Route ID]],tblRoutes[Route ID],0)),"Not Found"))</f>
        <v/>
      </c>
      <c r="G79" s="24">
        <f>IF([@[Route ID]]="","",IFERROR(INDEX(tblRoutes[Destination],MATCH([@[Route ID]],tblRoutes[Route ID],0)),"Not Found"))</f>
        <v/>
      </c>
      <c r="H79" s="28" t="n"/>
      <c r="I79" s="28" t="n"/>
      <c r="J79" s="25">
        <f>IF(OR([@[Start Date/Time]]="",[@[End Date/Time]]=""),"",IFERROR(([@[End Date/Time]]-[@[Start Date/Time]])*24,""))</f>
        <v/>
      </c>
      <c r="K79" s="26" t="n"/>
      <c r="L79" s="24">
        <f>IF([@[Driver ID]]="","",IFERROR(INDEX(tblDrivers[Driver Name],MATCH([@[Driver ID]],tblDrivers[Driver ID],0)),"Not Found"))</f>
        <v/>
      </c>
      <c r="M79" s="26" t="n"/>
      <c r="N79" s="24">
        <f>IF([@[Vehicle ID]]="","",IFERROR(INDEX(tblVehicles[Unit Description],MATCH([@[Vehicle ID]],tblVehicles[Vehicle ID],0)),"Not Found"))</f>
        <v/>
      </c>
      <c r="O79" s="53">
        <f>IF([@[Route ID]]="","",IFERROR(INDEX(tblRoutes[Scheduled Miles],MATCH([@[Route ID]],tblRoutes[Route ID],0)),""))</f>
        <v/>
      </c>
      <c r="P79" s="16">
        <f>IF([@[Route ID]]="","",IFERROR(INDEX(tblRoutes[Planned Stops],MATCH([@[Route ID]],tblRoutes[Route ID],0)),""))</f>
        <v/>
      </c>
      <c r="Q79" s="53">
        <f>IF(OR([@[Scheduled Miles]]="",[@[Vehicle ID]]=""),"",IFERROR([@[Scheduled Miles]]/INDEX(tblVehicles[MPG],MATCH([@[Vehicle ID]],tblVehicles[Vehicle ID],0)),""))</f>
        <v/>
      </c>
      <c r="R79" s="57">
        <f>IF(OR([@[Estimated Gallons]]="",[@[Estimated Hours]]="",[@[Driver ID]]=""),"",IFERROR([@[Estimated Gallons]]*'Settings'!$B$4+[@[Scheduled Miles]]*'Settings'!$B$5+[@[Estimated Hours]]*INDEX(tblDrivers[Hourly Rate],MATCH([@[Driver ID]],tblDrivers[Driver ID],0)),""))</f>
        <v/>
      </c>
      <c r="S79" s="26" t="n"/>
      <c r="T79" s="30" t="n"/>
      <c r="U7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7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7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79" s="23">
        <f>IF(COUNTA([@[Roster ID]],[@[Service Date]],[@[Route ID]],[@[Scheduled Start]],[@[Scheduled End]],[@[Driver ID]],[@[Vehicle ID]],[@Status],[@[Dispatch Notes]])=0,"",IF([@Status]="Canceled","Not Required",IF(AND([@[Driver Check]]="OK",[@[Vehicle Check]]="OK",[@[Schedule Check]]="OK"),"OK","Review")))</f>
        <v/>
      </c>
      <c r="Y79" s="58">
        <f>IF(OR([@[Service Date]]="",[@[Scheduled Start]]=""),"",IFERROR([@[Service Date]]+[@[Scheduled Start]],""))</f>
        <v/>
      </c>
      <c r="Z79" s="58">
        <f>IF(OR([@[Service Date]]="",[@[Scheduled Start]]="",[@[Scheduled End]]=""),"",IFERROR([@[Service Date]]+[@[Scheduled End]]+IF([@[Scheduled End]]&lt;[@[Scheduled Start]],1,0),""))</f>
        <v/>
      </c>
    </row>
    <row r="80">
      <c r="A80" s="26" t="n"/>
      <c r="B80" s="56" t="n"/>
      <c r="C80" s="23">
        <f>IF([@[Service Date]]="","",TEXT([@[Service Date]],"ddd"))</f>
        <v/>
      </c>
      <c r="D80" s="26" t="n"/>
      <c r="E80" s="24">
        <f>IF([@[Route ID]]="","",IFERROR(INDEX(tblRoutes[Route Name],MATCH([@[Route ID]],tblRoutes[Route ID],0)),"Not Found"))</f>
        <v/>
      </c>
      <c r="F80" s="24">
        <f>IF([@[Route ID]]="","",IFERROR(INDEX(tblRoutes[Origin],MATCH([@[Route ID]],tblRoutes[Route ID],0)),"Not Found"))</f>
        <v/>
      </c>
      <c r="G80" s="24">
        <f>IF([@[Route ID]]="","",IFERROR(INDEX(tblRoutes[Destination],MATCH([@[Route ID]],tblRoutes[Route ID],0)),"Not Found"))</f>
        <v/>
      </c>
      <c r="H80" s="28" t="n"/>
      <c r="I80" s="28" t="n"/>
      <c r="J80" s="25">
        <f>IF(OR([@[Start Date/Time]]="",[@[End Date/Time]]=""),"",IFERROR(([@[End Date/Time]]-[@[Start Date/Time]])*24,""))</f>
        <v/>
      </c>
      <c r="K80" s="26" t="n"/>
      <c r="L80" s="24">
        <f>IF([@[Driver ID]]="","",IFERROR(INDEX(tblDrivers[Driver Name],MATCH([@[Driver ID]],tblDrivers[Driver ID],0)),"Not Found"))</f>
        <v/>
      </c>
      <c r="M80" s="26" t="n"/>
      <c r="N80" s="24">
        <f>IF([@[Vehicle ID]]="","",IFERROR(INDEX(tblVehicles[Unit Description],MATCH([@[Vehicle ID]],tblVehicles[Vehicle ID],0)),"Not Found"))</f>
        <v/>
      </c>
      <c r="O80" s="53">
        <f>IF([@[Route ID]]="","",IFERROR(INDEX(tblRoutes[Scheduled Miles],MATCH([@[Route ID]],tblRoutes[Route ID],0)),""))</f>
        <v/>
      </c>
      <c r="P80" s="16">
        <f>IF([@[Route ID]]="","",IFERROR(INDEX(tblRoutes[Planned Stops],MATCH([@[Route ID]],tblRoutes[Route ID],0)),""))</f>
        <v/>
      </c>
      <c r="Q80" s="53">
        <f>IF(OR([@[Scheduled Miles]]="",[@[Vehicle ID]]=""),"",IFERROR([@[Scheduled Miles]]/INDEX(tblVehicles[MPG],MATCH([@[Vehicle ID]],tblVehicles[Vehicle ID],0)),""))</f>
        <v/>
      </c>
      <c r="R80" s="57">
        <f>IF(OR([@[Estimated Gallons]]="",[@[Estimated Hours]]="",[@[Driver ID]]=""),"",IFERROR([@[Estimated Gallons]]*'Settings'!$B$4+[@[Scheduled Miles]]*'Settings'!$B$5+[@[Estimated Hours]]*INDEX(tblDrivers[Hourly Rate],MATCH([@[Driver ID]],tblDrivers[Driver ID],0)),""))</f>
        <v/>
      </c>
      <c r="S80" s="26" t="n"/>
      <c r="T80" s="30" t="n"/>
      <c r="U8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8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8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80" s="23">
        <f>IF(COUNTA([@[Roster ID]],[@[Service Date]],[@[Route ID]],[@[Scheduled Start]],[@[Scheduled End]],[@[Driver ID]],[@[Vehicle ID]],[@Status],[@[Dispatch Notes]])=0,"",IF([@Status]="Canceled","Not Required",IF(AND([@[Driver Check]]="OK",[@[Vehicle Check]]="OK",[@[Schedule Check]]="OK"),"OK","Review")))</f>
        <v/>
      </c>
      <c r="Y80" s="58">
        <f>IF(OR([@[Service Date]]="",[@[Scheduled Start]]=""),"",IFERROR([@[Service Date]]+[@[Scheduled Start]],""))</f>
        <v/>
      </c>
      <c r="Z80" s="58">
        <f>IF(OR([@[Service Date]]="",[@[Scheduled Start]]="",[@[Scheduled End]]=""),"",IFERROR([@[Service Date]]+[@[Scheduled End]]+IF([@[Scheduled End]]&lt;[@[Scheduled Start]],1,0),""))</f>
        <v/>
      </c>
    </row>
    <row r="81">
      <c r="A81" s="26" t="n"/>
      <c r="B81" s="56" t="n"/>
      <c r="C81" s="23">
        <f>IF([@[Service Date]]="","",TEXT([@[Service Date]],"ddd"))</f>
        <v/>
      </c>
      <c r="D81" s="26" t="n"/>
      <c r="E81" s="24">
        <f>IF([@[Route ID]]="","",IFERROR(INDEX(tblRoutes[Route Name],MATCH([@[Route ID]],tblRoutes[Route ID],0)),"Not Found"))</f>
        <v/>
      </c>
      <c r="F81" s="24">
        <f>IF([@[Route ID]]="","",IFERROR(INDEX(tblRoutes[Origin],MATCH([@[Route ID]],tblRoutes[Route ID],0)),"Not Found"))</f>
        <v/>
      </c>
      <c r="G81" s="24">
        <f>IF([@[Route ID]]="","",IFERROR(INDEX(tblRoutes[Destination],MATCH([@[Route ID]],tblRoutes[Route ID],0)),"Not Found"))</f>
        <v/>
      </c>
      <c r="H81" s="28" t="n"/>
      <c r="I81" s="28" t="n"/>
      <c r="J81" s="25">
        <f>IF(OR([@[Start Date/Time]]="",[@[End Date/Time]]=""),"",IFERROR(([@[End Date/Time]]-[@[Start Date/Time]])*24,""))</f>
        <v/>
      </c>
      <c r="K81" s="26" t="n"/>
      <c r="L81" s="24">
        <f>IF([@[Driver ID]]="","",IFERROR(INDEX(tblDrivers[Driver Name],MATCH([@[Driver ID]],tblDrivers[Driver ID],0)),"Not Found"))</f>
        <v/>
      </c>
      <c r="M81" s="26" t="n"/>
      <c r="N81" s="24">
        <f>IF([@[Vehicle ID]]="","",IFERROR(INDEX(tblVehicles[Unit Description],MATCH([@[Vehicle ID]],tblVehicles[Vehicle ID],0)),"Not Found"))</f>
        <v/>
      </c>
      <c r="O81" s="53">
        <f>IF([@[Route ID]]="","",IFERROR(INDEX(tblRoutes[Scheduled Miles],MATCH([@[Route ID]],tblRoutes[Route ID],0)),""))</f>
        <v/>
      </c>
      <c r="P81" s="16">
        <f>IF([@[Route ID]]="","",IFERROR(INDEX(tblRoutes[Planned Stops],MATCH([@[Route ID]],tblRoutes[Route ID],0)),""))</f>
        <v/>
      </c>
      <c r="Q81" s="53">
        <f>IF(OR([@[Scheduled Miles]]="",[@[Vehicle ID]]=""),"",IFERROR([@[Scheduled Miles]]/INDEX(tblVehicles[MPG],MATCH([@[Vehicle ID]],tblVehicles[Vehicle ID],0)),""))</f>
        <v/>
      </c>
      <c r="R81" s="57">
        <f>IF(OR([@[Estimated Gallons]]="",[@[Estimated Hours]]="",[@[Driver ID]]=""),"",IFERROR([@[Estimated Gallons]]*'Settings'!$B$4+[@[Scheduled Miles]]*'Settings'!$B$5+[@[Estimated Hours]]*INDEX(tblDrivers[Hourly Rate],MATCH([@[Driver ID]],tblDrivers[Driver ID],0)),""))</f>
        <v/>
      </c>
      <c r="S81" s="26" t="n"/>
      <c r="T81" s="30" t="n"/>
      <c r="U8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8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8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81" s="23">
        <f>IF(COUNTA([@[Roster ID]],[@[Service Date]],[@[Route ID]],[@[Scheduled Start]],[@[Scheduled End]],[@[Driver ID]],[@[Vehicle ID]],[@Status],[@[Dispatch Notes]])=0,"",IF([@Status]="Canceled","Not Required",IF(AND([@[Driver Check]]="OK",[@[Vehicle Check]]="OK",[@[Schedule Check]]="OK"),"OK","Review")))</f>
        <v/>
      </c>
      <c r="Y81" s="58">
        <f>IF(OR([@[Service Date]]="",[@[Scheduled Start]]=""),"",IFERROR([@[Service Date]]+[@[Scheduled Start]],""))</f>
        <v/>
      </c>
      <c r="Z81" s="58">
        <f>IF(OR([@[Service Date]]="",[@[Scheduled Start]]="",[@[Scheduled End]]=""),"",IFERROR([@[Service Date]]+[@[Scheduled End]]+IF([@[Scheduled End]]&lt;[@[Scheduled Start]],1,0),""))</f>
        <v/>
      </c>
    </row>
    <row r="82">
      <c r="A82" s="26" t="n"/>
      <c r="B82" s="56" t="n"/>
      <c r="C82" s="23">
        <f>IF([@[Service Date]]="","",TEXT([@[Service Date]],"ddd"))</f>
        <v/>
      </c>
      <c r="D82" s="26" t="n"/>
      <c r="E82" s="24">
        <f>IF([@[Route ID]]="","",IFERROR(INDEX(tblRoutes[Route Name],MATCH([@[Route ID]],tblRoutes[Route ID],0)),"Not Found"))</f>
        <v/>
      </c>
      <c r="F82" s="24">
        <f>IF([@[Route ID]]="","",IFERROR(INDEX(tblRoutes[Origin],MATCH([@[Route ID]],tblRoutes[Route ID],0)),"Not Found"))</f>
        <v/>
      </c>
      <c r="G82" s="24">
        <f>IF([@[Route ID]]="","",IFERROR(INDEX(tblRoutes[Destination],MATCH([@[Route ID]],tblRoutes[Route ID],0)),"Not Found"))</f>
        <v/>
      </c>
      <c r="H82" s="28" t="n"/>
      <c r="I82" s="28" t="n"/>
      <c r="J82" s="25">
        <f>IF(OR([@[Start Date/Time]]="",[@[End Date/Time]]=""),"",IFERROR(([@[End Date/Time]]-[@[Start Date/Time]])*24,""))</f>
        <v/>
      </c>
      <c r="K82" s="26" t="n"/>
      <c r="L82" s="24">
        <f>IF([@[Driver ID]]="","",IFERROR(INDEX(tblDrivers[Driver Name],MATCH([@[Driver ID]],tblDrivers[Driver ID],0)),"Not Found"))</f>
        <v/>
      </c>
      <c r="M82" s="26" t="n"/>
      <c r="N82" s="24">
        <f>IF([@[Vehicle ID]]="","",IFERROR(INDEX(tblVehicles[Unit Description],MATCH([@[Vehicle ID]],tblVehicles[Vehicle ID],0)),"Not Found"))</f>
        <v/>
      </c>
      <c r="O82" s="53">
        <f>IF([@[Route ID]]="","",IFERROR(INDEX(tblRoutes[Scheduled Miles],MATCH([@[Route ID]],tblRoutes[Route ID],0)),""))</f>
        <v/>
      </c>
      <c r="P82" s="16">
        <f>IF([@[Route ID]]="","",IFERROR(INDEX(tblRoutes[Planned Stops],MATCH([@[Route ID]],tblRoutes[Route ID],0)),""))</f>
        <v/>
      </c>
      <c r="Q82" s="53">
        <f>IF(OR([@[Scheduled Miles]]="",[@[Vehicle ID]]=""),"",IFERROR([@[Scheduled Miles]]/INDEX(tblVehicles[MPG],MATCH([@[Vehicle ID]],tblVehicles[Vehicle ID],0)),""))</f>
        <v/>
      </c>
      <c r="R82" s="57">
        <f>IF(OR([@[Estimated Gallons]]="",[@[Estimated Hours]]="",[@[Driver ID]]=""),"",IFERROR([@[Estimated Gallons]]*'Settings'!$B$4+[@[Scheduled Miles]]*'Settings'!$B$5+[@[Estimated Hours]]*INDEX(tblDrivers[Hourly Rate],MATCH([@[Driver ID]],tblDrivers[Driver ID],0)),""))</f>
        <v/>
      </c>
      <c r="S82" s="26" t="n"/>
      <c r="T82" s="30" t="n"/>
      <c r="U8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8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8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82" s="23">
        <f>IF(COUNTA([@[Roster ID]],[@[Service Date]],[@[Route ID]],[@[Scheduled Start]],[@[Scheduled End]],[@[Driver ID]],[@[Vehicle ID]],[@Status],[@[Dispatch Notes]])=0,"",IF([@Status]="Canceled","Not Required",IF(AND([@[Driver Check]]="OK",[@[Vehicle Check]]="OK",[@[Schedule Check]]="OK"),"OK","Review")))</f>
        <v/>
      </c>
      <c r="Y82" s="58">
        <f>IF(OR([@[Service Date]]="",[@[Scheduled Start]]=""),"",IFERROR([@[Service Date]]+[@[Scheduled Start]],""))</f>
        <v/>
      </c>
      <c r="Z82" s="58">
        <f>IF(OR([@[Service Date]]="",[@[Scheduled Start]]="",[@[Scheduled End]]=""),"",IFERROR([@[Service Date]]+[@[Scheduled End]]+IF([@[Scheduled End]]&lt;[@[Scheduled Start]],1,0),""))</f>
        <v/>
      </c>
    </row>
    <row r="83">
      <c r="A83" s="26" t="n"/>
      <c r="B83" s="56" t="n"/>
      <c r="C83" s="23">
        <f>IF([@[Service Date]]="","",TEXT([@[Service Date]],"ddd"))</f>
        <v/>
      </c>
      <c r="D83" s="26" t="n"/>
      <c r="E83" s="24">
        <f>IF([@[Route ID]]="","",IFERROR(INDEX(tblRoutes[Route Name],MATCH([@[Route ID]],tblRoutes[Route ID],0)),"Not Found"))</f>
        <v/>
      </c>
      <c r="F83" s="24">
        <f>IF([@[Route ID]]="","",IFERROR(INDEX(tblRoutes[Origin],MATCH([@[Route ID]],tblRoutes[Route ID],0)),"Not Found"))</f>
        <v/>
      </c>
      <c r="G83" s="24">
        <f>IF([@[Route ID]]="","",IFERROR(INDEX(tblRoutes[Destination],MATCH([@[Route ID]],tblRoutes[Route ID],0)),"Not Found"))</f>
        <v/>
      </c>
      <c r="H83" s="28" t="n"/>
      <c r="I83" s="28" t="n"/>
      <c r="J83" s="25">
        <f>IF(OR([@[Start Date/Time]]="",[@[End Date/Time]]=""),"",IFERROR(([@[End Date/Time]]-[@[Start Date/Time]])*24,""))</f>
        <v/>
      </c>
      <c r="K83" s="26" t="n"/>
      <c r="L83" s="24">
        <f>IF([@[Driver ID]]="","",IFERROR(INDEX(tblDrivers[Driver Name],MATCH([@[Driver ID]],tblDrivers[Driver ID],0)),"Not Found"))</f>
        <v/>
      </c>
      <c r="M83" s="26" t="n"/>
      <c r="N83" s="24">
        <f>IF([@[Vehicle ID]]="","",IFERROR(INDEX(tblVehicles[Unit Description],MATCH([@[Vehicle ID]],tblVehicles[Vehicle ID],0)),"Not Found"))</f>
        <v/>
      </c>
      <c r="O83" s="53">
        <f>IF([@[Route ID]]="","",IFERROR(INDEX(tblRoutes[Scheduled Miles],MATCH([@[Route ID]],tblRoutes[Route ID],0)),""))</f>
        <v/>
      </c>
      <c r="P83" s="16">
        <f>IF([@[Route ID]]="","",IFERROR(INDEX(tblRoutes[Planned Stops],MATCH([@[Route ID]],tblRoutes[Route ID],0)),""))</f>
        <v/>
      </c>
      <c r="Q83" s="53">
        <f>IF(OR([@[Scheduled Miles]]="",[@[Vehicle ID]]=""),"",IFERROR([@[Scheduled Miles]]/INDEX(tblVehicles[MPG],MATCH([@[Vehicle ID]],tblVehicles[Vehicle ID],0)),""))</f>
        <v/>
      </c>
      <c r="R83" s="57">
        <f>IF(OR([@[Estimated Gallons]]="",[@[Estimated Hours]]="",[@[Driver ID]]=""),"",IFERROR([@[Estimated Gallons]]*'Settings'!$B$4+[@[Scheduled Miles]]*'Settings'!$B$5+[@[Estimated Hours]]*INDEX(tblDrivers[Hourly Rate],MATCH([@[Driver ID]],tblDrivers[Driver ID],0)),""))</f>
        <v/>
      </c>
      <c r="S83" s="26" t="n"/>
      <c r="T83" s="30" t="n"/>
      <c r="U8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8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8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83" s="23">
        <f>IF(COUNTA([@[Roster ID]],[@[Service Date]],[@[Route ID]],[@[Scheduled Start]],[@[Scheduled End]],[@[Driver ID]],[@[Vehicle ID]],[@Status],[@[Dispatch Notes]])=0,"",IF([@Status]="Canceled","Not Required",IF(AND([@[Driver Check]]="OK",[@[Vehicle Check]]="OK",[@[Schedule Check]]="OK"),"OK","Review")))</f>
        <v/>
      </c>
      <c r="Y83" s="58">
        <f>IF(OR([@[Service Date]]="",[@[Scheduled Start]]=""),"",IFERROR([@[Service Date]]+[@[Scheduled Start]],""))</f>
        <v/>
      </c>
      <c r="Z83" s="58">
        <f>IF(OR([@[Service Date]]="",[@[Scheduled Start]]="",[@[Scheduled End]]=""),"",IFERROR([@[Service Date]]+[@[Scheduled End]]+IF([@[Scheduled End]]&lt;[@[Scheduled Start]],1,0),""))</f>
        <v/>
      </c>
    </row>
    <row r="84">
      <c r="A84" s="26" t="n"/>
      <c r="B84" s="56" t="n"/>
      <c r="C84" s="23">
        <f>IF([@[Service Date]]="","",TEXT([@[Service Date]],"ddd"))</f>
        <v/>
      </c>
      <c r="D84" s="26" t="n"/>
      <c r="E84" s="24">
        <f>IF([@[Route ID]]="","",IFERROR(INDEX(tblRoutes[Route Name],MATCH([@[Route ID]],tblRoutes[Route ID],0)),"Not Found"))</f>
        <v/>
      </c>
      <c r="F84" s="24">
        <f>IF([@[Route ID]]="","",IFERROR(INDEX(tblRoutes[Origin],MATCH([@[Route ID]],tblRoutes[Route ID],0)),"Not Found"))</f>
        <v/>
      </c>
      <c r="G84" s="24">
        <f>IF([@[Route ID]]="","",IFERROR(INDEX(tblRoutes[Destination],MATCH([@[Route ID]],tblRoutes[Route ID],0)),"Not Found"))</f>
        <v/>
      </c>
      <c r="H84" s="28" t="n"/>
      <c r="I84" s="28" t="n"/>
      <c r="J84" s="25">
        <f>IF(OR([@[Start Date/Time]]="",[@[End Date/Time]]=""),"",IFERROR(([@[End Date/Time]]-[@[Start Date/Time]])*24,""))</f>
        <v/>
      </c>
      <c r="K84" s="26" t="n"/>
      <c r="L84" s="24">
        <f>IF([@[Driver ID]]="","",IFERROR(INDEX(tblDrivers[Driver Name],MATCH([@[Driver ID]],tblDrivers[Driver ID],0)),"Not Found"))</f>
        <v/>
      </c>
      <c r="M84" s="26" t="n"/>
      <c r="N84" s="24">
        <f>IF([@[Vehicle ID]]="","",IFERROR(INDEX(tblVehicles[Unit Description],MATCH([@[Vehicle ID]],tblVehicles[Vehicle ID],0)),"Not Found"))</f>
        <v/>
      </c>
      <c r="O84" s="53">
        <f>IF([@[Route ID]]="","",IFERROR(INDEX(tblRoutes[Scheduled Miles],MATCH([@[Route ID]],tblRoutes[Route ID],0)),""))</f>
        <v/>
      </c>
      <c r="P84" s="16">
        <f>IF([@[Route ID]]="","",IFERROR(INDEX(tblRoutes[Planned Stops],MATCH([@[Route ID]],tblRoutes[Route ID],0)),""))</f>
        <v/>
      </c>
      <c r="Q84" s="53">
        <f>IF(OR([@[Scheduled Miles]]="",[@[Vehicle ID]]=""),"",IFERROR([@[Scheduled Miles]]/INDEX(tblVehicles[MPG],MATCH([@[Vehicle ID]],tblVehicles[Vehicle ID],0)),""))</f>
        <v/>
      </c>
      <c r="R84" s="57">
        <f>IF(OR([@[Estimated Gallons]]="",[@[Estimated Hours]]="",[@[Driver ID]]=""),"",IFERROR([@[Estimated Gallons]]*'Settings'!$B$4+[@[Scheduled Miles]]*'Settings'!$B$5+[@[Estimated Hours]]*INDEX(tblDrivers[Hourly Rate],MATCH([@[Driver ID]],tblDrivers[Driver ID],0)),""))</f>
        <v/>
      </c>
      <c r="S84" s="26" t="n"/>
      <c r="T84" s="30" t="n"/>
      <c r="U8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8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8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84" s="23">
        <f>IF(COUNTA([@[Roster ID]],[@[Service Date]],[@[Route ID]],[@[Scheduled Start]],[@[Scheduled End]],[@[Driver ID]],[@[Vehicle ID]],[@Status],[@[Dispatch Notes]])=0,"",IF([@Status]="Canceled","Not Required",IF(AND([@[Driver Check]]="OK",[@[Vehicle Check]]="OK",[@[Schedule Check]]="OK"),"OK","Review")))</f>
        <v/>
      </c>
      <c r="Y84" s="58">
        <f>IF(OR([@[Service Date]]="",[@[Scheduled Start]]=""),"",IFERROR([@[Service Date]]+[@[Scheduled Start]],""))</f>
        <v/>
      </c>
      <c r="Z84" s="58">
        <f>IF(OR([@[Service Date]]="",[@[Scheduled Start]]="",[@[Scheduled End]]=""),"",IFERROR([@[Service Date]]+[@[Scheduled End]]+IF([@[Scheduled End]]&lt;[@[Scheduled Start]],1,0),""))</f>
        <v/>
      </c>
    </row>
    <row r="85">
      <c r="A85" s="26" t="n"/>
      <c r="B85" s="56" t="n"/>
      <c r="C85" s="23">
        <f>IF([@[Service Date]]="","",TEXT([@[Service Date]],"ddd"))</f>
        <v/>
      </c>
      <c r="D85" s="26" t="n"/>
      <c r="E85" s="24">
        <f>IF([@[Route ID]]="","",IFERROR(INDEX(tblRoutes[Route Name],MATCH([@[Route ID]],tblRoutes[Route ID],0)),"Not Found"))</f>
        <v/>
      </c>
      <c r="F85" s="24">
        <f>IF([@[Route ID]]="","",IFERROR(INDEX(tblRoutes[Origin],MATCH([@[Route ID]],tblRoutes[Route ID],0)),"Not Found"))</f>
        <v/>
      </c>
      <c r="G85" s="24">
        <f>IF([@[Route ID]]="","",IFERROR(INDEX(tblRoutes[Destination],MATCH([@[Route ID]],tblRoutes[Route ID],0)),"Not Found"))</f>
        <v/>
      </c>
      <c r="H85" s="28" t="n"/>
      <c r="I85" s="28" t="n"/>
      <c r="J85" s="25">
        <f>IF(OR([@[Start Date/Time]]="",[@[End Date/Time]]=""),"",IFERROR(([@[End Date/Time]]-[@[Start Date/Time]])*24,""))</f>
        <v/>
      </c>
      <c r="K85" s="26" t="n"/>
      <c r="L85" s="24">
        <f>IF([@[Driver ID]]="","",IFERROR(INDEX(tblDrivers[Driver Name],MATCH([@[Driver ID]],tblDrivers[Driver ID],0)),"Not Found"))</f>
        <v/>
      </c>
      <c r="M85" s="26" t="n"/>
      <c r="N85" s="24">
        <f>IF([@[Vehicle ID]]="","",IFERROR(INDEX(tblVehicles[Unit Description],MATCH([@[Vehicle ID]],tblVehicles[Vehicle ID],0)),"Not Found"))</f>
        <v/>
      </c>
      <c r="O85" s="53">
        <f>IF([@[Route ID]]="","",IFERROR(INDEX(tblRoutes[Scheduled Miles],MATCH([@[Route ID]],tblRoutes[Route ID],0)),""))</f>
        <v/>
      </c>
      <c r="P85" s="16">
        <f>IF([@[Route ID]]="","",IFERROR(INDEX(tblRoutes[Planned Stops],MATCH([@[Route ID]],tblRoutes[Route ID],0)),""))</f>
        <v/>
      </c>
      <c r="Q85" s="53">
        <f>IF(OR([@[Scheduled Miles]]="",[@[Vehicle ID]]=""),"",IFERROR([@[Scheduled Miles]]/INDEX(tblVehicles[MPG],MATCH([@[Vehicle ID]],tblVehicles[Vehicle ID],0)),""))</f>
        <v/>
      </c>
      <c r="R85" s="57">
        <f>IF(OR([@[Estimated Gallons]]="",[@[Estimated Hours]]="",[@[Driver ID]]=""),"",IFERROR([@[Estimated Gallons]]*'Settings'!$B$4+[@[Scheduled Miles]]*'Settings'!$B$5+[@[Estimated Hours]]*INDEX(tblDrivers[Hourly Rate],MATCH([@[Driver ID]],tblDrivers[Driver ID],0)),""))</f>
        <v/>
      </c>
      <c r="S85" s="26" t="n"/>
      <c r="T85" s="30" t="n"/>
      <c r="U8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8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8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85" s="23">
        <f>IF(COUNTA([@[Roster ID]],[@[Service Date]],[@[Route ID]],[@[Scheduled Start]],[@[Scheduled End]],[@[Driver ID]],[@[Vehicle ID]],[@Status],[@[Dispatch Notes]])=0,"",IF([@Status]="Canceled","Not Required",IF(AND([@[Driver Check]]="OK",[@[Vehicle Check]]="OK",[@[Schedule Check]]="OK"),"OK","Review")))</f>
        <v/>
      </c>
      <c r="Y85" s="58">
        <f>IF(OR([@[Service Date]]="",[@[Scheduled Start]]=""),"",IFERROR([@[Service Date]]+[@[Scheduled Start]],""))</f>
        <v/>
      </c>
      <c r="Z85" s="58">
        <f>IF(OR([@[Service Date]]="",[@[Scheduled Start]]="",[@[Scheduled End]]=""),"",IFERROR([@[Service Date]]+[@[Scheduled End]]+IF([@[Scheduled End]]&lt;[@[Scheduled Start]],1,0),""))</f>
        <v/>
      </c>
    </row>
    <row r="86">
      <c r="A86" s="26" t="n"/>
      <c r="B86" s="56" t="n"/>
      <c r="C86" s="23">
        <f>IF([@[Service Date]]="","",TEXT([@[Service Date]],"ddd"))</f>
        <v/>
      </c>
      <c r="D86" s="26" t="n"/>
      <c r="E86" s="24">
        <f>IF([@[Route ID]]="","",IFERROR(INDEX(tblRoutes[Route Name],MATCH([@[Route ID]],tblRoutes[Route ID],0)),"Not Found"))</f>
        <v/>
      </c>
      <c r="F86" s="24">
        <f>IF([@[Route ID]]="","",IFERROR(INDEX(tblRoutes[Origin],MATCH([@[Route ID]],tblRoutes[Route ID],0)),"Not Found"))</f>
        <v/>
      </c>
      <c r="G86" s="24">
        <f>IF([@[Route ID]]="","",IFERROR(INDEX(tblRoutes[Destination],MATCH([@[Route ID]],tblRoutes[Route ID],0)),"Not Found"))</f>
        <v/>
      </c>
      <c r="H86" s="28" t="n"/>
      <c r="I86" s="28" t="n"/>
      <c r="J86" s="25">
        <f>IF(OR([@[Start Date/Time]]="",[@[End Date/Time]]=""),"",IFERROR(([@[End Date/Time]]-[@[Start Date/Time]])*24,""))</f>
        <v/>
      </c>
      <c r="K86" s="26" t="n"/>
      <c r="L86" s="24">
        <f>IF([@[Driver ID]]="","",IFERROR(INDEX(tblDrivers[Driver Name],MATCH([@[Driver ID]],tblDrivers[Driver ID],0)),"Not Found"))</f>
        <v/>
      </c>
      <c r="M86" s="26" t="n"/>
      <c r="N86" s="24">
        <f>IF([@[Vehicle ID]]="","",IFERROR(INDEX(tblVehicles[Unit Description],MATCH([@[Vehicle ID]],tblVehicles[Vehicle ID],0)),"Not Found"))</f>
        <v/>
      </c>
      <c r="O86" s="53">
        <f>IF([@[Route ID]]="","",IFERROR(INDEX(tblRoutes[Scheduled Miles],MATCH([@[Route ID]],tblRoutes[Route ID],0)),""))</f>
        <v/>
      </c>
      <c r="P86" s="16">
        <f>IF([@[Route ID]]="","",IFERROR(INDEX(tblRoutes[Planned Stops],MATCH([@[Route ID]],tblRoutes[Route ID],0)),""))</f>
        <v/>
      </c>
      <c r="Q86" s="53">
        <f>IF(OR([@[Scheduled Miles]]="",[@[Vehicle ID]]=""),"",IFERROR([@[Scheduled Miles]]/INDEX(tblVehicles[MPG],MATCH([@[Vehicle ID]],tblVehicles[Vehicle ID],0)),""))</f>
        <v/>
      </c>
      <c r="R86" s="57">
        <f>IF(OR([@[Estimated Gallons]]="",[@[Estimated Hours]]="",[@[Driver ID]]=""),"",IFERROR([@[Estimated Gallons]]*'Settings'!$B$4+[@[Scheduled Miles]]*'Settings'!$B$5+[@[Estimated Hours]]*INDEX(tblDrivers[Hourly Rate],MATCH([@[Driver ID]],tblDrivers[Driver ID],0)),""))</f>
        <v/>
      </c>
      <c r="S86" s="26" t="n"/>
      <c r="T86" s="30" t="n"/>
      <c r="U8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8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8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86" s="23">
        <f>IF(COUNTA([@[Roster ID]],[@[Service Date]],[@[Route ID]],[@[Scheduled Start]],[@[Scheduled End]],[@[Driver ID]],[@[Vehicle ID]],[@Status],[@[Dispatch Notes]])=0,"",IF([@Status]="Canceled","Not Required",IF(AND([@[Driver Check]]="OK",[@[Vehicle Check]]="OK",[@[Schedule Check]]="OK"),"OK","Review")))</f>
        <v/>
      </c>
      <c r="Y86" s="58">
        <f>IF(OR([@[Service Date]]="",[@[Scheduled Start]]=""),"",IFERROR([@[Service Date]]+[@[Scheduled Start]],""))</f>
        <v/>
      </c>
      <c r="Z86" s="58">
        <f>IF(OR([@[Service Date]]="",[@[Scheduled Start]]="",[@[Scheduled End]]=""),"",IFERROR([@[Service Date]]+[@[Scheduled End]]+IF([@[Scheduled End]]&lt;[@[Scheduled Start]],1,0),""))</f>
        <v/>
      </c>
    </row>
    <row r="87">
      <c r="A87" s="26" t="n"/>
      <c r="B87" s="56" t="n"/>
      <c r="C87" s="23">
        <f>IF([@[Service Date]]="","",TEXT([@[Service Date]],"ddd"))</f>
        <v/>
      </c>
      <c r="D87" s="26" t="n"/>
      <c r="E87" s="24">
        <f>IF([@[Route ID]]="","",IFERROR(INDEX(tblRoutes[Route Name],MATCH([@[Route ID]],tblRoutes[Route ID],0)),"Not Found"))</f>
        <v/>
      </c>
      <c r="F87" s="24">
        <f>IF([@[Route ID]]="","",IFERROR(INDEX(tblRoutes[Origin],MATCH([@[Route ID]],tblRoutes[Route ID],0)),"Not Found"))</f>
        <v/>
      </c>
      <c r="G87" s="24">
        <f>IF([@[Route ID]]="","",IFERROR(INDEX(tblRoutes[Destination],MATCH([@[Route ID]],tblRoutes[Route ID],0)),"Not Found"))</f>
        <v/>
      </c>
      <c r="H87" s="28" t="n"/>
      <c r="I87" s="28" t="n"/>
      <c r="J87" s="25">
        <f>IF(OR([@[Start Date/Time]]="",[@[End Date/Time]]=""),"",IFERROR(([@[End Date/Time]]-[@[Start Date/Time]])*24,""))</f>
        <v/>
      </c>
      <c r="K87" s="26" t="n"/>
      <c r="L87" s="24">
        <f>IF([@[Driver ID]]="","",IFERROR(INDEX(tblDrivers[Driver Name],MATCH([@[Driver ID]],tblDrivers[Driver ID],0)),"Not Found"))</f>
        <v/>
      </c>
      <c r="M87" s="26" t="n"/>
      <c r="N87" s="24">
        <f>IF([@[Vehicle ID]]="","",IFERROR(INDEX(tblVehicles[Unit Description],MATCH([@[Vehicle ID]],tblVehicles[Vehicle ID],0)),"Not Found"))</f>
        <v/>
      </c>
      <c r="O87" s="53">
        <f>IF([@[Route ID]]="","",IFERROR(INDEX(tblRoutes[Scheduled Miles],MATCH([@[Route ID]],tblRoutes[Route ID],0)),""))</f>
        <v/>
      </c>
      <c r="P87" s="16">
        <f>IF([@[Route ID]]="","",IFERROR(INDEX(tblRoutes[Planned Stops],MATCH([@[Route ID]],tblRoutes[Route ID],0)),""))</f>
        <v/>
      </c>
      <c r="Q87" s="53">
        <f>IF(OR([@[Scheduled Miles]]="",[@[Vehicle ID]]=""),"",IFERROR([@[Scheduled Miles]]/INDEX(tblVehicles[MPG],MATCH([@[Vehicle ID]],tblVehicles[Vehicle ID],0)),""))</f>
        <v/>
      </c>
      <c r="R87" s="57">
        <f>IF(OR([@[Estimated Gallons]]="",[@[Estimated Hours]]="",[@[Driver ID]]=""),"",IFERROR([@[Estimated Gallons]]*'Settings'!$B$4+[@[Scheduled Miles]]*'Settings'!$B$5+[@[Estimated Hours]]*INDEX(tblDrivers[Hourly Rate],MATCH([@[Driver ID]],tblDrivers[Driver ID],0)),""))</f>
        <v/>
      </c>
      <c r="S87" s="26" t="n"/>
      <c r="T87" s="30" t="n"/>
      <c r="U8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8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8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87" s="23">
        <f>IF(COUNTA([@[Roster ID]],[@[Service Date]],[@[Route ID]],[@[Scheduled Start]],[@[Scheduled End]],[@[Driver ID]],[@[Vehicle ID]],[@Status],[@[Dispatch Notes]])=0,"",IF([@Status]="Canceled","Not Required",IF(AND([@[Driver Check]]="OK",[@[Vehicle Check]]="OK",[@[Schedule Check]]="OK"),"OK","Review")))</f>
        <v/>
      </c>
      <c r="Y87" s="58">
        <f>IF(OR([@[Service Date]]="",[@[Scheduled Start]]=""),"",IFERROR([@[Service Date]]+[@[Scheduled Start]],""))</f>
        <v/>
      </c>
      <c r="Z87" s="58">
        <f>IF(OR([@[Service Date]]="",[@[Scheduled Start]]="",[@[Scheduled End]]=""),"",IFERROR([@[Service Date]]+[@[Scheduled End]]+IF([@[Scheduled End]]&lt;[@[Scheduled Start]],1,0),""))</f>
        <v/>
      </c>
    </row>
    <row r="88">
      <c r="A88" s="26" t="n"/>
      <c r="B88" s="56" t="n"/>
      <c r="C88" s="23">
        <f>IF([@[Service Date]]="","",TEXT([@[Service Date]],"ddd"))</f>
        <v/>
      </c>
      <c r="D88" s="26" t="n"/>
      <c r="E88" s="24">
        <f>IF([@[Route ID]]="","",IFERROR(INDEX(tblRoutes[Route Name],MATCH([@[Route ID]],tblRoutes[Route ID],0)),"Not Found"))</f>
        <v/>
      </c>
      <c r="F88" s="24">
        <f>IF([@[Route ID]]="","",IFERROR(INDEX(tblRoutes[Origin],MATCH([@[Route ID]],tblRoutes[Route ID],0)),"Not Found"))</f>
        <v/>
      </c>
      <c r="G88" s="24">
        <f>IF([@[Route ID]]="","",IFERROR(INDEX(tblRoutes[Destination],MATCH([@[Route ID]],tblRoutes[Route ID],0)),"Not Found"))</f>
        <v/>
      </c>
      <c r="H88" s="28" t="n"/>
      <c r="I88" s="28" t="n"/>
      <c r="J88" s="25">
        <f>IF(OR([@[Start Date/Time]]="",[@[End Date/Time]]=""),"",IFERROR(([@[End Date/Time]]-[@[Start Date/Time]])*24,""))</f>
        <v/>
      </c>
      <c r="K88" s="26" t="n"/>
      <c r="L88" s="24">
        <f>IF([@[Driver ID]]="","",IFERROR(INDEX(tblDrivers[Driver Name],MATCH([@[Driver ID]],tblDrivers[Driver ID],0)),"Not Found"))</f>
        <v/>
      </c>
      <c r="M88" s="26" t="n"/>
      <c r="N88" s="24">
        <f>IF([@[Vehicle ID]]="","",IFERROR(INDEX(tblVehicles[Unit Description],MATCH([@[Vehicle ID]],tblVehicles[Vehicle ID],0)),"Not Found"))</f>
        <v/>
      </c>
      <c r="O88" s="53">
        <f>IF([@[Route ID]]="","",IFERROR(INDEX(tblRoutes[Scheduled Miles],MATCH([@[Route ID]],tblRoutes[Route ID],0)),""))</f>
        <v/>
      </c>
      <c r="P88" s="16">
        <f>IF([@[Route ID]]="","",IFERROR(INDEX(tblRoutes[Planned Stops],MATCH([@[Route ID]],tblRoutes[Route ID],0)),""))</f>
        <v/>
      </c>
      <c r="Q88" s="53">
        <f>IF(OR([@[Scheduled Miles]]="",[@[Vehicle ID]]=""),"",IFERROR([@[Scheduled Miles]]/INDEX(tblVehicles[MPG],MATCH([@[Vehicle ID]],tblVehicles[Vehicle ID],0)),""))</f>
        <v/>
      </c>
      <c r="R88" s="57">
        <f>IF(OR([@[Estimated Gallons]]="",[@[Estimated Hours]]="",[@[Driver ID]]=""),"",IFERROR([@[Estimated Gallons]]*'Settings'!$B$4+[@[Scheduled Miles]]*'Settings'!$B$5+[@[Estimated Hours]]*INDEX(tblDrivers[Hourly Rate],MATCH([@[Driver ID]],tblDrivers[Driver ID],0)),""))</f>
        <v/>
      </c>
      <c r="S88" s="26" t="n"/>
      <c r="T88" s="30" t="n"/>
      <c r="U8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8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8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88" s="23">
        <f>IF(COUNTA([@[Roster ID]],[@[Service Date]],[@[Route ID]],[@[Scheduled Start]],[@[Scheduled End]],[@[Driver ID]],[@[Vehicle ID]],[@Status],[@[Dispatch Notes]])=0,"",IF([@Status]="Canceled","Not Required",IF(AND([@[Driver Check]]="OK",[@[Vehicle Check]]="OK",[@[Schedule Check]]="OK"),"OK","Review")))</f>
        <v/>
      </c>
      <c r="Y88" s="58">
        <f>IF(OR([@[Service Date]]="",[@[Scheduled Start]]=""),"",IFERROR([@[Service Date]]+[@[Scheduled Start]],""))</f>
        <v/>
      </c>
      <c r="Z88" s="58">
        <f>IF(OR([@[Service Date]]="",[@[Scheduled Start]]="",[@[Scheduled End]]=""),"",IFERROR([@[Service Date]]+[@[Scheduled End]]+IF([@[Scheduled End]]&lt;[@[Scheduled Start]],1,0),""))</f>
        <v/>
      </c>
    </row>
    <row r="89">
      <c r="A89" s="26" t="n"/>
      <c r="B89" s="56" t="n"/>
      <c r="C89" s="23">
        <f>IF([@[Service Date]]="","",TEXT([@[Service Date]],"ddd"))</f>
        <v/>
      </c>
      <c r="D89" s="26" t="n"/>
      <c r="E89" s="24">
        <f>IF([@[Route ID]]="","",IFERROR(INDEX(tblRoutes[Route Name],MATCH([@[Route ID]],tblRoutes[Route ID],0)),"Not Found"))</f>
        <v/>
      </c>
      <c r="F89" s="24">
        <f>IF([@[Route ID]]="","",IFERROR(INDEX(tblRoutes[Origin],MATCH([@[Route ID]],tblRoutes[Route ID],0)),"Not Found"))</f>
        <v/>
      </c>
      <c r="G89" s="24">
        <f>IF([@[Route ID]]="","",IFERROR(INDEX(tblRoutes[Destination],MATCH([@[Route ID]],tblRoutes[Route ID],0)),"Not Found"))</f>
        <v/>
      </c>
      <c r="H89" s="28" t="n"/>
      <c r="I89" s="28" t="n"/>
      <c r="J89" s="25">
        <f>IF(OR([@[Start Date/Time]]="",[@[End Date/Time]]=""),"",IFERROR(([@[End Date/Time]]-[@[Start Date/Time]])*24,""))</f>
        <v/>
      </c>
      <c r="K89" s="26" t="n"/>
      <c r="L89" s="24">
        <f>IF([@[Driver ID]]="","",IFERROR(INDEX(tblDrivers[Driver Name],MATCH([@[Driver ID]],tblDrivers[Driver ID],0)),"Not Found"))</f>
        <v/>
      </c>
      <c r="M89" s="26" t="n"/>
      <c r="N89" s="24">
        <f>IF([@[Vehicle ID]]="","",IFERROR(INDEX(tblVehicles[Unit Description],MATCH([@[Vehicle ID]],tblVehicles[Vehicle ID],0)),"Not Found"))</f>
        <v/>
      </c>
      <c r="O89" s="53">
        <f>IF([@[Route ID]]="","",IFERROR(INDEX(tblRoutes[Scheduled Miles],MATCH([@[Route ID]],tblRoutes[Route ID],0)),""))</f>
        <v/>
      </c>
      <c r="P89" s="16">
        <f>IF([@[Route ID]]="","",IFERROR(INDEX(tblRoutes[Planned Stops],MATCH([@[Route ID]],tblRoutes[Route ID],0)),""))</f>
        <v/>
      </c>
      <c r="Q89" s="53">
        <f>IF(OR([@[Scheduled Miles]]="",[@[Vehicle ID]]=""),"",IFERROR([@[Scheduled Miles]]/INDEX(tblVehicles[MPG],MATCH([@[Vehicle ID]],tblVehicles[Vehicle ID],0)),""))</f>
        <v/>
      </c>
      <c r="R89" s="57">
        <f>IF(OR([@[Estimated Gallons]]="",[@[Estimated Hours]]="",[@[Driver ID]]=""),"",IFERROR([@[Estimated Gallons]]*'Settings'!$B$4+[@[Scheduled Miles]]*'Settings'!$B$5+[@[Estimated Hours]]*INDEX(tblDrivers[Hourly Rate],MATCH([@[Driver ID]],tblDrivers[Driver ID],0)),""))</f>
        <v/>
      </c>
      <c r="S89" s="26" t="n"/>
      <c r="T89" s="30" t="n"/>
      <c r="U8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8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8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89" s="23">
        <f>IF(COUNTA([@[Roster ID]],[@[Service Date]],[@[Route ID]],[@[Scheduled Start]],[@[Scheduled End]],[@[Driver ID]],[@[Vehicle ID]],[@Status],[@[Dispatch Notes]])=0,"",IF([@Status]="Canceled","Not Required",IF(AND([@[Driver Check]]="OK",[@[Vehicle Check]]="OK",[@[Schedule Check]]="OK"),"OK","Review")))</f>
        <v/>
      </c>
      <c r="Y89" s="58">
        <f>IF(OR([@[Service Date]]="",[@[Scheduled Start]]=""),"",IFERROR([@[Service Date]]+[@[Scheduled Start]],""))</f>
        <v/>
      </c>
      <c r="Z89" s="58">
        <f>IF(OR([@[Service Date]]="",[@[Scheduled Start]]="",[@[Scheduled End]]=""),"",IFERROR([@[Service Date]]+[@[Scheduled End]]+IF([@[Scheduled End]]&lt;[@[Scheduled Start]],1,0),""))</f>
        <v/>
      </c>
    </row>
    <row r="90">
      <c r="A90" s="26" t="n"/>
      <c r="B90" s="56" t="n"/>
      <c r="C90" s="23">
        <f>IF([@[Service Date]]="","",TEXT([@[Service Date]],"ddd"))</f>
        <v/>
      </c>
      <c r="D90" s="26" t="n"/>
      <c r="E90" s="24">
        <f>IF([@[Route ID]]="","",IFERROR(INDEX(tblRoutes[Route Name],MATCH([@[Route ID]],tblRoutes[Route ID],0)),"Not Found"))</f>
        <v/>
      </c>
      <c r="F90" s="24">
        <f>IF([@[Route ID]]="","",IFERROR(INDEX(tblRoutes[Origin],MATCH([@[Route ID]],tblRoutes[Route ID],0)),"Not Found"))</f>
        <v/>
      </c>
      <c r="G90" s="24">
        <f>IF([@[Route ID]]="","",IFERROR(INDEX(tblRoutes[Destination],MATCH([@[Route ID]],tblRoutes[Route ID],0)),"Not Found"))</f>
        <v/>
      </c>
      <c r="H90" s="28" t="n"/>
      <c r="I90" s="28" t="n"/>
      <c r="J90" s="25">
        <f>IF(OR([@[Start Date/Time]]="",[@[End Date/Time]]=""),"",IFERROR(([@[End Date/Time]]-[@[Start Date/Time]])*24,""))</f>
        <v/>
      </c>
      <c r="K90" s="26" t="n"/>
      <c r="L90" s="24">
        <f>IF([@[Driver ID]]="","",IFERROR(INDEX(tblDrivers[Driver Name],MATCH([@[Driver ID]],tblDrivers[Driver ID],0)),"Not Found"))</f>
        <v/>
      </c>
      <c r="M90" s="26" t="n"/>
      <c r="N90" s="24">
        <f>IF([@[Vehicle ID]]="","",IFERROR(INDEX(tblVehicles[Unit Description],MATCH([@[Vehicle ID]],tblVehicles[Vehicle ID],0)),"Not Found"))</f>
        <v/>
      </c>
      <c r="O90" s="53">
        <f>IF([@[Route ID]]="","",IFERROR(INDEX(tblRoutes[Scheduled Miles],MATCH([@[Route ID]],tblRoutes[Route ID],0)),""))</f>
        <v/>
      </c>
      <c r="P90" s="16">
        <f>IF([@[Route ID]]="","",IFERROR(INDEX(tblRoutes[Planned Stops],MATCH([@[Route ID]],tblRoutes[Route ID],0)),""))</f>
        <v/>
      </c>
      <c r="Q90" s="53">
        <f>IF(OR([@[Scheduled Miles]]="",[@[Vehicle ID]]=""),"",IFERROR([@[Scheduled Miles]]/INDEX(tblVehicles[MPG],MATCH([@[Vehicle ID]],tblVehicles[Vehicle ID],0)),""))</f>
        <v/>
      </c>
      <c r="R90" s="57">
        <f>IF(OR([@[Estimated Gallons]]="",[@[Estimated Hours]]="",[@[Driver ID]]=""),"",IFERROR([@[Estimated Gallons]]*'Settings'!$B$4+[@[Scheduled Miles]]*'Settings'!$B$5+[@[Estimated Hours]]*INDEX(tblDrivers[Hourly Rate],MATCH([@[Driver ID]],tblDrivers[Driver ID],0)),""))</f>
        <v/>
      </c>
      <c r="S90" s="26" t="n"/>
      <c r="T90" s="30" t="n"/>
      <c r="U9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9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9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90" s="23">
        <f>IF(COUNTA([@[Roster ID]],[@[Service Date]],[@[Route ID]],[@[Scheduled Start]],[@[Scheduled End]],[@[Driver ID]],[@[Vehicle ID]],[@Status],[@[Dispatch Notes]])=0,"",IF([@Status]="Canceled","Not Required",IF(AND([@[Driver Check]]="OK",[@[Vehicle Check]]="OK",[@[Schedule Check]]="OK"),"OK","Review")))</f>
        <v/>
      </c>
      <c r="Y90" s="58">
        <f>IF(OR([@[Service Date]]="",[@[Scheduled Start]]=""),"",IFERROR([@[Service Date]]+[@[Scheduled Start]],""))</f>
        <v/>
      </c>
      <c r="Z90" s="58">
        <f>IF(OR([@[Service Date]]="",[@[Scheduled Start]]="",[@[Scheduled End]]=""),"",IFERROR([@[Service Date]]+[@[Scheduled End]]+IF([@[Scheduled End]]&lt;[@[Scheduled Start]],1,0),""))</f>
        <v/>
      </c>
    </row>
    <row r="91">
      <c r="A91" s="26" t="n"/>
      <c r="B91" s="56" t="n"/>
      <c r="C91" s="23">
        <f>IF([@[Service Date]]="","",TEXT([@[Service Date]],"ddd"))</f>
        <v/>
      </c>
      <c r="D91" s="26" t="n"/>
      <c r="E91" s="24">
        <f>IF([@[Route ID]]="","",IFERROR(INDEX(tblRoutes[Route Name],MATCH([@[Route ID]],tblRoutes[Route ID],0)),"Not Found"))</f>
        <v/>
      </c>
      <c r="F91" s="24">
        <f>IF([@[Route ID]]="","",IFERROR(INDEX(tblRoutes[Origin],MATCH([@[Route ID]],tblRoutes[Route ID],0)),"Not Found"))</f>
        <v/>
      </c>
      <c r="G91" s="24">
        <f>IF([@[Route ID]]="","",IFERROR(INDEX(tblRoutes[Destination],MATCH([@[Route ID]],tblRoutes[Route ID],0)),"Not Found"))</f>
        <v/>
      </c>
      <c r="H91" s="28" t="n"/>
      <c r="I91" s="28" t="n"/>
      <c r="J91" s="25">
        <f>IF(OR([@[Start Date/Time]]="",[@[End Date/Time]]=""),"",IFERROR(([@[End Date/Time]]-[@[Start Date/Time]])*24,""))</f>
        <v/>
      </c>
      <c r="K91" s="26" t="n"/>
      <c r="L91" s="24">
        <f>IF([@[Driver ID]]="","",IFERROR(INDEX(tblDrivers[Driver Name],MATCH([@[Driver ID]],tblDrivers[Driver ID],0)),"Not Found"))</f>
        <v/>
      </c>
      <c r="M91" s="26" t="n"/>
      <c r="N91" s="24">
        <f>IF([@[Vehicle ID]]="","",IFERROR(INDEX(tblVehicles[Unit Description],MATCH([@[Vehicle ID]],tblVehicles[Vehicle ID],0)),"Not Found"))</f>
        <v/>
      </c>
      <c r="O91" s="53">
        <f>IF([@[Route ID]]="","",IFERROR(INDEX(tblRoutes[Scheduled Miles],MATCH([@[Route ID]],tblRoutes[Route ID],0)),""))</f>
        <v/>
      </c>
      <c r="P91" s="16">
        <f>IF([@[Route ID]]="","",IFERROR(INDEX(tblRoutes[Planned Stops],MATCH([@[Route ID]],tblRoutes[Route ID],0)),""))</f>
        <v/>
      </c>
      <c r="Q91" s="53">
        <f>IF(OR([@[Scheduled Miles]]="",[@[Vehicle ID]]=""),"",IFERROR([@[Scheduled Miles]]/INDEX(tblVehicles[MPG],MATCH([@[Vehicle ID]],tblVehicles[Vehicle ID],0)),""))</f>
        <v/>
      </c>
      <c r="R91" s="57">
        <f>IF(OR([@[Estimated Gallons]]="",[@[Estimated Hours]]="",[@[Driver ID]]=""),"",IFERROR([@[Estimated Gallons]]*'Settings'!$B$4+[@[Scheduled Miles]]*'Settings'!$B$5+[@[Estimated Hours]]*INDEX(tblDrivers[Hourly Rate],MATCH([@[Driver ID]],tblDrivers[Driver ID],0)),""))</f>
        <v/>
      </c>
      <c r="S91" s="26" t="n"/>
      <c r="T91" s="30" t="n"/>
      <c r="U9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9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9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91" s="23">
        <f>IF(COUNTA([@[Roster ID]],[@[Service Date]],[@[Route ID]],[@[Scheduled Start]],[@[Scheduled End]],[@[Driver ID]],[@[Vehicle ID]],[@Status],[@[Dispatch Notes]])=0,"",IF([@Status]="Canceled","Not Required",IF(AND([@[Driver Check]]="OK",[@[Vehicle Check]]="OK",[@[Schedule Check]]="OK"),"OK","Review")))</f>
        <v/>
      </c>
      <c r="Y91" s="58">
        <f>IF(OR([@[Service Date]]="",[@[Scheduled Start]]=""),"",IFERROR([@[Service Date]]+[@[Scheduled Start]],""))</f>
        <v/>
      </c>
      <c r="Z91" s="58">
        <f>IF(OR([@[Service Date]]="",[@[Scheduled Start]]="",[@[Scheduled End]]=""),"",IFERROR([@[Service Date]]+[@[Scheduled End]]+IF([@[Scheduled End]]&lt;[@[Scheduled Start]],1,0),""))</f>
        <v/>
      </c>
    </row>
    <row r="92">
      <c r="A92" s="26" t="n"/>
      <c r="B92" s="56" t="n"/>
      <c r="C92" s="23">
        <f>IF([@[Service Date]]="","",TEXT([@[Service Date]],"ddd"))</f>
        <v/>
      </c>
      <c r="D92" s="26" t="n"/>
      <c r="E92" s="24">
        <f>IF([@[Route ID]]="","",IFERROR(INDEX(tblRoutes[Route Name],MATCH([@[Route ID]],tblRoutes[Route ID],0)),"Not Found"))</f>
        <v/>
      </c>
      <c r="F92" s="24">
        <f>IF([@[Route ID]]="","",IFERROR(INDEX(tblRoutes[Origin],MATCH([@[Route ID]],tblRoutes[Route ID],0)),"Not Found"))</f>
        <v/>
      </c>
      <c r="G92" s="24">
        <f>IF([@[Route ID]]="","",IFERROR(INDEX(tblRoutes[Destination],MATCH([@[Route ID]],tblRoutes[Route ID],0)),"Not Found"))</f>
        <v/>
      </c>
      <c r="H92" s="28" t="n"/>
      <c r="I92" s="28" t="n"/>
      <c r="J92" s="25">
        <f>IF(OR([@[Start Date/Time]]="",[@[End Date/Time]]=""),"",IFERROR(([@[End Date/Time]]-[@[Start Date/Time]])*24,""))</f>
        <v/>
      </c>
      <c r="K92" s="26" t="n"/>
      <c r="L92" s="24">
        <f>IF([@[Driver ID]]="","",IFERROR(INDEX(tblDrivers[Driver Name],MATCH([@[Driver ID]],tblDrivers[Driver ID],0)),"Not Found"))</f>
        <v/>
      </c>
      <c r="M92" s="26" t="n"/>
      <c r="N92" s="24">
        <f>IF([@[Vehicle ID]]="","",IFERROR(INDEX(tblVehicles[Unit Description],MATCH([@[Vehicle ID]],tblVehicles[Vehicle ID],0)),"Not Found"))</f>
        <v/>
      </c>
      <c r="O92" s="53">
        <f>IF([@[Route ID]]="","",IFERROR(INDEX(tblRoutes[Scheduled Miles],MATCH([@[Route ID]],tblRoutes[Route ID],0)),""))</f>
        <v/>
      </c>
      <c r="P92" s="16">
        <f>IF([@[Route ID]]="","",IFERROR(INDEX(tblRoutes[Planned Stops],MATCH([@[Route ID]],tblRoutes[Route ID],0)),""))</f>
        <v/>
      </c>
      <c r="Q92" s="53">
        <f>IF(OR([@[Scheduled Miles]]="",[@[Vehicle ID]]=""),"",IFERROR([@[Scheduled Miles]]/INDEX(tblVehicles[MPG],MATCH([@[Vehicle ID]],tblVehicles[Vehicle ID],0)),""))</f>
        <v/>
      </c>
      <c r="R92" s="57">
        <f>IF(OR([@[Estimated Gallons]]="",[@[Estimated Hours]]="",[@[Driver ID]]=""),"",IFERROR([@[Estimated Gallons]]*'Settings'!$B$4+[@[Scheduled Miles]]*'Settings'!$B$5+[@[Estimated Hours]]*INDEX(tblDrivers[Hourly Rate],MATCH([@[Driver ID]],tblDrivers[Driver ID],0)),""))</f>
        <v/>
      </c>
      <c r="S92" s="26" t="n"/>
      <c r="T92" s="30" t="n"/>
      <c r="U9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9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9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92" s="23">
        <f>IF(COUNTA([@[Roster ID]],[@[Service Date]],[@[Route ID]],[@[Scheduled Start]],[@[Scheduled End]],[@[Driver ID]],[@[Vehicle ID]],[@Status],[@[Dispatch Notes]])=0,"",IF([@Status]="Canceled","Not Required",IF(AND([@[Driver Check]]="OK",[@[Vehicle Check]]="OK",[@[Schedule Check]]="OK"),"OK","Review")))</f>
        <v/>
      </c>
      <c r="Y92" s="58">
        <f>IF(OR([@[Service Date]]="",[@[Scheduled Start]]=""),"",IFERROR([@[Service Date]]+[@[Scheduled Start]],""))</f>
        <v/>
      </c>
      <c r="Z92" s="58">
        <f>IF(OR([@[Service Date]]="",[@[Scheduled Start]]="",[@[Scheduled End]]=""),"",IFERROR([@[Service Date]]+[@[Scheduled End]]+IF([@[Scheduled End]]&lt;[@[Scheduled Start]],1,0),""))</f>
        <v/>
      </c>
    </row>
    <row r="93">
      <c r="A93" s="26" t="n"/>
      <c r="B93" s="56" t="n"/>
      <c r="C93" s="23">
        <f>IF([@[Service Date]]="","",TEXT([@[Service Date]],"ddd"))</f>
        <v/>
      </c>
      <c r="D93" s="26" t="n"/>
      <c r="E93" s="24">
        <f>IF([@[Route ID]]="","",IFERROR(INDEX(tblRoutes[Route Name],MATCH([@[Route ID]],tblRoutes[Route ID],0)),"Not Found"))</f>
        <v/>
      </c>
      <c r="F93" s="24">
        <f>IF([@[Route ID]]="","",IFERROR(INDEX(tblRoutes[Origin],MATCH([@[Route ID]],tblRoutes[Route ID],0)),"Not Found"))</f>
        <v/>
      </c>
      <c r="G93" s="24">
        <f>IF([@[Route ID]]="","",IFERROR(INDEX(tblRoutes[Destination],MATCH([@[Route ID]],tblRoutes[Route ID],0)),"Not Found"))</f>
        <v/>
      </c>
      <c r="H93" s="28" t="n"/>
      <c r="I93" s="28" t="n"/>
      <c r="J93" s="25">
        <f>IF(OR([@[Start Date/Time]]="",[@[End Date/Time]]=""),"",IFERROR(([@[End Date/Time]]-[@[Start Date/Time]])*24,""))</f>
        <v/>
      </c>
      <c r="K93" s="26" t="n"/>
      <c r="L93" s="24">
        <f>IF([@[Driver ID]]="","",IFERROR(INDEX(tblDrivers[Driver Name],MATCH([@[Driver ID]],tblDrivers[Driver ID],0)),"Not Found"))</f>
        <v/>
      </c>
      <c r="M93" s="26" t="n"/>
      <c r="N93" s="24">
        <f>IF([@[Vehicle ID]]="","",IFERROR(INDEX(tblVehicles[Unit Description],MATCH([@[Vehicle ID]],tblVehicles[Vehicle ID],0)),"Not Found"))</f>
        <v/>
      </c>
      <c r="O93" s="53">
        <f>IF([@[Route ID]]="","",IFERROR(INDEX(tblRoutes[Scheduled Miles],MATCH([@[Route ID]],tblRoutes[Route ID],0)),""))</f>
        <v/>
      </c>
      <c r="P93" s="16">
        <f>IF([@[Route ID]]="","",IFERROR(INDEX(tblRoutes[Planned Stops],MATCH([@[Route ID]],tblRoutes[Route ID],0)),""))</f>
        <v/>
      </c>
      <c r="Q93" s="53">
        <f>IF(OR([@[Scheduled Miles]]="",[@[Vehicle ID]]=""),"",IFERROR([@[Scheduled Miles]]/INDEX(tblVehicles[MPG],MATCH([@[Vehicle ID]],tblVehicles[Vehicle ID],0)),""))</f>
        <v/>
      </c>
      <c r="R93" s="57">
        <f>IF(OR([@[Estimated Gallons]]="",[@[Estimated Hours]]="",[@[Driver ID]]=""),"",IFERROR([@[Estimated Gallons]]*'Settings'!$B$4+[@[Scheduled Miles]]*'Settings'!$B$5+[@[Estimated Hours]]*INDEX(tblDrivers[Hourly Rate],MATCH([@[Driver ID]],tblDrivers[Driver ID],0)),""))</f>
        <v/>
      </c>
      <c r="S93" s="26" t="n"/>
      <c r="T93" s="30" t="n"/>
      <c r="U9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9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9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93" s="23">
        <f>IF(COUNTA([@[Roster ID]],[@[Service Date]],[@[Route ID]],[@[Scheduled Start]],[@[Scheduled End]],[@[Driver ID]],[@[Vehicle ID]],[@Status],[@[Dispatch Notes]])=0,"",IF([@Status]="Canceled","Not Required",IF(AND([@[Driver Check]]="OK",[@[Vehicle Check]]="OK",[@[Schedule Check]]="OK"),"OK","Review")))</f>
        <v/>
      </c>
      <c r="Y93" s="58">
        <f>IF(OR([@[Service Date]]="",[@[Scheduled Start]]=""),"",IFERROR([@[Service Date]]+[@[Scheduled Start]],""))</f>
        <v/>
      </c>
      <c r="Z93" s="58">
        <f>IF(OR([@[Service Date]]="",[@[Scheduled Start]]="",[@[Scheduled End]]=""),"",IFERROR([@[Service Date]]+[@[Scheduled End]]+IF([@[Scheduled End]]&lt;[@[Scheduled Start]],1,0),""))</f>
        <v/>
      </c>
    </row>
    <row r="94">
      <c r="A94" s="26" t="n"/>
      <c r="B94" s="56" t="n"/>
      <c r="C94" s="23">
        <f>IF([@[Service Date]]="","",TEXT([@[Service Date]],"ddd"))</f>
        <v/>
      </c>
      <c r="D94" s="26" t="n"/>
      <c r="E94" s="24">
        <f>IF([@[Route ID]]="","",IFERROR(INDEX(tblRoutes[Route Name],MATCH([@[Route ID]],tblRoutes[Route ID],0)),"Not Found"))</f>
        <v/>
      </c>
      <c r="F94" s="24">
        <f>IF([@[Route ID]]="","",IFERROR(INDEX(tblRoutes[Origin],MATCH([@[Route ID]],tblRoutes[Route ID],0)),"Not Found"))</f>
        <v/>
      </c>
      <c r="G94" s="24">
        <f>IF([@[Route ID]]="","",IFERROR(INDEX(tblRoutes[Destination],MATCH([@[Route ID]],tblRoutes[Route ID],0)),"Not Found"))</f>
        <v/>
      </c>
      <c r="H94" s="28" t="n"/>
      <c r="I94" s="28" t="n"/>
      <c r="J94" s="25">
        <f>IF(OR([@[Start Date/Time]]="",[@[End Date/Time]]=""),"",IFERROR(([@[End Date/Time]]-[@[Start Date/Time]])*24,""))</f>
        <v/>
      </c>
      <c r="K94" s="26" t="n"/>
      <c r="L94" s="24">
        <f>IF([@[Driver ID]]="","",IFERROR(INDEX(tblDrivers[Driver Name],MATCH([@[Driver ID]],tblDrivers[Driver ID],0)),"Not Found"))</f>
        <v/>
      </c>
      <c r="M94" s="26" t="n"/>
      <c r="N94" s="24">
        <f>IF([@[Vehicle ID]]="","",IFERROR(INDEX(tblVehicles[Unit Description],MATCH([@[Vehicle ID]],tblVehicles[Vehicle ID],0)),"Not Found"))</f>
        <v/>
      </c>
      <c r="O94" s="53">
        <f>IF([@[Route ID]]="","",IFERROR(INDEX(tblRoutes[Scheduled Miles],MATCH([@[Route ID]],tblRoutes[Route ID],0)),""))</f>
        <v/>
      </c>
      <c r="P94" s="16">
        <f>IF([@[Route ID]]="","",IFERROR(INDEX(tblRoutes[Planned Stops],MATCH([@[Route ID]],tblRoutes[Route ID],0)),""))</f>
        <v/>
      </c>
      <c r="Q94" s="53">
        <f>IF(OR([@[Scheduled Miles]]="",[@[Vehicle ID]]=""),"",IFERROR([@[Scheduled Miles]]/INDEX(tblVehicles[MPG],MATCH([@[Vehicle ID]],tblVehicles[Vehicle ID],0)),""))</f>
        <v/>
      </c>
      <c r="R94" s="57">
        <f>IF(OR([@[Estimated Gallons]]="",[@[Estimated Hours]]="",[@[Driver ID]]=""),"",IFERROR([@[Estimated Gallons]]*'Settings'!$B$4+[@[Scheduled Miles]]*'Settings'!$B$5+[@[Estimated Hours]]*INDEX(tblDrivers[Hourly Rate],MATCH([@[Driver ID]],tblDrivers[Driver ID],0)),""))</f>
        <v/>
      </c>
      <c r="S94" s="26" t="n"/>
      <c r="T94" s="30" t="n"/>
      <c r="U9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9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9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94" s="23">
        <f>IF(COUNTA([@[Roster ID]],[@[Service Date]],[@[Route ID]],[@[Scheduled Start]],[@[Scheduled End]],[@[Driver ID]],[@[Vehicle ID]],[@Status],[@[Dispatch Notes]])=0,"",IF([@Status]="Canceled","Not Required",IF(AND([@[Driver Check]]="OK",[@[Vehicle Check]]="OK",[@[Schedule Check]]="OK"),"OK","Review")))</f>
        <v/>
      </c>
      <c r="Y94" s="58">
        <f>IF(OR([@[Service Date]]="",[@[Scheduled Start]]=""),"",IFERROR([@[Service Date]]+[@[Scheduled Start]],""))</f>
        <v/>
      </c>
      <c r="Z94" s="58">
        <f>IF(OR([@[Service Date]]="",[@[Scheduled Start]]="",[@[Scheduled End]]=""),"",IFERROR([@[Service Date]]+[@[Scheduled End]]+IF([@[Scheduled End]]&lt;[@[Scheduled Start]],1,0),""))</f>
        <v/>
      </c>
    </row>
    <row r="95">
      <c r="A95" s="26" t="n"/>
      <c r="B95" s="56" t="n"/>
      <c r="C95" s="23">
        <f>IF([@[Service Date]]="","",TEXT([@[Service Date]],"ddd"))</f>
        <v/>
      </c>
      <c r="D95" s="26" t="n"/>
      <c r="E95" s="24">
        <f>IF([@[Route ID]]="","",IFERROR(INDEX(tblRoutes[Route Name],MATCH([@[Route ID]],tblRoutes[Route ID],0)),"Not Found"))</f>
        <v/>
      </c>
      <c r="F95" s="24">
        <f>IF([@[Route ID]]="","",IFERROR(INDEX(tblRoutes[Origin],MATCH([@[Route ID]],tblRoutes[Route ID],0)),"Not Found"))</f>
        <v/>
      </c>
      <c r="G95" s="24">
        <f>IF([@[Route ID]]="","",IFERROR(INDEX(tblRoutes[Destination],MATCH([@[Route ID]],tblRoutes[Route ID],0)),"Not Found"))</f>
        <v/>
      </c>
      <c r="H95" s="28" t="n"/>
      <c r="I95" s="28" t="n"/>
      <c r="J95" s="25">
        <f>IF(OR([@[Start Date/Time]]="",[@[End Date/Time]]=""),"",IFERROR(([@[End Date/Time]]-[@[Start Date/Time]])*24,""))</f>
        <v/>
      </c>
      <c r="K95" s="26" t="n"/>
      <c r="L95" s="24">
        <f>IF([@[Driver ID]]="","",IFERROR(INDEX(tblDrivers[Driver Name],MATCH([@[Driver ID]],tblDrivers[Driver ID],0)),"Not Found"))</f>
        <v/>
      </c>
      <c r="M95" s="26" t="n"/>
      <c r="N95" s="24">
        <f>IF([@[Vehicle ID]]="","",IFERROR(INDEX(tblVehicles[Unit Description],MATCH([@[Vehicle ID]],tblVehicles[Vehicle ID],0)),"Not Found"))</f>
        <v/>
      </c>
      <c r="O95" s="53">
        <f>IF([@[Route ID]]="","",IFERROR(INDEX(tblRoutes[Scheduled Miles],MATCH([@[Route ID]],tblRoutes[Route ID],0)),""))</f>
        <v/>
      </c>
      <c r="P95" s="16">
        <f>IF([@[Route ID]]="","",IFERROR(INDEX(tblRoutes[Planned Stops],MATCH([@[Route ID]],tblRoutes[Route ID],0)),""))</f>
        <v/>
      </c>
      <c r="Q95" s="53">
        <f>IF(OR([@[Scheduled Miles]]="",[@[Vehicle ID]]=""),"",IFERROR([@[Scheduled Miles]]/INDEX(tblVehicles[MPG],MATCH([@[Vehicle ID]],tblVehicles[Vehicle ID],0)),""))</f>
        <v/>
      </c>
      <c r="R95" s="57">
        <f>IF(OR([@[Estimated Gallons]]="",[@[Estimated Hours]]="",[@[Driver ID]]=""),"",IFERROR([@[Estimated Gallons]]*'Settings'!$B$4+[@[Scheduled Miles]]*'Settings'!$B$5+[@[Estimated Hours]]*INDEX(tblDrivers[Hourly Rate],MATCH([@[Driver ID]],tblDrivers[Driver ID],0)),""))</f>
        <v/>
      </c>
      <c r="S95" s="26" t="n"/>
      <c r="T95" s="30" t="n"/>
      <c r="U9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9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9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95" s="23">
        <f>IF(COUNTA([@[Roster ID]],[@[Service Date]],[@[Route ID]],[@[Scheduled Start]],[@[Scheduled End]],[@[Driver ID]],[@[Vehicle ID]],[@Status],[@[Dispatch Notes]])=0,"",IF([@Status]="Canceled","Not Required",IF(AND([@[Driver Check]]="OK",[@[Vehicle Check]]="OK",[@[Schedule Check]]="OK"),"OK","Review")))</f>
        <v/>
      </c>
      <c r="Y95" s="58">
        <f>IF(OR([@[Service Date]]="",[@[Scheduled Start]]=""),"",IFERROR([@[Service Date]]+[@[Scheduled Start]],""))</f>
        <v/>
      </c>
      <c r="Z95" s="58">
        <f>IF(OR([@[Service Date]]="",[@[Scheduled Start]]="",[@[Scheduled End]]=""),"",IFERROR([@[Service Date]]+[@[Scheduled End]]+IF([@[Scheduled End]]&lt;[@[Scheduled Start]],1,0),""))</f>
        <v/>
      </c>
    </row>
    <row r="96">
      <c r="A96" s="26" t="n"/>
      <c r="B96" s="56" t="n"/>
      <c r="C96" s="23">
        <f>IF([@[Service Date]]="","",TEXT([@[Service Date]],"ddd"))</f>
        <v/>
      </c>
      <c r="D96" s="26" t="n"/>
      <c r="E96" s="24">
        <f>IF([@[Route ID]]="","",IFERROR(INDEX(tblRoutes[Route Name],MATCH([@[Route ID]],tblRoutes[Route ID],0)),"Not Found"))</f>
        <v/>
      </c>
      <c r="F96" s="24">
        <f>IF([@[Route ID]]="","",IFERROR(INDEX(tblRoutes[Origin],MATCH([@[Route ID]],tblRoutes[Route ID],0)),"Not Found"))</f>
        <v/>
      </c>
      <c r="G96" s="24">
        <f>IF([@[Route ID]]="","",IFERROR(INDEX(tblRoutes[Destination],MATCH([@[Route ID]],tblRoutes[Route ID],0)),"Not Found"))</f>
        <v/>
      </c>
      <c r="H96" s="28" t="n"/>
      <c r="I96" s="28" t="n"/>
      <c r="J96" s="25">
        <f>IF(OR([@[Start Date/Time]]="",[@[End Date/Time]]=""),"",IFERROR(([@[End Date/Time]]-[@[Start Date/Time]])*24,""))</f>
        <v/>
      </c>
      <c r="K96" s="26" t="n"/>
      <c r="L96" s="24">
        <f>IF([@[Driver ID]]="","",IFERROR(INDEX(tblDrivers[Driver Name],MATCH([@[Driver ID]],tblDrivers[Driver ID],0)),"Not Found"))</f>
        <v/>
      </c>
      <c r="M96" s="26" t="n"/>
      <c r="N96" s="24">
        <f>IF([@[Vehicle ID]]="","",IFERROR(INDEX(tblVehicles[Unit Description],MATCH([@[Vehicle ID]],tblVehicles[Vehicle ID],0)),"Not Found"))</f>
        <v/>
      </c>
      <c r="O96" s="53">
        <f>IF([@[Route ID]]="","",IFERROR(INDEX(tblRoutes[Scheduled Miles],MATCH([@[Route ID]],tblRoutes[Route ID],0)),""))</f>
        <v/>
      </c>
      <c r="P96" s="16">
        <f>IF([@[Route ID]]="","",IFERROR(INDEX(tblRoutes[Planned Stops],MATCH([@[Route ID]],tblRoutes[Route ID],0)),""))</f>
        <v/>
      </c>
      <c r="Q96" s="53">
        <f>IF(OR([@[Scheduled Miles]]="",[@[Vehicle ID]]=""),"",IFERROR([@[Scheduled Miles]]/INDEX(tblVehicles[MPG],MATCH([@[Vehicle ID]],tblVehicles[Vehicle ID],0)),""))</f>
        <v/>
      </c>
      <c r="R96" s="57">
        <f>IF(OR([@[Estimated Gallons]]="",[@[Estimated Hours]]="",[@[Driver ID]]=""),"",IFERROR([@[Estimated Gallons]]*'Settings'!$B$4+[@[Scheduled Miles]]*'Settings'!$B$5+[@[Estimated Hours]]*INDEX(tblDrivers[Hourly Rate],MATCH([@[Driver ID]],tblDrivers[Driver ID],0)),""))</f>
        <v/>
      </c>
      <c r="S96" s="26" t="n"/>
      <c r="T96" s="30" t="n"/>
      <c r="U9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9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9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96" s="23">
        <f>IF(COUNTA([@[Roster ID]],[@[Service Date]],[@[Route ID]],[@[Scheduled Start]],[@[Scheduled End]],[@[Driver ID]],[@[Vehicle ID]],[@Status],[@[Dispatch Notes]])=0,"",IF([@Status]="Canceled","Not Required",IF(AND([@[Driver Check]]="OK",[@[Vehicle Check]]="OK",[@[Schedule Check]]="OK"),"OK","Review")))</f>
        <v/>
      </c>
      <c r="Y96" s="58">
        <f>IF(OR([@[Service Date]]="",[@[Scheduled Start]]=""),"",IFERROR([@[Service Date]]+[@[Scheduled Start]],""))</f>
        <v/>
      </c>
      <c r="Z96" s="58">
        <f>IF(OR([@[Service Date]]="",[@[Scheduled Start]]="",[@[Scheduled End]]=""),"",IFERROR([@[Service Date]]+[@[Scheduled End]]+IF([@[Scheduled End]]&lt;[@[Scheduled Start]],1,0),""))</f>
        <v/>
      </c>
    </row>
    <row r="97">
      <c r="A97" s="26" t="n"/>
      <c r="B97" s="56" t="n"/>
      <c r="C97" s="23">
        <f>IF([@[Service Date]]="","",TEXT([@[Service Date]],"ddd"))</f>
        <v/>
      </c>
      <c r="D97" s="26" t="n"/>
      <c r="E97" s="24">
        <f>IF([@[Route ID]]="","",IFERROR(INDEX(tblRoutes[Route Name],MATCH([@[Route ID]],tblRoutes[Route ID],0)),"Not Found"))</f>
        <v/>
      </c>
      <c r="F97" s="24">
        <f>IF([@[Route ID]]="","",IFERROR(INDEX(tblRoutes[Origin],MATCH([@[Route ID]],tblRoutes[Route ID],0)),"Not Found"))</f>
        <v/>
      </c>
      <c r="G97" s="24">
        <f>IF([@[Route ID]]="","",IFERROR(INDEX(tblRoutes[Destination],MATCH([@[Route ID]],tblRoutes[Route ID],0)),"Not Found"))</f>
        <v/>
      </c>
      <c r="H97" s="28" t="n"/>
      <c r="I97" s="28" t="n"/>
      <c r="J97" s="25">
        <f>IF(OR([@[Start Date/Time]]="",[@[End Date/Time]]=""),"",IFERROR(([@[End Date/Time]]-[@[Start Date/Time]])*24,""))</f>
        <v/>
      </c>
      <c r="K97" s="26" t="n"/>
      <c r="L97" s="24">
        <f>IF([@[Driver ID]]="","",IFERROR(INDEX(tblDrivers[Driver Name],MATCH([@[Driver ID]],tblDrivers[Driver ID],0)),"Not Found"))</f>
        <v/>
      </c>
      <c r="M97" s="26" t="n"/>
      <c r="N97" s="24">
        <f>IF([@[Vehicle ID]]="","",IFERROR(INDEX(tblVehicles[Unit Description],MATCH([@[Vehicle ID]],tblVehicles[Vehicle ID],0)),"Not Found"))</f>
        <v/>
      </c>
      <c r="O97" s="53">
        <f>IF([@[Route ID]]="","",IFERROR(INDEX(tblRoutes[Scheduled Miles],MATCH([@[Route ID]],tblRoutes[Route ID],0)),""))</f>
        <v/>
      </c>
      <c r="P97" s="16">
        <f>IF([@[Route ID]]="","",IFERROR(INDEX(tblRoutes[Planned Stops],MATCH([@[Route ID]],tblRoutes[Route ID],0)),""))</f>
        <v/>
      </c>
      <c r="Q97" s="53">
        <f>IF(OR([@[Scheduled Miles]]="",[@[Vehicle ID]]=""),"",IFERROR([@[Scheduled Miles]]/INDEX(tblVehicles[MPG],MATCH([@[Vehicle ID]],tblVehicles[Vehicle ID],0)),""))</f>
        <v/>
      </c>
      <c r="R97" s="57">
        <f>IF(OR([@[Estimated Gallons]]="",[@[Estimated Hours]]="",[@[Driver ID]]=""),"",IFERROR([@[Estimated Gallons]]*'Settings'!$B$4+[@[Scheduled Miles]]*'Settings'!$B$5+[@[Estimated Hours]]*INDEX(tblDrivers[Hourly Rate],MATCH([@[Driver ID]],tblDrivers[Driver ID],0)),""))</f>
        <v/>
      </c>
      <c r="S97" s="26" t="n"/>
      <c r="T97" s="30" t="n"/>
      <c r="U9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9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9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97" s="23">
        <f>IF(COUNTA([@[Roster ID]],[@[Service Date]],[@[Route ID]],[@[Scheduled Start]],[@[Scheduled End]],[@[Driver ID]],[@[Vehicle ID]],[@Status],[@[Dispatch Notes]])=0,"",IF([@Status]="Canceled","Not Required",IF(AND([@[Driver Check]]="OK",[@[Vehicle Check]]="OK",[@[Schedule Check]]="OK"),"OK","Review")))</f>
        <v/>
      </c>
      <c r="Y97" s="58">
        <f>IF(OR([@[Service Date]]="",[@[Scheduled Start]]=""),"",IFERROR([@[Service Date]]+[@[Scheduled Start]],""))</f>
        <v/>
      </c>
      <c r="Z97" s="58">
        <f>IF(OR([@[Service Date]]="",[@[Scheduled Start]]="",[@[Scheduled End]]=""),"",IFERROR([@[Service Date]]+[@[Scheduled End]]+IF([@[Scheduled End]]&lt;[@[Scheduled Start]],1,0),""))</f>
        <v/>
      </c>
    </row>
    <row r="98">
      <c r="A98" s="26" t="n"/>
      <c r="B98" s="56" t="n"/>
      <c r="C98" s="23">
        <f>IF([@[Service Date]]="","",TEXT([@[Service Date]],"ddd"))</f>
        <v/>
      </c>
      <c r="D98" s="26" t="n"/>
      <c r="E98" s="24">
        <f>IF([@[Route ID]]="","",IFERROR(INDEX(tblRoutes[Route Name],MATCH([@[Route ID]],tblRoutes[Route ID],0)),"Not Found"))</f>
        <v/>
      </c>
      <c r="F98" s="24">
        <f>IF([@[Route ID]]="","",IFERROR(INDEX(tblRoutes[Origin],MATCH([@[Route ID]],tblRoutes[Route ID],0)),"Not Found"))</f>
        <v/>
      </c>
      <c r="G98" s="24">
        <f>IF([@[Route ID]]="","",IFERROR(INDEX(tblRoutes[Destination],MATCH([@[Route ID]],tblRoutes[Route ID],0)),"Not Found"))</f>
        <v/>
      </c>
      <c r="H98" s="28" t="n"/>
      <c r="I98" s="28" t="n"/>
      <c r="J98" s="25">
        <f>IF(OR([@[Start Date/Time]]="",[@[End Date/Time]]=""),"",IFERROR(([@[End Date/Time]]-[@[Start Date/Time]])*24,""))</f>
        <v/>
      </c>
      <c r="K98" s="26" t="n"/>
      <c r="L98" s="24">
        <f>IF([@[Driver ID]]="","",IFERROR(INDEX(tblDrivers[Driver Name],MATCH([@[Driver ID]],tblDrivers[Driver ID],0)),"Not Found"))</f>
        <v/>
      </c>
      <c r="M98" s="26" t="n"/>
      <c r="N98" s="24">
        <f>IF([@[Vehicle ID]]="","",IFERROR(INDEX(tblVehicles[Unit Description],MATCH([@[Vehicle ID]],tblVehicles[Vehicle ID],0)),"Not Found"))</f>
        <v/>
      </c>
      <c r="O98" s="53">
        <f>IF([@[Route ID]]="","",IFERROR(INDEX(tblRoutes[Scheduled Miles],MATCH([@[Route ID]],tblRoutes[Route ID],0)),""))</f>
        <v/>
      </c>
      <c r="P98" s="16">
        <f>IF([@[Route ID]]="","",IFERROR(INDEX(tblRoutes[Planned Stops],MATCH([@[Route ID]],tblRoutes[Route ID],0)),""))</f>
        <v/>
      </c>
      <c r="Q98" s="53">
        <f>IF(OR([@[Scheduled Miles]]="",[@[Vehicle ID]]=""),"",IFERROR([@[Scheduled Miles]]/INDEX(tblVehicles[MPG],MATCH([@[Vehicle ID]],tblVehicles[Vehicle ID],0)),""))</f>
        <v/>
      </c>
      <c r="R98" s="57">
        <f>IF(OR([@[Estimated Gallons]]="",[@[Estimated Hours]]="",[@[Driver ID]]=""),"",IFERROR([@[Estimated Gallons]]*'Settings'!$B$4+[@[Scheduled Miles]]*'Settings'!$B$5+[@[Estimated Hours]]*INDEX(tblDrivers[Hourly Rate],MATCH([@[Driver ID]],tblDrivers[Driver ID],0)),""))</f>
        <v/>
      </c>
      <c r="S98" s="26" t="n"/>
      <c r="T98" s="30" t="n"/>
      <c r="U9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9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9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98" s="23">
        <f>IF(COUNTA([@[Roster ID]],[@[Service Date]],[@[Route ID]],[@[Scheduled Start]],[@[Scheduled End]],[@[Driver ID]],[@[Vehicle ID]],[@Status],[@[Dispatch Notes]])=0,"",IF([@Status]="Canceled","Not Required",IF(AND([@[Driver Check]]="OK",[@[Vehicle Check]]="OK",[@[Schedule Check]]="OK"),"OK","Review")))</f>
        <v/>
      </c>
      <c r="Y98" s="58">
        <f>IF(OR([@[Service Date]]="",[@[Scheduled Start]]=""),"",IFERROR([@[Service Date]]+[@[Scheduled Start]],""))</f>
        <v/>
      </c>
      <c r="Z98" s="58">
        <f>IF(OR([@[Service Date]]="",[@[Scheduled Start]]="",[@[Scheduled End]]=""),"",IFERROR([@[Service Date]]+[@[Scheduled End]]+IF([@[Scheduled End]]&lt;[@[Scheduled Start]],1,0),""))</f>
        <v/>
      </c>
    </row>
    <row r="99">
      <c r="A99" s="26" t="n"/>
      <c r="B99" s="56" t="n"/>
      <c r="C99" s="23">
        <f>IF([@[Service Date]]="","",TEXT([@[Service Date]],"ddd"))</f>
        <v/>
      </c>
      <c r="D99" s="26" t="n"/>
      <c r="E99" s="24">
        <f>IF([@[Route ID]]="","",IFERROR(INDEX(tblRoutes[Route Name],MATCH([@[Route ID]],tblRoutes[Route ID],0)),"Not Found"))</f>
        <v/>
      </c>
      <c r="F99" s="24">
        <f>IF([@[Route ID]]="","",IFERROR(INDEX(tblRoutes[Origin],MATCH([@[Route ID]],tblRoutes[Route ID],0)),"Not Found"))</f>
        <v/>
      </c>
      <c r="G99" s="24">
        <f>IF([@[Route ID]]="","",IFERROR(INDEX(tblRoutes[Destination],MATCH([@[Route ID]],tblRoutes[Route ID],0)),"Not Found"))</f>
        <v/>
      </c>
      <c r="H99" s="28" t="n"/>
      <c r="I99" s="28" t="n"/>
      <c r="J99" s="25">
        <f>IF(OR([@[Start Date/Time]]="",[@[End Date/Time]]=""),"",IFERROR(([@[End Date/Time]]-[@[Start Date/Time]])*24,""))</f>
        <v/>
      </c>
      <c r="K99" s="26" t="n"/>
      <c r="L99" s="24">
        <f>IF([@[Driver ID]]="","",IFERROR(INDEX(tblDrivers[Driver Name],MATCH([@[Driver ID]],tblDrivers[Driver ID],0)),"Not Found"))</f>
        <v/>
      </c>
      <c r="M99" s="26" t="n"/>
      <c r="N99" s="24">
        <f>IF([@[Vehicle ID]]="","",IFERROR(INDEX(tblVehicles[Unit Description],MATCH([@[Vehicle ID]],tblVehicles[Vehicle ID],0)),"Not Found"))</f>
        <v/>
      </c>
      <c r="O99" s="53">
        <f>IF([@[Route ID]]="","",IFERROR(INDEX(tblRoutes[Scheduled Miles],MATCH([@[Route ID]],tblRoutes[Route ID],0)),""))</f>
        <v/>
      </c>
      <c r="P99" s="16">
        <f>IF([@[Route ID]]="","",IFERROR(INDEX(tblRoutes[Planned Stops],MATCH([@[Route ID]],tblRoutes[Route ID],0)),""))</f>
        <v/>
      </c>
      <c r="Q99" s="53">
        <f>IF(OR([@[Scheduled Miles]]="",[@[Vehicle ID]]=""),"",IFERROR([@[Scheduled Miles]]/INDEX(tblVehicles[MPG],MATCH([@[Vehicle ID]],tblVehicles[Vehicle ID],0)),""))</f>
        <v/>
      </c>
      <c r="R99" s="57">
        <f>IF(OR([@[Estimated Gallons]]="",[@[Estimated Hours]]="",[@[Driver ID]]=""),"",IFERROR([@[Estimated Gallons]]*'Settings'!$B$4+[@[Scheduled Miles]]*'Settings'!$B$5+[@[Estimated Hours]]*INDEX(tblDrivers[Hourly Rate],MATCH([@[Driver ID]],tblDrivers[Driver ID],0)),""))</f>
        <v/>
      </c>
      <c r="S99" s="26" t="n"/>
      <c r="T99" s="30" t="n"/>
      <c r="U9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9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9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99" s="23">
        <f>IF(COUNTA([@[Roster ID]],[@[Service Date]],[@[Route ID]],[@[Scheduled Start]],[@[Scheduled End]],[@[Driver ID]],[@[Vehicle ID]],[@Status],[@[Dispatch Notes]])=0,"",IF([@Status]="Canceled","Not Required",IF(AND([@[Driver Check]]="OK",[@[Vehicle Check]]="OK",[@[Schedule Check]]="OK"),"OK","Review")))</f>
        <v/>
      </c>
      <c r="Y99" s="58">
        <f>IF(OR([@[Service Date]]="",[@[Scheduled Start]]=""),"",IFERROR([@[Service Date]]+[@[Scheduled Start]],""))</f>
        <v/>
      </c>
      <c r="Z99" s="58">
        <f>IF(OR([@[Service Date]]="",[@[Scheduled Start]]="",[@[Scheduled End]]=""),"",IFERROR([@[Service Date]]+[@[Scheduled End]]+IF([@[Scheduled End]]&lt;[@[Scheduled Start]],1,0),""))</f>
        <v/>
      </c>
    </row>
    <row r="100">
      <c r="A100" s="26" t="n"/>
      <c r="B100" s="56" t="n"/>
      <c r="C100" s="23">
        <f>IF([@[Service Date]]="","",TEXT([@[Service Date]],"ddd"))</f>
        <v/>
      </c>
      <c r="D100" s="26" t="n"/>
      <c r="E100" s="24">
        <f>IF([@[Route ID]]="","",IFERROR(INDEX(tblRoutes[Route Name],MATCH([@[Route ID]],tblRoutes[Route ID],0)),"Not Found"))</f>
        <v/>
      </c>
      <c r="F100" s="24">
        <f>IF([@[Route ID]]="","",IFERROR(INDEX(tblRoutes[Origin],MATCH([@[Route ID]],tblRoutes[Route ID],0)),"Not Found"))</f>
        <v/>
      </c>
      <c r="G100" s="24">
        <f>IF([@[Route ID]]="","",IFERROR(INDEX(tblRoutes[Destination],MATCH([@[Route ID]],tblRoutes[Route ID],0)),"Not Found"))</f>
        <v/>
      </c>
      <c r="H100" s="28" t="n"/>
      <c r="I100" s="28" t="n"/>
      <c r="J100" s="25">
        <f>IF(OR([@[Start Date/Time]]="",[@[End Date/Time]]=""),"",IFERROR(([@[End Date/Time]]-[@[Start Date/Time]])*24,""))</f>
        <v/>
      </c>
      <c r="K100" s="26" t="n"/>
      <c r="L100" s="24">
        <f>IF([@[Driver ID]]="","",IFERROR(INDEX(tblDrivers[Driver Name],MATCH([@[Driver ID]],tblDrivers[Driver ID],0)),"Not Found"))</f>
        <v/>
      </c>
      <c r="M100" s="26" t="n"/>
      <c r="N100" s="24">
        <f>IF([@[Vehicle ID]]="","",IFERROR(INDEX(tblVehicles[Unit Description],MATCH([@[Vehicle ID]],tblVehicles[Vehicle ID],0)),"Not Found"))</f>
        <v/>
      </c>
      <c r="O100" s="53">
        <f>IF([@[Route ID]]="","",IFERROR(INDEX(tblRoutes[Scheduled Miles],MATCH([@[Route ID]],tblRoutes[Route ID],0)),""))</f>
        <v/>
      </c>
      <c r="P100" s="16">
        <f>IF([@[Route ID]]="","",IFERROR(INDEX(tblRoutes[Planned Stops],MATCH([@[Route ID]],tblRoutes[Route ID],0)),""))</f>
        <v/>
      </c>
      <c r="Q100" s="53">
        <f>IF(OR([@[Scheduled Miles]]="",[@[Vehicle ID]]=""),"",IFERROR([@[Scheduled Miles]]/INDEX(tblVehicles[MPG],MATCH([@[Vehicle ID]],tblVehicles[Vehicle ID],0)),""))</f>
        <v/>
      </c>
      <c r="R100" s="57">
        <f>IF(OR([@[Estimated Gallons]]="",[@[Estimated Hours]]="",[@[Driver ID]]=""),"",IFERROR([@[Estimated Gallons]]*'Settings'!$B$4+[@[Scheduled Miles]]*'Settings'!$B$5+[@[Estimated Hours]]*INDEX(tblDrivers[Hourly Rate],MATCH([@[Driver ID]],tblDrivers[Driver ID],0)),""))</f>
        <v/>
      </c>
      <c r="S100" s="26" t="n"/>
      <c r="T100" s="30" t="n"/>
      <c r="U10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0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0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00" s="23">
        <f>IF(COUNTA([@[Roster ID]],[@[Service Date]],[@[Route ID]],[@[Scheduled Start]],[@[Scheduled End]],[@[Driver ID]],[@[Vehicle ID]],[@Status],[@[Dispatch Notes]])=0,"",IF([@Status]="Canceled","Not Required",IF(AND([@[Driver Check]]="OK",[@[Vehicle Check]]="OK",[@[Schedule Check]]="OK"),"OK","Review")))</f>
        <v/>
      </c>
      <c r="Y100" s="58">
        <f>IF(OR([@[Service Date]]="",[@[Scheduled Start]]=""),"",IFERROR([@[Service Date]]+[@[Scheduled Start]],""))</f>
        <v/>
      </c>
      <c r="Z100" s="58">
        <f>IF(OR([@[Service Date]]="",[@[Scheduled Start]]="",[@[Scheduled End]]=""),"",IFERROR([@[Service Date]]+[@[Scheduled End]]+IF([@[Scheduled End]]&lt;[@[Scheduled Start]],1,0),""))</f>
        <v/>
      </c>
    </row>
    <row r="101">
      <c r="A101" s="26" t="n"/>
      <c r="B101" s="56" t="n"/>
      <c r="C101" s="23">
        <f>IF([@[Service Date]]="","",TEXT([@[Service Date]],"ddd"))</f>
        <v/>
      </c>
      <c r="D101" s="26" t="n"/>
      <c r="E101" s="24">
        <f>IF([@[Route ID]]="","",IFERROR(INDEX(tblRoutes[Route Name],MATCH([@[Route ID]],tblRoutes[Route ID],0)),"Not Found"))</f>
        <v/>
      </c>
      <c r="F101" s="24">
        <f>IF([@[Route ID]]="","",IFERROR(INDEX(tblRoutes[Origin],MATCH([@[Route ID]],tblRoutes[Route ID],0)),"Not Found"))</f>
        <v/>
      </c>
      <c r="G101" s="24">
        <f>IF([@[Route ID]]="","",IFERROR(INDEX(tblRoutes[Destination],MATCH([@[Route ID]],tblRoutes[Route ID],0)),"Not Found"))</f>
        <v/>
      </c>
      <c r="H101" s="28" t="n"/>
      <c r="I101" s="28" t="n"/>
      <c r="J101" s="25">
        <f>IF(OR([@[Start Date/Time]]="",[@[End Date/Time]]=""),"",IFERROR(([@[End Date/Time]]-[@[Start Date/Time]])*24,""))</f>
        <v/>
      </c>
      <c r="K101" s="26" t="n"/>
      <c r="L101" s="24">
        <f>IF([@[Driver ID]]="","",IFERROR(INDEX(tblDrivers[Driver Name],MATCH([@[Driver ID]],tblDrivers[Driver ID],0)),"Not Found"))</f>
        <v/>
      </c>
      <c r="M101" s="26" t="n"/>
      <c r="N101" s="24">
        <f>IF([@[Vehicle ID]]="","",IFERROR(INDEX(tblVehicles[Unit Description],MATCH([@[Vehicle ID]],tblVehicles[Vehicle ID],0)),"Not Found"))</f>
        <v/>
      </c>
      <c r="O101" s="53">
        <f>IF([@[Route ID]]="","",IFERROR(INDEX(tblRoutes[Scheduled Miles],MATCH([@[Route ID]],tblRoutes[Route ID],0)),""))</f>
        <v/>
      </c>
      <c r="P101" s="16">
        <f>IF([@[Route ID]]="","",IFERROR(INDEX(tblRoutes[Planned Stops],MATCH([@[Route ID]],tblRoutes[Route ID],0)),""))</f>
        <v/>
      </c>
      <c r="Q101" s="53">
        <f>IF(OR([@[Scheduled Miles]]="",[@[Vehicle ID]]=""),"",IFERROR([@[Scheduled Miles]]/INDEX(tblVehicles[MPG],MATCH([@[Vehicle ID]],tblVehicles[Vehicle ID],0)),""))</f>
        <v/>
      </c>
      <c r="R101" s="57">
        <f>IF(OR([@[Estimated Gallons]]="",[@[Estimated Hours]]="",[@[Driver ID]]=""),"",IFERROR([@[Estimated Gallons]]*'Settings'!$B$4+[@[Scheduled Miles]]*'Settings'!$B$5+[@[Estimated Hours]]*INDEX(tblDrivers[Hourly Rate],MATCH([@[Driver ID]],tblDrivers[Driver ID],0)),""))</f>
        <v/>
      </c>
      <c r="S101" s="26" t="n"/>
      <c r="T101" s="30" t="n"/>
      <c r="U10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0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0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01" s="23">
        <f>IF(COUNTA([@[Roster ID]],[@[Service Date]],[@[Route ID]],[@[Scheduled Start]],[@[Scheduled End]],[@[Driver ID]],[@[Vehicle ID]],[@Status],[@[Dispatch Notes]])=0,"",IF([@Status]="Canceled","Not Required",IF(AND([@[Driver Check]]="OK",[@[Vehicle Check]]="OK",[@[Schedule Check]]="OK"),"OK","Review")))</f>
        <v/>
      </c>
      <c r="Y101" s="58">
        <f>IF(OR([@[Service Date]]="",[@[Scheduled Start]]=""),"",IFERROR([@[Service Date]]+[@[Scheduled Start]],""))</f>
        <v/>
      </c>
      <c r="Z101" s="58">
        <f>IF(OR([@[Service Date]]="",[@[Scheduled Start]]="",[@[Scheduled End]]=""),"",IFERROR([@[Service Date]]+[@[Scheduled End]]+IF([@[Scheduled End]]&lt;[@[Scheduled Start]],1,0),""))</f>
        <v/>
      </c>
    </row>
    <row r="102">
      <c r="A102" s="26" t="n"/>
      <c r="B102" s="56" t="n"/>
      <c r="C102" s="23">
        <f>IF([@[Service Date]]="","",TEXT([@[Service Date]],"ddd"))</f>
        <v/>
      </c>
      <c r="D102" s="26" t="n"/>
      <c r="E102" s="24">
        <f>IF([@[Route ID]]="","",IFERROR(INDEX(tblRoutes[Route Name],MATCH([@[Route ID]],tblRoutes[Route ID],0)),"Not Found"))</f>
        <v/>
      </c>
      <c r="F102" s="24">
        <f>IF([@[Route ID]]="","",IFERROR(INDEX(tblRoutes[Origin],MATCH([@[Route ID]],tblRoutes[Route ID],0)),"Not Found"))</f>
        <v/>
      </c>
      <c r="G102" s="24">
        <f>IF([@[Route ID]]="","",IFERROR(INDEX(tblRoutes[Destination],MATCH([@[Route ID]],tblRoutes[Route ID],0)),"Not Found"))</f>
        <v/>
      </c>
      <c r="H102" s="28" t="n"/>
      <c r="I102" s="28" t="n"/>
      <c r="J102" s="25">
        <f>IF(OR([@[Start Date/Time]]="",[@[End Date/Time]]=""),"",IFERROR(([@[End Date/Time]]-[@[Start Date/Time]])*24,""))</f>
        <v/>
      </c>
      <c r="K102" s="26" t="n"/>
      <c r="L102" s="24">
        <f>IF([@[Driver ID]]="","",IFERROR(INDEX(tblDrivers[Driver Name],MATCH([@[Driver ID]],tblDrivers[Driver ID],0)),"Not Found"))</f>
        <v/>
      </c>
      <c r="M102" s="26" t="n"/>
      <c r="N102" s="24">
        <f>IF([@[Vehicle ID]]="","",IFERROR(INDEX(tblVehicles[Unit Description],MATCH([@[Vehicle ID]],tblVehicles[Vehicle ID],0)),"Not Found"))</f>
        <v/>
      </c>
      <c r="O102" s="53">
        <f>IF([@[Route ID]]="","",IFERROR(INDEX(tblRoutes[Scheduled Miles],MATCH([@[Route ID]],tblRoutes[Route ID],0)),""))</f>
        <v/>
      </c>
      <c r="P102" s="16">
        <f>IF([@[Route ID]]="","",IFERROR(INDEX(tblRoutes[Planned Stops],MATCH([@[Route ID]],tblRoutes[Route ID],0)),""))</f>
        <v/>
      </c>
      <c r="Q102" s="53">
        <f>IF(OR([@[Scheduled Miles]]="",[@[Vehicle ID]]=""),"",IFERROR([@[Scheduled Miles]]/INDEX(tblVehicles[MPG],MATCH([@[Vehicle ID]],tblVehicles[Vehicle ID],0)),""))</f>
        <v/>
      </c>
      <c r="R102" s="57">
        <f>IF(OR([@[Estimated Gallons]]="",[@[Estimated Hours]]="",[@[Driver ID]]=""),"",IFERROR([@[Estimated Gallons]]*'Settings'!$B$4+[@[Scheduled Miles]]*'Settings'!$B$5+[@[Estimated Hours]]*INDEX(tblDrivers[Hourly Rate],MATCH([@[Driver ID]],tblDrivers[Driver ID],0)),""))</f>
        <v/>
      </c>
      <c r="S102" s="26" t="n"/>
      <c r="T102" s="30" t="n"/>
      <c r="U10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0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0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02" s="23">
        <f>IF(COUNTA([@[Roster ID]],[@[Service Date]],[@[Route ID]],[@[Scheduled Start]],[@[Scheduled End]],[@[Driver ID]],[@[Vehicle ID]],[@Status],[@[Dispatch Notes]])=0,"",IF([@Status]="Canceled","Not Required",IF(AND([@[Driver Check]]="OK",[@[Vehicle Check]]="OK",[@[Schedule Check]]="OK"),"OK","Review")))</f>
        <v/>
      </c>
      <c r="Y102" s="58">
        <f>IF(OR([@[Service Date]]="",[@[Scheduled Start]]=""),"",IFERROR([@[Service Date]]+[@[Scheduled Start]],""))</f>
        <v/>
      </c>
      <c r="Z102" s="58">
        <f>IF(OR([@[Service Date]]="",[@[Scheduled Start]]="",[@[Scheduled End]]=""),"",IFERROR([@[Service Date]]+[@[Scheduled End]]+IF([@[Scheduled End]]&lt;[@[Scheduled Start]],1,0),""))</f>
        <v/>
      </c>
    </row>
    <row r="103">
      <c r="A103" s="26" t="n"/>
      <c r="B103" s="56" t="n"/>
      <c r="C103" s="23">
        <f>IF([@[Service Date]]="","",TEXT([@[Service Date]],"ddd"))</f>
        <v/>
      </c>
      <c r="D103" s="26" t="n"/>
      <c r="E103" s="24">
        <f>IF([@[Route ID]]="","",IFERROR(INDEX(tblRoutes[Route Name],MATCH([@[Route ID]],tblRoutes[Route ID],0)),"Not Found"))</f>
        <v/>
      </c>
      <c r="F103" s="24">
        <f>IF([@[Route ID]]="","",IFERROR(INDEX(tblRoutes[Origin],MATCH([@[Route ID]],tblRoutes[Route ID],0)),"Not Found"))</f>
        <v/>
      </c>
      <c r="G103" s="24">
        <f>IF([@[Route ID]]="","",IFERROR(INDEX(tblRoutes[Destination],MATCH([@[Route ID]],tblRoutes[Route ID],0)),"Not Found"))</f>
        <v/>
      </c>
      <c r="H103" s="28" t="n"/>
      <c r="I103" s="28" t="n"/>
      <c r="J103" s="25">
        <f>IF(OR([@[Start Date/Time]]="",[@[End Date/Time]]=""),"",IFERROR(([@[End Date/Time]]-[@[Start Date/Time]])*24,""))</f>
        <v/>
      </c>
      <c r="K103" s="26" t="n"/>
      <c r="L103" s="24">
        <f>IF([@[Driver ID]]="","",IFERROR(INDEX(tblDrivers[Driver Name],MATCH([@[Driver ID]],tblDrivers[Driver ID],0)),"Not Found"))</f>
        <v/>
      </c>
      <c r="M103" s="26" t="n"/>
      <c r="N103" s="24">
        <f>IF([@[Vehicle ID]]="","",IFERROR(INDEX(tblVehicles[Unit Description],MATCH([@[Vehicle ID]],tblVehicles[Vehicle ID],0)),"Not Found"))</f>
        <v/>
      </c>
      <c r="O103" s="53">
        <f>IF([@[Route ID]]="","",IFERROR(INDEX(tblRoutes[Scheduled Miles],MATCH([@[Route ID]],tblRoutes[Route ID],0)),""))</f>
        <v/>
      </c>
      <c r="P103" s="16">
        <f>IF([@[Route ID]]="","",IFERROR(INDEX(tblRoutes[Planned Stops],MATCH([@[Route ID]],tblRoutes[Route ID],0)),""))</f>
        <v/>
      </c>
      <c r="Q103" s="53">
        <f>IF(OR([@[Scheduled Miles]]="",[@[Vehicle ID]]=""),"",IFERROR([@[Scheduled Miles]]/INDEX(tblVehicles[MPG],MATCH([@[Vehicle ID]],tblVehicles[Vehicle ID],0)),""))</f>
        <v/>
      </c>
      <c r="R103" s="57">
        <f>IF(OR([@[Estimated Gallons]]="",[@[Estimated Hours]]="",[@[Driver ID]]=""),"",IFERROR([@[Estimated Gallons]]*'Settings'!$B$4+[@[Scheduled Miles]]*'Settings'!$B$5+[@[Estimated Hours]]*INDEX(tblDrivers[Hourly Rate],MATCH([@[Driver ID]],tblDrivers[Driver ID],0)),""))</f>
        <v/>
      </c>
      <c r="S103" s="26" t="n"/>
      <c r="T103" s="30" t="n"/>
      <c r="U10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0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0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03" s="23">
        <f>IF(COUNTA([@[Roster ID]],[@[Service Date]],[@[Route ID]],[@[Scheduled Start]],[@[Scheduled End]],[@[Driver ID]],[@[Vehicle ID]],[@Status],[@[Dispatch Notes]])=0,"",IF([@Status]="Canceled","Not Required",IF(AND([@[Driver Check]]="OK",[@[Vehicle Check]]="OK",[@[Schedule Check]]="OK"),"OK","Review")))</f>
        <v/>
      </c>
      <c r="Y103" s="58">
        <f>IF(OR([@[Service Date]]="",[@[Scheduled Start]]=""),"",IFERROR([@[Service Date]]+[@[Scheduled Start]],""))</f>
        <v/>
      </c>
      <c r="Z103" s="58">
        <f>IF(OR([@[Service Date]]="",[@[Scheduled Start]]="",[@[Scheduled End]]=""),"",IFERROR([@[Service Date]]+[@[Scheduled End]]+IF([@[Scheduled End]]&lt;[@[Scheduled Start]],1,0),""))</f>
        <v/>
      </c>
    </row>
    <row r="104">
      <c r="A104" s="26" t="n"/>
      <c r="B104" s="56" t="n"/>
      <c r="C104" s="23">
        <f>IF([@[Service Date]]="","",TEXT([@[Service Date]],"ddd"))</f>
        <v/>
      </c>
      <c r="D104" s="26" t="n"/>
      <c r="E104" s="24">
        <f>IF([@[Route ID]]="","",IFERROR(INDEX(tblRoutes[Route Name],MATCH([@[Route ID]],tblRoutes[Route ID],0)),"Not Found"))</f>
        <v/>
      </c>
      <c r="F104" s="24">
        <f>IF([@[Route ID]]="","",IFERROR(INDEX(tblRoutes[Origin],MATCH([@[Route ID]],tblRoutes[Route ID],0)),"Not Found"))</f>
        <v/>
      </c>
      <c r="G104" s="24">
        <f>IF([@[Route ID]]="","",IFERROR(INDEX(tblRoutes[Destination],MATCH([@[Route ID]],tblRoutes[Route ID],0)),"Not Found"))</f>
        <v/>
      </c>
      <c r="H104" s="28" t="n"/>
      <c r="I104" s="28" t="n"/>
      <c r="J104" s="25">
        <f>IF(OR([@[Start Date/Time]]="",[@[End Date/Time]]=""),"",IFERROR(([@[End Date/Time]]-[@[Start Date/Time]])*24,""))</f>
        <v/>
      </c>
      <c r="K104" s="26" t="n"/>
      <c r="L104" s="24">
        <f>IF([@[Driver ID]]="","",IFERROR(INDEX(tblDrivers[Driver Name],MATCH([@[Driver ID]],tblDrivers[Driver ID],0)),"Not Found"))</f>
        <v/>
      </c>
      <c r="M104" s="26" t="n"/>
      <c r="N104" s="24">
        <f>IF([@[Vehicle ID]]="","",IFERROR(INDEX(tblVehicles[Unit Description],MATCH([@[Vehicle ID]],tblVehicles[Vehicle ID],0)),"Not Found"))</f>
        <v/>
      </c>
      <c r="O104" s="53">
        <f>IF([@[Route ID]]="","",IFERROR(INDEX(tblRoutes[Scheduled Miles],MATCH([@[Route ID]],tblRoutes[Route ID],0)),""))</f>
        <v/>
      </c>
      <c r="P104" s="16">
        <f>IF([@[Route ID]]="","",IFERROR(INDEX(tblRoutes[Planned Stops],MATCH([@[Route ID]],tblRoutes[Route ID],0)),""))</f>
        <v/>
      </c>
      <c r="Q104" s="53">
        <f>IF(OR([@[Scheduled Miles]]="",[@[Vehicle ID]]=""),"",IFERROR([@[Scheduled Miles]]/INDEX(tblVehicles[MPG],MATCH([@[Vehicle ID]],tblVehicles[Vehicle ID],0)),""))</f>
        <v/>
      </c>
      <c r="R104" s="57">
        <f>IF(OR([@[Estimated Gallons]]="",[@[Estimated Hours]]="",[@[Driver ID]]=""),"",IFERROR([@[Estimated Gallons]]*'Settings'!$B$4+[@[Scheduled Miles]]*'Settings'!$B$5+[@[Estimated Hours]]*INDEX(tblDrivers[Hourly Rate],MATCH([@[Driver ID]],tblDrivers[Driver ID],0)),""))</f>
        <v/>
      </c>
      <c r="S104" s="26" t="n"/>
      <c r="T104" s="30" t="n"/>
      <c r="U10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0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0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04" s="23">
        <f>IF(COUNTA([@[Roster ID]],[@[Service Date]],[@[Route ID]],[@[Scheduled Start]],[@[Scheduled End]],[@[Driver ID]],[@[Vehicle ID]],[@Status],[@[Dispatch Notes]])=0,"",IF([@Status]="Canceled","Not Required",IF(AND([@[Driver Check]]="OK",[@[Vehicle Check]]="OK",[@[Schedule Check]]="OK"),"OK","Review")))</f>
        <v/>
      </c>
      <c r="Y104" s="58">
        <f>IF(OR([@[Service Date]]="",[@[Scheduled Start]]=""),"",IFERROR([@[Service Date]]+[@[Scheduled Start]],""))</f>
        <v/>
      </c>
      <c r="Z104" s="58">
        <f>IF(OR([@[Service Date]]="",[@[Scheduled Start]]="",[@[Scheduled End]]=""),"",IFERROR([@[Service Date]]+[@[Scheduled End]]+IF([@[Scheduled End]]&lt;[@[Scheduled Start]],1,0),""))</f>
        <v/>
      </c>
    </row>
    <row r="105">
      <c r="A105" s="26" t="n"/>
      <c r="B105" s="56" t="n"/>
      <c r="C105" s="23">
        <f>IF([@[Service Date]]="","",TEXT([@[Service Date]],"ddd"))</f>
        <v/>
      </c>
      <c r="D105" s="26" t="n"/>
      <c r="E105" s="24">
        <f>IF([@[Route ID]]="","",IFERROR(INDEX(tblRoutes[Route Name],MATCH([@[Route ID]],tblRoutes[Route ID],0)),"Not Found"))</f>
        <v/>
      </c>
      <c r="F105" s="24">
        <f>IF([@[Route ID]]="","",IFERROR(INDEX(tblRoutes[Origin],MATCH([@[Route ID]],tblRoutes[Route ID],0)),"Not Found"))</f>
        <v/>
      </c>
      <c r="G105" s="24">
        <f>IF([@[Route ID]]="","",IFERROR(INDEX(tblRoutes[Destination],MATCH([@[Route ID]],tblRoutes[Route ID],0)),"Not Found"))</f>
        <v/>
      </c>
      <c r="H105" s="28" t="n"/>
      <c r="I105" s="28" t="n"/>
      <c r="J105" s="25">
        <f>IF(OR([@[Start Date/Time]]="",[@[End Date/Time]]=""),"",IFERROR(([@[End Date/Time]]-[@[Start Date/Time]])*24,""))</f>
        <v/>
      </c>
      <c r="K105" s="26" t="n"/>
      <c r="L105" s="24">
        <f>IF([@[Driver ID]]="","",IFERROR(INDEX(tblDrivers[Driver Name],MATCH([@[Driver ID]],tblDrivers[Driver ID],0)),"Not Found"))</f>
        <v/>
      </c>
      <c r="M105" s="26" t="n"/>
      <c r="N105" s="24">
        <f>IF([@[Vehicle ID]]="","",IFERROR(INDEX(tblVehicles[Unit Description],MATCH([@[Vehicle ID]],tblVehicles[Vehicle ID],0)),"Not Found"))</f>
        <v/>
      </c>
      <c r="O105" s="53">
        <f>IF([@[Route ID]]="","",IFERROR(INDEX(tblRoutes[Scheduled Miles],MATCH([@[Route ID]],tblRoutes[Route ID],0)),""))</f>
        <v/>
      </c>
      <c r="P105" s="16">
        <f>IF([@[Route ID]]="","",IFERROR(INDEX(tblRoutes[Planned Stops],MATCH([@[Route ID]],tblRoutes[Route ID],0)),""))</f>
        <v/>
      </c>
      <c r="Q105" s="53">
        <f>IF(OR([@[Scheduled Miles]]="",[@[Vehicle ID]]=""),"",IFERROR([@[Scheduled Miles]]/INDEX(tblVehicles[MPG],MATCH([@[Vehicle ID]],tblVehicles[Vehicle ID],0)),""))</f>
        <v/>
      </c>
      <c r="R105" s="57">
        <f>IF(OR([@[Estimated Gallons]]="",[@[Estimated Hours]]="",[@[Driver ID]]=""),"",IFERROR([@[Estimated Gallons]]*'Settings'!$B$4+[@[Scheduled Miles]]*'Settings'!$B$5+[@[Estimated Hours]]*INDEX(tblDrivers[Hourly Rate],MATCH([@[Driver ID]],tblDrivers[Driver ID],0)),""))</f>
        <v/>
      </c>
      <c r="S105" s="26" t="n"/>
      <c r="T105" s="30" t="n"/>
      <c r="U10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0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0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05" s="23">
        <f>IF(COUNTA([@[Roster ID]],[@[Service Date]],[@[Route ID]],[@[Scheduled Start]],[@[Scheduled End]],[@[Driver ID]],[@[Vehicle ID]],[@Status],[@[Dispatch Notes]])=0,"",IF([@Status]="Canceled","Not Required",IF(AND([@[Driver Check]]="OK",[@[Vehicle Check]]="OK",[@[Schedule Check]]="OK"),"OK","Review")))</f>
        <v/>
      </c>
      <c r="Y105" s="58">
        <f>IF(OR([@[Service Date]]="",[@[Scheduled Start]]=""),"",IFERROR([@[Service Date]]+[@[Scheduled Start]],""))</f>
        <v/>
      </c>
      <c r="Z105" s="58">
        <f>IF(OR([@[Service Date]]="",[@[Scheduled Start]]="",[@[Scheduled End]]=""),"",IFERROR([@[Service Date]]+[@[Scheduled End]]+IF([@[Scheduled End]]&lt;[@[Scheduled Start]],1,0),""))</f>
        <v/>
      </c>
    </row>
    <row r="106">
      <c r="A106" s="26" t="n"/>
      <c r="B106" s="56" t="n"/>
      <c r="C106" s="23">
        <f>IF([@[Service Date]]="","",TEXT([@[Service Date]],"ddd"))</f>
        <v/>
      </c>
      <c r="D106" s="26" t="n"/>
      <c r="E106" s="24">
        <f>IF([@[Route ID]]="","",IFERROR(INDEX(tblRoutes[Route Name],MATCH([@[Route ID]],tblRoutes[Route ID],0)),"Not Found"))</f>
        <v/>
      </c>
      <c r="F106" s="24">
        <f>IF([@[Route ID]]="","",IFERROR(INDEX(tblRoutes[Origin],MATCH([@[Route ID]],tblRoutes[Route ID],0)),"Not Found"))</f>
        <v/>
      </c>
      <c r="G106" s="24">
        <f>IF([@[Route ID]]="","",IFERROR(INDEX(tblRoutes[Destination],MATCH([@[Route ID]],tblRoutes[Route ID],0)),"Not Found"))</f>
        <v/>
      </c>
      <c r="H106" s="28" t="n"/>
      <c r="I106" s="28" t="n"/>
      <c r="J106" s="25">
        <f>IF(OR([@[Start Date/Time]]="",[@[End Date/Time]]=""),"",IFERROR(([@[End Date/Time]]-[@[Start Date/Time]])*24,""))</f>
        <v/>
      </c>
      <c r="K106" s="26" t="n"/>
      <c r="L106" s="24">
        <f>IF([@[Driver ID]]="","",IFERROR(INDEX(tblDrivers[Driver Name],MATCH([@[Driver ID]],tblDrivers[Driver ID],0)),"Not Found"))</f>
        <v/>
      </c>
      <c r="M106" s="26" t="n"/>
      <c r="N106" s="24">
        <f>IF([@[Vehicle ID]]="","",IFERROR(INDEX(tblVehicles[Unit Description],MATCH([@[Vehicle ID]],tblVehicles[Vehicle ID],0)),"Not Found"))</f>
        <v/>
      </c>
      <c r="O106" s="53">
        <f>IF([@[Route ID]]="","",IFERROR(INDEX(tblRoutes[Scheduled Miles],MATCH([@[Route ID]],tblRoutes[Route ID],0)),""))</f>
        <v/>
      </c>
      <c r="P106" s="16">
        <f>IF([@[Route ID]]="","",IFERROR(INDEX(tblRoutes[Planned Stops],MATCH([@[Route ID]],tblRoutes[Route ID],0)),""))</f>
        <v/>
      </c>
      <c r="Q106" s="53">
        <f>IF(OR([@[Scheduled Miles]]="",[@[Vehicle ID]]=""),"",IFERROR([@[Scheduled Miles]]/INDEX(tblVehicles[MPG],MATCH([@[Vehicle ID]],tblVehicles[Vehicle ID],0)),""))</f>
        <v/>
      </c>
      <c r="R106" s="57">
        <f>IF(OR([@[Estimated Gallons]]="",[@[Estimated Hours]]="",[@[Driver ID]]=""),"",IFERROR([@[Estimated Gallons]]*'Settings'!$B$4+[@[Scheduled Miles]]*'Settings'!$B$5+[@[Estimated Hours]]*INDEX(tblDrivers[Hourly Rate],MATCH([@[Driver ID]],tblDrivers[Driver ID],0)),""))</f>
        <v/>
      </c>
      <c r="S106" s="26" t="n"/>
      <c r="T106" s="30" t="n"/>
      <c r="U10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0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0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06" s="23">
        <f>IF(COUNTA([@[Roster ID]],[@[Service Date]],[@[Route ID]],[@[Scheduled Start]],[@[Scheduled End]],[@[Driver ID]],[@[Vehicle ID]],[@Status],[@[Dispatch Notes]])=0,"",IF([@Status]="Canceled","Not Required",IF(AND([@[Driver Check]]="OK",[@[Vehicle Check]]="OK",[@[Schedule Check]]="OK"),"OK","Review")))</f>
        <v/>
      </c>
      <c r="Y106" s="58">
        <f>IF(OR([@[Service Date]]="",[@[Scheduled Start]]=""),"",IFERROR([@[Service Date]]+[@[Scheduled Start]],""))</f>
        <v/>
      </c>
      <c r="Z106" s="58">
        <f>IF(OR([@[Service Date]]="",[@[Scheduled Start]]="",[@[Scheduled End]]=""),"",IFERROR([@[Service Date]]+[@[Scheduled End]]+IF([@[Scheduled End]]&lt;[@[Scheduled Start]],1,0),""))</f>
        <v/>
      </c>
    </row>
    <row r="107">
      <c r="A107" s="26" t="n"/>
      <c r="B107" s="56" t="n"/>
      <c r="C107" s="23">
        <f>IF([@[Service Date]]="","",TEXT([@[Service Date]],"ddd"))</f>
        <v/>
      </c>
      <c r="D107" s="26" t="n"/>
      <c r="E107" s="24">
        <f>IF([@[Route ID]]="","",IFERROR(INDEX(tblRoutes[Route Name],MATCH([@[Route ID]],tblRoutes[Route ID],0)),"Not Found"))</f>
        <v/>
      </c>
      <c r="F107" s="24">
        <f>IF([@[Route ID]]="","",IFERROR(INDEX(tblRoutes[Origin],MATCH([@[Route ID]],tblRoutes[Route ID],0)),"Not Found"))</f>
        <v/>
      </c>
      <c r="G107" s="24">
        <f>IF([@[Route ID]]="","",IFERROR(INDEX(tblRoutes[Destination],MATCH([@[Route ID]],tblRoutes[Route ID],0)),"Not Found"))</f>
        <v/>
      </c>
      <c r="H107" s="28" t="n"/>
      <c r="I107" s="28" t="n"/>
      <c r="J107" s="25">
        <f>IF(OR([@[Start Date/Time]]="",[@[End Date/Time]]=""),"",IFERROR(([@[End Date/Time]]-[@[Start Date/Time]])*24,""))</f>
        <v/>
      </c>
      <c r="K107" s="26" t="n"/>
      <c r="L107" s="24">
        <f>IF([@[Driver ID]]="","",IFERROR(INDEX(tblDrivers[Driver Name],MATCH([@[Driver ID]],tblDrivers[Driver ID],0)),"Not Found"))</f>
        <v/>
      </c>
      <c r="M107" s="26" t="n"/>
      <c r="N107" s="24">
        <f>IF([@[Vehicle ID]]="","",IFERROR(INDEX(tblVehicles[Unit Description],MATCH([@[Vehicle ID]],tblVehicles[Vehicle ID],0)),"Not Found"))</f>
        <v/>
      </c>
      <c r="O107" s="53">
        <f>IF([@[Route ID]]="","",IFERROR(INDEX(tblRoutes[Scheduled Miles],MATCH([@[Route ID]],tblRoutes[Route ID],0)),""))</f>
        <v/>
      </c>
      <c r="P107" s="16">
        <f>IF([@[Route ID]]="","",IFERROR(INDEX(tblRoutes[Planned Stops],MATCH([@[Route ID]],tblRoutes[Route ID],0)),""))</f>
        <v/>
      </c>
      <c r="Q107" s="53">
        <f>IF(OR([@[Scheduled Miles]]="",[@[Vehicle ID]]=""),"",IFERROR([@[Scheduled Miles]]/INDEX(tblVehicles[MPG],MATCH([@[Vehicle ID]],tblVehicles[Vehicle ID],0)),""))</f>
        <v/>
      </c>
      <c r="R107" s="57">
        <f>IF(OR([@[Estimated Gallons]]="",[@[Estimated Hours]]="",[@[Driver ID]]=""),"",IFERROR([@[Estimated Gallons]]*'Settings'!$B$4+[@[Scheduled Miles]]*'Settings'!$B$5+[@[Estimated Hours]]*INDEX(tblDrivers[Hourly Rate],MATCH([@[Driver ID]],tblDrivers[Driver ID],0)),""))</f>
        <v/>
      </c>
      <c r="S107" s="26" t="n"/>
      <c r="T107" s="30" t="n"/>
      <c r="U10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0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0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07" s="23">
        <f>IF(COUNTA([@[Roster ID]],[@[Service Date]],[@[Route ID]],[@[Scheduled Start]],[@[Scheduled End]],[@[Driver ID]],[@[Vehicle ID]],[@Status],[@[Dispatch Notes]])=0,"",IF([@Status]="Canceled","Not Required",IF(AND([@[Driver Check]]="OK",[@[Vehicle Check]]="OK",[@[Schedule Check]]="OK"),"OK","Review")))</f>
        <v/>
      </c>
      <c r="Y107" s="58">
        <f>IF(OR([@[Service Date]]="",[@[Scheduled Start]]=""),"",IFERROR([@[Service Date]]+[@[Scheduled Start]],""))</f>
        <v/>
      </c>
      <c r="Z107" s="58">
        <f>IF(OR([@[Service Date]]="",[@[Scheduled Start]]="",[@[Scheduled End]]=""),"",IFERROR([@[Service Date]]+[@[Scheduled End]]+IF([@[Scheduled End]]&lt;[@[Scheduled Start]],1,0),""))</f>
        <v/>
      </c>
    </row>
    <row r="108">
      <c r="A108" s="26" t="n"/>
      <c r="B108" s="56" t="n"/>
      <c r="C108" s="23">
        <f>IF([@[Service Date]]="","",TEXT([@[Service Date]],"ddd"))</f>
        <v/>
      </c>
      <c r="D108" s="26" t="n"/>
      <c r="E108" s="24">
        <f>IF([@[Route ID]]="","",IFERROR(INDEX(tblRoutes[Route Name],MATCH([@[Route ID]],tblRoutes[Route ID],0)),"Not Found"))</f>
        <v/>
      </c>
      <c r="F108" s="24">
        <f>IF([@[Route ID]]="","",IFERROR(INDEX(tblRoutes[Origin],MATCH([@[Route ID]],tblRoutes[Route ID],0)),"Not Found"))</f>
        <v/>
      </c>
      <c r="G108" s="24">
        <f>IF([@[Route ID]]="","",IFERROR(INDEX(tblRoutes[Destination],MATCH([@[Route ID]],tblRoutes[Route ID],0)),"Not Found"))</f>
        <v/>
      </c>
      <c r="H108" s="28" t="n"/>
      <c r="I108" s="28" t="n"/>
      <c r="J108" s="25">
        <f>IF(OR([@[Start Date/Time]]="",[@[End Date/Time]]=""),"",IFERROR(([@[End Date/Time]]-[@[Start Date/Time]])*24,""))</f>
        <v/>
      </c>
      <c r="K108" s="26" t="n"/>
      <c r="L108" s="24">
        <f>IF([@[Driver ID]]="","",IFERROR(INDEX(tblDrivers[Driver Name],MATCH([@[Driver ID]],tblDrivers[Driver ID],0)),"Not Found"))</f>
        <v/>
      </c>
      <c r="M108" s="26" t="n"/>
      <c r="N108" s="24">
        <f>IF([@[Vehicle ID]]="","",IFERROR(INDEX(tblVehicles[Unit Description],MATCH([@[Vehicle ID]],tblVehicles[Vehicle ID],0)),"Not Found"))</f>
        <v/>
      </c>
      <c r="O108" s="53">
        <f>IF([@[Route ID]]="","",IFERROR(INDEX(tblRoutes[Scheduled Miles],MATCH([@[Route ID]],tblRoutes[Route ID],0)),""))</f>
        <v/>
      </c>
      <c r="P108" s="16">
        <f>IF([@[Route ID]]="","",IFERROR(INDEX(tblRoutes[Planned Stops],MATCH([@[Route ID]],tblRoutes[Route ID],0)),""))</f>
        <v/>
      </c>
      <c r="Q108" s="53">
        <f>IF(OR([@[Scheduled Miles]]="",[@[Vehicle ID]]=""),"",IFERROR([@[Scheduled Miles]]/INDEX(tblVehicles[MPG],MATCH([@[Vehicle ID]],tblVehicles[Vehicle ID],0)),""))</f>
        <v/>
      </c>
      <c r="R108" s="57">
        <f>IF(OR([@[Estimated Gallons]]="",[@[Estimated Hours]]="",[@[Driver ID]]=""),"",IFERROR([@[Estimated Gallons]]*'Settings'!$B$4+[@[Scheduled Miles]]*'Settings'!$B$5+[@[Estimated Hours]]*INDEX(tblDrivers[Hourly Rate],MATCH([@[Driver ID]],tblDrivers[Driver ID],0)),""))</f>
        <v/>
      </c>
      <c r="S108" s="26" t="n"/>
      <c r="T108" s="30" t="n"/>
      <c r="U10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0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0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08" s="23">
        <f>IF(COUNTA([@[Roster ID]],[@[Service Date]],[@[Route ID]],[@[Scheduled Start]],[@[Scheduled End]],[@[Driver ID]],[@[Vehicle ID]],[@Status],[@[Dispatch Notes]])=0,"",IF([@Status]="Canceled","Not Required",IF(AND([@[Driver Check]]="OK",[@[Vehicle Check]]="OK",[@[Schedule Check]]="OK"),"OK","Review")))</f>
        <v/>
      </c>
      <c r="Y108" s="58">
        <f>IF(OR([@[Service Date]]="",[@[Scheduled Start]]=""),"",IFERROR([@[Service Date]]+[@[Scheduled Start]],""))</f>
        <v/>
      </c>
      <c r="Z108" s="58">
        <f>IF(OR([@[Service Date]]="",[@[Scheduled Start]]="",[@[Scheduled End]]=""),"",IFERROR([@[Service Date]]+[@[Scheduled End]]+IF([@[Scheduled End]]&lt;[@[Scheduled Start]],1,0),""))</f>
        <v/>
      </c>
    </row>
    <row r="109">
      <c r="A109" s="26" t="n"/>
      <c r="B109" s="56" t="n"/>
      <c r="C109" s="23">
        <f>IF([@[Service Date]]="","",TEXT([@[Service Date]],"ddd"))</f>
        <v/>
      </c>
      <c r="D109" s="26" t="n"/>
      <c r="E109" s="24">
        <f>IF([@[Route ID]]="","",IFERROR(INDEX(tblRoutes[Route Name],MATCH([@[Route ID]],tblRoutes[Route ID],0)),"Not Found"))</f>
        <v/>
      </c>
      <c r="F109" s="24">
        <f>IF([@[Route ID]]="","",IFERROR(INDEX(tblRoutes[Origin],MATCH([@[Route ID]],tblRoutes[Route ID],0)),"Not Found"))</f>
        <v/>
      </c>
      <c r="G109" s="24">
        <f>IF([@[Route ID]]="","",IFERROR(INDEX(tblRoutes[Destination],MATCH([@[Route ID]],tblRoutes[Route ID],0)),"Not Found"))</f>
        <v/>
      </c>
      <c r="H109" s="28" t="n"/>
      <c r="I109" s="28" t="n"/>
      <c r="J109" s="25">
        <f>IF(OR([@[Start Date/Time]]="",[@[End Date/Time]]=""),"",IFERROR(([@[End Date/Time]]-[@[Start Date/Time]])*24,""))</f>
        <v/>
      </c>
      <c r="K109" s="26" t="n"/>
      <c r="L109" s="24">
        <f>IF([@[Driver ID]]="","",IFERROR(INDEX(tblDrivers[Driver Name],MATCH([@[Driver ID]],tblDrivers[Driver ID],0)),"Not Found"))</f>
        <v/>
      </c>
      <c r="M109" s="26" t="n"/>
      <c r="N109" s="24">
        <f>IF([@[Vehicle ID]]="","",IFERROR(INDEX(tblVehicles[Unit Description],MATCH([@[Vehicle ID]],tblVehicles[Vehicle ID],0)),"Not Found"))</f>
        <v/>
      </c>
      <c r="O109" s="53">
        <f>IF([@[Route ID]]="","",IFERROR(INDEX(tblRoutes[Scheduled Miles],MATCH([@[Route ID]],tblRoutes[Route ID],0)),""))</f>
        <v/>
      </c>
      <c r="P109" s="16">
        <f>IF([@[Route ID]]="","",IFERROR(INDEX(tblRoutes[Planned Stops],MATCH([@[Route ID]],tblRoutes[Route ID],0)),""))</f>
        <v/>
      </c>
      <c r="Q109" s="53">
        <f>IF(OR([@[Scheduled Miles]]="",[@[Vehicle ID]]=""),"",IFERROR([@[Scheduled Miles]]/INDEX(tblVehicles[MPG],MATCH([@[Vehicle ID]],tblVehicles[Vehicle ID],0)),""))</f>
        <v/>
      </c>
      <c r="R109" s="57">
        <f>IF(OR([@[Estimated Gallons]]="",[@[Estimated Hours]]="",[@[Driver ID]]=""),"",IFERROR([@[Estimated Gallons]]*'Settings'!$B$4+[@[Scheduled Miles]]*'Settings'!$B$5+[@[Estimated Hours]]*INDEX(tblDrivers[Hourly Rate],MATCH([@[Driver ID]],tblDrivers[Driver ID],0)),""))</f>
        <v/>
      </c>
      <c r="S109" s="26" t="n"/>
      <c r="T109" s="30" t="n"/>
      <c r="U10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0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0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09" s="23">
        <f>IF(COUNTA([@[Roster ID]],[@[Service Date]],[@[Route ID]],[@[Scheduled Start]],[@[Scheduled End]],[@[Driver ID]],[@[Vehicle ID]],[@Status],[@[Dispatch Notes]])=0,"",IF([@Status]="Canceled","Not Required",IF(AND([@[Driver Check]]="OK",[@[Vehicle Check]]="OK",[@[Schedule Check]]="OK"),"OK","Review")))</f>
        <v/>
      </c>
      <c r="Y109" s="58">
        <f>IF(OR([@[Service Date]]="",[@[Scheduled Start]]=""),"",IFERROR([@[Service Date]]+[@[Scheduled Start]],""))</f>
        <v/>
      </c>
      <c r="Z109" s="58">
        <f>IF(OR([@[Service Date]]="",[@[Scheduled Start]]="",[@[Scheduled End]]=""),"",IFERROR([@[Service Date]]+[@[Scheduled End]]+IF([@[Scheduled End]]&lt;[@[Scheduled Start]],1,0),""))</f>
        <v/>
      </c>
    </row>
    <row r="110">
      <c r="A110" s="26" t="n"/>
      <c r="B110" s="56" t="n"/>
      <c r="C110" s="23">
        <f>IF([@[Service Date]]="","",TEXT([@[Service Date]],"ddd"))</f>
        <v/>
      </c>
      <c r="D110" s="26" t="n"/>
      <c r="E110" s="24">
        <f>IF([@[Route ID]]="","",IFERROR(INDEX(tblRoutes[Route Name],MATCH([@[Route ID]],tblRoutes[Route ID],0)),"Not Found"))</f>
        <v/>
      </c>
      <c r="F110" s="24">
        <f>IF([@[Route ID]]="","",IFERROR(INDEX(tblRoutes[Origin],MATCH([@[Route ID]],tblRoutes[Route ID],0)),"Not Found"))</f>
        <v/>
      </c>
      <c r="G110" s="24">
        <f>IF([@[Route ID]]="","",IFERROR(INDEX(tblRoutes[Destination],MATCH([@[Route ID]],tblRoutes[Route ID],0)),"Not Found"))</f>
        <v/>
      </c>
      <c r="H110" s="28" t="n"/>
      <c r="I110" s="28" t="n"/>
      <c r="J110" s="25">
        <f>IF(OR([@[Start Date/Time]]="",[@[End Date/Time]]=""),"",IFERROR(([@[End Date/Time]]-[@[Start Date/Time]])*24,""))</f>
        <v/>
      </c>
      <c r="K110" s="26" t="n"/>
      <c r="L110" s="24">
        <f>IF([@[Driver ID]]="","",IFERROR(INDEX(tblDrivers[Driver Name],MATCH([@[Driver ID]],tblDrivers[Driver ID],0)),"Not Found"))</f>
        <v/>
      </c>
      <c r="M110" s="26" t="n"/>
      <c r="N110" s="24">
        <f>IF([@[Vehicle ID]]="","",IFERROR(INDEX(tblVehicles[Unit Description],MATCH([@[Vehicle ID]],tblVehicles[Vehicle ID],0)),"Not Found"))</f>
        <v/>
      </c>
      <c r="O110" s="53">
        <f>IF([@[Route ID]]="","",IFERROR(INDEX(tblRoutes[Scheduled Miles],MATCH([@[Route ID]],tblRoutes[Route ID],0)),""))</f>
        <v/>
      </c>
      <c r="P110" s="16">
        <f>IF([@[Route ID]]="","",IFERROR(INDEX(tblRoutes[Planned Stops],MATCH([@[Route ID]],tblRoutes[Route ID],0)),""))</f>
        <v/>
      </c>
      <c r="Q110" s="53">
        <f>IF(OR([@[Scheduled Miles]]="",[@[Vehicle ID]]=""),"",IFERROR([@[Scheduled Miles]]/INDEX(tblVehicles[MPG],MATCH([@[Vehicle ID]],tblVehicles[Vehicle ID],0)),""))</f>
        <v/>
      </c>
      <c r="R110" s="57">
        <f>IF(OR([@[Estimated Gallons]]="",[@[Estimated Hours]]="",[@[Driver ID]]=""),"",IFERROR([@[Estimated Gallons]]*'Settings'!$B$4+[@[Scheduled Miles]]*'Settings'!$B$5+[@[Estimated Hours]]*INDEX(tblDrivers[Hourly Rate],MATCH([@[Driver ID]],tblDrivers[Driver ID],0)),""))</f>
        <v/>
      </c>
      <c r="S110" s="26" t="n"/>
      <c r="T110" s="30" t="n"/>
      <c r="U11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1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1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10" s="23">
        <f>IF(COUNTA([@[Roster ID]],[@[Service Date]],[@[Route ID]],[@[Scheduled Start]],[@[Scheduled End]],[@[Driver ID]],[@[Vehicle ID]],[@Status],[@[Dispatch Notes]])=0,"",IF([@Status]="Canceled","Not Required",IF(AND([@[Driver Check]]="OK",[@[Vehicle Check]]="OK",[@[Schedule Check]]="OK"),"OK","Review")))</f>
        <v/>
      </c>
      <c r="Y110" s="58">
        <f>IF(OR([@[Service Date]]="",[@[Scheduled Start]]=""),"",IFERROR([@[Service Date]]+[@[Scheduled Start]],""))</f>
        <v/>
      </c>
      <c r="Z110" s="58">
        <f>IF(OR([@[Service Date]]="",[@[Scheduled Start]]="",[@[Scheduled End]]=""),"",IFERROR([@[Service Date]]+[@[Scheduled End]]+IF([@[Scheduled End]]&lt;[@[Scheduled Start]],1,0),""))</f>
        <v/>
      </c>
    </row>
    <row r="111">
      <c r="A111" s="26" t="n"/>
      <c r="B111" s="56" t="n"/>
      <c r="C111" s="23">
        <f>IF([@[Service Date]]="","",TEXT([@[Service Date]],"ddd"))</f>
        <v/>
      </c>
      <c r="D111" s="26" t="n"/>
      <c r="E111" s="24">
        <f>IF([@[Route ID]]="","",IFERROR(INDEX(tblRoutes[Route Name],MATCH([@[Route ID]],tblRoutes[Route ID],0)),"Not Found"))</f>
        <v/>
      </c>
      <c r="F111" s="24">
        <f>IF([@[Route ID]]="","",IFERROR(INDEX(tblRoutes[Origin],MATCH([@[Route ID]],tblRoutes[Route ID],0)),"Not Found"))</f>
        <v/>
      </c>
      <c r="G111" s="24">
        <f>IF([@[Route ID]]="","",IFERROR(INDEX(tblRoutes[Destination],MATCH([@[Route ID]],tblRoutes[Route ID],0)),"Not Found"))</f>
        <v/>
      </c>
      <c r="H111" s="28" t="n"/>
      <c r="I111" s="28" t="n"/>
      <c r="J111" s="25">
        <f>IF(OR([@[Start Date/Time]]="",[@[End Date/Time]]=""),"",IFERROR(([@[End Date/Time]]-[@[Start Date/Time]])*24,""))</f>
        <v/>
      </c>
      <c r="K111" s="26" t="n"/>
      <c r="L111" s="24">
        <f>IF([@[Driver ID]]="","",IFERROR(INDEX(tblDrivers[Driver Name],MATCH([@[Driver ID]],tblDrivers[Driver ID],0)),"Not Found"))</f>
        <v/>
      </c>
      <c r="M111" s="26" t="n"/>
      <c r="N111" s="24">
        <f>IF([@[Vehicle ID]]="","",IFERROR(INDEX(tblVehicles[Unit Description],MATCH([@[Vehicle ID]],tblVehicles[Vehicle ID],0)),"Not Found"))</f>
        <v/>
      </c>
      <c r="O111" s="53">
        <f>IF([@[Route ID]]="","",IFERROR(INDEX(tblRoutes[Scheduled Miles],MATCH([@[Route ID]],tblRoutes[Route ID],0)),""))</f>
        <v/>
      </c>
      <c r="P111" s="16">
        <f>IF([@[Route ID]]="","",IFERROR(INDEX(tblRoutes[Planned Stops],MATCH([@[Route ID]],tblRoutes[Route ID],0)),""))</f>
        <v/>
      </c>
      <c r="Q111" s="53">
        <f>IF(OR([@[Scheduled Miles]]="",[@[Vehicle ID]]=""),"",IFERROR([@[Scheduled Miles]]/INDEX(tblVehicles[MPG],MATCH([@[Vehicle ID]],tblVehicles[Vehicle ID],0)),""))</f>
        <v/>
      </c>
      <c r="R111" s="57">
        <f>IF(OR([@[Estimated Gallons]]="",[@[Estimated Hours]]="",[@[Driver ID]]=""),"",IFERROR([@[Estimated Gallons]]*'Settings'!$B$4+[@[Scheduled Miles]]*'Settings'!$B$5+[@[Estimated Hours]]*INDEX(tblDrivers[Hourly Rate],MATCH([@[Driver ID]],tblDrivers[Driver ID],0)),""))</f>
        <v/>
      </c>
      <c r="S111" s="26" t="n"/>
      <c r="T111" s="30" t="n"/>
      <c r="U11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1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1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11" s="23">
        <f>IF(COUNTA([@[Roster ID]],[@[Service Date]],[@[Route ID]],[@[Scheduled Start]],[@[Scheduled End]],[@[Driver ID]],[@[Vehicle ID]],[@Status],[@[Dispatch Notes]])=0,"",IF([@Status]="Canceled","Not Required",IF(AND([@[Driver Check]]="OK",[@[Vehicle Check]]="OK",[@[Schedule Check]]="OK"),"OK","Review")))</f>
        <v/>
      </c>
      <c r="Y111" s="58">
        <f>IF(OR([@[Service Date]]="",[@[Scheduled Start]]=""),"",IFERROR([@[Service Date]]+[@[Scheduled Start]],""))</f>
        <v/>
      </c>
      <c r="Z111" s="58">
        <f>IF(OR([@[Service Date]]="",[@[Scheduled Start]]="",[@[Scheduled End]]=""),"",IFERROR([@[Service Date]]+[@[Scheduled End]]+IF([@[Scheduled End]]&lt;[@[Scheduled Start]],1,0),""))</f>
        <v/>
      </c>
    </row>
    <row r="112">
      <c r="A112" s="26" t="n"/>
      <c r="B112" s="56" t="n"/>
      <c r="C112" s="23">
        <f>IF([@[Service Date]]="","",TEXT([@[Service Date]],"ddd"))</f>
        <v/>
      </c>
      <c r="D112" s="26" t="n"/>
      <c r="E112" s="24">
        <f>IF([@[Route ID]]="","",IFERROR(INDEX(tblRoutes[Route Name],MATCH([@[Route ID]],tblRoutes[Route ID],0)),"Not Found"))</f>
        <v/>
      </c>
      <c r="F112" s="24">
        <f>IF([@[Route ID]]="","",IFERROR(INDEX(tblRoutes[Origin],MATCH([@[Route ID]],tblRoutes[Route ID],0)),"Not Found"))</f>
        <v/>
      </c>
      <c r="G112" s="24">
        <f>IF([@[Route ID]]="","",IFERROR(INDEX(tblRoutes[Destination],MATCH([@[Route ID]],tblRoutes[Route ID],0)),"Not Found"))</f>
        <v/>
      </c>
      <c r="H112" s="28" t="n"/>
      <c r="I112" s="28" t="n"/>
      <c r="J112" s="25">
        <f>IF(OR([@[Start Date/Time]]="",[@[End Date/Time]]=""),"",IFERROR(([@[End Date/Time]]-[@[Start Date/Time]])*24,""))</f>
        <v/>
      </c>
      <c r="K112" s="26" t="n"/>
      <c r="L112" s="24">
        <f>IF([@[Driver ID]]="","",IFERROR(INDEX(tblDrivers[Driver Name],MATCH([@[Driver ID]],tblDrivers[Driver ID],0)),"Not Found"))</f>
        <v/>
      </c>
      <c r="M112" s="26" t="n"/>
      <c r="N112" s="24">
        <f>IF([@[Vehicle ID]]="","",IFERROR(INDEX(tblVehicles[Unit Description],MATCH([@[Vehicle ID]],tblVehicles[Vehicle ID],0)),"Not Found"))</f>
        <v/>
      </c>
      <c r="O112" s="53">
        <f>IF([@[Route ID]]="","",IFERROR(INDEX(tblRoutes[Scheduled Miles],MATCH([@[Route ID]],tblRoutes[Route ID],0)),""))</f>
        <v/>
      </c>
      <c r="P112" s="16">
        <f>IF([@[Route ID]]="","",IFERROR(INDEX(tblRoutes[Planned Stops],MATCH([@[Route ID]],tblRoutes[Route ID],0)),""))</f>
        <v/>
      </c>
      <c r="Q112" s="53">
        <f>IF(OR([@[Scheduled Miles]]="",[@[Vehicle ID]]=""),"",IFERROR([@[Scheduled Miles]]/INDEX(tblVehicles[MPG],MATCH([@[Vehicle ID]],tblVehicles[Vehicle ID],0)),""))</f>
        <v/>
      </c>
      <c r="R112" s="57">
        <f>IF(OR([@[Estimated Gallons]]="",[@[Estimated Hours]]="",[@[Driver ID]]=""),"",IFERROR([@[Estimated Gallons]]*'Settings'!$B$4+[@[Scheduled Miles]]*'Settings'!$B$5+[@[Estimated Hours]]*INDEX(tblDrivers[Hourly Rate],MATCH([@[Driver ID]],tblDrivers[Driver ID],0)),""))</f>
        <v/>
      </c>
      <c r="S112" s="26" t="n"/>
      <c r="T112" s="30" t="n"/>
      <c r="U11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1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1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12" s="23">
        <f>IF(COUNTA([@[Roster ID]],[@[Service Date]],[@[Route ID]],[@[Scheduled Start]],[@[Scheduled End]],[@[Driver ID]],[@[Vehicle ID]],[@Status],[@[Dispatch Notes]])=0,"",IF([@Status]="Canceled","Not Required",IF(AND([@[Driver Check]]="OK",[@[Vehicle Check]]="OK",[@[Schedule Check]]="OK"),"OK","Review")))</f>
        <v/>
      </c>
      <c r="Y112" s="58">
        <f>IF(OR([@[Service Date]]="",[@[Scheduled Start]]=""),"",IFERROR([@[Service Date]]+[@[Scheduled Start]],""))</f>
        <v/>
      </c>
      <c r="Z112" s="58">
        <f>IF(OR([@[Service Date]]="",[@[Scheduled Start]]="",[@[Scheduled End]]=""),"",IFERROR([@[Service Date]]+[@[Scheduled End]]+IF([@[Scheduled End]]&lt;[@[Scheduled Start]],1,0),""))</f>
        <v/>
      </c>
    </row>
    <row r="113">
      <c r="A113" s="26" t="n"/>
      <c r="B113" s="56" t="n"/>
      <c r="C113" s="23">
        <f>IF([@[Service Date]]="","",TEXT([@[Service Date]],"ddd"))</f>
        <v/>
      </c>
      <c r="D113" s="26" t="n"/>
      <c r="E113" s="24">
        <f>IF([@[Route ID]]="","",IFERROR(INDEX(tblRoutes[Route Name],MATCH([@[Route ID]],tblRoutes[Route ID],0)),"Not Found"))</f>
        <v/>
      </c>
      <c r="F113" s="24">
        <f>IF([@[Route ID]]="","",IFERROR(INDEX(tblRoutes[Origin],MATCH([@[Route ID]],tblRoutes[Route ID],0)),"Not Found"))</f>
        <v/>
      </c>
      <c r="G113" s="24">
        <f>IF([@[Route ID]]="","",IFERROR(INDEX(tblRoutes[Destination],MATCH([@[Route ID]],tblRoutes[Route ID],0)),"Not Found"))</f>
        <v/>
      </c>
      <c r="H113" s="28" t="n"/>
      <c r="I113" s="28" t="n"/>
      <c r="J113" s="25">
        <f>IF(OR([@[Start Date/Time]]="",[@[End Date/Time]]=""),"",IFERROR(([@[End Date/Time]]-[@[Start Date/Time]])*24,""))</f>
        <v/>
      </c>
      <c r="K113" s="26" t="n"/>
      <c r="L113" s="24">
        <f>IF([@[Driver ID]]="","",IFERROR(INDEX(tblDrivers[Driver Name],MATCH([@[Driver ID]],tblDrivers[Driver ID],0)),"Not Found"))</f>
        <v/>
      </c>
      <c r="M113" s="26" t="n"/>
      <c r="N113" s="24">
        <f>IF([@[Vehicle ID]]="","",IFERROR(INDEX(tblVehicles[Unit Description],MATCH([@[Vehicle ID]],tblVehicles[Vehicle ID],0)),"Not Found"))</f>
        <v/>
      </c>
      <c r="O113" s="53">
        <f>IF([@[Route ID]]="","",IFERROR(INDEX(tblRoutes[Scheduled Miles],MATCH([@[Route ID]],tblRoutes[Route ID],0)),""))</f>
        <v/>
      </c>
      <c r="P113" s="16">
        <f>IF([@[Route ID]]="","",IFERROR(INDEX(tblRoutes[Planned Stops],MATCH([@[Route ID]],tblRoutes[Route ID],0)),""))</f>
        <v/>
      </c>
      <c r="Q113" s="53">
        <f>IF(OR([@[Scheduled Miles]]="",[@[Vehicle ID]]=""),"",IFERROR([@[Scheduled Miles]]/INDEX(tblVehicles[MPG],MATCH([@[Vehicle ID]],tblVehicles[Vehicle ID],0)),""))</f>
        <v/>
      </c>
      <c r="R113" s="57">
        <f>IF(OR([@[Estimated Gallons]]="",[@[Estimated Hours]]="",[@[Driver ID]]=""),"",IFERROR([@[Estimated Gallons]]*'Settings'!$B$4+[@[Scheduled Miles]]*'Settings'!$B$5+[@[Estimated Hours]]*INDEX(tblDrivers[Hourly Rate],MATCH([@[Driver ID]],tblDrivers[Driver ID],0)),""))</f>
        <v/>
      </c>
      <c r="S113" s="26" t="n"/>
      <c r="T113" s="30" t="n"/>
      <c r="U11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1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1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13" s="23">
        <f>IF(COUNTA([@[Roster ID]],[@[Service Date]],[@[Route ID]],[@[Scheduled Start]],[@[Scheduled End]],[@[Driver ID]],[@[Vehicle ID]],[@Status],[@[Dispatch Notes]])=0,"",IF([@Status]="Canceled","Not Required",IF(AND([@[Driver Check]]="OK",[@[Vehicle Check]]="OK",[@[Schedule Check]]="OK"),"OK","Review")))</f>
        <v/>
      </c>
      <c r="Y113" s="58">
        <f>IF(OR([@[Service Date]]="",[@[Scheduled Start]]=""),"",IFERROR([@[Service Date]]+[@[Scheduled Start]],""))</f>
        <v/>
      </c>
      <c r="Z113" s="58">
        <f>IF(OR([@[Service Date]]="",[@[Scheduled Start]]="",[@[Scheduled End]]=""),"",IFERROR([@[Service Date]]+[@[Scheduled End]]+IF([@[Scheduled End]]&lt;[@[Scheduled Start]],1,0),""))</f>
        <v/>
      </c>
    </row>
    <row r="114">
      <c r="A114" s="26" t="n"/>
      <c r="B114" s="56" t="n"/>
      <c r="C114" s="23">
        <f>IF([@[Service Date]]="","",TEXT([@[Service Date]],"ddd"))</f>
        <v/>
      </c>
      <c r="D114" s="26" t="n"/>
      <c r="E114" s="24">
        <f>IF([@[Route ID]]="","",IFERROR(INDEX(tblRoutes[Route Name],MATCH([@[Route ID]],tblRoutes[Route ID],0)),"Not Found"))</f>
        <v/>
      </c>
      <c r="F114" s="24">
        <f>IF([@[Route ID]]="","",IFERROR(INDEX(tblRoutes[Origin],MATCH([@[Route ID]],tblRoutes[Route ID],0)),"Not Found"))</f>
        <v/>
      </c>
      <c r="G114" s="24">
        <f>IF([@[Route ID]]="","",IFERROR(INDEX(tblRoutes[Destination],MATCH([@[Route ID]],tblRoutes[Route ID],0)),"Not Found"))</f>
        <v/>
      </c>
      <c r="H114" s="28" t="n"/>
      <c r="I114" s="28" t="n"/>
      <c r="J114" s="25">
        <f>IF(OR([@[Start Date/Time]]="",[@[End Date/Time]]=""),"",IFERROR(([@[End Date/Time]]-[@[Start Date/Time]])*24,""))</f>
        <v/>
      </c>
      <c r="K114" s="26" t="n"/>
      <c r="L114" s="24">
        <f>IF([@[Driver ID]]="","",IFERROR(INDEX(tblDrivers[Driver Name],MATCH([@[Driver ID]],tblDrivers[Driver ID],0)),"Not Found"))</f>
        <v/>
      </c>
      <c r="M114" s="26" t="n"/>
      <c r="N114" s="24">
        <f>IF([@[Vehicle ID]]="","",IFERROR(INDEX(tblVehicles[Unit Description],MATCH([@[Vehicle ID]],tblVehicles[Vehicle ID],0)),"Not Found"))</f>
        <v/>
      </c>
      <c r="O114" s="53">
        <f>IF([@[Route ID]]="","",IFERROR(INDEX(tblRoutes[Scheduled Miles],MATCH([@[Route ID]],tblRoutes[Route ID],0)),""))</f>
        <v/>
      </c>
      <c r="P114" s="16">
        <f>IF([@[Route ID]]="","",IFERROR(INDEX(tblRoutes[Planned Stops],MATCH([@[Route ID]],tblRoutes[Route ID],0)),""))</f>
        <v/>
      </c>
      <c r="Q114" s="53">
        <f>IF(OR([@[Scheduled Miles]]="",[@[Vehicle ID]]=""),"",IFERROR([@[Scheduled Miles]]/INDEX(tblVehicles[MPG],MATCH([@[Vehicle ID]],tblVehicles[Vehicle ID],0)),""))</f>
        <v/>
      </c>
      <c r="R114" s="57">
        <f>IF(OR([@[Estimated Gallons]]="",[@[Estimated Hours]]="",[@[Driver ID]]=""),"",IFERROR([@[Estimated Gallons]]*'Settings'!$B$4+[@[Scheduled Miles]]*'Settings'!$B$5+[@[Estimated Hours]]*INDEX(tblDrivers[Hourly Rate],MATCH([@[Driver ID]],tblDrivers[Driver ID],0)),""))</f>
        <v/>
      </c>
      <c r="S114" s="26" t="n"/>
      <c r="T114" s="30" t="n"/>
      <c r="U11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1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1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14" s="23">
        <f>IF(COUNTA([@[Roster ID]],[@[Service Date]],[@[Route ID]],[@[Scheduled Start]],[@[Scheduled End]],[@[Driver ID]],[@[Vehicle ID]],[@Status],[@[Dispatch Notes]])=0,"",IF([@Status]="Canceled","Not Required",IF(AND([@[Driver Check]]="OK",[@[Vehicle Check]]="OK",[@[Schedule Check]]="OK"),"OK","Review")))</f>
        <v/>
      </c>
      <c r="Y114" s="58">
        <f>IF(OR([@[Service Date]]="",[@[Scheduled Start]]=""),"",IFERROR([@[Service Date]]+[@[Scheduled Start]],""))</f>
        <v/>
      </c>
      <c r="Z114" s="58">
        <f>IF(OR([@[Service Date]]="",[@[Scheduled Start]]="",[@[Scheduled End]]=""),"",IFERROR([@[Service Date]]+[@[Scheduled End]]+IF([@[Scheduled End]]&lt;[@[Scheduled Start]],1,0),""))</f>
        <v/>
      </c>
    </row>
    <row r="115">
      <c r="A115" s="26" t="n"/>
      <c r="B115" s="56" t="n"/>
      <c r="C115" s="23">
        <f>IF([@[Service Date]]="","",TEXT([@[Service Date]],"ddd"))</f>
        <v/>
      </c>
      <c r="D115" s="26" t="n"/>
      <c r="E115" s="24">
        <f>IF([@[Route ID]]="","",IFERROR(INDEX(tblRoutes[Route Name],MATCH([@[Route ID]],tblRoutes[Route ID],0)),"Not Found"))</f>
        <v/>
      </c>
      <c r="F115" s="24">
        <f>IF([@[Route ID]]="","",IFERROR(INDEX(tblRoutes[Origin],MATCH([@[Route ID]],tblRoutes[Route ID],0)),"Not Found"))</f>
        <v/>
      </c>
      <c r="G115" s="24">
        <f>IF([@[Route ID]]="","",IFERROR(INDEX(tblRoutes[Destination],MATCH([@[Route ID]],tblRoutes[Route ID],0)),"Not Found"))</f>
        <v/>
      </c>
      <c r="H115" s="28" t="n"/>
      <c r="I115" s="28" t="n"/>
      <c r="J115" s="25">
        <f>IF(OR([@[Start Date/Time]]="",[@[End Date/Time]]=""),"",IFERROR(([@[End Date/Time]]-[@[Start Date/Time]])*24,""))</f>
        <v/>
      </c>
      <c r="K115" s="26" t="n"/>
      <c r="L115" s="24">
        <f>IF([@[Driver ID]]="","",IFERROR(INDEX(tblDrivers[Driver Name],MATCH([@[Driver ID]],tblDrivers[Driver ID],0)),"Not Found"))</f>
        <v/>
      </c>
      <c r="M115" s="26" t="n"/>
      <c r="N115" s="24">
        <f>IF([@[Vehicle ID]]="","",IFERROR(INDEX(tblVehicles[Unit Description],MATCH([@[Vehicle ID]],tblVehicles[Vehicle ID],0)),"Not Found"))</f>
        <v/>
      </c>
      <c r="O115" s="53">
        <f>IF([@[Route ID]]="","",IFERROR(INDEX(tblRoutes[Scheduled Miles],MATCH([@[Route ID]],tblRoutes[Route ID],0)),""))</f>
        <v/>
      </c>
      <c r="P115" s="16">
        <f>IF([@[Route ID]]="","",IFERROR(INDEX(tblRoutes[Planned Stops],MATCH([@[Route ID]],tblRoutes[Route ID],0)),""))</f>
        <v/>
      </c>
      <c r="Q115" s="53">
        <f>IF(OR([@[Scheduled Miles]]="",[@[Vehicle ID]]=""),"",IFERROR([@[Scheduled Miles]]/INDEX(tblVehicles[MPG],MATCH([@[Vehicle ID]],tblVehicles[Vehicle ID],0)),""))</f>
        <v/>
      </c>
      <c r="R115" s="57">
        <f>IF(OR([@[Estimated Gallons]]="",[@[Estimated Hours]]="",[@[Driver ID]]=""),"",IFERROR([@[Estimated Gallons]]*'Settings'!$B$4+[@[Scheduled Miles]]*'Settings'!$B$5+[@[Estimated Hours]]*INDEX(tblDrivers[Hourly Rate],MATCH([@[Driver ID]],tblDrivers[Driver ID],0)),""))</f>
        <v/>
      </c>
      <c r="S115" s="26" t="n"/>
      <c r="T115" s="30" t="n"/>
      <c r="U11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1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1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15" s="23">
        <f>IF(COUNTA([@[Roster ID]],[@[Service Date]],[@[Route ID]],[@[Scheduled Start]],[@[Scheduled End]],[@[Driver ID]],[@[Vehicle ID]],[@Status],[@[Dispatch Notes]])=0,"",IF([@Status]="Canceled","Not Required",IF(AND([@[Driver Check]]="OK",[@[Vehicle Check]]="OK",[@[Schedule Check]]="OK"),"OK","Review")))</f>
        <v/>
      </c>
      <c r="Y115" s="58">
        <f>IF(OR([@[Service Date]]="",[@[Scheduled Start]]=""),"",IFERROR([@[Service Date]]+[@[Scheduled Start]],""))</f>
        <v/>
      </c>
      <c r="Z115" s="58">
        <f>IF(OR([@[Service Date]]="",[@[Scheduled Start]]="",[@[Scheduled End]]=""),"",IFERROR([@[Service Date]]+[@[Scheduled End]]+IF([@[Scheduled End]]&lt;[@[Scheduled Start]],1,0),""))</f>
        <v/>
      </c>
    </row>
    <row r="116">
      <c r="A116" s="26" t="n"/>
      <c r="B116" s="56" t="n"/>
      <c r="C116" s="23">
        <f>IF([@[Service Date]]="","",TEXT([@[Service Date]],"ddd"))</f>
        <v/>
      </c>
      <c r="D116" s="26" t="n"/>
      <c r="E116" s="24">
        <f>IF([@[Route ID]]="","",IFERROR(INDEX(tblRoutes[Route Name],MATCH([@[Route ID]],tblRoutes[Route ID],0)),"Not Found"))</f>
        <v/>
      </c>
      <c r="F116" s="24">
        <f>IF([@[Route ID]]="","",IFERROR(INDEX(tblRoutes[Origin],MATCH([@[Route ID]],tblRoutes[Route ID],0)),"Not Found"))</f>
        <v/>
      </c>
      <c r="G116" s="24">
        <f>IF([@[Route ID]]="","",IFERROR(INDEX(tblRoutes[Destination],MATCH([@[Route ID]],tblRoutes[Route ID],0)),"Not Found"))</f>
        <v/>
      </c>
      <c r="H116" s="28" t="n"/>
      <c r="I116" s="28" t="n"/>
      <c r="J116" s="25">
        <f>IF(OR([@[Start Date/Time]]="",[@[End Date/Time]]=""),"",IFERROR(([@[End Date/Time]]-[@[Start Date/Time]])*24,""))</f>
        <v/>
      </c>
      <c r="K116" s="26" t="n"/>
      <c r="L116" s="24">
        <f>IF([@[Driver ID]]="","",IFERROR(INDEX(tblDrivers[Driver Name],MATCH([@[Driver ID]],tblDrivers[Driver ID],0)),"Not Found"))</f>
        <v/>
      </c>
      <c r="M116" s="26" t="n"/>
      <c r="N116" s="24">
        <f>IF([@[Vehicle ID]]="","",IFERROR(INDEX(tblVehicles[Unit Description],MATCH([@[Vehicle ID]],tblVehicles[Vehicle ID],0)),"Not Found"))</f>
        <v/>
      </c>
      <c r="O116" s="53">
        <f>IF([@[Route ID]]="","",IFERROR(INDEX(tblRoutes[Scheduled Miles],MATCH([@[Route ID]],tblRoutes[Route ID],0)),""))</f>
        <v/>
      </c>
      <c r="P116" s="16">
        <f>IF([@[Route ID]]="","",IFERROR(INDEX(tblRoutes[Planned Stops],MATCH([@[Route ID]],tblRoutes[Route ID],0)),""))</f>
        <v/>
      </c>
      <c r="Q116" s="53">
        <f>IF(OR([@[Scheduled Miles]]="",[@[Vehicle ID]]=""),"",IFERROR([@[Scheduled Miles]]/INDEX(tblVehicles[MPG],MATCH([@[Vehicle ID]],tblVehicles[Vehicle ID],0)),""))</f>
        <v/>
      </c>
      <c r="R116" s="57">
        <f>IF(OR([@[Estimated Gallons]]="",[@[Estimated Hours]]="",[@[Driver ID]]=""),"",IFERROR([@[Estimated Gallons]]*'Settings'!$B$4+[@[Scheduled Miles]]*'Settings'!$B$5+[@[Estimated Hours]]*INDEX(tblDrivers[Hourly Rate],MATCH([@[Driver ID]],tblDrivers[Driver ID],0)),""))</f>
        <v/>
      </c>
      <c r="S116" s="26" t="n"/>
      <c r="T116" s="30" t="n"/>
      <c r="U11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1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1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16" s="23">
        <f>IF(COUNTA([@[Roster ID]],[@[Service Date]],[@[Route ID]],[@[Scheduled Start]],[@[Scheduled End]],[@[Driver ID]],[@[Vehicle ID]],[@Status],[@[Dispatch Notes]])=0,"",IF([@Status]="Canceled","Not Required",IF(AND([@[Driver Check]]="OK",[@[Vehicle Check]]="OK",[@[Schedule Check]]="OK"),"OK","Review")))</f>
        <v/>
      </c>
      <c r="Y116" s="58">
        <f>IF(OR([@[Service Date]]="",[@[Scheduled Start]]=""),"",IFERROR([@[Service Date]]+[@[Scheduled Start]],""))</f>
        <v/>
      </c>
      <c r="Z116" s="58">
        <f>IF(OR([@[Service Date]]="",[@[Scheduled Start]]="",[@[Scheduled End]]=""),"",IFERROR([@[Service Date]]+[@[Scheduled End]]+IF([@[Scheduled End]]&lt;[@[Scheduled Start]],1,0),""))</f>
        <v/>
      </c>
    </row>
    <row r="117">
      <c r="A117" s="26" t="n"/>
      <c r="B117" s="56" t="n"/>
      <c r="C117" s="23">
        <f>IF([@[Service Date]]="","",TEXT([@[Service Date]],"ddd"))</f>
        <v/>
      </c>
      <c r="D117" s="26" t="n"/>
      <c r="E117" s="24">
        <f>IF([@[Route ID]]="","",IFERROR(INDEX(tblRoutes[Route Name],MATCH([@[Route ID]],tblRoutes[Route ID],0)),"Not Found"))</f>
        <v/>
      </c>
      <c r="F117" s="24">
        <f>IF([@[Route ID]]="","",IFERROR(INDEX(tblRoutes[Origin],MATCH([@[Route ID]],tblRoutes[Route ID],0)),"Not Found"))</f>
        <v/>
      </c>
      <c r="G117" s="24">
        <f>IF([@[Route ID]]="","",IFERROR(INDEX(tblRoutes[Destination],MATCH([@[Route ID]],tblRoutes[Route ID],0)),"Not Found"))</f>
        <v/>
      </c>
      <c r="H117" s="28" t="n"/>
      <c r="I117" s="28" t="n"/>
      <c r="J117" s="25">
        <f>IF(OR([@[Start Date/Time]]="",[@[End Date/Time]]=""),"",IFERROR(([@[End Date/Time]]-[@[Start Date/Time]])*24,""))</f>
        <v/>
      </c>
      <c r="K117" s="26" t="n"/>
      <c r="L117" s="24">
        <f>IF([@[Driver ID]]="","",IFERROR(INDEX(tblDrivers[Driver Name],MATCH([@[Driver ID]],tblDrivers[Driver ID],0)),"Not Found"))</f>
        <v/>
      </c>
      <c r="M117" s="26" t="n"/>
      <c r="N117" s="24">
        <f>IF([@[Vehicle ID]]="","",IFERROR(INDEX(tblVehicles[Unit Description],MATCH([@[Vehicle ID]],tblVehicles[Vehicle ID],0)),"Not Found"))</f>
        <v/>
      </c>
      <c r="O117" s="53">
        <f>IF([@[Route ID]]="","",IFERROR(INDEX(tblRoutes[Scheduled Miles],MATCH([@[Route ID]],tblRoutes[Route ID],0)),""))</f>
        <v/>
      </c>
      <c r="P117" s="16">
        <f>IF([@[Route ID]]="","",IFERROR(INDEX(tblRoutes[Planned Stops],MATCH([@[Route ID]],tblRoutes[Route ID],0)),""))</f>
        <v/>
      </c>
      <c r="Q117" s="53">
        <f>IF(OR([@[Scheduled Miles]]="",[@[Vehicle ID]]=""),"",IFERROR([@[Scheduled Miles]]/INDEX(tblVehicles[MPG],MATCH([@[Vehicle ID]],tblVehicles[Vehicle ID],0)),""))</f>
        <v/>
      </c>
      <c r="R117" s="57">
        <f>IF(OR([@[Estimated Gallons]]="",[@[Estimated Hours]]="",[@[Driver ID]]=""),"",IFERROR([@[Estimated Gallons]]*'Settings'!$B$4+[@[Scheduled Miles]]*'Settings'!$B$5+[@[Estimated Hours]]*INDEX(tblDrivers[Hourly Rate],MATCH([@[Driver ID]],tblDrivers[Driver ID],0)),""))</f>
        <v/>
      </c>
      <c r="S117" s="26" t="n"/>
      <c r="T117" s="30" t="n"/>
      <c r="U11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1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1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17" s="23">
        <f>IF(COUNTA([@[Roster ID]],[@[Service Date]],[@[Route ID]],[@[Scheduled Start]],[@[Scheduled End]],[@[Driver ID]],[@[Vehicle ID]],[@Status],[@[Dispatch Notes]])=0,"",IF([@Status]="Canceled","Not Required",IF(AND([@[Driver Check]]="OK",[@[Vehicle Check]]="OK",[@[Schedule Check]]="OK"),"OK","Review")))</f>
        <v/>
      </c>
      <c r="Y117" s="58">
        <f>IF(OR([@[Service Date]]="",[@[Scheduled Start]]=""),"",IFERROR([@[Service Date]]+[@[Scheduled Start]],""))</f>
        <v/>
      </c>
      <c r="Z117" s="58">
        <f>IF(OR([@[Service Date]]="",[@[Scheduled Start]]="",[@[Scheduled End]]=""),"",IFERROR([@[Service Date]]+[@[Scheduled End]]+IF([@[Scheduled End]]&lt;[@[Scheduled Start]],1,0),""))</f>
        <v/>
      </c>
    </row>
    <row r="118">
      <c r="A118" s="26" t="n"/>
      <c r="B118" s="56" t="n"/>
      <c r="C118" s="23">
        <f>IF([@[Service Date]]="","",TEXT([@[Service Date]],"ddd"))</f>
        <v/>
      </c>
      <c r="D118" s="26" t="n"/>
      <c r="E118" s="24">
        <f>IF([@[Route ID]]="","",IFERROR(INDEX(tblRoutes[Route Name],MATCH([@[Route ID]],tblRoutes[Route ID],0)),"Not Found"))</f>
        <v/>
      </c>
      <c r="F118" s="24">
        <f>IF([@[Route ID]]="","",IFERROR(INDEX(tblRoutes[Origin],MATCH([@[Route ID]],tblRoutes[Route ID],0)),"Not Found"))</f>
        <v/>
      </c>
      <c r="G118" s="24">
        <f>IF([@[Route ID]]="","",IFERROR(INDEX(tblRoutes[Destination],MATCH([@[Route ID]],tblRoutes[Route ID],0)),"Not Found"))</f>
        <v/>
      </c>
      <c r="H118" s="28" t="n"/>
      <c r="I118" s="28" t="n"/>
      <c r="J118" s="25">
        <f>IF(OR([@[Start Date/Time]]="",[@[End Date/Time]]=""),"",IFERROR(([@[End Date/Time]]-[@[Start Date/Time]])*24,""))</f>
        <v/>
      </c>
      <c r="K118" s="26" t="n"/>
      <c r="L118" s="24">
        <f>IF([@[Driver ID]]="","",IFERROR(INDEX(tblDrivers[Driver Name],MATCH([@[Driver ID]],tblDrivers[Driver ID],0)),"Not Found"))</f>
        <v/>
      </c>
      <c r="M118" s="26" t="n"/>
      <c r="N118" s="24">
        <f>IF([@[Vehicle ID]]="","",IFERROR(INDEX(tblVehicles[Unit Description],MATCH([@[Vehicle ID]],tblVehicles[Vehicle ID],0)),"Not Found"))</f>
        <v/>
      </c>
      <c r="O118" s="53">
        <f>IF([@[Route ID]]="","",IFERROR(INDEX(tblRoutes[Scheduled Miles],MATCH([@[Route ID]],tblRoutes[Route ID],0)),""))</f>
        <v/>
      </c>
      <c r="P118" s="16">
        <f>IF([@[Route ID]]="","",IFERROR(INDEX(tblRoutes[Planned Stops],MATCH([@[Route ID]],tblRoutes[Route ID],0)),""))</f>
        <v/>
      </c>
      <c r="Q118" s="53">
        <f>IF(OR([@[Scheduled Miles]]="",[@[Vehicle ID]]=""),"",IFERROR([@[Scheduled Miles]]/INDEX(tblVehicles[MPG],MATCH([@[Vehicle ID]],tblVehicles[Vehicle ID],0)),""))</f>
        <v/>
      </c>
      <c r="R118" s="57">
        <f>IF(OR([@[Estimated Gallons]]="",[@[Estimated Hours]]="",[@[Driver ID]]=""),"",IFERROR([@[Estimated Gallons]]*'Settings'!$B$4+[@[Scheduled Miles]]*'Settings'!$B$5+[@[Estimated Hours]]*INDEX(tblDrivers[Hourly Rate],MATCH([@[Driver ID]],tblDrivers[Driver ID],0)),""))</f>
        <v/>
      </c>
      <c r="S118" s="26" t="n"/>
      <c r="T118" s="30" t="n"/>
      <c r="U11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1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1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18" s="23">
        <f>IF(COUNTA([@[Roster ID]],[@[Service Date]],[@[Route ID]],[@[Scheduled Start]],[@[Scheduled End]],[@[Driver ID]],[@[Vehicle ID]],[@Status],[@[Dispatch Notes]])=0,"",IF([@Status]="Canceled","Not Required",IF(AND([@[Driver Check]]="OK",[@[Vehicle Check]]="OK",[@[Schedule Check]]="OK"),"OK","Review")))</f>
        <v/>
      </c>
      <c r="Y118" s="58">
        <f>IF(OR([@[Service Date]]="",[@[Scheduled Start]]=""),"",IFERROR([@[Service Date]]+[@[Scheduled Start]],""))</f>
        <v/>
      </c>
      <c r="Z118" s="58">
        <f>IF(OR([@[Service Date]]="",[@[Scheduled Start]]="",[@[Scheduled End]]=""),"",IFERROR([@[Service Date]]+[@[Scheduled End]]+IF([@[Scheduled End]]&lt;[@[Scheduled Start]],1,0),""))</f>
        <v/>
      </c>
    </row>
    <row r="119">
      <c r="A119" s="26" t="n"/>
      <c r="B119" s="56" t="n"/>
      <c r="C119" s="23">
        <f>IF([@[Service Date]]="","",TEXT([@[Service Date]],"ddd"))</f>
        <v/>
      </c>
      <c r="D119" s="26" t="n"/>
      <c r="E119" s="24">
        <f>IF([@[Route ID]]="","",IFERROR(INDEX(tblRoutes[Route Name],MATCH([@[Route ID]],tblRoutes[Route ID],0)),"Not Found"))</f>
        <v/>
      </c>
      <c r="F119" s="24">
        <f>IF([@[Route ID]]="","",IFERROR(INDEX(tblRoutes[Origin],MATCH([@[Route ID]],tblRoutes[Route ID],0)),"Not Found"))</f>
        <v/>
      </c>
      <c r="G119" s="24">
        <f>IF([@[Route ID]]="","",IFERROR(INDEX(tblRoutes[Destination],MATCH([@[Route ID]],tblRoutes[Route ID],0)),"Not Found"))</f>
        <v/>
      </c>
      <c r="H119" s="28" t="n"/>
      <c r="I119" s="28" t="n"/>
      <c r="J119" s="25">
        <f>IF(OR([@[Start Date/Time]]="",[@[End Date/Time]]=""),"",IFERROR(([@[End Date/Time]]-[@[Start Date/Time]])*24,""))</f>
        <v/>
      </c>
      <c r="K119" s="26" t="n"/>
      <c r="L119" s="24">
        <f>IF([@[Driver ID]]="","",IFERROR(INDEX(tblDrivers[Driver Name],MATCH([@[Driver ID]],tblDrivers[Driver ID],0)),"Not Found"))</f>
        <v/>
      </c>
      <c r="M119" s="26" t="n"/>
      <c r="N119" s="24">
        <f>IF([@[Vehicle ID]]="","",IFERROR(INDEX(tblVehicles[Unit Description],MATCH([@[Vehicle ID]],tblVehicles[Vehicle ID],0)),"Not Found"))</f>
        <v/>
      </c>
      <c r="O119" s="53">
        <f>IF([@[Route ID]]="","",IFERROR(INDEX(tblRoutes[Scheduled Miles],MATCH([@[Route ID]],tblRoutes[Route ID],0)),""))</f>
        <v/>
      </c>
      <c r="P119" s="16">
        <f>IF([@[Route ID]]="","",IFERROR(INDEX(tblRoutes[Planned Stops],MATCH([@[Route ID]],tblRoutes[Route ID],0)),""))</f>
        <v/>
      </c>
      <c r="Q119" s="53">
        <f>IF(OR([@[Scheduled Miles]]="",[@[Vehicle ID]]=""),"",IFERROR([@[Scheduled Miles]]/INDEX(tblVehicles[MPG],MATCH([@[Vehicle ID]],tblVehicles[Vehicle ID],0)),""))</f>
        <v/>
      </c>
      <c r="R119" s="57">
        <f>IF(OR([@[Estimated Gallons]]="",[@[Estimated Hours]]="",[@[Driver ID]]=""),"",IFERROR([@[Estimated Gallons]]*'Settings'!$B$4+[@[Scheduled Miles]]*'Settings'!$B$5+[@[Estimated Hours]]*INDEX(tblDrivers[Hourly Rate],MATCH([@[Driver ID]],tblDrivers[Driver ID],0)),""))</f>
        <v/>
      </c>
      <c r="S119" s="26" t="n"/>
      <c r="T119" s="30" t="n"/>
      <c r="U11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1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1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19" s="23">
        <f>IF(COUNTA([@[Roster ID]],[@[Service Date]],[@[Route ID]],[@[Scheduled Start]],[@[Scheduled End]],[@[Driver ID]],[@[Vehicle ID]],[@Status],[@[Dispatch Notes]])=0,"",IF([@Status]="Canceled","Not Required",IF(AND([@[Driver Check]]="OK",[@[Vehicle Check]]="OK",[@[Schedule Check]]="OK"),"OK","Review")))</f>
        <v/>
      </c>
      <c r="Y119" s="58">
        <f>IF(OR([@[Service Date]]="",[@[Scheduled Start]]=""),"",IFERROR([@[Service Date]]+[@[Scheduled Start]],""))</f>
        <v/>
      </c>
      <c r="Z119" s="58">
        <f>IF(OR([@[Service Date]]="",[@[Scheduled Start]]="",[@[Scheduled End]]=""),"",IFERROR([@[Service Date]]+[@[Scheduled End]]+IF([@[Scheduled End]]&lt;[@[Scheduled Start]],1,0),""))</f>
        <v/>
      </c>
    </row>
    <row r="120">
      <c r="A120" s="26" t="n"/>
      <c r="B120" s="56" t="n"/>
      <c r="C120" s="23">
        <f>IF([@[Service Date]]="","",TEXT([@[Service Date]],"ddd"))</f>
        <v/>
      </c>
      <c r="D120" s="26" t="n"/>
      <c r="E120" s="24">
        <f>IF([@[Route ID]]="","",IFERROR(INDEX(tblRoutes[Route Name],MATCH([@[Route ID]],tblRoutes[Route ID],0)),"Not Found"))</f>
        <v/>
      </c>
      <c r="F120" s="24">
        <f>IF([@[Route ID]]="","",IFERROR(INDEX(tblRoutes[Origin],MATCH([@[Route ID]],tblRoutes[Route ID],0)),"Not Found"))</f>
        <v/>
      </c>
      <c r="G120" s="24">
        <f>IF([@[Route ID]]="","",IFERROR(INDEX(tblRoutes[Destination],MATCH([@[Route ID]],tblRoutes[Route ID],0)),"Not Found"))</f>
        <v/>
      </c>
      <c r="H120" s="28" t="n"/>
      <c r="I120" s="28" t="n"/>
      <c r="J120" s="25">
        <f>IF(OR([@[Start Date/Time]]="",[@[End Date/Time]]=""),"",IFERROR(([@[End Date/Time]]-[@[Start Date/Time]])*24,""))</f>
        <v/>
      </c>
      <c r="K120" s="26" t="n"/>
      <c r="L120" s="24">
        <f>IF([@[Driver ID]]="","",IFERROR(INDEX(tblDrivers[Driver Name],MATCH([@[Driver ID]],tblDrivers[Driver ID],0)),"Not Found"))</f>
        <v/>
      </c>
      <c r="M120" s="26" t="n"/>
      <c r="N120" s="24">
        <f>IF([@[Vehicle ID]]="","",IFERROR(INDEX(tblVehicles[Unit Description],MATCH([@[Vehicle ID]],tblVehicles[Vehicle ID],0)),"Not Found"))</f>
        <v/>
      </c>
      <c r="O120" s="53">
        <f>IF([@[Route ID]]="","",IFERROR(INDEX(tblRoutes[Scheduled Miles],MATCH([@[Route ID]],tblRoutes[Route ID],0)),""))</f>
        <v/>
      </c>
      <c r="P120" s="16">
        <f>IF([@[Route ID]]="","",IFERROR(INDEX(tblRoutes[Planned Stops],MATCH([@[Route ID]],tblRoutes[Route ID],0)),""))</f>
        <v/>
      </c>
      <c r="Q120" s="53">
        <f>IF(OR([@[Scheduled Miles]]="",[@[Vehicle ID]]=""),"",IFERROR([@[Scheduled Miles]]/INDEX(tblVehicles[MPG],MATCH([@[Vehicle ID]],tblVehicles[Vehicle ID],0)),""))</f>
        <v/>
      </c>
      <c r="R120" s="57">
        <f>IF(OR([@[Estimated Gallons]]="",[@[Estimated Hours]]="",[@[Driver ID]]=""),"",IFERROR([@[Estimated Gallons]]*'Settings'!$B$4+[@[Scheduled Miles]]*'Settings'!$B$5+[@[Estimated Hours]]*INDEX(tblDrivers[Hourly Rate],MATCH([@[Driver ID]],tblDrivers[Driver ID],0)),""))</f>
        <v/>
      </c>
      <c r="S120" s="26" t="n"/>
      <c r="T120" s="30" t="n"/>
      <c r="U12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2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2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20" s="23">
        <f>IF(COUNTA([@[Roster ID]],[@[Service Date]],[@[Route ID]],[@[Scheduled Start]],[@[Scheduled End]],[@[Driver ID]],[@[Vehicle ID]],[@Status],[@[Dispatch Notes]])=0,"",IF([@Status]="Canceled","Not Required",IF(AND([@[Driver Check]]="OK",[@[Vehicle Check]]="OK",[@[Schedule Check]]="OK"),"OK","Review")))</f>
        <v/>
      </c>
      <c r="Y120" s="58">
        <f>IF(OR([@[Service Date]]="",[@[Scheduled Start]]=""),"",IFERROR([@[Service Date]]+[@[Scheduled Start]],""))</f>
        <v/>
      </c>
      <c r="Z120" s="58">
        <f>IF(OR([@[Service Date]]="",[@[Scheduled Start]]="",[@[Scheduled End]]=""),"",IFERROR([@[Service Date]]+[@[Scheduled End]]+IF([@[Scheduled End]]&lt;[@[Scheduled Start]],1,0),""))</f>
        <v/>
      </c>
    </row>
    <row r="121">
      <c r="A121" s="26" t="n"/>
      <c r="B121" s="56" t="n"/>
      <c r="C121" s="23">
        <f>IF([@[Service Date]]="","",TEXT([@[Service Date]],"ddd"))</f>
        <v/>
      </c>
      <c r="D121" s="26" t="n"/>
      <c r="E121" s="24">
        <f>IF([@[Route ID]]="","",IFERROR(INDEX(tblRoutes[Route Name],MATCH([@[Route ID]],tblRoutes[Route ID],0)),"Not Found"))</f>
        <v/>
      </c>
      <c r="F121" s="24">
        <f>IF([@[Route ID]]="","",IFERROR(INDEX(tblRoutes[Origin],MATCH([@[Route ID]],tblRoutes[Route ID],0)),"Not Found"))</f>
        <v/>
      </c>
      <c r="G121" s="24">
        <f>IF([@[Route ID]]="","",IFERROR(INDEX(tblRoutes[Destination],MATCH([@[Route ID]],tblRoutes[Route ID],0)),"Not Found"))</f>
        <v/>
      </c>
      <c r="H121" s="28" t="n"/>
      <c r="I121" s="28" t="n"/>
      <c r="J121" s="25">
        <f>IF(OR([@[Start Date/Time]]="",[@[End Date/Time]]=""),"",IFERROR(([@[End Date/Time]]-[@[Start Date/Time]])*24,""))</f>
        <v/>
      </c>
      <c r="K121" s="26" t="n"/>
      <c r="L121" s="24">
        <f>IF([@[Driver ID]]="","",IFERROR(INDEX(tblDrivers[Driver Name],MATCH([@[Driver ID]],tblDrivers[Driver ID],0)),"Not Found"))</f>
        <v/>
      </c>
      <c r="M121" s="26" t="n"/>
      <c r="N121" s="24">
        <f>IF([@[Vehicle ID]]="","",IFERROR(INDEX(tblVehicles[Unit Description],MATCH([@[Vehicle ID]],tblVehicles[Vehicle ID],0)),"Not Found"))</f>
        <v/>
      </c>
      <c r="O121" s="53">
        <f>IF([@[Route ID]]="","",IFERROR(INDEX(tblRoutes[Scheduled Miles],MATCH([@[Route ID]],tblRoutes[Route ID],0)),""))</f>
        <v/>
      </c>
      <c r="P121" s="16">
        <f>IF([@[Route ID]]="","",IFERROR(INDEX(tblRoutes[Planned Stops],MATCH([@[Route ID]],tblRoutes[Route ID],0)),""))</f>
        <v/>
      </c>
      <c r="Q121" s="53">
        <f>IF(OR([@[Scheduled Miles]]="",[@[Vehicle ID]]=""),"",IFERROR([@[Scheduled Miles]]/INDEX(tblVehicles[MPG],MATCH([@[Vehicle ID]],tblVehicles[Vehicle ID],0)),""))</f>
        <v/>
      </c>
      <c r="R121" s="57">
        <f>IF(OR([@[Estimated Gallons]]="",[@[Estimated Hours]]="",[@[Driver ID]]=""),"",IFERROR([@[Estimated Gallons]]*'Settings'!$B$4+[@[Scheduled Miles]]*'Settings'!$B$5+[@[Estimated Hours]]*INDEX(tblDrivers[Hourly Rate],MATCH([@[Driver ID]],tblDrivers[Driver ID],0)),""))</f>
        <v/>
      </c>
      <c r="S121" s="26" t="n"/>
      <c r="T121" s="30" t="n"/>
      <c r="U12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2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2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21" s="23">
        <f>IF(COUNTA([@[Roster ID]],[@[Service Date]],[@[Route ID]],[@[Scheduled Start]],[@[Scheduled End]],[@[Driver ID]],[@[Vehicle ID]],[@Status],[@[Dispatch Notes]])=0,"",IF([@Status]="Canceled","Not Required",IF(AND([@[Driver Check]]="OK",[@[Vehicle Check]]="OK",[@[Schedule Check]]="OK"),"OK","Review")))</f>
        <v/>
      </c>
      <c r="Y121" s="58">
        <f>IF(OR([@[Service Date]]="",[@[Scheduled Start]]=""),"",IFERROR([@[Service Date]]+[@[Scheduled Start]],""))</f>
        <v/>
      </c>
      <c r="Z121" s="58">
        <f>IF(OR([@[Service Date]]="",[@[Scheduled Start]]="",[@[Scheduled End]]=""),"",IFERROR([@[Service Date]]+[@[Scheduled End]]+IF([@[Scheduled End]]&lt;[@[Scheduled Start]],1,0),""))</f>
        <v/>
      </c>
    </row>
    <row r="122">
      <c r="A122" s="26" t="n"/>
      <c r="B122" s="56" t="n"/>
      <c r="C122" s="23">
        <f>IF([@[Service Date]]="","",TEXT([@[Service Date]],"ddd"))</f>
        <v/>
      </c>
      <c r="D122" s="26" t="n"/>
      <c r="E122" s="24">
        <f>IF([@[Route ID]]="","",IFERROR(INDEX(tblRoutes[Route Name],MATCH([@[Route ID]],tblRoutes[Route ID],0)),"Not Found"))</f>
        <v/>
      </c>
      <c r="F122" s="24">
        <f>IF([@[Route ID]]="","",IFERROR(INDEX(tblRoutes[Origin],MATCH([@[Route ID]],tblRoutes[Route ID],0)),"Not Found"))</f>
        <v/>
      </c>
      <c r="G122" s="24">
        <f>IF([@[Route ID]]="","",IFERROR(INDEX(tblRoutes[Destination],MATCH([@[Route ID]],tblRoutes[Route ID],0)),"Not Found"))</f>
        <v/>
      </c>
      <c r="H122" s="28" t="n"/>
      <c r="I122" s="28" t="n"/>
      <c r="J122" s="25">
        <f>IF(OR([@[Start Date/Time]]="",[@[End Date/Time]]=""),"",IFERROR(([@[End Date/Time]]-[@[Start Date/Time]])*24,""))</f>
        <v/>
      </c>
      <c r="K122" s="26" t="n"/>
      <c r="L122" s="24">
        <f>IF([@[Driver ID]]="","",IFERROR(INDEX(tblDrivers[Driver Name],MATCH([@[Driver ID]],tblDrivers[Driver ID],0)),"Not Found"))</f>
        <v/>
      </c>
      <c r="M122" s="26" t="n"/>
      <c r="N122" s="24">
        <f>IF([@[Vehicle ID]]="","",IFERROR(INDEX(tblVehicles[Unit Description],MATCH([@[Vehicle ID]],tblVehicles[Vehicle ID],0)),"Not Found"))</f>
        <v/>
      </c>
      <c r="O122" s="53">
        <f>IF([@[Route ID]]="","",IFERROR(INDEX(tblRoutes[Scheduled Miles],MATCH([@[Route ID]],tblRoutes[Route ID],0)),""))</f>
        <v/>
      </c>
      <c r="P122" s="16">
        <f>IF([@[Route ID]]="","",IFERROR(INDEX(tblRoutes[Planned Stops],MATCH([@[Route ID]],tblRoutes[Route ID],0)),""))</f>
        <v/>
      </c>
      <c r="Q122" s="53">
        <f>IF(OR([@[Scheduled Miles]]="",[@[Vehicle ID]]=""),"",IFERROR([@[Scheduled Miles]]/INDEX(tblVehicles[MPG],MATCH([@[Vehicle ID]],tblVehicles[Vehicle ID],0)),""))</f>
        <v/>
      </c>
      <c r="R122" s="57">
        <f>IF(OR([@[Estimated Gallons]]="",[@[Estimated Hours]]="",[@[Driver ID]]=""),"",IFERROR([@[Estimated Gallons]]*'Settings'!$B$4+[@[Scheduled Miles]]*'Settings'!$B$5+[@[Estimated Hours]]*INDEX(tblDrivers[Hourly Rate],MATCH([@[Driver ID]],tblDrivers[Driver ID],0)),""))</f>
        <v/>
      </c>
      <c r="S122" s="26" t="n"/>
      <c r="T122" s="30" t="n"/>
      <c r="U12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2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2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22" s="23">
        <f>IF(COUNTA([@[Roster ID]],[@[Service Date]],[@[Route ID]],[@[Scheduled Start]],[@[Scheduled End]],[@[Driver ID]],[@[Vehicle ID]],[@Status],[@[Dispatch Notes]])=0,"",IF([@Status]="Canceled","Not Required",IF(AND([@[Driver Check]]="OK",[@[Vehicle Check]]="OK",[@[Schedule Check]]="OK"),"OK","Review")))</f>
        <v/>
      </c>
      <c r="Y122" s="58">
        <f>IF(OR([@[Service Date]]="",[@[Scheduled Start]]=""),"",IFERROR([@[Service Date]]+[@[Scheduled Start]],""))</f>
        <v/>
      </c>
      <c r="Z122" s="58">
        <f>IF(OR([@[Service Date]]="",[@[Scheduled Start]]="",[@[Scheduled End]]=""),"",IFERROR([@[Service Date]]+[@[Scheduled End]]+IF([@[Scheduled End]]&lt;[@[Scheduled Start]],1,0),""))</f>
        <v/>
      </c>
    </row>
    <row r="123">
      <c r="A123" s="26" t="n"/>
      <c r="B123" s="56" t="n"/>
      <c r="C123" s="23">
        <f>IF([@[Service Date]]="","",TEXT([@[Service Date]],"ddd"))</f>
        <v/>
      </c>
      <c r="D123" s="26" t="n"/>
      <c r="E123" s="24">
        <f>IF([@[Route ID]]="","",IFERROR(INDEX(tblRoutes[Route Name],MATCH([@[Route ID]],tblRoutes[Route ID],0)),"Not Found"))</f>
        <v/>
      </c>
      <c r="F123" s="24">
        <f>IF([@[Route ID]]="","",IFERROR(INDEX(tblRoutes[Origin],MATCH([@[Route ID]],tblRoutes[Route ID],0)),"Not Found"))</f>
        <v/>
      </c>
      <c r="G123" s="24">
        <f>IF([@[Route ID]]="","",IFERROR(INDEX(tblRoutes[Destination],MATCH([@[Route ID]],tblRoutes[Route ID],0)),"Not Found"))</f>
        <v/>
      </c>
      <c r="H123" s="28" t="n"/>
      <c r="I123" s="28" t="n"/>
      <c r="J123" s="25">
        <f>IF(OR([@[Start Date/Time]]="",[@[End Date/Time]]=""),"",IFERROR(([@[End Date/Time]]-[@[Start Date/Time]])*24,""))</f>
        <v/>
      </c>
      <c r="K123" s="26" t="n"/>
      <c r="L123" s="24">
        <f>IF([@[Driver ID]]="","",IFERROR(INDEX(tblDrivers[Driver Name],MATCH([@[Driver ID]],tblDrivers[Driver ID],0)),"Not Found"))</f>
        <v/>
      </c>
      <c r="M123" s="26" t="n"/>
      <c r="N123" s="24">
        <f>IF([@[Vehicle ID]]="","",IFERROR(INDEX(tblVehicles[Unit Description],MATCH([@[Vehicle ID]],tblVehicles[Vehicle ID],0)),"Not Found"))</f>
        <v/>
      </c>
      <c r="O123" s="53">
        <f>IF([@[Route ID]]="","",IFERROR(INDEX(tblRoutes[Scheduled Miles],MATCH([@[Route ID]],tblRoutes[Route ID],0)),""))</f>
        <v/>
      </c>
      <c r="P123" s="16">
        <f>IF([@[Route ID]]="","",IFERROR(INDEX(tblRoutes[Planned Stops],MATCH([@[Route ID]],tblRoutes[Route ID],0)),""))</f>
        <v/>
      </c>
      <c r="Q123" s="53">
        <f>IF(OR([@[Scheduled Miles]]="",[@[Vehicle ID]]=""),"",IFERROR([@[Scheduled Miles]]/INDEX(tblVehicles[MPG],MATCH([@[Vehicle ID]],tblVehicles[Vehicle ID],0)),""))</f>
        <v/>
      </c>
      <c r="R123" s="57">
        <f>IF(OR([@[Estimated Gallons]]="",[@[Estimated Hours]]="",[@[Driver ID]]=""),"",IFERROR([@[Estimated Gallons]]*'Settings'!$B$4+[@[Scheduled Miles]]*'Settings'!$B$5+[@[Estimated Hours]]*INDEX(tblDrivers[Hourly Rate],MATCH([@[Driver ID]],tblDrivers[Driver ID],0)),""))</f>
        <v/>
      </c>
      <c r="S123" s="26" t="n"/>
      <c r="T123" s="30" t="n"/>
      <c r="U12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2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2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23" s="23">
        <f>IF(COUNTA([@[Roster ID]],[@[Service Date]],[@[Route ID]],[@[Scheduled Start]],[@[Scheduled End]],[@[Driver ID]],[@[Vehicle ID]],[@Status],[@[Dispatch Notes]])=0,"",IF([@Status]="Canceled","Not Required",IF(AND([@[Driver Check]]="OK",[@[Vehicle Check]]="OK",[@[Schedule Check]]="OK"),"OK","Review")))</f>
        <v/>
      </c>
      <c r="Y123" s="58">
        <f>IF(OR([@[Service Date]]="",[@[Scheduled Start]]=""),"",IFERROR([@[Service Date]]+[@[Scheduled Start]],""))</f>
        <v/>
      </c>
      <c r="Z123" s="58">
        <f>IF(OR([@[Service Date]]="",[@[Scheduled Start]]="",[@[Scheduled End]]=""),"",IFERROR([@[Service Date]]+[@[Scheduled End]]+IF([@[Scheduled End]]&lt;[@[Scheduled Start]],1,0),""))</f>
        <v/>
      </c>
    </row>
    <row r="124">
      <c r="A124" s="26" t="n"/>
      <c r="B124" s="56" t="n"/>
      <c r="C124" s="23">
        <f>IF([@[Service Date]]="","",TEXT([@[Service Date]],"ddd"))</f>
        <v/>
      </c>
      <c r="D124" s="26" t="n"/>
      <c r="E124" s="24">
        <f>IF([@[Route ID]]="","",IFERROR(INDEX(tblRoutes[Route Name],MATCH([@[Route ID]],tblRoutes[Route ID],0)),"Not Found"))</f>
        <v/>
      </c>
      <c r="F124" s="24">
        <f>IF([@[Route ID]]="","",IFERROR(INDEX(tblRoutes[Origin],MATCH([@[Route ID]],tblRoutes[Route ID],0)),"Not Found"))</f>
        <v/>
      </c>
      <c r="G124" s="24">
        <f>IF([@[Route ID]]="","",IFERROR(INDEX(tblRoutes[Destination],MATCH([@[Route ID]],tblRoutes[Route ID],0)),"Not Found"))</f>
        <v/>
      </c>
      <c r="H124" s="28" t="n"/>
      <c r="I124" s="28" t="n"/>
      <c r="J124" s="25">
        <f>IF(OR([@[Start Date/Time]]="",[@[End Date/Time]]=""),"",IFERROR(([@[End Date/Time]]-[@[Start Date/Time]])*24,""))</f>
        <v/>
      </c>
      <c r="K124" s="26" t="n"/>
      <c r="L124" s="24">
        <f>IF([@[Driver ID]]="","",IFERROR(INDEX(tblDrivers[Driver Name],MATCH([@[Driver ID]],tblDrivers[Driver ID],0)),"Not Found"))</f>
        <v/>
      </c>
      <c r="M124" s="26" t="n"/>
      <c r="N124" s="24">
        <f>IF([@[Vehicle ID]]="","",IFERROR(INDEX(tblVehicles[Unit Description],MATCH([@[Vehicle ID]],tblVehicles[Vehicle ID],0)),"Not Found"))</f>
        <v/>
      </c>
      <c r="O124" s="53">
        <f>IF([@[Route ID]]="","",IFERROR(INDEX(tblRoutes[Scheduled Miles],MATCH([@[Route ID]],tblRoutes[Route ID],0)),""))</f>
        <v/>
      </c>
      <c r="P124" s="16">
        <f>IF([@[Route ID]]="","",IFERROR(INDEX(tblRoutes[Planned Stops],MATCH([@[Route ID]],tblRoutes[Route ID],0)),""))</f>
        <v/>
      </c>
      <c r="Q124" s="53">
        <f>IF(OR([@[Scheduled Miles]]="",[@[Vehicle ID]]=""),"",IFERROR([@[Scheduled Miles]]/INDEX(tblVehicles[MPG],MATCH([@[Vehicle ID]],tblVehicles[Vehicle ID],0)),""))</f>
        <v/>
      </c>
      <c r="R124" s="57">
        <f>IF(OR([@[Estimated Gallons]]="",[@[Estimated Hours]]="",[@[Driver ID]]=""),"",IFERROR([@[Estimated Gallons]]*'Settings'!$B$4+[@[Scheduled Miles]]*'Settings'!$B$5+[@[Estimated Hours]]*INDEX(tblDrivers[Hourly Rate],MATCH([@[Driver ID]],tblDrivers[Driver ID],0)),""))</f>
        <v/>
      </c>
      <c r="S124" s="26" t="n"/>
      <c r="T124" s="30" t="n"/>
      <c r="U12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2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2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24" s="23">
        <f>IF(COUNTA([@[Roster ID]],[@[Service Date]],[@[Route ID]],[@[Scheduled Start]],[@[Scheduled End]],[@[Driver ID]],[@[Vehicle ID]],[@Status],[@[Dispatch Notes]])=0,"",IF([@Status]="Canceled","Not Required",IF(AND([@[Driver Check]]="OK",[@[Vehicle Check]]="OK",[@[Schedule Check]]="OK"),"OK","Review")))</f>
        <v/>
      </c>
      <c r="Y124" s="58">
        <f>IF(OR([@[Service Date]]="",[@[Scheduled Start]]=""),"",IFERROR([@[Service Date]]+[@[Scheduled Start]],""))</f>
        <v/>
      </c>
      <c r="Z124" s="58">
        <f>IF(OR([@[Service Date]]="",[@[Scheduled Start]]="",[@[Scheduled End]]=""),"",IFERROR([@[Service Date]]+[@[Scheduled End]]+IF([@[Scheduled End]]&lt;[@[Scheduled Start]],1,0),""))</f>
        <v/>
      </c>
    </row>
    <row r="125">
      <c r="A125" s="26" t="n"/>
      <c r="B125" s="56" t="n"/>
      <c r="C125" s="23">
        <f>IF([@[Service Date]]="","",TEXT([@[Service Date]],"ddd"))</f>
        <v/>
      </c>
      <c r="D125" s="26" t="n"/>
      <c r="E125" s="24">
        <f>IF([@[Route ID]]="","",IFERROR(INDEX(tblRoutes[Route Name],MATCH([@[Route ID]],tblRoutes[Route ID],0)),"Not Found"))</f>
        <v/>
      </c>
      <c r="F125" s="24">
        <f>IF([@[Route ID]]="","",IFERROR(INDEX(tblRoutes[Origin],MATCH([@[Route ID]],tblRoutes[Route ID],0)),"Not Found"))</f>
        <v/>
      </c>
      <c r="G125" s="24">
        <f>IF([@[Route ID]]="","",IFERROR(INDEX(tblRoutes[Destination],MATCH([@[Route ID]],tblRoutes[Route ID],0)),"Not Found"))</f>
        <v/>
      </c>
      <c r="H125" s="28" t="n"/>
      <c r="I125" s="28" t="n"/>
      <c r="J125" s="25">
        <f>IF(OR([@[Start Date/Time]]="",[@[End Date/Time]]=""),"",IFERROR(([@[End Date/Time]]-[@[Start Date/Time]])*24,""))</f>
        <v/>
      </c>
      <c r="K125" s="26" t="n"/>
      <c r="L125" s="24">
        <f>IF([@[Driver ID]]="","",IFERROR(INDEX(tblDrivers[Driver Name],MATCH([@[Driver ID]],tblDrivers[Driver ID],0)),"Not Found"))</f>
        <v/>
      </c>
      <c r="M125" s="26" t="n"/>
      <c r="N125" s="24">
        <f>IF([@[Vehicle ID]]="","",IFERROR(INDEX(tblVehicles[Unit Description],MATCH([@[Vehicle ID]],tblVehicles[Vehicle ID],0)),"Not Found"))</f>
        <v/>
      </c>
      <c r="O125" s="53">
        <f>IF([@[Route ID]]="","",IFERROR(INDEX(tblRoutes[Scheduled Miles],MATCH([@[Route ID]],tblRoutes[Route ID],0)),""))</f>
        <v/>
      </c>
      <c r="P125" s="16">
        <f>IF([@[Route ID]]="","",IFERROR(INDEX(tblRoutes[Planned Stops],MATCH([@[Route ID]],tblRoutes[Route ID],0)),""))</f>
        <v/>
      </c>
      <c r="Q125" s="53">
        <f>IF(OR([@[Scheduled Miles]]="",[@[Vehicle ID]]=""),"",IFERROR([@[Scheduled Miles]]/INDEX(tblVehicles[MPG],MATCH([@[Vehicle ID]],tblVehicles[Vehicle ID],0)),""))</f>
        <v/>
      </c>
      <c r="R125" s="57">
        <f>IF(OR([@[Estimated Gallons]]="",[@[Estimated Hours]]="",[@[Driver ID]]=""),"",IFERROR([@[Estimated Gallons]]*'Settings'!$B$4+[@[Scheduled Miles]]*'Settings'!$B$5+[@[Estimated Hours]]*INDEX(tblDrivers[Hourly Rate],MATCH([@[Driver ID]],tblDrivers[Driver ID],0)),""))</f>
        <v/>
      </c>
      <c r="S125" s="26" t="n"/>
      <c r="T125" s="30" t="n"/>
      <c r="U12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2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2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25" s="23">
        <f>IF(COUNTA([@[Roster ID]],[@[Service Date]],[@[Route ID]],[@[Scheduled Start]],[@[Scheduled End]],[@[Driver ID]],[@[Vehicle ID]],[@Status],[@[Dispatch Notes]])=0,"",IF([@Status]="Canceled","Not Required",IF(AND([@[Driver Check]]="OK",[@[Vehicle Check]]="OK",[@[Schedule Check]]="OK"),"OK","Review")))</f>
        <v/>
      </c>
      <c r="Y125" s="58">
        <f>IF(OR([@[Service Date]]="",[@[Scheduled Start]]=""),"",IFERROR([@[Service Date]]+[@[Scheduled Start]],""))</f>
        <v/>
      </c>
      <c r="Z125" s="58">
        <f>IF(OR([@[Service Date]]="",[@[Scheduled Start]]="",[@[Scheduled End]]=""),"",IFERROR([@[Service Date]]+[@[Scheduled End]]+IF([@[Scheduled End]]&lt;[@[Scheduled Start]],1,0),""))</f>
        <v/>
      </c>
    </row>
    <row r="126">
      <c r="A126" s="26" t="n"/>
      <c r="B126" s="56" t="n"/>
      <c r="C126" s="23">
        <f>IF([@[Service Date]]="","",TEXT([@[Service Date]],"ddd"))</f>
        <v/>
      </c>
      <c r="D126" s="26" t="n"/>
      <c r="E126" s="24">
        <f>IF([@[Route ID]]="","",IFERROR(INDEX(tblRoutes[Route Name],MATCH([@[Route ID]],tblRoutes[Route ID],0)),"Not Found"))</f>
        <v/>
      </c>
      <c r="F126" s="24">
        <f>IF([@[Route ID]]="","",IFERROR(INDEX(tblRoutes[Origin],MATCH([@[Route ID]],tblRoutes[Route ID],0)),"Not Found"))</f>
        <v/>
      </c>
      <c r="G126" s="24">
        <f>IF([@[Route ID]]="","",IFERROR(INDEX(tblRoutes[Destination],MATCH([@[Route ID]],tblRoutes[Route ID],0)),"Not Found"))</f>
        <v/>
      </c>
      <c r="H126" s="28" t="n"/>
      <c r="I126" s="28" t="n"/>
      <c r="J126" s="25">
        <f>IF(OR([@[Start Date/Time]]="",[@[End Date/Time]]=""),"",IFERROR(([@[End Date/Time]]-[@[Start Date/Time]])*24,""))</f>
        <v/>
      </c>
      <c r="K126" s="26" t="n"/>
      <c r="L126" s="24">
        <f>IF([@[Driver ID]]="","",IFERROR(INDEX(tblDrivers[Driver Name],MATCH([@[Driver ID]],tblDrivers[Driver ID],0)),"Not Found"))</f>
        <v/>
      </c>
      <c r="M126" s="26" t="n"/>
      <c r="N126" s="24">
        <f>IF([@[Vehicle ID]]="","",IFERROR(INDEX(tblVehicles[Unit Description],MATCH([@[Vehicle ID]],tblVehicles[Vehicle ID],0)),"Not Found"))</f>
        <v/>
      </c>
      <c r="O126" s="53">
        <f>IF([@[Route ID]]="","",IFERROR(INDEX(tblRoutes[Scheduled Miles],MATCH([@[Route ID]],tblRoutes[Route ID],0)),""))</f>
        <v/>
      </c>
      <c r="P126" s="16">
        <f>IF([@[Route ID]]="","",IFERROR(INDEX(tblRoutes[Planned Stops],MATCH([@[Route ID]],tblRoutes[Route ID],0)),""))</f>
        <v/>
      </c>
      <c r="Q126" s="53">
        <f>IF(OR([@[Scheduled Miles]]="",[@[Vehicle ID]]=""),"",IFERROR([@[Scheduled Miles]]/INDEX(tblVehicles[MPG],MATCH([@[Vehicle ID]],tblVehicles[Vehicle ID],0)),""))</f>
        <v/>
      </c>
      <c r="R126" s="57">
        <f>IF(OR([@[Estimated Gallons]]="",[@[Estimated Hours]]="",[@[Driver ID]]=""),"",IFERROR([@[Estimated Gallons]]*'Settings'!$B$4+[@[Scheduled Miles]]*'Settings'!$B$5+[@[Estimated Hours]]*INDEX(tblDrivers[Hourly Rate],MATCH([@[Driver ID]],tblDrivers[Driver ID],0)),""))</f>
        <v/>
      </c>
      <c r="S126" s="26" t="n"/>
      <c r="T126" s="30" t="n"/>
      <c r="U12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2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2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26" s="23">
        <f>IF(COUNTA([@[Roster ID]],[@[Service Date]],[@[Route ID]],[@[Scheduled Start]],[@[Scheduled End]],[@[Driver ID]],[@[Vehicle ID]],[@Status],[@[Dispatch Notes]])=0,"",IF([@Status]="Canceled","Not Required",IF(AND([@[Driver Check]]="OK",[@[Vehicle Check]]="OK",[@[Schedule Check]]="OK"),"OK","Review")))</f>
        <v/>
      </c>
      <c r="Y126" s="58">
        <f>IF(OR([@[Service Date]]="",[@[Scheduled Start]]=""),"",IFERROR([@[Service Date]]+[@[Scheduled Start]],""))</f>
        <v/>
      </c>
      <c r="Z126" s="58">
        <f>IF(OR([@[Service Date]]="",[@[Scheduled Start]]="",[@[Scheduled End]]=""),"",IFERROR([@[Service Date]]+[@[Scheduled End]]+IF([@[Scheduled End]]&lt;[@[Scheduled Start]],1,0),""))</f>
        <v/>
      </c>
    </row>
    <row r="127">
      <c r="A127" s="26" t="n"/>
      <c r="B127" s="56" t="n"/>
      <c r="C127" s="23">
        <f>IF([@[Service Date]]="","",TEXT([@[Service Date]],"ddd"))</f>
        <v/>
      </c>
      <c r="D127" s="26" t="n"/>
      <c r="E127" s="24">
        <f>IF([@[Route ID]]="","",IFERROR(INDEX(tblRoutes[Route Name],MATCH([@[Route ID]],tblRoutes[Route ID],0)),"Not Found"))</f>
        <v/>
      </c>
      <c r="F127" s="24">
        <f>IF([@[Route ID]]="","",IFERROR(INDEX(tblRoutes[Origin],MATCH([@[Route ID]],tblRoutes[Route ID],0)),"Not Found"))</f>
        <v/>
      </c>
      <c r="G127" s="24">
        <f>IF([@[Route ID]]="","",IFERROR(INDEX(tblRoutes[Destination],MATCH([@[Route ID]],tblRoutes[Route ID],0)),"Not Found"))</f>
        <v/>
      </c>
      <c r="H127" s="28" t="n"/>
      <c r="I127" s="28" t="n"/>
      <c r="J127" s="25">
        <f>IF(OR([@[Start Date/Time]]="",[@[End Date/Time]]=""),"",IFERROR(([@[End Date/Time]]-[@[Start Date/Time]])*24,""))</f>
        <v/>
      </c>
      <c r="K127" s="26" t="n"/>
      <c r="L127" s="24">
        <f>IF([@[Driver ID]]="","",IFERROR(INDEX(tblDrivers[Driver Name],MATCH([@[Driver ID]],tblDrivers[Driver ID],0)),"Not Found"))</f>
        <v/>
      </c>
      <c r="M127" s="26" t="n"/>
      <c r="N127" s="24">
        <f>IF([@[Vehicle ID]]="","",IFERROR(INDEX(tblVehicles[Unit Description],MATCH([@[Vehicle ID]],tblVehicles[Vehicle ID],0)),"Not Found"))</f>
        <v/>
      </c>
      <c r="O127" s="53">
        <f>IF([@[Route ID]]="","",IFERROR(INDEX(tblRoutes[Scheduled Miles],MATCH([@[Route ID]],tblRoutes[Route ID],0)),""))</f>
        <v/>
      </c>
      <c r="P127" s="16">
        <f>IF([@[Route ID]]="","",IFERROR(INDEX(tblRoutes[Planned Stops],MATCH([@[Route ID]],tblRoutes[Route ID],0)),""))</f>
        <v/>
      </c>
      <c r="Q127" s="53">
        <f>IF(OR([@[Scheduled Miles]]="",[@[Vehicle ID]]=""),"",IFERROR([@[Scheduled Miles]]/INDEX(tblVehicles[MPG],MATCH([@[Vehicle ID]],tblVehicles[Vehicle ID],0)),""))</f>
        <v/>
      </c>
      <c r="R127" s="57">
        <f>IF(OR([@[Estimated Gallons]]="",[@[Estimated Hours]]="",[@[Driver ID]]=""),"",IFERROR([@[Estimated Gallons]]*'Settings'!$B$4+[@[Scheduled Miles]]*'Settings'!$B$5+[@[Estimated Hours]]*INDEX(tblDrivers[Hourly Rate],MATCH([@[Driver ID]],tblDrivers[Driver ID],0)),""))</f>
        <v/>
      </c>
      <c r="S127" s="26" t="n"/>
      <c r="T127" s="30" t="n"/>
      <c r="U12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2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2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27" s="23">
        <f>IF(COUNTA([@[Roster ID]],[@[Service Date]],[@[Route ID]],[@[Scheduled Start]],[@[Scheduled End]],[@[Driver ID]],[@[Vehicle ID]],[@Status],[@[Dispatch Notes]])=0,"",IF([@Status]="Canceled","Not Required",IF(AND([@[Driver Check]]="OK",[@[Vehicle Check]]="OK",[@[Schedule Check]]="OK"),"OK","Review")))</f>
        <v/>
      </c>
      <c r="Y127" s="58">
        <f>IF(OR([@[Service Date]]="",[@[Scheduled Start]]=""),"",IFERROR([@[Service Date]]+[@[Scheduled Start]],""))</f>
        <v/>
      </c>
      <c r="Z127" s="58">
        <f>IF(OR([@[Service Date]]="",[@[Scheduled Start]]="",[@[Scheduled End]]=""),"",IFERROR([@[Service Date]]+[@[Scheduled End]]+IF([@[Scheduled End]]&lt;[@[Scheduled Start]],1,0),""))</f>
        <v/>
      </c>
    </row>
    <row r="128">
      <c r="A128" s="26" t="n"/>
      <c r="B128" s="56" t="n"/>
      <c r="C128" s="23">
        <f>IF([@[Service Date]]="","",TEXT([@[Service Date]],"ddd"))</f>
        <v/>
      </c>
      <c r="D128" s="26" t="n"/>
      <c r="E128" s="24">
        <f>IF([@[Route ID]]="","",IFERROR(INDEX(tblRoutes[Route Name],MATCH([@[Route ID]],tblRoutes[Route ID],0)),"Not Found"))</f>
        <v/>
      </c>
      <c r="F128" s="24">
        <f>IF([@[Route ID]]="","",IFERROR(INDEX(tblRoutes[Origin],MATCH([@[Route ID]],tblRoutes[Route ID],0)),"Not Found"))</f>
        <v/>
      </c>
      <c r="G128" s="24">
        <f>IF([@[Route ID]]="","",IFERROR(INDEX(tblRoutes[Destination],MATCH([@[Route ID]],tblRoutes[Route ID],0)),"Not Found"))</f>
        <v/>
      </c>
      <c r="H128" s="28" t="n"/>
      <c r="I128" s="28" t="n"/>
      <c r="J128" s="25">
        <f>IF(OR([@[Start Date/Time]]="",[@[End Date/Time]]=""),"",IFERROR(([@[End Date/Time]]-[@[Start Date/Time]])*24,""))</f>
        <v/>
      </c>
      <c r="K128" s="26" t="n"/>
      <c r="L128" s="24">
        <f>IF([@[Driver ID]]="","",IFERROR(INDEX(tblDrivers[Driver Name],MATCH([@[Driver ID]],tblDrivers[Driver ID],0)),"Not Found"))</f>
        <v/>
      </c>
      <c r="M128" s="26" t="n"/>
      <c r="N128" s="24">
        <f>IF([@[Vehicle ID]]="","",IFERROR(INDEX(tblVehicles[Unit Description],MATCH([@[Vehicle ID]],tblVehicles[Vehicle ID],0)),"Not Found"))</f>
        <v/>
      </c>
      <c r="O128" s="53">
        <f>IF([@[Route ID]]="","",IFERROR(INDEX(tblRoutes[Scheduled Miles],MATCH([@[Route ID]],tblRoutes[Route ID],0)),""))</f>
        <v/>
      </c>
      <c r="P128" s="16">
        <f>IF([@[Route ID]]="","",IFERROR(INDEX(tblRoutes[Planned Stops],MATCH([@[Route ID]],tblRoutes[Route ID],0)),""))</f>
        <v/>
      </c>
      <c r="Q128" s="53">
        <f>IF(OR([@[Scheduled Miles]]="",[@[Vehicle ID]]=""),"",IFERROR([@[Scheduled Miles]]/INDEX(tblVehicles[MPG],MATCH([@[Vehicle ID]],tblVehicles[Vehicle ID],0)),""))</f>
        <v/>
      </c>
      <c r="R128" s="57">
        <f>IF(OR([@[Estimated Gallons]]="",[@[Estimated Hours]]="",[@[Driver ID]]=""),"",IFERROR([@[Estimated Gallons]]*'Settings'!$B$4+[@[Scheduled Miles]]*'Settings'!$B$5+[@[Estimated Hours]]*INDEX(tblDrivers[Hourly Rate],MATCH([@[Driver ID]],tblDrivers[Driver ID],0)),""))</f>
        <v/>
      </c>
      <c r="S128" s="26" t="n"/>
      <c r="T128" s="30" t="n"/>
      <c r="U12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2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2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28" s="23">
        <f>IF(COUNTA([@[Roster ID]],[@[Service Date]],[@[Route ID]],[@[Scheduled Start]],[@[Scheduled End]],[@[Driver ID]],[@[Vehicle ID]],[@Status],[@[Dispatch Notes]])=0,"",IF([@Status]="Canceled","Not Required",IF(AND([@[Driver Check]]="OK",[@[Vehicle Check]]="OK",[@[Schedule Check]]="OK"),"OK","Review")))</f>
        <v/>
      </c>
      <c r="Y128" s="58">
        <f>IF(OR([@[Service Date]]="",[@[Scheduled Start]]=""),"",IFERROR([@[Service Date]]+[@[Scheduled Start]],""))</f>
        <v/>
      </c>
      <c r="Z128" s="58">
        <f>IF(OR([@[Service Date]]="",[@[Scheduled Start]]="",[@[Scheduled End]]=""),"",IFERROR([@[Service Date]]+[@[Scheduled End]]+IF([@[Scheduled End]]&lt;[@[Scheduled Start]],1,0),""))</f>
        <v/>
      </c>
    </row>
    <row r="129">
      <c r="A129" s="26" t="n"/>
      <c r="B129" s="56" t="n"/>
      <c r="C129" s="23">
        <f>IF([@[Service Date]]="","",TEXT([@[Service Date]],"ddd"))</f>
        <v/>
      </c>
      <c r="D129" s="26" t="n"/>
      <c r="E129" s="24">
        <f>IF([@[Route ID]]="","",IFERROR(INDEX(tblRoutes[Route Name],MATCH([@[Route ID]],tblRoutes[Route ID],0)),"Not Found"))</f>
        <v/>
      </c>
      <c r="F129" s="24">
        <f>IF([@[Route ID]]="","",IFERROR(INDEX(tblRoutes[Origin],MATCH([@[Route ID]],tblRoutes[Route ID],0)),"Not Found"))</f>
        <v/>
      </c>
      <c r="G129" s="24">
        <f>IF([@[Route ID]]="","",IFERROR(INDEX(tblRoutes[Destination],MATCH([@[Route ID]],tblRoutes[Route ID],0)),"Not Found"))</f>
        <v/>
      </c>
      <c r="H129" s="28" t="n"/>
      <c r="I129" s="28" t="n"/>
      <c r="J129" s="25">
        <f>IF(OR([@[Start Date/Time]]="",[@[End Date/Time]]=""),"",IFERROR(([@[End Date/Time]]-[@[Start Date/Time]])*24,""))</f>
        <v/>
      </c>
      <c r="K129" s="26" t="n"/>
      <c r="L129" s="24">
        <f>IF([@[Driver ID]]="","",IFERROR(INDEX(tblDrivers[Driver Name],MATCH([@[Driver ID]],tblDrivers[Driver ID],0)),"Not Found"))</f>
        <v/>
      </c>
      <c r="M129" s="26" t="n"/>
      <c r="N129" s="24">
        <f>IF([@[Vehicle ID]]="","",IFERROR(INDEX(tblVehicles[Unit Description],MATCH([@[Vehicle ID]],tblVehicles[Vehicle ID],0)),"Not Found"))</f>
        <v/>
      </c>
      <c r="O129" s="53">
        <f>IF([@[Route ID]]="","",IFERROR(INDEX(tblRoutes[Scheduled Miles],MATCH([@[Route ID]],tblRoutes[Route ID],0)),""))</f>
        <v/>
      </c>
      <c r="P129" s="16">
        <f>IF([@[Route ID]]="","",IFERROR(INDEX(tblRoutes[Planned Stops],MATCH([@[Route ID]],tblRoutes[Route ID],0)),""))</f>
        <v/>
      </c>
      <c r="Q129" s="53">
        <f>IF(OR([@[Scheduled Miles]]="",[@[Vehicle ID]]=""),"",IFERROR([@[Scheduled Miles]]/INDEX(tblVehicles[MPG],MATCH([@[Vehicle ID]],tblVehicles[Vehicle ID],0)),""))</f>
        <v/>
      </c>
      <c r="R129" s="57">
        <f>IF(OR([@[Estimated Gallons]]="",[@[Estimated Hours]]="",[@[Driver ID]]=""),"",IFERROR([@[Estimated Gallons]]*'Settings'!$B$4+[@[Scheduled Miles]]*'Settings'!$B$5+[@[Estimated Hours]]*INDEX(tblDrivers[Hourly Rate],MATCH([@[Driver ID]],tblDrivers[Driver ID],0)),""))</f>
        <v/>
      </c>
      <c r="S129" s="26" t="n"/>
      <c r="T129" s="30" t="n"/>
      <c r="U12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2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2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29" s="23">
        <f>IF(COUNTA([@[Roster ID]],[@[Service Date]],[@[Route ID]],[@[Scheduled Start]],[@[Scheduled End]],[@[Driver ID]],[@[Vehicle ID]],[@Status],[@[Dispatch Notes]])=0,"",IF([@Status]="Canceled","Not Required",IF(AND([@[Driver Check]]="OK",[@[Vehicle Check]]="OK",[@[Schedule Check]]="OK"),"OK","Review")))</f>
        <v/>
      </c>
      <c r="Y129" s="58">
        <f>IF(OR([@[Service Date]]="",[@[Scheduled Start]]=""),"",IFERROR([@[Service Date]]+[@[Scheduled Start]],""))</f>
        <v/>
      </c>
      <c r="Z129" s="58">
        <f>IF(OR([@[Service Date]]="",[@[Scheduled Start]]="",[@[Scheduled End]]=""),"",IFERROR([@[Service Date]]+[@[Scheduled End]]+IF([@[Scheduled End]]&lt;[@[Scheduled Start]],1,0),""))</f>
        <v/>
      </c>
    </row>
    <row r="130">
      <c r="A130" s="26" t="n"/>
      <c r="B130" s="56" t="n"/>
      <c r="C130" s="23">
        <f>IF([@[Service Date]]="","",TEXT([@[Service Date]],"ddd"))</f>
        <v/>
      </c>
      <c r="D130" s="26" t="n"/>
      <c r="E130" s="24">
        <f>IF([@[Route ID]]="","",IFERROR(INDEX(tblRoutes[Route Name],MATCH([@[Route ID]],tblRoutes[Route ID],0)),"Not Found"))</f>
        <v/>
      </c>
      <c r="F130" s="24">
        <f>IF([@[Route ID]]="","",IFERROR(INDEX(tblRoutes[Origin],MATCH([@[Route ID]],tblRoutes[Route ID],0)),"Not Found"))</f>
        <v/>
      </c>
      <c r="G130" s="24">
        <f>IF([@[Route ID]]="","",IFERROR(INDEX(tblRoutes[Destination],MATCH([@[Route ID]],tblRoutes[Route ID],0)),"Not Found"))</f>
        <v/>
      </c>
      <c r="H130" s="28" t="n"/>
      <c r="I130" s="28" t="n"/>
      <c r="J130" s="25">
        <f>IF(OR([@[Start Date/Time]]="",[@[End Date/Time]]=""),"",IFERROR(([@[End Date/Time]]-[@[Start Date/Time]])*24,""))</f>
        <v/>
      </c>
      <c r="K130" s="26" t="n"/>
      <c r="L130" s="24">
        <f>IF([@[Driver ID]]="","",IFERROR(INDEX(tblDrivers[Driver Name],MATCH([@[Driver ID]],tblDrivers[Driver ID],0)),"Not Found"))</f>
        <v/>
      </c>
      <c r="M130" s="26" t="n"/>
      <c r="N130" s="24">
        <f>IF([@[Vehicle ID]]="","",IFERROR(INDEX(tblVehicles[Unit Description],MATCH([@[Vehicle ID]],tblVehicles[Vehicle ID],0)),"Not Found"))</f>
        <v/>
      </c>
      <c r="O130" s="53">
        <f>IF([@[Route ID]]="","",IFERROR(INDEX(tblRoutes[Scheduled Miles],MATCH([@[Route ID]],tblRoutes[Route ID],0)),""))</f>
        <v/>
      </c>
      <c r="P130" s="16">
        <f>IF([@[Route ID]]="","",IFERROR(INDEX(tblRoutes[Planned Stops],MATCH([@[Route ID]],tblRoutes[Route ID],0)),""))</f>
        <v/>
      </c>
      <c r="Q130" s="53">
        <f>IF(OR([@[Scheduled Miles]]="",[@[Vehicle ID]]=""),"",IFERROR([@[Scheduled Miles]]/INDEX(tblVehicles[MPG],MATCH([@[Vehicle ID]],tblVehicles[Vehicle ID],0)),""))</f>
        <v/>
      </c>
      <c r="R130" s="57">
        <f>IF(OR([@[Estimated Gallons]]="",[@[Estimated Hours]]="",[@[Driver ID]]=""),"",IFERROR([@[Estimated Gallons]]*'Settings'!$B$4+[@[Scheduled Miles]]*'Settings'!$B$5+[@[Estimated Hours]]*INDEX(tblDrivers[Hourly Rate],MATCH([@[Driver ID]],tblDrivers[Driver ID],0)),""))</f>
        <v/>
      </c>
      <c r="S130" s="26" t="n"/>
      <c r="T130" s="30" t="n"/>
      <c r="U13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3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3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30" s="23">
        <f>IF(COUNTA([@[Roster ID]],[@[Service Date]],[@[Route ID]],[@[Scheduled Start]],[@[Scheduled End]],[@[Driver ID]],[@[Vehicle ID]],[@Status],[@[Dispatch Notes]])=0,"",IF([@Status]="Canceled","Not Required",IF(AND([@[Driver Check]]="OK",[@[Vehicle Check]]="OK",[@[Schedule Check]]="OK"),"OK","Review")))</f>
        <v/>
      </c>
      <c r="Y130" s="58">
        <f>IF(OR([@[Service Date]]="",[@[Scheduled Start]]=""),"",IFERROR([@[Service Date]]+[@[Scheduled Start]],""))</f>
        <v/>
      </c>
      <c r="Z130" s="58">
        <f>IF(OR([@[Service Date]]="",[@[Scheduled Start]]="",[@[Scheduled End]]=""),"",IFERROR([@[Service Date]]+[@[Scheduled End]]+IF([@[Scheduled End]]&lt;[@[Scheduled Start]],1,0),""))</f>
        <v/>
      </c>
    </row>
    <row r="131">
      <c r="A131" s="26" t="n"/>
      <c r="B131" s="56" t="n"/>
      <c r="C131" s="23">
        <f>IF([@[Service Date]]="","",TEXT([@[Service Date]],"ddd"))</f>
        <v/>
      </c>
      <c r="D131" s="26" t="n"/>
      <c r="E131" s="24">
        <f>IF([@[Route ID]]="","",IFERROR(INDEX(tblRoutes[Route Name],MATCH([@[Route ID]],tblRoutes[Route ID],0)),"Not Found"))</f>
        <v/>
      </c>
      <c r="F131" s="24">
        <f>IF([@[Route ID]]="","",IFERROR(INDEX(tblRoutes[Origin],MATCH([@[Route ID]],tblRoutes[Route ID],0)),"Not Found"))</f>
        <v/>
      </c>
      <c r="G131" s="24">
        <f>IF([@[Route ID]]="","",IFERROR(INDEX(tblRoutes[Destination],MATCH([@[Route ID]],tblRoutes[Route ID],0)),"Not Found"))</f>
        <v/>
      </c>
      <c r="H131" s="28" t="n"/>
      <c r="I131" s="28" t="n"/>
      <c r="J131" s="25">
        <f>IF(OR([@[Start Date/Time]]="",[@[End Date/Time]]=""),"",IFERROR(([@[End Date/Time]]-[@[Start Date/Time]])*24,""))</f>
        <v/>
      </c>
      <c r="K131" s="26" t="n"/>
      <c r="L131" s="24">
        <f>IF([@[Driver ID]]="","",IFERROR(INDEX(tblDrivers[Driver Name],MATCH([@[Driver ID]],tblDrivers[Driver ID],0)),"Not Found"))</f>
        <v/>
      </c>
      <c r="M131" s="26" t="n"/>
      <c r="N131" s="24">
        <f>IF([@[Vehicle ID]]="","",IFERROR(INDEX(tblVehicles[Unit Description],MATCH([@[Vehicle ID]],tblVehicles[Vehicle ID],0)),"Not Found"))</f>
        <v/>
      </c>
      <c r="O131" s="53">
        <f>IF([@[Route ID]]="","",IFERROR(INDEX(tblRoutes[Scheduled Miles],MATCH([@[Route ID]],tblRoutes[Route ID],0)),""))</f>
        <v/>
      </c>
      <c r="P131" s="16">
        <f>IF([@[Route ID]]="","",IFERROR(INDEX(tblRoutes[Planned Stops],MATCH([@[Route ID]],tblRoutes[Route ID],0)),""))</f>
        <v/>
      </c>
      <c r="Q131" s="53">
        <f>IF(OR([@[Scheduled Miles]]="",[@[Vehicle ID]]=""),"",IFERROR([@[Scheduled Miles]]/INDEX(tblVehicles[MPG],MATCH([@[Vehicle ID]],tblVehicles[Vehicle ID],0)),""))</f>
        <v/>
      </c>
      <c r="R131" s="57">
        <f>IF(OR([@[Estimated Gallons]]="",[@[Estimated Hours]]="",[@[Driver ID]]=""),"",IFERROR([@[Estimated Gallons]]*'Settings'!$B$4+[@[Scheduled Miles]]*'Settings'!$B$5+[@[Estimated Hours]]*INDEX(tblDrivers[Hourly Rate],MATCH([@[Driver ID]],tblDrivers[Driver ID],0)),""))</f>
        <v/>
      </c>
      <c r="S131" s="26" t="n"/>
      <c r="T131" s="30" t="n"/>
      <c r="U13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3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3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31" s="23">
        <f>IF(COUNTA([@[Roster ID]],[@[Service Date]],[@[Route ID]],[@[Scheduled Start]],[@[Scheduled End]],[@[Driver ID]],[@[Vehicle ID]],[@Status],[@[Dispatch Notes]])=0,"",IF([@Status]="Canceled","Not Required",IF(AND([@[Driver Check]]="OK",[@[Vehicle Check]]="OK",[@[Schedule Check]]="OK"),"OK","Review")))</f>
        <v/>
      </c>
      <c r="Y131" s="58">
        <f>IF(OR([@[Service Date]]="",[@[Scheduled Start]]=""),"",IFERROR([@[Service Date]]+[@[Scheduled Start]],""))</f>
        <v/>
      </c>
      <c r="Z131" s="58">
        <f>IF(OR([@[Service Date]]="",[@[Scheduled Start]]="",[@[Scheduled End]]=""),"",IFERROR([@[Service Date]]+[@[Scheduled End]]+IF([@[Scheduled End]]&lt;[@[Scheduled Start]],1,0),""))</f>
        <v/>
      </c>
    </row>
    <row r="132">
      <c r="A132" s="26" t="n"/>
      <c r="B132" s="56" t="n"/>
      <c r="C132" s="23">
        <f>IF([@[Service Date]]="","",TEXT([@[Service Date]],"ddd"))</f>
        <v/>
      </c>
      <c r="D132" s="26" t="n"/>
      <c r="E132" s="24">
        <f>IF([@[Route ID]]="","",IFERROR(INDEX(tblRoutes[Route Name],MATCH([@[Route ID]],tblRoutes[Route ID],0)),"Not Found"))</f>
        <v/>
      </c>
      <c r="F132" s="24">
        <f>IF([@[Route ID]]="","",IFERROR(INDEX(tblRoutes[Origin],MATCH([@[Route ID]],tblRoutes[Route ID],0)),"Not Found"))</f>
        <v/>
      </c>
      <c r="G132" s="24">
        <f>IF([@[Route ID]]="","",IFERROR(INDEX(tblRoutes[Destination],MATCH([@[Route ID]],tblRoutes[Route ID],0)),"Not Found"))</f>
        <v/>
      </c>
      <c r="H132" s="28" t="n"/>
      <c r="I132" s="28" t="n"/>
      <c r="J132" s="25">
        <f>IF(OR([@[Start Date/Time]]="",[@[End Date/Time]]=""),"",IFERROR(([@[End Date/Time]]-[@[Start Date/Time]])*24,""))</f>
        <v/>
      </c>
      <c r="K132" s="26" t="n"/>
      <c r="L132" s="24">
        <f>IF([@[Driver ID]]="","",IFERROR(INDEX(tblDrivers[Driver Name],MATCH([@[Driver ID]],tblDrivers[Driver ID],0)),"Not Found"))</f>
        <v/>
      </c>
      <c r="M132" s="26" t="n"/>
      <c r="N132" s="24">
        <f>IF([@[Vehicle ID]]="","",IFERROR(INDEX(tblVehicles[Unit Description],MATCH([@[Vehicle ID]],tblVehicles[Vehicle ID],0)),"Not Found"))</f>
        <v/>
      </c>
      <c r="O132" s="53">
        <f>IF([@[Route ID]]="","",IFERROR(INDEX(tblRoutes[Scheduled Miles],MATCH([@[Route ID]],tblRoutes[Route ID],0)),""))</f>
        <v/>
      </c>
      <c r="P132" s="16">
        <f>IF([@[Route ID]]="","",IFERROR(INDEX(tblRoutes[Planned Stops],MATCH([@[Route ID]],tblRoutes[Route ID],0)),""))</f>
        <v/>
      </c>
      <c r="Q132" s="53">
        <f>IF(OR([@[Scheduled Miles]]="",[@[Vehicle ID]]=""),"",IFERROR([@[Scheduled Miles]]/INDEX(tblVehicles[MPG],MATCH([@[Vehicle ID]],tblVehicles[Vehicle ID],0)),""))</f>
        <v/>
      </c>
      <c r="R132" s="57">
        <f>IF(OR([@[Estimated Gallons]]="",[@[Estimated Hours]]="",[@[Driver ID]]=""),"",IFERROR([@[Estimated Gallons]]*'Settings'!$B$4+[@[Scheduled Miles]]*'Settings'!$B$5+[@[Estimated Hours]]*INDEX(tblDrivers[Hourly Rate],MATCH([@[Driver ID]],tblDrivers[Driver ID],0)),""))</f>
        <v/>
      </c>
      <c r="S132" s="26" t="n"/>
      <c r="T132" s="30" t="n"/>
      <c r="U13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3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3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32" s="23">
        <f>IF(COUNTA([@[Roster ID]],[@[Service Date]],[@[Route ID]],[@[Scheduled Start]],[@[Scheduled End]],[@[Driver ID]],[@[Vehicle ID]],[@Status],[@[Dispatch Notes]])=0,"",IF([@Status]="Canceled","Not Required",IF(AND([@[Driver Check]]="OK",[@[Vehicle Check]]="OK",[@[Schedule Check]]="OK"),"OK","Review")))</f>
        <v/>
      </c>
      <c r="Y132" s="58">
        <f>IF(OR([@[Service Date]]="",[@[Scheduled Start]]=""),"",IFERROR([@[Service Date]]+[@[Scheduled Start]],""))</f>
        <v/>
      </c>
      <c r="Z132" s="58">
        <f>IF(OR([@[Service Date]]="",[@[Scheduled Start]]="",[@[Scheduled End]]=""),"",IFERROR([@[Service Date]]+[@[Scheduled End]]+IF([@[Scheduled End]]&lt;[@[Scheduled Start]],1,0),""))</f>
        <v/>
      </c>
    </row>
    <row r="133">
      <c r="A133" s="26" t="n"/>
      <c r="B133" s="56" t="n"/>
      <c r="C133" s="23">
        <f>IF([@[Service Date]]="","",TEXT([@[Service Date]],"ddd"))</f>
        <v/>
      </c>
      <c r="D133" s="26" t="n"/>
      <c r="E133" s="24">
        <f>IF([@[Route ID]]="","",IFERROR(INDEX(tblRoutes[Route Name],MATCH([@[Route ID]],tblRoutes[Route ID],0)),"Not Found"))</f>
        <v/>
      </c>
      <c r="F133" s="24">
        <f>IF([@[Route ID]]="","",IFERROR(INDEX(tblRoutes[Origin],MATCH([@[Route ID]],tblRoutes[Route ID],0)),"Not Found"))</f>
        <v/>
      </c>
      <c r="G133" s="24">
        <f>IF([@[Route ID]]="","",IFERROR(INDEX(tblRoutes[Destination],MATCH([@[Route ID]],tblRoutes[Route ID],0)),"Not Found"))</f>
        <v/>
      </c>
      <c r="H133" s="28" t="n"/>
      <c r="I133" s="28" t="n"/>
      <c r="J133" s="25">
        <f>IF(OR([@[Start Date/Time]]="",[@[End Date/Time]]=""),"",IFERROR(([@[End Date/Time]]-[@[Start Date/Time]])*24,""))</f>
        <v/>
      </c>
      <c r="K133" s="26" t="n"/>
      <c r="L133" s="24">
        <f>IF([@[Driver ID]]="","",IFERROR(INDEX(tblDrivers[Driver Name],MATCH([@[Driver ID]],tblDrivers[Driver ID],0)),"Not Found"))</f>
        <v/>
      </c>
      <c r="M133" s="26" t="n"/>
      <c r="N133" s="24">
        <f>IF([@[Vehicle ID]]="","",IFERROR(INDEX(tblVehicles[Unit Description],MATCH([@[Vehicle ID]],tblVehicles[Vehicle ID],0)),"Not Found"))</f>
        <v/>
      </c>
      <c r="O133" s="53">
        <f>IF([@[Route ID]]="","",IFERROR(INDEX(tblRoutes[Scheduled Miles],MATCH([@[Route ID]],tblRoutes[Route ID],0)),""))</f>
        <v/>
      </c>
      <c r="P133" s="16">
        <f>IF([@[Route ID]]="","",IFERROR(INDEX(tblRoutes[Planned Stops],MATCH([@[Route ID]],tblRoutes[Route ID],0)),""))</f>
        <v/>
      </c>
      <c r="Q133" s="53">
        <f>IF(OR([@[Scheduled Miles]]="",[@[Vehicle ID]]=""),"",IFERROR([@[Scheduled Miles]]/INDEX(tblVehicles[MPG],MATCH([@[Vehicle ID]],tblVehicles[Vehicle ID],0)),""))</f>
        <v/>
      </c>
      <c r="R133" s="57">
        <f>IF(OR([@[Estimated Gallons]]="",[@[Estimated Hours]]="",[@[Driver ID]]=""),"",IFERROR([@[Estimated Gallons]]*'Settings'!$B$4+[@[Scheduled Miles]]*'Settings'!$B$5+[@[Estimated Hours]]*INDEX(tblDrivers[Hourly Rate],MATCH([@[Driver ID]],tblDrivers[Driver ID],0)),""))</f>
        <v/>
      </c>
      <c r="S133" s="26" t="n"/>
      <c r="T133" s="30" t="n"/>
      <c r="U13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3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3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33" s="23">
        <f>IF(COUNTA([@[Roster ID]],[@[Service Date]],[@[Route ID]],[@[Scheduled Start]],[@[Scheduled End]],[@[Driver ID]],[@[Vehicle ID]],[@Status],[@[Dispatch Notes]])=0,"",IF([@Status]="Canceled","Not Required",IF(AND([@[Driver Check]]="OK",[@[Vehicle Check]]="OK",[@[Schedule Check]]="OK"),"OK","Review")))</f>
        <v/>
      </c>
      <c r="Y133" s="58">
        <f>IF(OR([@[Service Date]]="",[@[Scheduled Start]]=""),"",IFERROR([@[Service Date]]+[@[Scheduled Start]],""))</f>
        <v/>
      </c>
      <c r="Z133" s="58">
        <f>IF(OR([@[Service Date]]="",[@[Scheduled Start]]="",[@[Scheduled End]]=""),"",IFERROR([@[Service Date]]+[@[Scheduled End]]+IF([@[Scheduled End]]&lt;[@[Scheduled Start]],1,0),""))</f>
        <v/>
      </c>
    </row>
    <row r="134">
      <c r="A134" s="26" t="n"/>
      <c r="B134" s="56" t="n"/>
      <c r="C134" s="23">
        <f>IF([@[Service Date]]="","",TEXT([@[Service Date]],"ddd"))</f>
        <v/>
      </c>
      <c r="D134" s="26" t="n"/>
      <c r="E134" s="24">
        <f>IF([@[Route ID]]="","",IFERROR(INDEX(tblRoutes[Route Name],MATCH([@[Route ID]],tblRoutes[Route ID],0)),"Not Found"))</f>
        <v/>
      </c>
      <c r="F134" s="24">
        <f>IF([@[Route ID]]="","",IFERROR(INDEX(tblRoutes[Origin],MATCH([@[Route ID]],tblRoutes[Route ID],0)),"Not Found"))</f>
        <v/>
      </c>
      <c r="G134" s="24">
        <f>IF([@[Route ID]]="","",IFERROR(INDEX(tblRoutes[Destination],MATCH([@[Route ID]],tblRoutes[Route ID],0)),"Not Found"))</f>
        <v/>
      </c>
      <c r="H134" s="28" t="n"/>
      <c r="I134" s="28" t="n"/>
      <c r="J134" s="25">
        <f>IF(OR([@[Start Date/Time]]="",[@[End Date/Time]]=""),"",IFERROR(([@[End Date/Time]]-[@[Start Date/Time]])*24,""))</f>
        <v/>
      </c>
      <c r="K134" s="26" t="n"/>
      <c r="L134" s="24">
        <f>IF([@[Driver ID]]="","",IFERROR(INDEX(tblDrivers[Driver Name],MATCH([@[Driver ID]],tblDrivers[Driver ID],0)),"Not Found"))</f>
        <v/>
      </c>
      <c r="M134" s="26" t="n"/>
      <c r="N134" s="24">
        <f>IF([@[Vehicle ID]]="","",IFERROR(INDEX(tblVehicles[Unit Description],MATCH([@[Vehicle ID]],tblVehicles[Vehicle ID],0)),"Not Found"))</f>
        <v/>
      </c>
      <c r="O134" s="53">
        <f>IF([@[Route ID]]="","",IFERROR(INDEX(tblRoutes[Scheduled Miles],MATCH([@[Route ID]],tblRoutes[Route ID],0)),""))</f>
        <v/>
      </c>
      <c r="P134" s="16">
        <f>IF([@[Route ID]]="","",IFERROR(INDEX(tblRoutes[Planned Stops],MATCH([@[Route ID]],tblRoutes[Route ID],0)),""))</f>
        <v/>
      </c>
      <c r="Q134" s="53">
        <f>IF(OR([@[Scheduled Miles]]="",[@[Vehicle ID]]=""),"",IFERROR([@[Scheduled Miles]]/INDEX(tblVehicles[MPG],MATCH([@[Vehicle ID]],tblVehicles[Vehicle ID],0)),""))</f>
        <v/>
      </c>
      <c r="R134" s="57">
        <f>IF(OR([@[Estimated Gallons]]="",[@[Estimated Hours]]="",[@[Driver ID]]=""),"",IFERROR([@[Estimated Gallons]]*'Settings'!$B$4+[@[Scheduled Miles]]*'Settings'!$B$5+[@[Estimated Hours]]*INDEX(tblDrivers[Hourly Rate],MATCH([@[Driver ID]],tblDrivers[Driver ID],0)),""))</f>
        <v/>
      </c>
      <c r="S134" s="26" t="n"/>
      <c r="T134" s="30" t="n"/>
      <c r="U13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3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3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34" s="23">
        <f>IF(COUNTA([@[Roster ID]],[@[Service Date]],[@[Route ID]],[@[Scheduled Start]],[@[Scheduled End]],[@[Driver ID]],[@[Vehicle ID]],[@Status],[@[Dispatch Notes]])=0,"",IF([@Status]="Canceled","Not Required",IF(AND([@[Driver Check]]="OK",[@[Vehicle Check]]="OK",[@[Schedule Check]]="OK"),"OK","Review")))</f>
        <v/>
      </c>
      <c r="Y134" s="58">
        <f>IF(OR([@[Service Date]]="",[@[Scheduled Start]]=""),"",IFERROR([@[Service Date]]+[@[Scheduled Start]],""))</f>
        <v/>
      </c>
      <c r="Z134" s="58">
        <f>IF(OR([@[Service Date]]="",[@[Scheduled Start]]="",[@[Scheduled End]]=""),"",IFERROR([@[Service Date]]+[@[Scheduled End]]+IF([@[Scheduled End]]&lt;[@[Scheduled Start]],1,0),""))</f>
        <v/>
      </c>
    </row>
    <row r="135">
      <c r="A135" s="26" t="n"/>
      <c r="B135" s="56" t="n"/>
      <c r="C135" s="23">
        <f>IF([@[Service Date]]="","",TEXT([@[Service Date]],"ddd"))</f>
        <v/>
      </c>
      <c r="D135" s="26" t="n"/>
      <c r="E135" s="24">
        <f>IF([@[Route ID]]="","",IFERROR(INDEX(tblRoutes[Route Name],MATCH([@[Route ID]],tblRoutes[Route ID],0)),"Not Found"))</f>
        <v/>
      </c>
      <c r="F135" s="24">
        <f>IF([@[Route ID]]="","",IFERROR(INDEX(tblRoutes[Origin],MATCH([@[Route ID]],tblRoutes[Route ID],0)),"Not Found"))</f>
        <v/>
      </c>
      <c r="G135" s="24">
        <f>IF([@[Route ID]]="","",IFERROR(INDEX(tblRoutes[Destination],MATCH([@[Route ID]],tblRoutes[Route ID],0)),"Not Found"))</f>
        <v/>
      </c>
      <c r="H135" s="28" t="n"/>
      <c r="I135" s="28" t="n"/>
      <c r="J135" s="25">
        <f>IF(OR([@[Start Date/Time]]="",[@[End Date/Time]]=""),"",IFERROR(([@[End Date/Time]]-[@[Start Date/Time]])*24,""))</f>
        <v/>
      </c>
      <c r="K135" s="26" t="n"/>
      <c r="L135" s="24">
        <f>IF([@[Driver ID]]="","",IFERROR(INDEX(tblDrivers[Driver Name],MATCH([@[Driver ID]],tblDrivers[Driver ID],0)),"Not Found"))</f>
        <v/>
      </c>
      <c r="M135" s="26" t="n"/>
      <c r="N135" s="24">
        <f>IF([@[Vehicle ID]]="","",IFERROR(INDEX(tblVehicles[Unit Description],MATCH([@[Vehicle ID]],tblVehicles[Vehicle ID],0)),"Not Found"))</f>
        <v/>
      </c>
      <c r="O135" s="53">
        <f>IF([@[Route ID]]="","",IFERROR(INDEX(tblRoutes[Scheduled Miles],MATCH([@[Route ID]],tblRoutes[Route ID],0)),""))</f>
        <v/>
      </c>
      <c r="P135" s="16">
        <f>IF([@[Route ID]]="","",IFERROR(INDEX(tblRoutes[Planned Stops],MATCH([@[Route ID]],tblRoutes[Route ID],0)),""))</f>
        <v/>
      </c>
      <c r="Q135" s="53">
        <f>IF(OR([@[Scheduled Miles]]="",[@[Vehicle ID]]=""),"",IFERROR([@[Scheduled Miles]]/INDEX(tblVehicles[MPG],MATCH([@[Vehicle ID]],tblVehicles[Vehicle ID],0)),""))</f>
        <v/>
      </c>
      <c r="R135" s="57">
        <f>IF(OR([@[Estimated Gallons]]="",[@[Estimated Hours]]="",[@[Driver ID]]=""),"",IFERROR([@[Estimated Gallons]]*'Settings'!$B$4+[@[Scheduled Miles]]*'Settings'!$B$5+[@[Estimated Hours]]*INDEX(tblDrivers[Hourly Rate],MATCH([@[Driver ID]],tblDrivers[Driver ID],0)),""))</f>
        <v/>
      </c>
      <c r="S135" s="26" t="n"/>
      <c r="T135" s="30" t="n"/>
      <c r="U13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3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3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35" s="23">
        <f>IF(COUNTA([@[Roster ID]],[@[Service Date]],[@[Route ID]],[@[Scheduled Start]],[@[Scheduled End]],[@[Driver ID]],[@[Vehicle ID]],[@Status],[@[Dispatch Notes]])=0,"",IF([@Status]="Canceled","Not Required",IF(AND([@[Driver Check]]="OK",[@[Vehicle Check]]="OK",[@[Schedule Check]]="OK"),"OK","Review")))</f>
        <v/>
      </c>
      <c r="Y135" s="58">
        <f>IF(OR([@[Service Date]]="",[@[Scheduled Start]]=""),"",IFERROR([@[Service Date]]+[@[Scheduled Start]],""))</f>
        <v/>
      </c>
      <c r="Z135" s="58">
        <f>IF(OR([@[Service Date]]="",[@[Scheduled Start]]="",[@[Scheduled End]]=""),"",IFERROR([@[Service Date]]+[@[Scheduled End]]+IF([@[Scheduled End]]&lt;[@[Scheduled Start]],1,0),""))</f>
        <v/>
      </c>
    </row>
    <row r="136">
      <c r="A136" s="26" t="n"/>
      <c r="B136" s="56" t="n"/>
      <c r="C136" s="23">
        <f>IF([@[Service Date]]="","",TEXT([@[Service Date]],"ddd"))</f>
        <v/>
      </c>
      <c r="D136" s="26" t="n"/>
      <c r="E136" s="24">
        <f>IF([@[Route ID]]="","",IFERROR(INDEX(tblRoutes[Route Name],MATCH([@[Route ID]],tblRoutes[Route ID],0)),"Not Found"))</f>
        <v/>
      </c>
      <c r="F136" s="24">
        <f>IF([@[Route ID]]="","",IFERROR(INDEX(tblRoutes[Origin],MATCH([@[Route ID]],tblRoutes[Route ID],0)),"Not Found"))</f>
        <v/>
      </c>
      <c r="G136" s="24">
        <f>IF([@[Route ID]]="","",IFERROR(INDEX(tblRoutes[Destination],MATCH([@[Route ID]],tblRoutes[Route ID],0)),"Not Found"))</f>
        <v/>
      </c>
      <c r="H136" s="28" t="n"/>
      <c r="I136" s="28" t="n"/>
      <c r="J136" s="25">
        <f>IF(OR([@[Start Date/Time]]="",[@[End Date/Time]]=""),"",IFERROR(([@[End Date/Time]]-[@[Start Date/Time]])*24,""))</f>
        <v/>
      </c>
      <c r="K136" s="26" t="n"/>
      <c r="L136" s="24">
        <f>IF([@[Driver ID]]="","",IFERROR(INDEX(tblDrivers[Driver Name],MATCH([@[Driver ID]],tblDrivers[Driver ID],0)),"Not Found"))</f>
        <v/>
      </c>
      <c r="M136" s="26" t="n"/>
      <c r="N136" s="24">
        <f>IF([@[Vehicle ID]]="","",IFERROR(INDEX(tblVehicles[Unit Description],MATCH([@[Vehicle ID]],tblVehicles[Vehicle ID],0)),"Not Found"))</f>
        <v/>
      </c>
      <c r="O136" s="53">
        <f>IF([@[Route ID]]="","",IFERROR(INDEX(tblRoutes[Scheduled Miles],MATCH([@[Route ID]],tblRoutes[Route ID],0)),""))</f>
        <v/>
      </c>
      <c r="P136" s="16">
        <f>IF([@[Route ID]]="","",IFERROR(INDEX(tblRoutes[Planned Stops],MATCH([@[Route ID]],tblRoutes[Route ID],0)),""))</f>
        <v/>
      </c>
      <c r="Q136" s="53">
        <f>IF(OR([@[Scheduled Miles]]="",[@[Vehicle ID]]=""),"",IFERROR([@[Scheduled Miles]]/INDEX(tblVehicles[MPG],MATCH([@[Vehicle ID]],tblVehicles[Vehicle ID],0)),""))</f>
        <v/>
      </c>
      <c r="R136" s="57">
        <f>IF(OR([@[Estimated Gallons]]="",[@[Estimated Hours]]="",[@[Driver ID]]=""),"",IFERROR([@[Estimated Gallons]]*'Settings'!$B$4+[@[Scheduled Miles]]*'Settings'!$B$5+[@[Estimated Hours]]*INDEX(tblDrivers[Hourly Rate],MATCH([@[Driver ID]],tblDrivers[Driver ID],0)),""))</f>
        <v/>
      </c>
      <c r="S136" s="26" t="n"/>
      <c r="T136" s="30" t="n"/>
      <c r="U13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3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3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36" s="23">
        <f>IF(COUNTA([@[Roster ID]],[@[Service Date]],[@[Route ID]],[@[Scheduled Start]],[@[Scheduled End]],[@[Driver ID]],[@[Vehicle ID]],[@Status],[@[Dispatch Notes]])=0,"",IF([@Status]="Canceled","Not Required",IF(AND([@[Driver Check]]="OK",[@[Vehicle Check]]="OK",[@[Schedule Check]]="OK"),"OK","Review")))</f>
        <v/>
      </c>
      <c r="Y136" s="58">
        <f>IF(OR([@[Service Date]]="",[@[Scheduled Start]]=""),"",IFERROR([@[Service Date]]+[@[Scheduled Start]],""))</f>
        <v/>
      </c>
      <c r="Z136" s="58">
        <f>IF(OR([@[Service Date]]="",[@[Scheduled Start]]="",[@[Scheduled End]]=""),"",IFERROR([@[Service Date]]+[@[Scheduled End]]+IF([@[Scheduled End]]&lt;[@[Scheduled Start]],1,0),""))</f>
        <v/>
      </c>
    </row>
    <row r="137">
      <c r="A137" s="26" t="n"/>
      <c r="B137" s="56" t="n"/>
      <c r="C137" s="23">
        <f>IF([@[Service Date]]="","",TEXT([@[Service Date]],"ddd"))</f>
        <v/>
      </c>
      <c r="D137" s="26" t="n"/>
      <c r="E137" s="24">
        <f>IF([@[Route ID]]="","",IFERROR(INDEX(tblRoutes[Route Name],MATCH([@[Route ID]],tblRoutes[Route ID],0)),"Not Found"))</f>
        <v/>
      </c>
      <c r="F137" s="24">
        <f>IF([@[Route ID]]="","",IFERROR(INDEX(tblRoutes[Origin],MATCH([@[Route ID]],tblRoutes[Route ID],0)),"Not Found"))</f>
        <v/>
      </c>
      <c r="G137" s="24">
        <f>IF([@[Route ID]]="","",IFERROR(INDEX(tblRoutes[Destination],MATCH([@[Route ID]],tblRoutes[Route ID],0)),"Not Found"))</f>
        <v/>
      </c>
      <c r="H137" s="28" t="n"/>
      <c r="I137" s="28" t="n"/>
      <c r="J137" s="25">
        <f>IF(OR([@[Start Date/Time]]="",[@[End Date/Time]]=""),"",IFERROR(([@[End Date/Time]]-[@[Start Date/Time]])*24,""))</f>
        <v/>
      </c>
      <c r="K137" s="26" t="n"/>
      <c r="L137" s="24">
        <f>IF([@[Driver ID]]="","",IFERROR(INDEX(tblDrivers[Driver Name],MATCH([@[Driver ID]],tblDrivers[Driver ID],0)),"Not Found"))</f>
        <v/>
      </c>
      <c r="M137" s="26" t="n"/>
      <c r="N137" s="24">
        <f>IF([@[Vehicle ID]]="","",IFERROR(INDEX(tblVehicles[Unit Description],MATCH([@[Vehicle ID]],tblVehicles[Vehicle ID],0)),"Not Found"))</f>
        <v/>
      </c>
      <c r="O137" s="53">
        <f>IF([@[Route ID]]="","",IFERROR(INDEX(tblRoutes[Scheduled Miles],MATCH([@[Route ID]],tblRoutes[Route ID],0)),""))</f>
        <v/>
      </c>
      <c r="P137" s="16">
        <f>IF([@[Route ID]]="","",IFERROR(INDEX(tblRoutes[Planned Stops],MATCH([@[Route ID]],tblRoutes[Route ID],0)),""))</f>
        <v/>
      </c>
      <c r="Q137" s="53">
        <f>IF(OR([@[Scheduled Miles]]="",[@[Vehicle ID]]=""),"",IFERROR([@[Scheduled Miles]]/INDEX(tblVehicles[MPG],MATCH([@[Vehicle ID]],tblVehicles[Vehicle ID],0)),""))</f>
        <v/>
      </c>
      <c r="R137" s="57">
        <f>IF(OR([@[Estimated Gallons]]="",[@[Estimated Hours]]="",[@[Driver ID]]=""),"",IFERROR([@[Estimated Gallons]]*'Settings'!$B$4+[@[Scheduled Miles]]*'Settings'!$B$5+[@[Estimated Hours]]*INDEX(tblDrivers[Hourly Rate],MATCH([@[Driver ID]],tblDrivers[Driver ID],0)),""))</f>
        <v/>
      </c>
      <c r="S137" s="26" t="n"/>
      <c r="T137" s="30" t="n"/>
      <c r="U13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3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3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37" s="23">
        <f>IF(COUNTA([@[Roster ID]],[@[Service Date]],[@[Route ID]],[@[Scheduled Start]],[@[Scheduled End]],[@[Driver ID]],[@[Vehicle ID]],[@Status],[@[Dispatch Notes]])=0,"",IF([@Status]="Canceled","Not Required",IF(AND([@[Driver Check]]="OK",[@[Vehicle Check]]="OK",[@[Schedule Check]]="OK"),"OK","Review")))</f>
        <v/>
      </c>
      <c r="Y137" s="58">
        <f>IF(OR([@[Service Date]]="",[@[Scheduled Start]]=""),"",IFERROR([@[Service Date]]+[@[Scheduled Start]],""))</f>
        <v/>
      </c>
      <c r="Z137" s="58">
        <f>IF(OR([@[Service Date]]="",[@[Scheduled Start]]="",[@[Scheduled End]]=""),"",IFERROR([@[Service Date]]+[@[Scheduled End]]+IF([@[Scheduled End]]&lt;[@[Scheduled Start]],1,0),""))</f>
        <v/>
      </c>
    </row>
    <row r="138">
      <c r="A138" s="26" t="n"/>
      <c r="B138" s="56" t="n"/>
      <c r="C138" s="23">
        <f>IF([@[Service Date]]="","",TEXT([@[Service Date]],"ddd"))</f>
        <v/>
      </c>
      <c r="D138" s="26" t="n"/>
      <c r="E138" s="24">
        <f>IF([@[Route ID]]="","",IFERROR(INDEX(tblRoutes[Route Name],MATCH([@[Route ID]],tblRoutes[Route ID],0)),"Not Found"))</f>
        <v/>
      </c>
      <c r="F138" s="24">
        <f>IF([@[Route ID]]="","",IFERROR(INDEX(tblRoutes[Origin],MATCH([@[Route ID]],tblRoutes[Route ID],0)),"Not Found"))</f>
        <v/>
      </c>
      <c r="G138" s="24">
        <f>IF([@[Route ID]]="","",IFERROR(INDEX(tblRoutes[Destination],MATCH([@[Route ID]],tblRoutes[Route ID],0)),"Not Found"))</f>
        <v/>
      </c>
      <c r="H138" s="28" t="n"/>
      <c r="I138" s="28" t="n"/>
      <c r="J138" s="25">
        <f>IF(OR([@[Start Date/Time]]="",[@[End Date/Time]]=""),"",IFERROR(([@[End Date/Time]]-[@[Start Date/Time]])*24,""))</f>
        <v/>
      </c>
      <c r="K138" s="26" t="n"/>
      <c r="L138" s="24">
        <f>IF([@[Driver ID]]="","",IFERROR(INDEX(tblDrivers[Driver Name],MATCH([@[Driver ID]],tblDrivers[Driver ID],0)),"Not Found"))</f>
        <v/>
      </c>
      <c r="M138" s="26" t="n"/>
      <c r="N138" s="24">
        <f>IF([@[Vehicle ID]]="","",IFERROR(INDEX(tblVehicles[Unit Description],MATCH([@[Vehicle ID]],tblVehicles[Vehicle ID],0)),"Not Found"))</f>
        <v/>
      </c>
      <c r="O138" s="53">
        <f>IF([@[Route ID]]="","",IFERROR(INDEX(tblRoutes[Scheduled Miles],MATCH([@[Route ID]],tblRoutes[Route ID],0)),""))</f>
        <v/>
      </c>
      <c r="P138" s="16">
        <f>IF([@[Route ID]]="","",IFERROR(INDEX(tblRoutes[Planned Stops],MATCH([@[Route ID]],tblRoutes[Route ID],0)),""))</f>
        <v/>
      </c>
      <c r="Q138" s="53">
        <f>IF(OR([@[Scheduled Miles]]="",[@[Vehicle ID]]=""),"",IFERROR([@[Scheduled Miles]]/INDEX(tblVehicles[MPG],MATCH([@[Vehicle ID]],tblVehicles[Vehicle ID],0)),""))</f>
        <v/>
      </c>
      <c r="R138" s="57">
        <f>IF(OR([@[Estimated Gallons]]="",[@[Estimated Hours]]="",[@[Driver ID]]=""),"",IFERROR([@[Estimated Gallons]]*'Settings'!$B$4+[@[Scheduled Miles]]*'Settings'!$B$5+[@[Estimated Hours]]*INDEX(tblDrivers[Hourly Rate],MATCH([@[Driver ID]],tblDrivers[Driver ID],0)),""))</f>
        <v/>
      </c>
      <c r="S138" s="26" t="n"/>
      <c r="T138" s="30" t="n"/>
      <c r="U13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3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3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38" s="23">
        <f>IF(COUNTA([@[Roster ID]],[@[Service Date]],[@[Route ID]],[@[Scheduled Start]],[@[Scheduled End]],[@[Driver ID]],[@[Vehicle ID]],[@Status],[@[Dispatch Notes]])=0,"",IF([@Status]="Canceled","Not Required",IF(AND([@[Driver Check]]="OK",[@[Vehicle Check]]="OK",[@[Schedule Check]]="OK"),"OK","Review")))</f>
        <v/>
      </c>
      <c r="Y138" s="58">
        <f>IF(OR([@[Service Date]]="",[@[Scheduled Start]]=""),"",IFERROR([@[Service Date]]+[@[Scheduled Start]],""))</f>
        <v/>
      </c>
      <c r="Z138" s="58">
        <f>IF(OR([@[Service Date]]="",[@[Scheduled Start]]="",[@[Scheduled End]]=""),"",IFERROR([@[Service Date]]+[@[Scheduled End]]+IF([@[Scheduled End]]&lt;[@[Scheduled Start]],1,0),""))</f>
        <v/>
      </c>
    </row>
    <row r="139">
      <c r="A139" s="26" t="n"/>
      <c r="B139" s="56" t="n"/>
      <c r="C139" s="23">
        <f>IF([@[Service Date]]="","",TEXT([@[Service Date]],"ddd"))</f>
        <v/>
      </c>
      <c r="D139" s="26" t="n"/>
      <c r="E139" s="24">
        <f>IF([@[Route ID]]="","",IFERROR(INDEX(tblRoutes[Route Name],MATCH([@[Route ID]],tblRoutes[Route ID],0)),"Not Found"))</f>
        <v/>
      </c>
      <c r="F139" s="24">
        <f>IF([@[Route ID]]="","",IFERROR(INDEX(tblRoutes[Origin],MATCH([@[Route ID]],tblRoutes[Route ID],0)),"Not Found"))</f>
        <v/>
      </c>
      <c r="G139" s="24">
        <f>IF([@[Route ID]]="","",IFERROR(INDEX(tblRoutes[Destination],MATCH([@[Route ID]],tblRoutes[Route ID],0)),"Not Found"))</f>
        <v/>
      </c>
      <c r="H139" s="28" t="n"/>
      <c r="I139" s="28" t="n"/>
      <c r="J139" s="25">
        <f>IF(OR([@[Start Date/Time]]="",[@[End Date/Time]]=""),"",IFERROR(([@[End Date/Time]]-[@[Start Date/Time]])*24,""))</f>
        <v/>
      </c>
      <c r="K139" s="26" t="n"/>
      <c r="L139" s="24">
        <f>IF([@[Driver ID]]="","",IFERROR(INDEX(tblDrivers[Driver Name],MATCH([@[Driver ID]],tblDrivers[Driver ID],0)),"Not Found"))</f>
        <v/>
      </c>
      <c r="M139" s="26" t="n"/>
      <c r="N139" s="24">
        <f>IF([@[Vehicle ID]]="","",IFERROR(INDEX(tblVehicles[Unit Description],MATCH([@[Vehicle ID]],tblVehicles[Vehicle ID],0)),"Not Found"))</f>
        <v/>
      </c>
      <c r="O139" s="53">
        <f>IF([@[Route ID]]="","",IFERROR(INDEX(tblRoutes[Scheduled Miles],MATCH([@[Route ID]],tblRoutes[Route ID],0)),""))</f>
        <v/>
      </c>
      <c r="P139" s="16">
        <f>IF([@[Route ID]]="","",IFERROR(INDEX(tblRoutes[Planned Stops],MATCH([@[Route ID]],tblRoutes[Route ID],0)),""))</f>
        <v/>
      </c>
      <c r="Q139" s="53">
        <f>IF(OR([@[Scheduled Miles]]="",[@[Vehicle ID]]=""),"",IFERROR([@[Scheduled Miles]]/INDEX(tblVehicles[MPG],MATCH([@[Vehicle ID]],tblVehicles[Vehicle ID],0)),""))</f>
        <v/>
      </c>
      <c r="R139" s="57">
        <f>IF(OR([@[Estimated Gallons]]="",[@[Estimated Hours]]="",[@[Driver ID]]=""),"",IFERROR([@[Estimated Gallons]]*'Settings'!$B$4+[@[Scheduled Miles]]*'Settings'!$B$5+[@[Estimated Hours]]*INDEX(tblDrivers[Hourly Rate],MATCH([@[Driver ID]],tblDrivers[Driver ID],0)),""))</f>
        <v/>
      </c>
      <c r="S139" s="26" t="n"/>
      <c r="T139" s="30" t="n"/>
      <c r="U13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3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3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39" s="23">
        <f>IF(COUNTA([@[Roster ID]],[@[Service Date]],[@[Route ID]],[@[Scheduled Start]],[@[Scheduled End]],[@[Driver ID]],[@[Vehicle ID]],[@Status],[@[Dispatch Notes]])=0,"",IF([@Status]="Canceled","Not Required",IF(AND([@[Driver Check]]="OK",[@[Vehicle Check]]="OK",[@[Schedule Check]]="OK"),"OK","Review")))</f>
        <v/>
      </c>
      <c r="Y139" s="58">
        <f>IF(OR([@[Service Date]]="",[@[Scheduled Start]]=""),"",IFERROR([@[Service Date]]+[@[Scheduled Start]],""))</f>
        <v/>
      </c>
      <c r="Z139" s="58">
        <f>IF(OR([@[Service Date]]="",[@[Scheduled Start]]="",[@[Scheduled End]]=""),"",IFERROR([@[Service Date]]+[@[Scheduled End]]+IF([@[Scheduled End]]&lt;[@[Scheduled Start]],1,0),""))</f>
        <v/>
      </c>
    </row>
    <row r="140">
      <c r="A140" s="26" t="n"/>
      <c r="B140" s="56" t="n"/>
      <c r="C140" s="23">
        <f>IF([@[Service Date]]="","",TEXT([@[Service Date]],"ddd"))</f>
        <v/>
      </c>
      <c r="D140" s="26" t="n"/>
      <c r="E140" s="24">
        <f>IF([@[Route ID]]="","",IFERROR(INDEX(tblRoutes[Route Name],MATCH([@[Route ID]],tblRoutes[Route ID],0)),"Not Found"))</f>
        <v/>
      </c>
      <c r="F140" s="24">
        <f>IF([@[Route ID]]="","",IFERROR(INDEX(tblRoutes[Origin],MATCH([@[Route ID]],tblRoutes[Route ID],0)),"Not Found"))</f>
        <v/>
      </c>
      <c r="G140" s="24">
        <f>IF([@[Route ID]]="","",IFERROR(INDEX(tblRoutes[Destination],MATCH([@[Route ID]],tblRoutes[Route ID],0)),"Not Found"))</f>
        <v/>
      </c>
      <c r="H140" s="28" t="n"/>
      <c r="I140" s="28" t="n"/>
      <c r="J140" s="25">
        <f>IF(OR([@[Start Date/Time]]="",[@[End Date/Time]]=""),"",IFERROR(([@[End Date/Time]]-[@[Start Date/Time]])*24,""))</f>
        <v/>
      </c>
      <c r="K140" s="26" t="n"/>
      <c r="L140" s="24">
        <f>IF([@[Driver ID]]="","",IFERROR(INDEX(tblDrivers[Driver Name],MATCH([@[Driver ID]],tblDrivers[Driver ID],0)),"Not Found"))</f>
        <v/>
      </c>
      <c r="M140" s="26" t="n"/>
      <c r="N140" s="24">
        <f>IF([@[Vehicle ID]]="","",IFERROR(INDEX(tblVehicles[Unit Description],MATCH([@[Vehicle ID]],tblVehicles[Vehicle ID],0)),"Not Found"))</f>
        <v/>
      </c>
      <c r="O140" s="53">
        <f>IF([@[Route ID]]="","",IFERROR(INDEX(tblRoutes[Scheduled Miles],MATCH([@[Route ID]],tblRoutes[Route ID],0)),""))</f>
        <v/>
      </c>
      <c r="P140" s="16">
        <f>IF([@[Route ID]]="","",IFERROR(INDEX(tblRoutes[Planned Stops],MATCH([@[Route ID]],tblRoutes[Route ID],0)),""))</f>
        <v/>
      </c>
      <c r="Q140" s="53">
        <f>IF(OR([@[Scheduled Miles]]="",[@[Vehicle ID]]=""),"",IFERROR([@[Scheduled Miles]]/INDEX(tblVehicles[MPG],MATCH([@[Vehicle ID]],tblVehicles[Vehicle ID],0)),""))</f>
        <v/>
      </c>
      <c r="R140" s="57">
        <f>IF(OR([@[Estimated Gallons]]="",[@[Estimated Hours]]="",[@[Driver ID]]=""),"",IFERROR([@[Estimated Gallons]]*'Settings'!$B$4+[@[Scheduled Miles]]*'Settings'!$B$5+[@[Estimated Hours]]*INDEX(tblDrivers[Hourly Rate],MATCH([@[Driver ID]],tblDrivers[Driver ID],0)),""))</f>
        <v/>
      </c>
      <c r="S140" s="26" t="n"/>
      <c r="T140" s="30" t="n"/>
      <c r="U14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4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4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40" s="23">
        <f>IF(COUNTA([@[Roster ID]],[@[Service Date]],[@[Route ID]],[@[Scheduled Start]],[@[Scheduled End]],[@[Driver ID]],[@[Vehicle ID]],[@Status],[@[Dispatch Notes]])=0,"",IF([@Status]="Canceled","Not Required",IF(AND([@[Driver Check]]="OK",[@[Vehicle Check]]="OK",[@[Schedule Check]]="OK"),"OK","Review")))</f>
        <v/>
      </c>
      <c r="Y140" s="58">
        <f>IF(OR([@[Service Date]]="",[@[Scheduled Start]]=""),"",IFERROR([@[Service Date]]+[@[Scheduled Start]],""))</f>
        <v/>
      </c>
      <c r="Z140" s="58">
        <f>IF(OR([@[Service Date]]="",[@[Scheduled Start]]="",[@[Scheduled End]]=""),"",IFERROR([@[Service Date]]+[@[Scheduled End]]+IF([@[Scheduled End]]&lt;[@[Scheduled Start]],1,0),""))</f>
        <v/>
      </c>
    </row>
    <row r="141">
      <c r="A141" s="26" t="n"/>
      <c r="B141" s="56" t="n"/>
      <c r="C141" s="23">
        <f>IF([@[Service Date]]="","",TEXT([@[Service Date]],"ddd"))</f>
        <v/>
      </c>
      <c r="D141" s="26" t="n"/>
      <c r="E141" s="24">
        <f>IF([@[Route ID]]="","",IFERROR(INDEX(tblRoutes[Route Name],MATCH([@[Route ID]],tblRoutes[Route ID],0)),"Not Found"))</f>
        <v/>
      </c>
      <c r="F141" s="24">
        <f>IF([@[Route ID]]="","",IFERROR(INDEX(tblRoutes[Origin],MATCH([@[Route ID]],tblRoutes[Route ID],0)),"Not Found"))</f>
        <v/>
      </c>
      <c r="G141" s="24">
        <f>IF([@[Route ID]]="","",IFERROR(INDEX(tblRoutes[Destination],MATCH([@[Route ID]],tblRoutes[Route ID],0)),"Not Found"))</f>
        <v/>
      </c>
      <c r="H141" s="28" t="n"/>
      <c r="I141" s="28" t="n"/>
      <c r="J141" s="25">
        <f>IF(OR([@[Start Date/Time]]="",[@[End Date/Time]]=""),"",IFERROR(([@[End Date/Time]]-[@[Start Date/Time]])*24,""))</f>
        <v/>
      </c>
      <c r="K141" s="26" t="n"/>
      <c r="L141" s="24">
        <f>IF([@[Driver ID]]="","",IFERROR(INDEX(tblDrivers[Driver Name],MATCH([@[Driver ID]],tblDrivers[Driver ID],0)),"Not Found"))</f>
        <v/>
      </c>
      <c r="M141" s="26" t="n"/>
      <c r="N141" s="24">
        <f>IF([@[Vehicle ID]]="","",IFERROR(INDEX(tblVehicles[Unit Description],MATCH([@[Vehicle ID]],tblVehicles[Vehicle ID],0)),"Not Found"))</f>
        <v/>
      </c>
      <c r="O141" s="53">
        <f>IF([@[Route ID]]="","",IFERROR(INDEX(tblRoutes[Scheduled Miles],MATCH([@[Route ID]],tblRoutes[Route ID],0)),""))</f>
        <v/>
      </c>
      <c r="P141" s="16">
        <f>IF([@[Route ID]]="","",IFERROR(INDEX(tblRoutes[Planned Stops],MATCH([@[Route ID]],tblRoutes[Route ID],0)),""))</f>
        <v/>
      </c>
      <c r="Q141" s="53">
        <f>IF(OR([@[Scheduled Miles]]="",[@[Vehicle ID]]=""),"",IFERROR([@[Scheduled Miles]]/INDEX(tblVehicles[MPG],MATCH([@[Vehicle ID]],tblVehicles[Vehicle ID],0)),""))</f>
        <v/>
      </c>
      <c r="R141" s="57">
        <f>IF(OR([@[Estimated Gallons]]="",[@[Estimated Hours]]="",[@[Driver ID]]=""),"",IFERROR([@[Estimated Gallons]]*'Settings'!$B$4+[@[Scheduled Miles]]*'Settings'!$B$5+[@[Estimated Hours]]*INDEX(tblDrivers[Hourly Rate],MATCH([@[Driver ID]],tblDrivers[Driver ID],0)),""))</f>
        <v/>
      </c>
      <c r="S141" s="26" t="n"/>
      <c r="T141" s="30" t="n"/>
      <c r="U14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4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4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41" s="23">
        <f>IF(COUNTA([@[Roster ID]],[@[Service Date]],[@[Route ID]],[@[Scheduled Start]],[@[Scheduled End]],[@[Driver ID]],[@[Vehicle ID]],[@Status],[@[Dispatch Notes]])=0,"",IF([@Status]="Canceled","Not Required",IF(AND([@[Driver Check]]="OK",[@[Vehicle Check]]="OK",[@[Schedule Check]]="OK"),"OK","Review")))</f>
        <v/>
      </c>
      <c r="Y141" s="58">
        <f>IF(OR([@[Service Date]]="",[@[Scheduled Start]]=""),"",IFERROR([@[Service Date]]+[@[Scheduled Start]],""))</f>
        <v/>
      </c>
      <c r="Z141" s="58">
        <f>IF(OR([@[Service Date]]="",[@[Scheduled Start]]="",[@[Scheduled End]]=""),"",IFERROR([@[Service Date]]+[@[Scheduled End]]+IF([@[Scheduled End]]&lt;[@[Scheduled Start]],1,0),""))</f>
        <v/>
      </c>
    </row>
    <row r="142">
      <c r="A142" s="26" t="n"/>
      <c r="B142" s="56" t="n"/>
      <c r="C142" s="23">
        <f>IF([@[Service Date]]="","",TEXT([@[Service Date]],"ddd"))</f>
        <v/>
      </c>
      <c r="D142" s="26" t="n"/>
      <c r="E142" s="24">
        <f>IF([@[Route ID]]="","",IFERROR(INDEX(tblRoutes[Route Name],MATCH([@[Route ID]],tblRoutes[Route ID],0)),"Not Found"))</f>
        <v/>
      </c>
      <c r="F142" s="24">
        <f>IF([@[Route ID]]="","",IFERROR(INDEX(tblRoutes[Origin],MATCH([@[Route ID]],tblRoutes[Route ID],0)),"Not Found"))</f>
        <v/>
      </c>
      <c r="G142" s="24">
        <f>IF([@[Route ID]]="","",IFERROR(INDEX(tblRoutes[Destination],MATCH([@[Route ID]],tblRoutes[Route ID],0)),"Not Found"))</f>
        <v/>
      </c>
      <c r="H142" s="28" t="n"/>
      <c r="I142" s="28" t="n"/>
      <c r="J142" s="25">
        <f>IF(OR([@[Start Date/Time]]="",[@[End Date/Time]]=""),"",IFERROR(([@[End Date/Time]]-[@[Start Date/Time]])*24,""))</f>
        <v/>
      </c>
      <c r="K142" s="26" t="n"/>
      <c r="L142" s="24">
        <f>IF([@[Driver ID]]="","",IFERROR(INDEX(tblDrivers[Driver Name],MATCH([@[Driver ID]],tblDrivers[Driver ID],0)),"Not Found"))</f>
        <v/>
      </c>
      <c r="M142" s="26" t="n"/>
      <c r="N142" s="24">
        <f>IF([@[Vehicle ID]]="","",IFERROR(INDEX(tblVehicles[Unit Description],MATCH([@[Vehicle ID]],tblVehicles[Vehicle ID],0)),"Not Found"))</f>
        <v/>
      </c>
      <c r="O142" s="53">
        <f>IF([@[Route ID]]="","",IFERROR(INDEX(tblRoutes[Scheduled Miles],MATCH([@[Route ID]],tblRoutes[Route ID],0)),""))</f>
        <v/>
      </c>
      <c r="P142" s="16">
        <f>IF([@[Route ID]]="","",IFERROR(INDEX(tblRoutes[Planned Stops],MATCH([@[Route ID]],tblRoutes[Route ID],0)),""))</f>
        <v/>
      </c>
      <c r="Q142" s="53">
        <f>IF(OR([@[Scheduled Miles]]="",[@[Vehicle ID]]=""),"",IFERROR([@[Scheduled Miles]]/INDEX(tblVehicles[MPG],MATCH([@[Vehicle ID]],tblVehicles[Vehicle ID],0)),""))</f>
        <v/>
      </c>
      <c r="R142" s="57">
        <f>IF(OR([@[Estimated Gallons]]="",[@[Estimated Hours]]="",[@[Driver ID]]=""),"",IFERROR([@[Estimated Gallons]]*'Settings'!$B$4+[@[Scheduled Miles]]*'Settings'!$B$5+[@[Estimated Hours]]*INDEX(tblDrivers[Hourly Rate],MATCH([@[Driver ID]],tblDrivers[Driver ID],0)),""))</f>
        <v/>
      </c>
      <c r="S142" s="26" t="n"/>
      <c r="T142" s="30" t="n"/>
      <c r="U14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4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4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42" s="23">
        <f>IF(COUNTA([@[Roster ID]],[@[Service Date]],[@[Route ID]],[@[Scheduled Start]],[@[Scheduled End]],[@[Driver ID]],[@[Vehicle ID]],[@Status],[@[Dispatch Notes]])=0,"",IF([@Status]="Canceled","Not Required",IF(AND([@[Driver Check]]="OK",[@[Vehicle Check]]="OK",[@[Schedule Check]]="OK"),"OK","Review")))</f>
        <v/>
      </c>
      <c r="Y142" s="58">
        <f>IF(OR([@[Service Date]]="",[@[Scheduled Start]]=""),"",IFERROR([@[Service Date]]+[@[Scheduled Start]],""))</f>
        <v/>
      </c>
      <c r="Z142" s="58">
        <f>IF(OR([@[Service Date]]="",[@[Scheduled Start]]="",[@[Scheduled End]]=""),"",IFERROR([@[Service Date]]+[@[Scheduled End]]+IF([@[Scheduled End]]&lt;[@[Scheduled Start]],1,0),""))</f>
        <v/>
      </c>
    </row>
    <row r="143">
      <c r="A143" s="26" t="n"/>
      <c r="B143" s="56" t="n"/>
      <c r="C143" s="23">
        <f>IF([@[Service Date]]="","",TEXT([@[Service Date]],"ddd"))</f>
        <v/>
      </c>
      <c r="D143" s="26" t="n"/>
      <c r="E143" s="24">
        <f>IF([@[Route ID]]="","",IFERROR(INDEX(tblRoutes[Route Name],MATCH([@[Route ID]],tblRoutes[Route ID],0)),"Not Found"))</f>
        <v/>
      </c>
      <c r="F143" s="24">
        <f>IF([@[Route ID]]="","",IFERROR(INDEX(tblRoutes[Origin],MATCH([@[Route ID]],tblRoutes[Route ID],0)),"Not Found"))</f>
        <v/>
      </c>
      <c r="G143" s="24">
        <f>IF([@[Route ID]]="","",IFERROR(INDEX(tblRoutes[Destination],MATCH([@[Route ID]],tblRoutes[Route ID],0)),"Not Found"))</f>
        <v/>
      </c>
      <c r="H143" s="28" t="n"/>
      <c r="I143" s="28" t="n"/>
      <c r="J143" s="25">
        <f>IF(OR([@[Start Date/Time]]="",[@[End Date/Time]]=""),"",IFERROR(([@[End Date/Time]]-[@[Start Date/Time]])*24,""))</f>
        <v/>
      </c>
      <c r="K143" s="26" t="n"/>
      <c r="L143" s="24">
        <f>IF([@[Driver ID]]="","",IFERROR(INDEX(tblDrivers[Driver Name],MATCH([@[Driver ID]],tblDrivers[Driver ID],0)),"Not Found"))</f>
        <v/>
      </c>
      <c r="M143" s="26" t="n"/>
      <c r="N143" s="24">
        <f>IF([@[Vehicle ID]]="","",IFERROR(INDEX(tblVehicles[Unit Description],MATCH([@[Vehicle ID]],tblVehicles[Vehicle ID],0)),"Not Found"))</f>
        <v/>
      </c>
      <c r="O143" s="53">
        <f>IF([@[Route ID]]="","",IFERROR(INDEX(tblRoutes[Scheduled Miles],MATCH([@[Route ID]],tblRoutes[Route ID],0)),""))</f>
        <v/>
      </c>
      <c r="P143" s="16">
        <f>IF([@[Route ID]]="","",IFERROR(INDEX(tblRoutes[Planned Stops],MATCH([@[Route ID]],tblRoutes[Route ID],0)),""))</f>
        <v/>
      </c>
      <c r="Q143" s="53">
        <f>IF(OR([@[Scheduled Miles]]="",[@[Vehicle ID]]=""),"",IFERROR([@[Scheduled Miles]]/INDEX(tblVehicles[MPG],MATCH([@[Vehicle ID]],tblVehicles[Vehicle ID],0)),""))</f>
        <v/>
      </c>
      <c r="R143" s="57">
        <f>IF(OR([@[Estimated Gallons]]="",[@[Estimated Hours]]="",[@[Driver ID]]=""),"",IFERROR([@[Estimated Gallons]]*'Settings'!$B$4+[@[Scheduled Miles]]*'Settings'!$B$5+[@[Estimated Hours]]*INDEX(tblDrivers[Hourly Rate],MATCH([@[Driver ID]],tblDrivers[Driver ID],0)),""))</f>
        <v/>
      </c>
      <c r="S143" s="26" t="n"/>
      <c r="T143" s="30" t="n"/>
      <c r="U14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4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4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43" s="23">
        <f>IF(COUNTA([@[Roster ID]],[@[Service Date]],[@[Route ID]],[@[Scheduled Start]],[@[Scheduled End]],[@[Driver ID]],[@[Vehicle ID]],[@Status],[@[Dispatch Notes]])=0,"",IF([@Status]="Canceled","Not Required",IF(AND([@[Driver Check]]="OK",[@[Vehicle Check]]="OK",[@[Schedule Check]]="OK"),"OK","Review")))</f>
        <v/>
      </c>
      <c r="Y143" s="58">
        <f>IF(OR([@[Service Date]]="",[@[Scheduled Start]]=""),"",IFERROR([@[Service Date]]+[@[Scheduled Start]],""))</f>
        <v/>
      </c>
      <c r="Z143" s="58">
        <f>IF(OR([@[Service Date]]="",[@[Scheduled Start]]="",[@[Scheduled End]]=""),"",IFERROR([@[Service Date]]+[@[Scheduled End]]+IF([@[Scheduled End]]&lt;[@[Scheduled Start]],1,0),""))</f>
        <v/>
      </c>
    </row>
    <row r="144">
      <c r="A144" s="26" t="n"/>
      <c r="B144" s="56" t="n"/>
      <c r="C144" s="23">
        <f>IF([@[Service Date]]="","",TEXT([@[Service Date]],"ddd"))</f>
        <v/>
      </c>
      <c r="D144" s="26" t="n"/>
      <c r="E144" s="24">
        <f>IF([@[Route ID]]="","",IFERROR(INDEX(tblRoutes[Route Name],MATCH([@[Route ID]],tblRoutes[Route ID],0)),"Not Found"))</f>
        <v/>
      </c>
      <c r="F144" s="24">
        <f>IF([@[Route ID]]="","",IFERROR(INDEX(tblRoutes[Origin],MATCH([@[Route ID]],tblRoutes[Route ID],0)),"Not Found"))</f>
        <v/>
      </c>
      <c r="G144" s="24">
        <f>IF([@[Route ID]]="","",IFERROR(INDEX(tblRoutes[Destination],MATCH([@[Route ID]],tblRoutes[Route ID],0)),"Not Found"))</f>
        <v/>
      </c>
      <c r="H144" s="28" t="n"/>
      <c r="I144" s="28" t="n"/>
      <c r="J144" s="25">
        <f>IF(OR([@[Start Date/Time]]="",[@[End Date/Time]]=""),"",IFERROR(([@[End Date/Time]]-[@[Start Date/Time]])*24,""))</f>
        <v/>
      </c>
      <c r="K144" s="26" t="n"/>
      <c r="L144" s="24">
        <f>IF([@[Driver ID]]="","",IFERROR(INDEX(tblDrivers[Driver Name],MATCH([@[Driver ID]],tblDrivers[Driver ID],0)),"Not Found"))</f>
        <v/>
      </c>
      <c r="M144" s="26" t="n"/>
      <c r="N144" s="24">
        <f>IF([@[Vehicle ID]]="","",IFERROR(INDEX(tblVehicles[Unit Description],MATCH([@[Vehicle ID]],tblVehicles[Vehicle ID],0)),"Not Found"))</f>
        <v/>
      </c>
      <c r="O144" s="53">
        <f>IF([@[Route ID]]="","",IFERROR(INDEX(tblRoutes[Scheduled Miles],MATCH([@[Route ID]],tblRoutes[Route ID],0)),""))</f>
        <v/>
      </c>
      <c r="P144" s="16">
        <f>IF([@[Route ID]]="","",IFERROR(INDEX(tblRoutes[Planned Stops],MATCH([@[Route ID]],tblRoutes[Route ID],0)),""))</f>
        <v/>
      </c>
      <c r="Q144" s="53">
        <f>IF(OR([@[Scheduled Miles]]="",[@[Vehicle ID]]=""),"",IFERROR([@[Scheduled Miles]]/INDEX(tblVehicles[MPG],MATCH([@[Vehicle ID]],tblVehicles[Vehicle ID],0)),""))</f>
        <v/>
      </c>
      <c r="R144" s="57">
        <f>IF(OR([@[Estimated Gallons]]="",[@[Estimated Hours]]="",[@[Driver ID]]=""),"",IFERROR([@[Estimated Gallons]]*'Settings'!$B$4+[@[Scheduled Miles]]*'Settings'!$B$5+[@[Estimated Hours]]*INDEX(tblDrivers[Hourly Rate],MATCH([@[Driver ID]],tblDrivers[Driver ID],0)),""))</f>
        <v/>
      </c>
      <c r="S144" s="26" t="n"/>
      <c r="T144" s="30" t="n"/>
      <c r="U14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4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4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44" s="23">
        <f>IF(COUNTA([@[Roster ID]],[@[Service Date]],[@[Route ID]],[@[Scheduled Start]],[@[Scheduled End]],[@[Driver ID]],[@[Vehicle ID]],[@Status],[@[Dispatch Notes]])=0,"",IF([@Status]="Canceled","Not Required",IF(AND([@[Driver Check]]="OK",[@[Vehicle Check]]="OK",[@[Schedule Check]]="OK"),"OK","Review")))</f>
        <v/>
      </c>
      <c r="Y144" s="58">
        <f>IF(OR([@[Service Date]]="",[@[Scheduled Start]]=""),"",IFERROR([@[Service Date]]+[@[Scheduled Start]],""))</f>
        <v/>
      </c>
      <c r="Z144" s="58">
        <f>IF(OR([@[Service Date]]="",[@[Scheduled Start]]="",[@[Scheduled End]]=""),"",IFERROR([@[Service Date]]+[@[Scheduled End]]+IF([@[Scheduled End]]&lt;[@[Scheduled Start]],1,0),""))</f>
        <v/>
      </c>
    </row>
    <row r="145">
      <c r="A145" s="26" t="n"/>
      <c r="B145" s="56" t="n"/>
      <c r="C145" s="23">
        <f>IF([@[Service Date]]="","",TEXT([@[Service Date]],"ddd"))</f>
        <v/>
      </c>
      <c r="D145" s="26" t="n"/>
      <c r="E145" s="24">
        <f>IF([@[Route ID]]="","",IFERROR(INDEX(tblRoutes[Route Name],MATCH([@[Route ID]],tblRoutes[Route ID],0)),"Not Found"))</f>
        <v/>
      </c>
      <c r="F145" s="24">
        <f>IF([@[Route ID]]="","",IFERROR(INDEX(tblRoutes[Origin],MATCH([@[Route ID]],tblRoutes[Route ID],0)),"Not Found"))</f>
        <v/>
      </c>
      <c r="G145" s="24">
        <f>IF([@[Route ID]]="","",IFERROR(INDEX(tblRoutes[Destination],MATCH([@[Route ID]],tblRoutes[Route ID],0)),"Not Found"))</f>
        <v/>
      </c>
      <c r="H145" s="28" t="n"/>
      <c r="I145" s="28" t="n"/>
      <c r="J145" s="25">
        <f>IF(OR([@[Start Date/Time]]="",[@[End Date/Time]]=""),"",IFERROR(([@[End Date/Time]]-[@[Start Date/Time]])*24,""))</f>
        <v/>
      </c>
      <c r="K145" s="26" t="n"/>
      <c r="L145" s="24">
        <f>IF([@[Driver ID]]="","",IFERROR(INDEX(tblDrivers[Driver Name],MATCH([@[Driver ID]],tblDrivers[Driver ID],0)),"Not Found"))</f>
        <v/>
      </c>
      <c r="M145" s="26" t="n"/>
      <c r="N145" s="24">
        <f>IF([@[Vehicle ID]]="","",IFERROR(INDEX(tblVehicles[Unit Description],MATCH([@[Vehicle ID]],tblVehicles[Vehicle ID],0)),"Not Found"))</f>
        <v/>
      </c>
      <c r="O145" s="53">
        <f>IF([@[Route ID]]="","",IFERROR(INDEX(tblRoutes[Scheduled Miles],MATCH([@[Route ID]],tblRoutes[Route ID],0)),""))</f>
        <v/>
      </c>
      <c r="P145" s="16">
        <f>IF([@[Route ID]]="","",IFERROR(INDEX(tblRoutes[Planned Stops],MATCH([@[Route ID]],tblRoutes[Route ID],0)),""))</f>
        <v/>
      </c>
      <c r="Q145" s="53">
        <f>IF(OR([@[Scheduled Miles]]="",[@[Vehicle ID]]=""),"",IFERROR([@[Scheduled Miles]]/INDEX(tblVehicles[MPG],MATCH([@[Vehicle ID]],tblVehicles[Vehicle ID],0)),""))</f>
        <v/>
      </c>
      <c r="R145" s="57">
        <f>IF(OR([@[Estimated Gallons]]="",[@[Estimated Hours]]="",[@[Driver ID]]=""),"",IFERROR([@[Estimated Gallons]]*'Settings'!$B$4+[@[Scheduled Miles]]*'Settings'!$B$5+[@[Estimated Hours]]*INDEX(tblDrivers[Hourly Rate],MATCH([@[Driver ID]],tblDrivers[Driver ID],0)),""))</f>
        <v/>
      </c>
      <c r="S145" s="26" t="n"/>
      <c r="T145" s="30" t="n"/>
      <c r="U14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4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4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45" s="23">
        <f>IF(COUNTA([@[Roster ID]],[@[Service Date]],[@[Route ID]],[@[Scheduled Start]],[@[Scheduled End]],[@[Driver ID]],[@[Vehicle ID]],[@Status],[@[Dispatch Notes]])=0,"",IF([@Status]="Canceled","Not Required",IF(AND([@[Driver Check]]="OK",[@[Vehicle Check]]="OK",[@[Schedule Check]]="OK"),"OK","Review")))</f>
        <v/>
      </c>
      <c r="Y145" s="58">
        <f>IF(OR([@[Service Date]]="",[@[Scheduled Start]]=""),"",IFERROR([@[Service Date]]+[@[Scheduled Start]],""))</f>
        <v/>
      </c>
      <c r="Z145" s="58">
        <f>IF(OR([@[Service Date]]="",[@[Scheduled Start]]="",[@[Scheduled End]]=""),"",IFERROR([@[Service Date]]+[@[Scheduled End]]+IF([@[Scheduled End]]&lt;[@[Scheduled Start]],1,0),""))</f>
        <v/>
      </c>
    </row>
    <row r="146">
      <c r="A146" s="26" t="n"/>
      <c r="B146" s="56" t="n"/>
      <c r="C146" s="23">
        <f>IF([@[Service Date]]="","",TEXT([@[Service Date]],"ddd"))</f>
        <v/>
      </c>
      <c r="D146" s="26" t="n"/>
      <c r="E146" s="24">
        <f>IF([@[Route ID]]="","",IFERROR(INDEX(tblRoutes[Route Name],MATCH([@[Route ID]],tblRoutes[Route ID],0)),"Not Found"))</f>
        <v/>
      </c>
      <c r="F146" s="24">
        <f>IF([@[Route ID]]="","",IFERROR(INDEX(tblRoutes[Origin],MATCH([@[Route ID]],tblRoutes[Route ID],0)),"Not Found"))</f>
        <v/>
      </c>
      <c r="G146" s="24">
        <f>IF([@[Route ID]]="","",IFERROR(INDEX(tblRoutes[Destination],MATCH([@[Route ID]],tblRoutes[Route ID],0)),"Not Found"))</f>
        <v/>
      </c>
      <c r="H146" s="28" t="n"/>
      <c r="I146" s="28" t="n"/>
      <c r="J146" s="25">
        <f>IF(OR([@[Start Date/Time]]="",[@[End Date/Time]]=""),"",IFERROR(([@[End Date/Time]]-[@[Start Date/Time]])*24,""))</f>
        <v/>
      </c>
      <c r="K146" s="26" t="n"/>
      <c r="L146" s="24">
        <f>IF([@[Driver ID]]="","",IFERROR(INDEX(tblDrivers[Driver Name],MATCH([@[Driver ID]],tblDrivers[Driver ID],0)),"Not Found"))</f>
        <v/>
      </c>
      <c r="M146" s="26" t="n"/>
      <c r="N146" s="24">
        <f>IF([@[Vehicle ID]]="","",IFERROR(INDEX(tblVehicles[Unit Description],MATCH([@[Vehicle ID]],tblVehicles[Vehicle ID],0)),"Not Found"))</f>
        <v/>
      </c>
      <c r="O146" s="53">
        <f>IF([@[Route ID]]="","",IFERROR(INDEX(tblRoutes[Scheduled Miles],MATCH([@[Route ID]],tblRoutes[Route ID],0)),""))</f>
        <v/>
      </c>
      <c r="P146" s="16">
        <f>IF([@[Route ID]]="","",IFERROR(INDEX(tblRoutes[Planned Stops],MATCH([@[Route ID]],tblRoutes[Route ID],0)),""))</f>
        <v/>
      </c>
      <c r="Q146" s="53">
        <f>IF(OR([@[Scheduled Miles]]="",[@[Vehicle ID]]=""),"",IFERROR([@[Scheduled Miles]]/INDEX(tblVehicles[MPG],MATCH([@[Vehicle ID]],tblVehicles[Vehicle ID],0)),""))</f>
        <v/>
      </c>
      <c r="R146" s="57">
        <f>IF(OR([@[Estimated Gallons]]="",[@[Estimated Hours]]="",[@[Driver ID]]=""),"",IFERROR([@[Estimated Gallons]]*'Settings'!$B$4+[@[Scheduled Miles]]*'Settings'!$B$5+[@[Estimated Hours]]*INDEX(tblDrivers[Hourly Rate],MATCH([@[Driver ID]],tblDrivers[Driver ID],0)),""))</f>
        <v/>
      </c>
      <c r="S146" s="26" t="n"/>
      <c r="T146" s="30" t="n"/>
      <c r="U14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4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4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46" s="23">
        <f>IF(COUNTA([@[Roster ID]],[@[Service Date]],[@[Route ID]],[@[Scheduled Start]],[@[Scheduled End]],[@[Driver ID]],[@[Vehicle ID]],[@Status],[@[Dispatch Notes]])=0,"",IF([@Status]="Canceled","Not Required",IF(AND([@[Driver Check]]="OK",[@[Vehicle Check]]="OK",[@[Schedule Check]]="OK"),"OK","Review")))</f>
        <v/>
      </c>
      <c r="Y146" s="58">
        <f>IF(OR([@[Service Date]]="",[@[Scheduled Start]]=""),"",IFERROR([@[Service Date]]+[@[Scheduled Start]],""))</f>
        <v/>
      </c>
      <c r="Z146" s="58">
        <f>IF(OR([@[Service Date]]="",[@[Scheduled Start]]="",[@[Scheduled End]]=""),"",IFERROR([@[Service Date]]+[@[Scheduled End]]+IF([@[Scheduled End]]&lt;[@[Scheduled Start]],1,0),""))</f>
        <v/>
      </c>
    </row>
    <row r="147">
      <c r="A147" s="26" t="n"/>
      <c r="B147" s="56" t="n"/>
      <c r="C147" s="23">
        <f>IF([@[Service Date]]="","",TEXT([@[Service Date]],"ddd"))</f>
        <v/>
      </c>
      <c r="D147" s="26" t="n"/>
      <c r="E147" s="24">
        <f>IF([@[Route ID]]="","",IFERROR(INDEX(tblRoutes[Route Name],MATCH([@[Route ID]],tblRoutes[Route ID],0)),"Not Found"))</f>
        <v/>
      </c>
      <c r="F147" s="24">
        <f>IF([@[Route ID]]="","",IFERROR(INDEX(tblRoutes[Origin],MATCH([@[Route ID]],tblRoutes[Route ID],0)),"Not Found"))</f>
        <v/>
      </c>
      <c r="G147" s="24">
        <f>IF([@[Route ID]]="","",IFERROR(INDEX(tblRoutes[Destination],MATCH([@[Route ID]],tblRoutes[Route ID],0)),"Not Found"))</f>
        <v/>
      </c>
      <c r="H147" s="28" t="n"/>
      <c r="I147" s="28" t="n"/>
      <c r="J147" s="25">
        <f>IF(OR([@[Start Date/Time]]="",[@[End Date/Time]]=""),"",IFERROR(([@[End Date/Time]]-[@[Start Date/Time]])*24,""))</f>
        <v/>
      </c>
      <c r="K147" s="26" t="n"/>
      <c r="L147" s="24">
        <f>IF([@[Driver ID]]="","",IFERROR(INDEX(tblDrivers[Driver Name],MATCH([@[Driver ID]],tblDrivers[Driver ID],0)),"Not Found"))</f>
        <v/>
      </c>
      <c r="M147" s="26" t="n"/>
      <c r="N147" s="24">
        <f>IF([@[Vehicle ID]]="","",IFERROR(INDEX(tblVehicles[Unit Description],MATCH([@[Vehicle ID]],tblVehicles[Vehicle ID],0)),"Not Found"))</f>
        <v/>
      </c>
      <c r="O147" s="53">
        <f>IF([@[Route ID]]="","",IFERROR(INDEX(tblRoutes[Scheduled Miles],MATCH([@[Route ID]],tblRoutes[Route ID],0)),""))</f>
        <v/>
      </c>
      <c r="P147" s="16">
        <f>IF([@[Route ID]]="","",IFERROR(INDEX(tblRoutes[Planned Stops],MATCH([@[Route ID]],tblRoutes[Route ID],0)),""))</f>
        <v/>
      </c>
      <c r="Q147" s="53">
        <f>IF(OR([@[Scheduled Miles]]="",[@[Vehicle ID]]=""),"",IFERROR([@[Scheduled Miles]]/INDEX(tblVehicles[MPG],MATCH([@[Vehicle ID]],tblVehicles[Vehicle ID],0)),""))</f>
        <v/>
      </c>
      <c r="R147" s="57">
        <f>IF(OR([@[Estimated Gallons]]="",[@[Estimated Hours]]="",[@[Driver ID]]=""),"",IFERROR([@[Estimated Gallons]]*'Settings'!$B$4+[@[Scheduled Miles]]*'Settings'!$B$5+[@[Estimated Hours]]*INDEX(tblDrivers[Hourly Rate],MATCH([@[Driver ID]],tblDrivers[Driver ID],0)),""))</f>
        <v/>
      </c>
      <c r="S147" s="26" t="n"/>
      <c r="T147" s="30" t="n"/>
      <c r="U14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4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4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47" s="23">
        <f>IF(COUNTA([@[Roster ID]],[@[Service Date]],[@[Route ID]],[@[Scheduled Start]],[@[Scheduled End]],[@[Driver ID]],[@[Vehicle ID]],[@Status],[@[Dispatch Notes]])=0,"",IF([@Status]="Canceled","Not Required",IF(AND([@[Driver Check]]="OK",[@[Vehicle Check]]="OK",[@[Schedule Check]]="OK"),"OK","Review")))</f>
        <v/>
      </c>
      <c r="Y147" s="58">
        <f>IF(OR([@[Service Date]]="",[@[Scheduled Start]]=""),"",IFERROR([@[Service Date]]+[@[Scheduled Start]],""))</f>
        <v/>
      </c>
      <c r="Z147" s="58">
        <f>IF(OR([@[Service Date]]="",[@[Scheduled Start]]="",[@[Scheduled End]]=""),"",IFERROR([@[Service Date]]+[@[Scheduled End]]+IF([@[Scheduled End]]&lt;[@[Scheduled Start]],1,0),""))</f>
        <v/>
      </c>
    </row>
    <row r="148">
      <c r="A148" s="26" t="n"/>
      <c r="B148" s="56" t="n"/>
      <c r="C148" s="23">
        <f>IF([@[Service Date]]="","",TEXT([@[Service Date]],"ddd"))</f>
        <v/>
      </c>
      <c r="D148" s="26" t="n"/>
      <c r="E148" s="24">
        <f>IF([@[Route ID]]="","",IFERROR(INDEX(tblRoutes[Route Name],MATCH([@[Route ID]],tblRoutes[Route ID],0)),"Not Found"))</f>
        <v/>
      </c>
      <c r="F148" s="24">
        <f>IF([@[Route ID]]="","",IFERROR(INDEX(tblRoutes[Origin],MATCH([@[Route ID]],tblRoutes[Route ID],0)),"Not Found"))</f>
        <v/>
      </c>
      <c r="G148" s="24">
        <f>IF([@[Route ID]]="","",IFERROR(INDEX(tblRoutes[Destination],MATCH([@[Route ID]],tblRoutes[Route ID],0)),"Not Found"))</f>
        <v/>
      </c>
      <c r="H148" s="28" t="n"/>
      <c r="I148" s="28" t="n"/>
      <c r="J148" s="25">
        <f>IF(OR([@[Start Date/Time]]="",[@[End Date/Time]]=""),"",IFERROR(([@[End Date/Time]]-[@[Start Date/Time]])*24,""))</f>
        <v/>
      </c>
      <c r="K148" s="26" t="n"/>
      <c r="L148" s="24">
        <f>IF([@[Driver ID]]="","",IFERROR(INDEX(tblDrivers[Driver Name],MATCH([@[Driver ID]],tblDrivers[Driver ID],0)),"Not Found"))</f>
        <v/>
      </c>
      <c r="M148" s="26" t="n"/>
      <c r="N148" s="24">
        <f>IF([@[Vehicle ID]]="","",IFERROR(INDEX(tblVehicles[Unit Description],MATCH([@[Vehicle ID]],tblVehicles[Vehicle ID],0)),"Not Found"))</f>
        <v/>
      </c>
      <c r="O148" s="53">
        <f>IF([@[Route ID]]="","",IFERROR(INDEX(tblRoutes[Scheduled Miles],MATCH([@[Route ID]],tblRoutes[Route ID],0)),""))</f>
        <v/>
      </c>
      <c r="P148" s="16">
        <f>IF([@[Route ID]]="","",IFERROR(INDEX(tblRoutes[Planned Stops],MATCH([@[Route ID]],tblRoutes[Route ID],0)),""))</f>
        <v/>
      </c>
      <c r="Q148" s="53">
        <f>IF(OR([@[Scheduled Miles]]="",[@[Vehicle ID]]=""),"",IFERROR([@[Scheduled Miles]]/INDEX(tblVehicles[MPG],MATCH([@[Vehicle ID]],tblVehicles[Vehicle ID],0)),""))</f>
        <v/>
      </c>
      <c r="R148" s="57">
        <f>IF(OR([@[Estimated Gallons]]="",[@[Estimated Hours]]="",[@[Driver ID]]=""),"",IFERROR([@[Estimated Gallons]]*'Settings'!$B$4+[@[Scheduled Miles]]*'Settings'!$B$5+[@[Estimated Hours]]*INDEX(tblDrivers[Hourly Rate],MATCH([@[Driver ID]],tblDrivers[Driver ID],0)),""))</f>
        <v/>
      </c>
      <c r="S148" s="26" t="n"/>
      <c r="T148" s="30" t="n"/>
      <c r="U14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4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4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48" s="23">
        <f>IF(COUNTA([@[Roster ID]],[@[Service Date]],[@[Route ID]],[@[Scheduled Start]],[@[Scheduled End]],[@[Driver ID]],[@[Vehicle ID]],[@Status],[@[Dispatch Notes]])=0,"",IF([@Status]="Canceled","Not Required",IF(AND([@[Driver Check]]="OK",[@[Vehicle Check]]="OK",[@[Schedule Check]]="OK"),"OK","Review")))</f>
        <v/>
      </c>
      <c r="Y148" s="58">
        <f>IF(OR([@[Service Date]]="",[@[Scheduled Start]]=""),"",IFERROR([@[Service Date]]+[@[Scheduled Start]],""))</f>
        <v/>
      </c>
      <c r="Z148" s="58">
        <f>IF(OR([@[Service Date]]="",[@[Scheduled Start]]="",[@[Scheduled End]]=""),"",IFERROR([@[Service Date]]+[@[Scheduled End]]+IF([@[Scheduled End]]&lt;[@[Scheduled Start]],1,0),""))</f>
        <v/>
      </c>
    </row>
    <row r="149">
      <c r="A149" s="26" t="n"/>
      <c r="B149" s="56" t="n"/>
      <c r="C149" s="23">
        <f>IF([@[Service Date]]="","",TEXT([@[Service Date]],"ddd"))</f>
        <v/>
      </c>
      <c r="D149" s="26" t="n"/>
      <c r="E149" s="24">
        <f>IF([@[Route ID]]="","",IFERROR(INDEX(tblRoutes[Route Name],MATCH([@[Route ID]],tblRoutes[Route ID],0)),"Not Found"))</f>
        <v/>
      </c>
      <c r="F149" s="24">
        <f>IF([@[Route ID]]="","",IFERROR(INDEX(tblRoutes[Origin],MATCH([@[Route ID]],tblRoutes[Route ID],0)),"Not Found"))</f>
        <v/>
      </c>
      <c r="G149" s="24">
        <f>IF([@[Route ID]]="","",IFERROR(INDEX(tblRoutes[Destination],MATCH([@[Route ID]],tblRoutes[Route ID],0)),"Not Found"))</f>
        <v/>
      </c>
      <c r="H149" s="28" t="n"/>
      <c r="I149" s="28" t="n"/>
      <c r="J149" s="25">
        <f>IF(OR([@[Start Date/Time]]="",[@[End Date/Time]]=""),"",IFERROR(([@[End Date/Time]]-[@[Start Date/Time]])*24,""))</f>
        <v/>
      </c>
      <c r="K149" s="26" t="n"/>
      <c r="L149" s="24">
        <f>IF([@[Driver ID]]="","",IFERROR(INDEX(tblDrivers[Driver Name],MATCH([@[Driver ID]],tblDrivers[Driver ID],0)),"Not Found"))</f>
        <v/>
      </c>
      <c r="M149" s="26" t="n"/>
      <c r="N149" s="24">
        <f>IF([@[Vehicle ID]]="","",IFERROR(INDEX(tblVehicles[Unit Description],MATCH([@[Vehicle ID]],tblVehicles[Vehicle ID],0)),"Not Found"))</f>
        <v/>
      </c>
      <c r="O149" s="53">
        <f>IF([@[Route ID]]="","",IFERROR(INDEX(tblRoutes[Scheduled Miles],MATCH([@[Route ID]],tblRoutes[Route ID],0)),""))</f>
        <v/>
      </c>
      <c r="P149" s="16">
        <f>IF([@[Route ID]]="","",IFERROR(INDEX(tblRoutes[Planned Stops],MATCH([@[Route ID]],tblRoutes[Route ID],0)),""))</f>
        <v/>
      </c>
      <c r="Q149" s="53">
        <f>IF(OR([@[Scheduled Miles]]="",[@[Vehicle ID]]=""),"",IFERROR([@[Scheduled Miles]]/INDEX(tblVehicles[MPG],MATCH([@[Vehicle ID]],tblVehicles[Vehicle ID],0)),""))</f>
        <v/>
      </c>
      <c r="R149" s="57">
        <f>IF(OR([@[Estimated Gallons]]="",[@[Estimated Hours]]="",[@[Driver ID]]=""),"",IFERROR([@[Estimated Gallons]]*'Settings'!$B$4+[@[Scheduled Miles]]*'Settings'!$B$5+[@[Estimated Hours]]*INDEX(tblDrivers[Hourly Rate],MATCH([@[Driver ID]],tblDrivers[Driver ID],0)),""))</f>
        <v/>
      </c>
      <c r="S149" s="26" t="n"/>
      <c r="T149" s="30" t="n"/>
      <c r="U14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4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4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49" s="23">
        <f>IF(COUNTA([@[Roster ID]],[@[Service Date]],[@[Route ID]],[@[Scheduled Start]],[@[Scheduled End]],[@[Driver ID]],[@[Vehicle ID]],[@Status],[@[Dispatch Notes]])=0,"",IF([@Status]="Canceled","Not Required",IF(AND([@[Driver Check]]="OK",[@[Vehicle Check]]="OK",[@[Schedule Check]]="OK"),"OK","Review")))</f>
        <v/>
      </c>
      <c r="Y149" s="58">
        <f>IF(OR([@[Service Date]]="",[@[Scheduled Start]]=""),"",IFERROR([@[Service Date]]+[@[Scheduled Start]],""))</f>
        <v/>
      </c>
      <c r="Z149" s="58">
        <f>IF(OR([@[Service Date]]="",[@[Scheduled Start]]="",[@[Scheduled End]]=""),"",IFERROR([@[Service Date]]+[@[Scheduled End]]+IF([@[Scheduled End]]&lt;[@[Scheduled Start]],1,0),""))</f>
        <v/>
      </c>
    </row>
    <row r="150">
      <c r="A150" s="26" t="n"/>
      <c r="B150" s="56" t="n"/>
      <c r="C150" s="23">
        <f>IF([@[Service Date]]="","",TEXT([@[Service Date]],"ddd"))</f>
        <v/>
      </c>
      <c r="D150" s="26" t="n"/>
      <c r="E150" s="24">
        <f>IF([@[Route ID]]="","",IFERROR(INDEX(tblRoutes[Route Name],MATCH([@[Route ID]],tblRoutes[Route ID],0)),"Not Found"))</f>
        <v/>
      </c>
      <c r="F150" s="24">
        <f>IF([@[Route ID]]="","",IFERROR(INDEX(tblRoutes[Origin],MATCH([@[Route ID]],tblRoutes[Route ID],0)),"Not Found"))</f>
        <v/>
      </c>
      <c r="G150" s="24">
        <f>IF([@[Route ID]]="","",IFERROR(INDEX(tblRoutes[Destination],MATCH([@[Route ID]],tblRoutes[Route ID],0)),"Not Found"))</f>
        <v/>
      </c>
      <c r="H150" s="28" t="n"/>
      <c r="I150" s="28" t="n"/>
      <c r="J150" s="25">
        <f>IF(OR([@[Start Date/Time]]="",[@[End Date/Time]]=""),"",IFERROR(([@[End Date/Time]]-[@[Start Date/Time]])*24,""))</f>
        <v/>
      </c>
      <c r="K150" s="26" t="n"/>
      <c r="L150" s="24">
        <f>IF([@[Driver ID]]="","",IFERROR(INDEX(tblDrivers[Driver Name],MATCH([@[Driver ID]],tblDrivers[Driver ID],0)),"Not Found"))</f>
        <v/>
      </c>
      <c r="M150" s="26" t="n"/>
      <c r="N150" s="24">
        <f>IF([@[Vehicle ID]]="","",IFERROR(INDEX(tblVehicles[Unit Description],MATCH([@[Vehicle ID]],tblVehicles[Vehicle ID],0)),"Not Found"))</f>
        <v/>
      </c>
      <c r="O150" s="53">
        <f>IF([@[Route ID]]="","",IFERROR(INDEX(tblRoutes[Scheduled Miles],MATCH([@[Route ID]],tblRoutes[Route ID],0)),""))</f>
        <v/>
      </c>
      <c r="P150" s="16">
        <f>IF([@[Route ID]]="","",IFERROR(INDEX(tblRoutes[Planned Stops],MATCH([@[Route ID]],tblRoutes[Route ID],0)),""))</f>
        <v/>
      </c>
      <c r="Q150" s="53">
        <f>IF(OR([@[Scheduled Miles]]="",[@[Vehicle ID]]=""),"",IFERROR([@[Scheduled Miles]]/INDEX(tblVehicles[MPG],MATCH([@[Vehicle ID]],tblVehicles[Vehicle ID],0)),""))</f>
        <v/>
      </c>
      <c r="R150" s="57">
        <f>IF(OR([@[Estimated Gallons]]="",[@[Estimated Hours]]="",[@[Driver ID]]=""),"",IFERROR([@[Estimated Gallons]]*'Settings'!$B$4+[@[Scheduled Miles]]*'Settings'!$B$5+[@[Estimated Hours]]*INDEX(tblDrivers[Hourly Rate],MATCH([@[Driver ID]],tblDrivers[Driver ID],0)),""))</f>
        <v/>
      </c>
      <c r="S150" s="26" t="n"/>
      <c r="T150" s="30" t="n"/>
      <c r="U15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5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5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50" s="23">
        <f>IF(COUNTA([@[Roster ID]],[@[Service Date]],[@[Route ID]],[@[Scheduled Start]],[@[Scheduled End]],[@[Driver ID]],[@[Vehicle ID]],[@Status],[@[Dispatch Notes]])=0,"",IF([@Status]="Canceled","Not Required",IF(AND([@[Driver Check]]="OK",[@[Vehicle Check]]="OK",[@[Schedule Check]]="OK"),"OK","Review")))</f>
        <v/>
      </c>
      <c r="Y150" s="58">
        <f>IF(OR([@[Service Date]]="",[@[Scheduled Start]]=""),"",IFERROR([@[Service Date]]+[@[Scheduled Start]],""))</f>
        <v/>
      </c>
      <c r="Z150" s="58">
        <f>IF(OR([@[Service Date]]="",[@[Scheduled Start]]="",[@[Scheduled End]]=""),"",IFERROR([@[Service Date]]+[@[Scheduled End]]+IF([@[Scheduled End]]&lt;[@[Scheduled Start]],1,0),""))</f>
        <v/>
      </c>
    </row>
    <row r="151">
      <c r="A151" s="26" t="n"/>
      <c r="B151" s="56" t="n"/>
      <c r="C151" s="23">
        <f>IF([@[Service Date]]="","",TEXT([@[Service Date]],"ddd"))</f>
        <v/>
      </c>
      <c r="D151" s="26" t="n"/>
      <c r="E151" s="24">
        <f>IF([@[Route ID]]="","",IFERROR(INDEX(tblRoutes[Route Name],MATCH([@[Route ID]],tblRoutes[Route ID],0)),"Not Found"))</f>
        <v/>
      </c>
      <c r="F151" s="24">
        <f>IF([@[Route ID]]="","",IFERROR(INDEX(tblRoutes[Origin],MATCH([@[Route ID]],tblRoutes[Route ID],0)),"Not Found"))</f>
        <v/>
      </c>
      <c r="G151" s="24">
        <f>IF([@[Route ID]]="","",IFERROR(INDEX(tblRoutes[Destination],MATCH([@[Route ID]],tblRoutes[Route ID],0)),"Not Found"))</f>
        <v/>
      </c>
      <c r="H151" s="28" t="n"/>
      <c r="I151" s="28" t="n"/>
      <c r="J151" s="25">
        <f>IF(OR([@[Start Date/Time]]="",[@[End Date/Time]]=""),"",IFERROR(([@[End Date/Time]]-[@[Start Date/Time]])*24,""))</f>
        <v/>
      </c>
      <c r="K151" s="26" t="n"/>
      <c r="L151" s="24">
        <f>IF([@[Driver ID]]="","",IFERROR(INDEX(tblDrivers[Driver Name],MATCH([@[Driver ID]],tblDrivers[Driver ID],0)),"Not Found"))</f>
        <v/>
      </c>
      <c r="M151" s="26" t="n"/>
      <c r="N151" s="24">
        <f>IF([@[Vehicle ID]]="","",IFERROR(INDEX(tblVehicles[Unit Description],MATCH([@[Vehicle ID]],tblVehicles[Vehicle ID],0)),"Not Found"))</f>
        <v/>
      </c>
      <c r="O151" s="53">
        <f>IF([@[Route ID]]="","",IFERROR(INDEX(tblRoutes[Scheduled Miles],MATCH([@[Route ID]],tblRoutes[Route ID],0)),""))</f>
        <v/>
      </c>
      <c r="P151" s="16">
        <f>IF([@[Route ID]]="","",IFERROR(INDEX(tblRoutes[Planned Stops],MATCH([@[Route ID]],tblRoutes[Route ID],0)),""))</f>
        <v/>
      </c>
      <c r="Q151" s="53">
        <f>IF(OR([@[Scheduled Miles]]="",[@[Vehicle ID]]=""),"",IFERROR([@[Scheduled Miles]]/INDEX(tblVehicles[MPG],MATCH([@[Vehicle ID]],tblVehicles[Vehicle ID],0)),""))</f>
        <v/>
      </c>
      <c r="R151" s="57">
        <f>IF(OR([@[Estimated Gallons]]="",[@[Estimated Hours]]="",[@[Driver ID]]=""),"",IFERROR([@[Estimated Gallons]]*'Settings'!$B$4+[@[Scheduled Miles]]*'Settings'!$B$5+[@[Estimated Hours]]*INDEX(tblDrivers[Hourly Rate],MATCH([@[Driver ID]],tblDrivers[Driver ID],0)),""))</f>
        <v/>
      </c>
      <c r="S151" s="26" t="n"/>
      <c r="T151" s="30" t="n"/>
      <c r="U15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5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5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51" s="23">
        <f>IF(COUNTA([@[Roster ID]],[@[Service Date]],[@[Route ID]],[@[Scheduled Start]],[@[Scheduled End]],[@[Driver ID]],[@[Vehicle ID]],[@Status],[@[Dispatch Notes]])=0,"",IF([@Status]="Canceled","Not Required",IF(AND([@[Driver Check]]="OK",[@[Vehicle Check]]="OK",[@[Schedule Check]]="OK"),"OK","Review")))</f>
        <v/>
      </c>
      <c r="Y151" s="58">
        <f>IF(OR([@[Service Date]]="",[@[Scheduled Start]]=""),"",IFERROR([@[Service Date]]+[@[Scheduled Start]],""))</f>
        <v/>
      </c>
      <c r="Z151" s="58">
        <f>IF(OR([@[Service Date]]="",[@[Scheduled Start]]="",[@[Scheduled End]]=""),"",IFERROR([@[Service Date]]+[@[Scheduled End]]+IF([@[Scheduled End]]&lt;[@[Scheduled Start]],1,0),""))</f>
        <v/>
      </c>
    </row>
    <row r="152">
      <c r="A152" s="26" t="n"/>
      <c r="B152" s="56" t="n"/>
      <c r="C152" s="23">
        <f>IF([@[Service Date]]="","",TEXT([@[Service Date]],"ddd"))</f>
        <v/>
      </c>
      <c r="D152" s="26" t="n"/>
      <c r="E152" s="24">
        <f>IF([@[Route ID]]="","",IFERROR(INDEX(tblRoutes[Route Name],MATCH([@[Route ID]],tblRoutes[Route ID],0)),"Not Found"))</f>
        <v/>
      </c>
      <c r="F152" s="24">
        <f>IF([@[Route ID]]="","",IFERROR(INDEX(tblRoutes[Origin],MATCH([@[Route ID]],tblRoutes[Route ID],0)),"Not Found"))</f>
        <v/>
      </c>
      <c r="G152" s="24">
        <f>IF([@[Route ID]]="","",IFERROR(INDEX(tblRoutes[Destination],MATCH([@[Route ID]],tblRoutes[Route ID],0)),"Not Found"))</f>
        <v/>
      </c>
      <c r="H152" s="28" t="n"/>
      <c r="I152" s="28" t="n"/>
      <c r="J152" s="25">
        <f>IF(OR([@[Start Date/Time]]="",[@[End Date/Time]]=""),"",IFERROR(([@[End Date/Time]]-[@[Start Date/Time]])*24,""))</f>
        <v/>
      </c>
      <c r="K152" s="26" t="n"/>
      <c r="L152" s="24">
        <f>IF([@[Driver ID]]="","",IFERROR(INDEX(tblDrivers[Driver Name],MATCH([@[Driver ID]],tblDrivers[Driver ID],0)),"Not Found"))</f>
        <v/>
      </c>
      <c r="M152" s="26" t="n"/>
      <c r="N152" s="24">
        <f>IF([@[Vehicle ID]]="","",IFERROR(INDEX(tblVehicles[Unit Description],MATCH([@[Vehicle ID]],tblVehicles[Vehicle ID],0)),"Not Found"))</f>
        <v/>
      </c>
      <c r="O152" s="53">
        <f>IF([@[Route ID]]="","",IFERROR(INDEX(tblRoutes[Scheduled Miles],MATCH([@[Route ID]],tblRoutes[Route ID],0)),""))</f>
        <v/>
      </c>
      <c r="P152" s="16">
        <f>IF([@[Route ID]]="","",IFERROR(INDEX(tblRoutes[Planned Stops],MATCH([@[Route ID]],tblRoutes[Route ID],0)),""))</f>
        <v/>
      </c>
      <c r="Q152" s="53">
        <f>IF(OR([@[Scheduled Miles]]="",[@[Vehicle ID]]=""),"",IFERROR([@[Scheduled Miles]]/INDEX(tblVehicles[MPG],MATCH([@[Vehicle ID]],tblVehicles[Vehicle ID],0)),""))</f>
        <v/>
      </c>
      <c r="R152" s="57">
        <f>IF(OR([@[Estimated Gallons]]="",[@[Estimated Hours]]="",[@[Driver ID]]=""),"",IFERROR([@[Estimated Gallons]]*'Settings'!$B$4+[@[Scheduled Miles]]*'Settings'!$B$5+[@[Estimated Hours]]*INDEX(tblDrivers[Hourly Rate],MATCH([@[Driver ID]],tblDrivers[Driver ID],0)),""))</f>
        <v/>
      </c>
      <c r="S152" s="26" t="n"/>
      <c r="T152" s="30" t="n"/>
      <c r="U15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5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5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52" s="23">
        <f>IF(COUNTA([@[Roster ID]],[@[Service Date]],[@[Route ID]],[@[Scheduled Start]],[@[Scheduled End]],[@[Driver ID]],[@[Vehicle ID]],[@Status],[@[Dispatch Notes]])=0,"",IF([@Status]="Canceled","Not Required",IF(AND([@[Driver Check]]="OK",[@[Vehicle Check]]="OK",[@[Schedule Check]]="OK"),"OK","Review")))</f>
        <v/>
      </c>
      <c r="Y152" s="58">
        <f>IF(OR([@[Service Date]]="",[@[Scheduled Start]]=""),"",IFERROR([@[Service Date]]+[@[Scheduled Start]],""))</f>
        <v/>
      </c>
      <c r="Z152" s="58">
        <f>IF(OR([@[Service Date]]="",[@[Scheduled Start]]="",[@[Scheduled End]]=""),"",IFERROR([@[Service Date]]+[@[Scheduled End]]+IF([@[Scheduled End]]&lt;[@[Scheduled Start]],1,0),""))</f>
        <v/>
      </c>
    </row>
    <row r="153">
      <c r="A153" s="26" t="n"/>
      <c r="B153" s="56" t="n"/>
      <c r="C153" s="23">
        <f>IF([@[Service Date]]="","",TEXT([@[Service Date]],"ddd"))</f>
        <v/>
      </c>
      <c r="D153" s="26" t="n"/>
      <c r="E153" s="24">
        <f>IF([@[Route ID]]="","",IFERROR(INDEX(tblRoutes[Route Name],MATCH([@[Route ID]],tblRoutes[Route ID],0)),"Not Found"))</f>
        <v/>
      </c>
      <c r="F153" s="24">
        <f>IF([@[Route ID]]="","",IFERROR(INDEX(tblRoutes[Origin],MATCH([@[Route ID]],tblRoutes[Route ID],0)),"Not Found"))</f>
        <v/>
      </c>
      <c r="G153" s="24">
        <f>IF([@[Route ID]]="","",IFERROR(INDEX(tblRoutes[Destination],MATCH([@[Route ID]],tblRoutes[Route ID],0)),"Not Found"))</f>
        <v/>
      </c>
      <c r="H153" s="28" t="n"/>
      <c r="I153" s="28" t="n"/>
      <c r="J153" s="25">
        <f>IF(OR([@[Start Date/Time]]="",[@[End Date/Time]]=""),"",IFERROR(([@[End Date/Time]]-[@[Start Date/Time]])*24,""))</f>
        <v/>
      </c>
      <c r="K153" s="26" t="n"/>
      <c r="L153" s="24">
        <f>IF([@[Driver ID]]="","",IFERROR(INDEX(tblDrivers[Driver Name],MATCH([@[Driver ID]],tblDrivers[Driver ID],0)),"Not Found"))</f>
        <v/>
      </c>
      <c r="M153" s="26" t="n"/>
      <c r="N153" s="24">
        <f>IF([@[Vehicle ID]]="","",IFERROR(INDEX(tblVehicles[Unit Description],MATCH([@[Vehicle ID]],tblVehicles[Vehicle ID],0)),"Not Found"))</f>
        <v/>
      </c>
      <c r="O153" s="53">
        <f>IF([@[Route ID]]="","",IFERROR(INDEX(tblRoutes[Scheduled Miles],MATCH([@[Route ID]],tblRoutes[Route ID],0)),""))</f>
        <v/>
      </c>
      <c r="P153" s="16">
        <f>IF([@[Route ID]]="","",IFERROR(INDEX(tblRoutes[Planned Stops],MATCH([@[Route ID]],tblRoutes[Route ID],0)),""))</f>
        <v/>
      </c>
      <c r="Q153" s="53">
        <f>IF(OR([@[Scheduled Miles]]="",[@[Vehicle ID]]=""),"",IFERROR([@[Scheduled Miles]]/INDEX(tblVehicles[MPG],MATCH([@[Vehicle ID]],tblVehicles[Vehicle ID],0)),""))</f>
        <v/>
      </c>
      <c r="R153" s="57">
        <f>IF(OR([@[Estimated Gallons]]="",[@[Estimated Hours]]="",[@[Driver ID]]=""),"",IFERROR([@[Estimated Gallons]]*'Settings'!$B$4+[@[Scheduled Miles]]*'Settings'!$B$5+[@[Estimated Hours]]*INDEX(tblDrivers[Hourly Rate],MATCH([@[Driver ID]],tblDrivers[Driver ID],0)),""))</f>
        <v/>
      </c>
      <c r="S153" s="26" t="n"/>
      <c r="T153" s="30" t="n"/>
      <c r="U15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5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5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53" s="23">
        <f>IF(COUNTA([@[Roster ID]],[@[Service Date]],[@[Route ID]],[@[Scheduled Start]],[@[Scheduled End]],[@[Driver ID]],[@[Vehicle ID]],[@Status],[@[Dispatch Notes]])=0,"",IF([@Status]="Canceled","Not Required",IF(AND([@[Driver Check]]="OK",[@[Vehicle Check]]="OK",[@[Schedule Check]]="OK"),"OK","Review")))</f>
        <v/>
      </c>
      <c r="Y153" s="58">
        <f>IF(OR([@[Service Date]]="",[@[Scheduled Start]]=""),"",IFERROR([@[Service Date]]+[@[Scheduled Start]],""))</f>
        <v/>
      </c>
      <c r="Z153" s="58">
        <f>IF(OR([@[Service Date]]="",[@[Scheduled Start]]="",[@[Scheduled End]]=""),"",IFERROR([@[Service Date]]+[@[Scheduled End]]+IF([@[Scheduled End]]&lt;[@[Scheduled Start]],1,0),""))</f>
        <v/>
      </c>
    </row>
    <row r="154">
      <c r="A154" s="26" t="n"/>
      <c r="B154" s="56" t="n"/>
      <c r="C154" s="23">
        <f>IF([@[Service Date]]="","",TEXT([@[Service Date]],"ddd"))</f>
        <v/>
      </c>
      <c r="D154" s="26" t="n"/>
      <c r="E154" s="24">
        <f>IF([@[Route ID]]="","",IFERROR(INDEX(tblRoutes[Route Name],MATCH([@[Route ID]],tblRoutes[Route ID],0)),"Not Found"))</f>
        <v/>
      </c>
      <c r="F154" s="24">
        <f>IF([@[Route ID]]="","",IFERROR(INDEX(tblRoutes[Origin],MATCH([@[Route ID]],tblRoutes[Route ID],0)),"Not Found"))</f>
        <v/>
      </c>
      <c r="G154" s="24">
        <f>IF([@[Route ID]]="","",IFERROR(INDEX(tblRoutes[Destination],MATCH([@[Route ID]],tblRoutes[Route ID],0)),"Not Found"))</f>
        <v/>
      </c>
      <c r="H154" s="28" t="n"/>
      <c r="I154" s="28" t="n"/>
      <c r="J154" s="25">
        <f>IF(OR([@[Start Date/Time]]="",[@[End Date/Time]]=""),"",IFERROR(([@[End Date/Time]]-[@[Start Date/Time]])*24,""))</f>
        <v/>
      </c>
      <c r="K154" s="26" t="n"/>
      <c r="L154" s="24">
        <f>IF([@[Driver ID]]="","",IFERROR(INDEX(tblDrivers[Driver Name],MATCH([@[Driver ID]],tblDrivers[Driver ID],0)),"Not Found"))</f>
        <v/>
      </c>
      <c r="M154" s="26" t="n"/>
      <c r="N154" s="24">
        <f>IF([@[Vehicle ID]]="","",IFERROR(INDEX(tblVehicles[Unit Description],MATCH([@[Vehicle ID]],tblVehicles[Vehicle ID],0)),"Not Found"))</f>
        <v/>
      </c>
      <c r="O154" s="53">
        <f>IF([@[Route ID]]="","",IFERROR(INDEX(tblRoutes[Scheduled Miles],MATCH([@[Route ID]],tblRoutes[Route ID],0)),""))</f>
        <v/>
      </c>
      <c r="P154" s="16">
        <f>IF([@[Route ID]]="","",IFERROR(INDEX(tblRoutes[Planned Stops],MATCH([@[Route ID]],tblRoutes[Route ID],0)),""))</f>
        <v/>
      </c>
      <c r="Q154" s="53">
        <f>IF(OR([@[Scheduled Miles]]="",[@[Vehicle ID]]=""),"",IFERROR([@[Scheduled Miles]]/INDEX(tblVehicles[MPG],MATCH([@[Vehicle ID]],tblVehicles[Vehicle ID],0)),""))</f>
        <v/>
      </c>
      <c r="R154" s="57">
        <f>IF(OR([@[Estimated Gallons]]="",[@[Estimated Hours]]="",[@[Driver ID]]=""),"",IFERROR([@[Estimated Gallons]]*'Settings'!$B$4+[@[Scheduled Miles]]*'Settings'!$B$5+[@[Estimated Hours]]*INDEX(tblDrivers[Hourly Rate],MATCH([@[Driver ID]],tblDrivers[Driver ID],0)),""))</f>
        <v/>
      </c>
      <c r="S154" s="26" t="n"/>
      <c r="T154" s="30" t="n"/>
      <c r="U15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5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5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54" s="23">
        <f>IF(COUNTA([@[Roster ID]],[@[Service Date]],[@[Route ID]],[@[Scheduled Start]],[@[Scheduled End]],[@[Driver ID]],[@[Vehicle ID]],[@Status],[@[Dispatch Notes]])=0,"",IF([@Status]="Canceled","Not Required",IF(AND([@[Driver Check]]="OK",[@[Vehicle Check]]="OK",[@[Schedule Check]]="OK"),"OK","Review")))</f>
        <v/>
      </c>
      <c r="Y154" s="58">
        <f>IF(OR([@[Service Date]]="",[@[Scheduled Start]]=""),"",IFERROR([@[Service Date]]+[@[Scheduled Start]],""))</f>
        <v/>
      </c>
      <c r="Z154" s="58">
        <f>IF(OR([@[Service Date]]="",[@[Scheduled Start]]="",[@[Scheduled End]]=""),"",IFERROR([@[Service Date]]+[@[Scheduled End]]+IF([@[Scheduled End]]&lt;[@[Scheduled Start]],1,0),""))</f>
        <v/>
      </c>
    </row>
    <row r="155">
      <c r="A155" s="26" t="n"/>
      <c r="B155" s="56" t="n"/>
      <c r="C155" s="23">
        <f>IF([@[Service Date]]="","",TEXT([@[Service Date]],"ddd"))</f>
        <v/>
      </c>
      <c r="D155" s="26" t="n"/>
      <c r="E155" s="24">
        <f>IF([@[Route ID]]="","",IFERROR(INDEX(tblRoutes[Route Name],MATCH([@[Route ID]],tblRoutes[Route ID],0)),"Not Found"))</f>
        <v/>
      </c>
      <c r="F155" s="24">
        <f>IF([@[Route ID]]="","",IFERROR(INDEX(tblRoutes[Origin],MATCH([@[Route ID]],tblRoutes[Route ID],0)),"Not Found"))</f>
        <v/>
      </c>
      <c r="G155" s="24">
        <f>IF([@[Route ID]]="","",IFERROR(INDEX(tblRoutes[Destination],MATCH([@[Route ID]],tblRoutes[Route ID],0)),"Not Found"))</f>
        <v/>
      </c>
      <c r="H155" s="28" t="n"/>
      <c r="I155" s="28" t="n"/>
      <c r="J155" s="25">
        <f>IF(OR([@[Start Date/Time]]="",[@[End Date/Time]]=""),"",IFERROR(([@[End Date/Time]]-[@[Start Date/Time]])*24,""))</f>
        <v/>
      </c>
      <c r="K155" s="26" t="n"/>
      <c r="L155" s="24">
        <f>IF([@[Driver ID]]="","",IFERROR(INDEX(tblDrivers[Driver Name],MATCH([@[Driver ID]],tblDrivers[Driver ID],0)),"Not Found"))</f>
        <v/>
      </c>
      <c r="M155" s="26" t="n"/>
      <c r="N155" s="24">
        <f>IF([@[Vehicle ID]]="","",IFERROR(INDEX(tblVehicles[Unit Description],MATCH([@[Vehicle ID]],tblVehicles[Vehicle ID],0)),"Not Found"))</f>
        <v/>
      </c>
      <c r="O155" s="53">
        <f>IF([@[Route ID]]="","",IFERROR(INDEX(tblRoutes[Scheduled Miles],MATCH([@[Route ID]],tblRoutes[Route ID],0)),""))</f>
        <v/>
      </c>
      <c r="P155" s="16">
        <f>IF([@[Route ID]]="","",IFERROR(INDEX(tblRoutes[Planned Stops],MATCH([@[Route ID]],tblRoutes[Route ID],0)),""))</f>
        <v/>
      </c>
      <c r="Q155" s="53">
        <f>IF(OR([@[Scheduled Miles]]="",[@[Vehicle ID]]=""),"",IFERROR([@[Scheduled Miles]]/INDEX(tblVehicles[MPG],MATCH([@[Vehicle ID]],tblVehicles[Vehicle ID],0)),""))</f>
        <v/>
      </c>
      <c r="R155" s="57">
        <f>IF(OR([@[Estimated Gallons]]="",[@[Estimated Hours]]="",[@[Driver ID]]=""),"",IFERROR([@[Estimated Gallons]]*'Settings'!$B$4+[@[Scheduled Miles]]*'Settings'!$B$5+[@[Estimated Hours]]*INDEX(tblDrivers[Hourly Rate],MATCH([@[Driver ID]],tblDrivers[Driver ID],0)),""))</f>
        <v/>
      </c>
      <c r="S155" s="26" t="n"/>
      <c r="T155" s="30" t="n"/>
      <c r="U15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5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5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55" s="23">
        <f>IF(COUNTA([@[Roster ID]],[@[Service Date]],[@[Route ID]],[@[Scheduled Start]],[@[Scheduled End]],[@[Driver ID]],[@[Vehicle ID]],[@Status],[@[Dispatch Notes]])=0,"",IF([@Status]="Canceled","Not Required",IF(AND([@[Driver Check]]="OK",[@[Vehicle Check]]="OK",[@[Schedule Check]]="OK"),"OK","Review")))</f>
        <v/>
      </c>
      <c r="Y155" s="58">
        <f>IF(OR([@[Service Date]]="",[@[Scheduled Start]]=""),"",IFERROR([@[Service Date]]+[@[Scheduled Start]],""))</f>
        <v/>
      </c>
      <c r="Z155" s="58">
        <f>IF(OR([@[Service Date]]="",[@[Scheduled Start]]="",[@[Scheduled End]]=""),"",IFERROR([@[Service Date]]+[@[Scheduled End]]+IF([@[Scheduled End]]&lt;[@[Scheduled Start]],1,0),""))</f>
        <v/>
      </c>
    </row>
    <row r="156">
      <c r="A156" s="26" t="n"/>
      <c r="B156" s="56" t="n"/>
      <c r="C156" s="23">
        <f>IF([@[Service Date]]="","",TEXT([@[Service Date]],"ddd"))</f>
        <v/>
      </c>
      <c r="D156" s="26" t="n"/>
      <c r="E156" s="24">
        <f>IF([@[Route ID]]="","",IFERROR(INDEX(tblRoutes[Route Name],MATCH([@[Route ID]],tblRoutes[Route ID],0)),"Not Found"))</f>
        <v/>
      </c>
      <c r="F156" s="24">
        <f>IF([@[Route ID]]="","",IFERROR(INDEX(tblRoutes[Origin],MATCH([@[Route ID]],tblRoutes[Route ID],0)),"Not Found"))</f>
        <v/>
      </c>
      <c r="G156" s="24">
        <f>IF([@[Route ID]]="","",IFERROR(INDEX(tblRoutes[Destination],MATCH([@[Route ID]],tblRoutes[Route ID],0)),"Not Found"))</f>
        <v/>
      </c>
      <c r="H156" s="28" t="n"/>
      <c r="I156" s="28" t="n"/>
      <c r="J156" s="25">
        <f>IF(OR([@[Start Date/Time]]="",[@[End Date/Time]]=""),"",IFERROR(([@[End Date/Time]]-[@[Start Date/Time]])*24,""))</f>
        <v/>
      </c>
      <c r="K156" s="26" t="n"/>
      <c r="L156" s="24">
        <f>IF([@[Driver ID]]="","",IFERROR(INDEX(tblDrivers[Driver Name],MATCH([@[Driver ID]],tblDrivers[Driver ID],0)),"Not Found"))</f>
        <v/>
      </c>
      <c r="M156" s="26" t="n"/>
      <c r="N156" s="24">
        <f>IF([@[Vehicle ID]]="","",IFERROR(INDEX(tblVehicles[Unit Description],MATCH([@[Vehicle ID]],tblVehicles[Vehicle ID],0)),"Not Found"))</f>
        <v/>
      </c>
      <c r="O156" s="53">
        <f>IF([@[Route ID]]="","",IFERROR(INDEX(tblRoutes[Scheduled Miles],MATCH([@[Route ID]],tblRoutes[Route ID],0)),""))</f>
        <v/>
      </c>
      <c r="P156" s="16">
        <f>IF([@[Route ID]]="","",IFERROR(INDEX(tblRoutes[Planned Stops],MATCH([@[Route ID]],tblRoutes[Route ID],0)),""))</f>
        <v/>
      </c>
      <c r="Q156" s="53">
        <f>IF(OR([@[Scheduled Miles]]="",[@[Vehicle ID]]=""),"",IFERROR([@[Scheduled Miles]]/INDEX(tblVehicles[MPG],MATCH([@[Vehicle ID]],tblVehicles[Vehicle ID],0)),""))</f>
        <v/>
      </c>
      <c r="R156" s="57">
        <f>IF(OR([@[Estimated Gallons]]="",[@[Estimated Hours]]="",[@[Driver ID]]=""),"",IFERROR([@[Estimated Gallons]]*'Settings'!$B$4+[@[Scheduled Miles]]*'Settings'!$B$5+[@[Estimated Hours]]*INDEX(tblDrivers[Hourly Rate],MATCH([@[Driver ID]],tblDrivers[Driver ID],0)),""))</f>
        <v/>
      </c>
      <c r="S156" s="26" t="n"/>
      <c r="T156" s="30" t="n"/>
      <c r="U15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5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5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56" s="23">
        <f>IF(COUNTA([@[Roster ID]],[@[Service Date]],[@[Route ID]],[@[Scheduled Start]],[@[Scheduled End]],[@[Driver ID]],[@[Vehicle ID]],[@Status],[@[Dispatch Notes]])=0,"",IF([@Status]="Canceled","Not Required",IF(AND([@[Driver Check]]="OK",[@[Vehicle Check]]="OK",[@[Schedule Check]]="OK"),"OK","Review")))</f>
        <v/>
      </c>
      <c r="Y156" s="58">
        <f>IF(OR([@[Service Date]]="",[@[Scheduled Start]]=""),"",IFERROR([@[Service Date]]+[@[Scheduled Start]],""))</f>
        <v/>
      </c>
      <c r="Z156" s="58">
        <f>IF(OR([@[Service Date]]="",[@[Scheduled Start]]="",[@[Scheduled End]]=""),"",IFERROR([@[Service Date]]+[@[Scheduled End]]+IF([@[Scheduled End]]&lt;[@[Scheduled Start]],1,0),""))</f>
        <v/>
      </c>
    </row>
    <row r="157">
      <c r="A157" s="26" t="n"/>
      <c r="B157" s="56" t="n"/>
      <c r="C157" s="23">
        <f>IF([@[Service Date]]="","",TEXT([@[Service Date]],"ddd"))</f>
        <v/>
      </c>
      <c r="D157" s="26" t="n"/>
      <c r="E157" s="24">
        <f>IF([@[Route ID]]="","",IFERROR(INDEX(tblRoutes[Route Name],MATCH([@[Route ID]],tblRoutes[Route ID],0)),"Not Found"))</f>
        <v/>
      </c>
      <c r="F157" s="24">
        <f>IF([@[Route ID]]="","",IFERROR(INDEX(tblRoutes[Origin],MATCH([@[Route ID]],tblRoutes[Route ID],0)),"Not Found"))</f>
        <v/>
      </c>
      <c r="G157" s="24">
        <f>IF([@[Route ID]]="","",IFERROR(INDEX(tblRoutes[Destination],MATCH([@[Route ID]],tblRoutes[Route ID],0)),"Not Found"))</f>
        <v/>
      </c>
      <c r="H157" s="28" t="n"/>
      <c r="I157" s="28" t="n"/>
      <c r="J157" s="25">
        <f>IF(OR([@[Start Date/Time]]="",[@[End Date/Time]]=""),"",IFERROR(([@[End Date/Time]]-[@[Start Date/Time]])*24,""))</f>
        <v/>
      </c>
      <c r="K157" s="26" t="n"/>
      <c r="L157" s="24">
        <f>IF([@[Driver ID]]="","",IFERROR(INDEX(tblDrivers[Driver Name],MATCH([@[Driver ID]],tblDrivers[Driver ID],0)),"Not Found"))</f>
        <v/>
      </c>
      <c r="M157" s="26" t="n"/>
      <c r="N157" s="24">
        <f>IF([@[Vehicle ID]]="","",IFERROR(INDEX(tblVehicles[Unit Description],MATCH([@[Vehicle ID]],tblVehicles[Vehicle ID],0)),"Not Found"))</f>
        <v/>
      </c>
      <c r="O157" s="53">
        <f>IF([@[Route ID]]="","",IFERROR(INDEX(tblRoutes[Scheduled Miles],MATCH([@[Route ID]],tblRoutes[Route ID],0)),""))</f>
        <v/>
      </c>
      <c r="P157" s="16">
        <f>IF([@[Route ID]]="","",IFERROR(INDEX(tblRoutes[Planned Stops],MATCH([@[Route ID]],tblRoutes[Route ID],0)),""))</f>
        <v/>
      </c>
      <c r="Q157" s="53">
        <f>IF(OR([@[Scheduled Miles]]="",[@[Vehicle ID]]=""),"",IFERROR([@[Scheduled Miles]]/INDEX(tblVehicles[MPG],MATCH([@[Vehicle ID]],tblVehicles[Vehicle ID],0)),""))</f>
        <v/>
      </c>
      <c r="R157" s="57">
        <f>IF(OR([@[Estimated Gallons]]="",[@[Estimated Hours]]="",[@[Driver ID]]=""),"",IFERROR([@[Estimated Gallons]]*'Settings'!$B$4+[@[Scheduled Miles]]*'Settings'!$B$5+[@[Estimated Hours]]*INDEX(tblDrivers[Hourly Rate],MATCH([@[Driver ID]],tblDrivers[Driver ID],0)),""))</f>
        <v/>
      </c>
      <c r="S157" s="26" t="n"/>
      <c r="T157" s="30" t="n"/>
      <c r="U15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5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5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57" s="23">
        <f>IF(COUNTA([@[Roster ID]],[@[Service Date]],[@[Route ID]],[@[Scheduled Start]],[@[Scheduled End]],[@[Driver ID]],[@[Vehicle ID]],[@Status],[@[Dispatch Notes]])=0,"",IF([@Status]="Canceled","Not Required",IF(AND([@[Driver Check]]="OK",[@[Vehicle Check]]="OK",[@[Schedule Check]]="OK"),"OK","Review")))</f>
        <v/>
      </c>
      <c r="Y157" s="58">
        <f>IF(OR([@[Service Date]]="",[@[Scheduled Start]]=""),"",IFERROR([@[Service Date]]+[@[Scheduled Start]],""))</f>
        <v/>
      </c>
      <c r="Z157" s="58">
        <f>IF(OR([@[Service Date]]="",[@[Scheduled Start]]="",[@[Scheduled End]]=""),"",IFERROR([@[Service Date]]+[@[Scheduled End]]+IF([@[Scheduled End]]&lt;[@[Scheduled Start]],1,0),""))</f>
        <v/>
      </c>
    </row>
    <row r="158">
      <c r="A158" s="26" t="n"/>
      <c r="B158" s="56" t="n"/>
      <c r="C158" s="23">
        <f>IF([@[Service Date]]="","",TEXT([@[Service Date]],"ddd"))</f>
        <v/>
      </c>
      <c r="D158" s="26" t="n"/>
      <c r="E158" s="24">
        <f>IF([@[Route ID]]="","",IFERROR(INDEX(tblRoutes[Route Name],MATCH([@[Route ID]],tblRoutes[Route ID],0)),"Not Found"))</f>
        <v/>
      </c>
      <c r="F158" s="24">
        <f>IF([@[Route ID]]="","",IFERROR(INDEX(tblRoutes[Origin],MATCH([@[Route ID]],tblRoutes[Route ID],0)),"Not Found"))</f>
        <v/>
      </c>
      <c r="G158" s="24">
        <f>IF([@[Route ID]]="","",IFERROR(INDEX(tblRoutes[Destination],MATCH([@[Route ID]],tblRoutes[Route ID],0)),"Not Found"))</f>
        <v/>
      </c>
      <c r="H158" s="28" t="n"/>
      <c r="I158" s="28" t="n"/>
      <c r="J158" s="25">
        <f>IF(OR([@[Start Date/Time]]="",[@[End Date/Time]]=""),"",IFERROR(([@[End Date/Time]]-[@[Start Date/Time]])*24,""))</f>
        <v/>
      </c>
      <c r="K158" s="26" t="n"/>
      <c r="L158" s="24">
        <f>IF([@[Driver ID]]="","",IFERROR(INDEX(tblDrivers[Driver Name],MATCH([@[Driver ID]],tblDrivers[Driver ID],0)),"Not Found"))</f>
        <v/>
      </c>
      <c r="M158" s="26" t="n"/>
      <c r="N158" s="24">
        <f>IF([@[Vehicle ID]]="","",IFERROR(INDEX(tblVehicles[Unit Description],MATCH([@[Vehicle ID]],tblVehicles[Vehicle ID],0)),"Not Found"))</f>
        <v/>
      </c>
      <c r="O158" s="53">
        <f>IF([@[Route ID]]="","",IFERROR(INDEX(tblRoutes[Scheduled Miles],MATCH([@[Route ID]],tblRoutes[Route ID],0)),""))</f>
        <v/>
      </c>
      <c r="P158" s="16">
        <f>IF([@[Route ID]]="","",IFERROR(INDEX(tblRoutes[Planned Stops],MATCH([@[Route ID]],tblRoutes[Route ID],0)),""))</f>
        <v/>
      </c>
      <c r="Q158" s="53">
        <f>IF(OR([@[Scheduled Miles]]="",[@[Vehicle ID]]=""),"",IFERROR([@[Scheduled Miles]]/INDEX(tblVehicles[MPG],MATCH([@[Vehicle ID]],tblVehicles[Vehicle ID],0)),""))</f>
        <v/>
      </c>
      <c r="R158" s="57">
        <f>IF(OR([@[Estimated Gallons]]="",[@[Estimated Hours]]="",[@[Driver ID]]=""),"",IFERROR([@[Estimated Gallons]]*'Settings'!$B$4+[@[Scheduled Miles]]*'Settings'!$B$5+[@[Estimated Hours]]*INDEX(tblDrivers[Hourly Rate],MATCH([@[Driver ID]],tblDrivers[Driver ID],0)),""))</f>
        <v/>
      </c>
      <c r="S158" s="26" t="n"/>
      <c r="T158" s="30" t="n"/>
      <c r="U15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5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5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58" s="23">
        <f>IF(COUNTA([@[Roster ID]],[@[Service Date]],[@[Route ID]],[@[Scheduled Start]],[@[Scheduled End]],[@[Driver ID]],[@[Vehicle ID]],[@Status],[@[Dispatch Notes]])=0,"",IF([@Status]="Canceled","Not Required",IF(AND([@[Driver Check]]="OK",[@[Vehicle Check]]="OK",[@[Schedule Check]]="OK"),"OK","Review")))</f>
        <v/>
      </c>
      <c r="Y158" s="58">
        <f>IF(OR([@[Service Date]]="",[@[Scheduled Start]]=""),"",IFERROR([@[Service Date]]+[@[Scheduled Start]],""))</f>
        <v/>
      </c>
      <c r="Z158" s="58">
        <f>IF(OR([@[Service Date]]="",[@[Scheduled Start]]="",[@[Scheduled End]]=""),"",IFERROR([@[Service Date]]+[@[Scheduled End]]+IF([@[Scheduled End]]&lt;[@[Scheduled Start]],1,0),""))</f>
        <v/>
      </c>
    </row>
    <row r="159">
      <c r="A159" s="26" t="n"/>
      <c r="B159" s="56" t="n"/>
      <c r="C159" s="23">
        <f>IF([@[Service Date]]="","",TEXT([@[Service Date]],"ddd"))</f>
        <v/>
      </c>
      <c r="D159" s="26" t="n"/>
      <c r="E159" s="24">
        <f>IF([@[Route ID]]="","",IFERROR(INDEX(tblRoutes[Route Name],MATCH([@[Route ID]],tblRoutes[Route ID],0)),"Not Found"))</f>
        <v/>
      </c>
      <c r="F159" s="24">
        <f>IF([@[Route ID]]="","",IFERROR(INDEX(tblRoutes[Origin],MATCH([@[Route ID]],tblRoutes[Route ID],0)),"Not Found"))</f>
        <v/>
      </c>
      <c r="G159" s="24">
        <f>IF([@[Route ID]]="","",IFERROR(INDEX(tblRoutes[Destination],MATCH([@[Route ID]],tblRoutes[Route ID],0)),"Not Found"))</f>
        <v/>
      </c>
      <c r="H159" s="28" t="n"/>
      <c r="I159" s="28" t="n"/>
      <c r="J159" s="25">
        <f>IF(OR([@[Start Date/Time]]="",[@[End Date/Time]]=""),"",IFERROR(([@[End Date/Time]]-[@[Start Date/Time]])*24,""))</f>
        <v/>
      </c>
      <c r="K159" s="26" t="n"/>
      <c r="L159" s="24">
        <f>IF([@[Driver ID]]="","",IFERROR(INDEX(tblDrivers[Driver Name],MATCH([@[Driver ID]],tblDrivers[Driver ID],0)),"Not Found"))</f>
        <v/>
      </c>
      <c r="M159" s="26" t="n"/>
      <c r="N159" s="24">
        <f>IF([@[Vehicle ID]]="","",IFERROR(INDEX(tblVehicles[Unit Description],MATCH([@[Vehicle ID]],tblVehicles[Vehicle ID],0)),"Not Found"))</f>
        <v/>
      </c>
      <c r="O159" s="53">
        <f>IF([@[Route ID]]="","",IFERROR(INDEX(tblRoutes[Scheduled Miles],MATCH([@[Route ID]],tblRoutes[Route ID],0)),""))</f>
        <v/>
      </c>
      <c r="P159" s="16">
        <f>IF([@[Route ID]]="","",IFERROR(INDEX(tblRoutes[Planned Stops],MATCH([@[Route ID]],tblRoutes[Route ID],0)),""))</f>
        <v/>
      </c>
      <c r="Q159" s="53">
        <f>IF(OR([@[Scheduled Miles]]="",[@[Vehicle ID]]=""),"",IFERROR([@[Scheduled Miles]]/INDEX(tblVehicles[MPG],MATCH([@[Vehicle ID]],tblVehicles[Vehicle ID],0)),""))</f>
        <v/>
      </c>
      <c r="R159" s="57">
        <f>IF(OR([@[Estimated Gallons]]="",[@[Estimated Hours]]="",[@[Driver ID]]=""),"",IFERROR([@[Estimated Gallons]]*'Settings'!$B$4+[@[Scheduled Miles]]*'Settings'!$B$5+[@[Estimated Hours]]*INDEX(tblDrivers[Hourly Rate],MATCH([@[Driver ID]],tblDrivers[Driver ID],0)),""))</f>
        <v/>
      </c>
      <c r="S159" s="26" t="n"/>
      <c r="T159" s="30" t="n"/>
      <c r="U15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5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5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59" s="23">
        <f>IF(COUNTA([@[Roster ID]],[@[Service Date]],[@[Route ID]],[@[Scheduled Start]],[@[Scheduled End]],[@[Driver ID]],[@[Vehicle ID]],[@Status],[@[Dispatch Notes]])=0,"",IF([@Status]="Canceled","Not Required",IF(AND([@[Driver Check]]="OK",[@[Vehicle Check]]="OK",[@[Schedule Check]]="OK"),"OK","Review")))</f>
        <v/>
      </c>
      <c r="Y159" s="58">
        <f>IF(OR([@[Service Date]]="",[@[Scheduled Start]]=""),"",IFERROR([@[Service Date]]+[@[Scheduled Start]],""))</f>
        <v/>
      </c>
      <c r="Z159" s="58">
        <f>IF(OR([@[Service Date]]="",[@[Scheduled Start]]="",[@[Scheduled End]]=""),"",IFERROR([@[Service Date]]+[@[Scheduled End]]+IF([@[Scheduled End]]&lt;[@[Scheduled Start]],1,0),""))</f>
        <v/>
      </c>
    </row>
    <row r="160">
      <c r="A160" s="26" t="n"/>
      <c r="B160" s="56" t="n"/>
      <c r="C160" s="23">
        <f>IF([@[Service Date]]="","",TEXT([@[Service Date]],"ddd"))</f>
        <v/>
      </c>
      <c r="D160" s="26" t="n"/>
      <c r="E160" s="24">
        <f>IF([@[Route ID]]="","",IFERROR(INDEX(tblRoutes[Route Name],MATCH([@[Route ID]],tblRoutes[Route ID],0)),"Not Found"))</f>
        <v/>
      </c>
      <c r="F160" s="24">
        <f>IF([@[Route ID]]="","",IFERROR(INDEX(tblRoutes[Origin],MATCH([@[Route ID]],tblRoutes[Route ID],0)),"Not Found"))</f>
        <v/>
      </c>
      <c r="G160" s="24">
        <f>IF([@[Route ID]]="","",IFERROR(INDEX(tblRoutes[Destination],MATCH([@[Route ID]],tblRoutes[Route ID],0)),"Not Found"))</f>
        <v/>
      </c>
      <c r="H160" s="28" t="n"/>
      <c r="I160" s="28" t="n"/>
      <c r="J160" s="25">
        <f>IF(OR([@[Start Date/Time]]="",[@[End Date/Time]]=""),"",IFERROR(([@[End Date/Time]]-[@[Start Date/Time]])*24,""))</f>
        <v/>
      </c>
      <c r="K160" s="26" t="n"/>
      <c r="L160" s="24">
        <f>IF([@[Driver ID]]="","",IFERROR(INDEX(tblDrivers[Driver Name],MATCH([@[Driver ID]],tblDrivers[Driver ID],0)),"Not Found"))</f>
        <v/>
      </c>
      <c r="M160" s="26" t="n"/>
      <c r="N160" s="24">
        <f>IF([@[Vehicle ID]]="","",IFERROR(INDEX(tblVehicles[Unit Description],MATCH([@[Vehicle ID]],tblVehicles[Vehicle ID],0)),"Not Found"))</f>
        <v/>
      </c>
      <c r="O160" s="53">
        <f>IF([@[Route ID]]="","",IFERROR(INDEX(tblRoutes[Scheduled Miles],MATCH([@[Route ID]],tblRoutes[Route ID],0)),""))</f>
        <v/>
      </c>
      <c r="P160" s="16">
        <f>IF([@[Route ID]]="","",IFERROR(INDEX(tblRoutes[Planned Stops],MATCH([@[Route ID]],tblRoutes[Route ID],0)),""))</f>
        <v/>
      </c>
      <c r="Q160" s="53">
        <f>IF(OR([@[Scheduled Miles]]="",[@[Vehicle ID]]=""),"",IFERROR([@[Scheduled Miles]]/INDEX(tblVehicles[MPG],MATCH([@[Vehicle ID]],tblVehicles[Vehicle ID],0)),""))</f>
        <v/>
      </c>
      <c r="R160" s="57">
        <f>IF(OR([@[Estimated Gallons]]="",[@[Estimated Hours]]="",[@[Driver ID]]=""),"",IFERROR([@[Estimated Gallons]]*'Settings'!$B$4+[@[Scheduled Miles]]*'Settings'!$B$5+[@[Estimated Hours]]*INDEX(tblDrivers[Hourly Rate],MATCH([@[Driver ID]],tblDrivers[Driver ID],0)),""))</f>
        <v/>
      </c>
      <c r="S160" s="26" t="n"/>
      <c r="T160" s="30" t="n"/>
      <c r="U16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6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6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60" s="23">
        <f>IF(COUNTA([@[Roster ID]],[@[Service Date]],[@[Route ID]],[@[Scheduled Start]],[@[Scheduled End]],[@[Driver ID]],[@[Vehicle ID]],[@Status],[@[Dispatch Notes]])=0,"",IF([@Status]="Canceled","Not Required",IF(AND([@[Driver Check]]="OK",[@[Vehicle Check]]="OK",[@[Schedule Check]]="OK"),"OK","Review")))</f>
        <v/>
      </c>
      <c r="Y160" s="58">
        <f>IF(OR([@[Service Date]]="",[@[Scheduled Start]]=""),"",IFERROR([@[Service Date]]+[@[Scheduled Start]],""))</f>
        <v/>
      </c>
      <c r="Z160" s="58">
        <f>IF(OR([@[Service Date]]="",[@[Scheduled Start]]="",[@[Scheduled End]]=""),"",IFERROR([@[Service Date]]+[@[Scheduled End]]+IF([@[Scheduled End]]&lt;[@[Scheduled Start]],1,0),""))</f>
        <v/>
      </c>
    </row>
    <row r="161">
      <c r="A161" s="26" t="n"/>
      <c r="B161" s="56" t="n"/>
      <c r="C161" s="23">
        <f>IF([@[Service Date]]="","",TEXT([@[Service Date]],"ddd"))</f>
        <v/>
      </c>
      <c r="D161" s="26" t="n"/>
      <c r="E161" s="24">
        <f>IF([@[Route ID]]="","",IFERROR(INDEX(tblRoutes[Route Name],MATCH([@[Route ID]],tblRoutes[Route ID],0)),"Not Found"))</f>
        <v/>
      </c>
      <c r="F161" s="24">
        <f>IF([@[Route ID]]="","",IFERROR(INDEX(tblRoutes[Origin],MATCH([@[Route ID]],tblRoutes[Route ID],0)),"Not Found"))</f>
        <v/>
      </c>
      <c r="G161" s="24">
        <f>IF([@[Route ID]]="","",IFERROR(INDEX(tblRoutes[Destination],MATCH([@[Route ID]],tblRoutes[Route ID],0)),"Not Found"))</f>
        <v/>
      </c>
      <c r="H161" s="28" t="n"/>
      <c r="I161" s="28" t="n"/>
      <c r="J161" s="25">
        <f>IF(OR([@[Start Date/Time]]="",[@[End Date/Time]]=""),"",IFERROR(([@[End Date/Time]]-[@[Start Date/Time]])*24,""))</f>
        <v/>
      </c>
      <c r="K161" s="26" t="n"/>
      <c r="L161" s="24">
        <f>IF([@[Driver ID]]="","",IFERROR(INDEX(tblDrivers[Driver Name],MATCH([@[Driver ID]],tblDrivers[Driver ID],0)),"Not Found"))</f>
        <v/>
      </c>
      <c r="M161" s="26" t="n"/>
      <c r="N161" s="24">
        <f>IF([@[Vehicle ID]]="","",IFERROR(INDEX(tblVehicles[Unit Description],MATCH([@[Vehicle ID]],tblVehicles[Vehicle ID],0)),"Not Found"))</f>
        <v/>
      </c>
      <c r="O161" s="53">
        <f>IF([@[Route ID]]="","",IFERROR(INDEX(tblRoutes[Scheduled Miles],MATCH([@[Route ID]],tblRoutes[Route ID],0)),""))</f>
        <v/>
      </c>
      <c r="P161" s="16">
        <f>IF([@[Route ID]]="","",IFERROR(INDEX(tblRoutes[Planned Stops],MATCH([@[Route ID]],tblRoutes[Route ID],0)),""))</f>
        <v/>
      </c>
      <c r="Q161" s="53">
        <f>IF(OR([@[Scheduled Miles]]="",[@[Vehicle ID]]=""),"",IFERROR([@[Scheduled Miles]]/INDEX(tblVehicles[MPG],MATCH([@[Vehicle ID]],tblVehicles[Vehicle ID],0)),""))</f>
        <v/>
      </c>
      <c r="R161" s="57">
        <f>IF(OR([@[Estimated Gallons]]="",[@[Estimated Hours]]="",[@[Driver ID]]=""),"",IFERROR([@[Estimated Gallons]]*'Settings'!$B$4+[@[Scheduled Miles]]*'Settings'!$B$5+[@[Estimated Hours]]*INDEX(tblDrivers[Hourly Rate],MATCH([@[Driver ID]],tblDrivers[Driver ID],0)),""))</f>
        <v/>
      </c>
      <c r="S161" s="26" t="n"/>
      <c r="T161" s="30" t="n"/>
      <c r="U16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6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6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61" s="23">
        <f>IF(COUNTA([@[Roster ID]],[@[Service Date]],[@[Route ID]],[@[Scheduled Start]],[@[Scheduled End]],[@[Driver ID]],[@[Vehicle ID]],[@Status],[@[Dispatch Notes]])=0,"",IF([@Status]="Canceled","Not Required",IF(AND([@[Driver Check]]="OK",[@[Vehicle Check]]="OK",[@[Schedule Check]]="OK"),"OK","Review")))</f>
        <v/>
      </c>
      <c r="Y161" s="58">
        <f>IF(OR([@[Service Date]]="",[@[Scheduled Start]]=""),"",IFERROR([@[Service Date]]+[@[Scheduled Start]],""))</f>
        <v/>
      </c>
      <c r="Z161" s="58">
        <f>IF(OR([@[Service Date]]="",[@[Scheduled Start]]="",[@[Scheduled End]]=""),"",IFERROR([@[Service Date]]+[@[Scheduled End]]+IF([@[Scheduled End]]&lt;[@[Scheduled Start]],1,0),""))</f>
        <v/>
      </c>
    </row>
    <row r="162">
      <c r="A162" s="26" t="n"/>
      <c r="B162" s="56" t="n"/>
      <c r="C162" s="23">
        <f>IF([@[Service Date]]="","",TEXT([@[Service Date]],"ddd"))</f>
        <v/>
      </c>
      <c r="D162" s="26" t="n"/>
      <c r="E162" s="24">
        <f>IF([@[Route ID]]="","",IFERROR(INDEX(tblRoutes[Route Name],MATCH([@[Route ID]],tblRoutes[Route ID],0)),"Not Found"))</f>
        <v/>
      </c>
      <c r="F162" s="24">
        <f>IF([@[Route ID]]="","",IFERROR(INDEX(tblRoutes[Origin],MATCH([@[Route ID]],tblRoutes[Route ID],0)),"Not Found"))</f>
        <v/>
      </c>
      <c r="G162" s="24">
        <f>IF([@[Route ID]]="","",IFERROR(INDEX(tblRoutes[Destination],MATCH([@[Route ID]],tblRoutes[Route ID],0)),"Not Found"))</f>
        <v/>
      </c>
      <c r="H162" s="28" t="n"/>
      <c r="I162" s="28" t="n"/>
      <c r="J162" s="25">
        <f>IF(OR([@[Start Date/Time]]="",[@[End Date/Time]]=""),"",IFERROR(([@[End Date/Time]]-[@[Start Date/Time]])*24,""))</f>
        <v/>
      </c>
      <c r="K162" s="26" t="n"/>
      <c r="L162" s="24">
        <f>IF([@[Driver ID]]="","",IFERROR(INDEX(tblDrivers[Driver Name],MATCH([@[Driver ID]],tblDrivers[Driver ID],0)),"Not Found"))</f>
        <v/>
      </c>
      <c r="M162" s="26" t="n"/>
      <c r="N162" s="24">
        <f>IF([@[Vehicle ID]]="","",IFERROR(INDEX(tblVehicles[Unit Description],MATCH([@[Vehicle ID]],tblVehicles[Vehicle ID],0)),"Not Found"))</f>
        <v/>
      </c>
      <c r="O162" s="53">
        <f>IF([@[Route ID]]="","",IFERROR(INDEX(tblRoutes[Scheduled Miles],MATCH([@[Route ID]],tblRoutes[Route ID],0)),""))</f>
        <v/>
      </c>
      <c r="P162" s="16">
        <f>IF([@[Route ID]]="","",IFERROR(INDEX(tblRoutes[Planned Stops],MATCH([@[Route ID]],tblRoutes[Route ID],0)),""))</f>
        <v/>
      </c>
      <c r="Q162" s="53">
        <f>IF(OR([@[Scheduled Miles]]="",[@[Vehicle ID]]=""),"",IFERROR([@[Scheduled Miles]]/INDEX(tblVehicles[MPG],MATCH([@[Vehicle ID]],tblVehicles[Vehicle ID],0)),""))</f>
        <v/>
      </c>
      <c r="R162" s="57">
        <f>IF(OR([@[Estimated Gallons]]="",[@[Estimated Hours]]="",[@[Driver ID]]=""),"",IFERROR([@[Estimated Gallons]]*'Settings'!$B$4+[@[Scheduled Miles]]*'Settings'!$B$5+[@[Estimated Hours]]*INDEX(tblDrivers[Hourly Rate],MATCH([@[Driver ID]],tblDrivers[Driver ID],0)),""))</f>
        <v/>
      </c>
      <c r="S162" s="26" t="n"/>
      <c r="T162" s="30" t="n"/>
      <c r="U16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6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6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62" s="23">
        <f>IF(COUNTA([@[Roster ID]],[@[Service Date]],[@[Route ID]],[@[Scheduled Start]],[@[Scheduled End]],[@[Driver ID]],[@[Vehicle ID]],[@Status],[@[Dispatch Notes]])=0,"",IF([@Status]="Canceled","Not Required",IF(AND([@[Driver Check]]="OK",[@[Vehicle Check]]="OK",[@[Schedule Check]]="OK"),"OK","Review")))</f>
        <v/>
      </c>
      <c r="Y162" s="58">
        <f>IF(OR([@[Service Date]]="",[@[Scheduled Start]]=""),"",IFERROR([@[Service Date]]+[@[Scheduled Start]],""))</f>
        <v/>
      </c>
      <c r="Z162" s="58">
        <f>IF(OR([@[Service Date]]="",[@[Scheduled Start]]="",[@[Scheduled End]]=""),"",IFERROR([@[Service Date]]+[@[Scheduled End]]+IF([@[Scheduled End]]&lt;[@[Scheduled Start]],1,0),""))</f>
        <v/>
      </c>
    </row>
    <row r="163">
      <c r="A163" s="26" t="n"/>
      <c r="B163" s="56" t="n"/>
      <c r="C163" s="23">
        <f>IF([@[Service Date]]="","",TEXT([@[Service Date]],"ddd"))</f>
        <v/>
      </c>
      <c r="D163" s="26" t="n"/>
      <c r="E163" s="24">
        <f>IF([@[Route ID]]="","",IFERROR(INDEX(tblRoutes[Route Name],MATCH([@[Route ID]],tblRoutes[Route ID],0)),"Not Found"))</f>
        <v/>
      </c>
      <c r="F163" s="24">
        <f>IF([@[Route ID]]="","",IFERROR(INDEX(tblRoutes[Origin],MATCH([@[Route ID]],tblRoutes[Route ID],0)),"Not Found"))</f>
        <v/>
      </c>
      <c r="G163" s="24">
        <f>IF([@[Route ID]]="","",IFERROR(INDEX(tblRoutes[Destination],MATCH([@[Route ID]],tblRoutes[Route ID],0)),"Not Found"))</f>
        <v/>
      </c>
      <c r="H163" s="28" t="n"/>
      <c r="I163" s="28" t="n"/>
      <c r="J163" s="25">
        <f>IF(OR([@[Start Date/Time]]="",[@[End Date/Time]]=""),"",IFERROR(([@[End Date/Time]]-[@[Start Date/Time]])*24,""))</f>
        <v/>
      </c>
      <c r="K163" s="26" t="n"/>
      <c r="L163" s="24">
        <f>IF([@[Driver ID]]="","",IFERROR(INDEX(tblDrivers[Driver Name],MATCH([@[Driver ID]],tblDrivers[Driver ID],0)),"Not Found"))</f>
        <v/>
      </c>
      <c r="M163" s="26" t="n"/>
      <c r="N163" s="24">
        <f>IF([@[Vehicle ID]]="","",IFERROR(INDEX(tblVehicles[Unit Description],MATCH([@[Vehicle ID]],tblVehicles[Vehicle ID],0)),"Not Found"))</f>
        <v/>
      </c>
      <c r="O163" s="53">
        <f>IF([@[Route ID]]="","",IFERROR(INDEX(tblRoutes[Scheduled Miles],MATCH([@[Route ID]],tblRoutes[Route ID],0)),""))</f>
        <v/>
      </c>
      <c r="P163" s="16">
        <f>IF([@[Route ID]]="","",IFERROR(INDEX(tblRoutes[Planned Stops],MATCH([@[Route ID]],tblRoutes[Route ID],0)),""))</f>
        <v/>
      </c>
      <c r="Q163" s="53">
        <f>IF(OR([@[Scheduled Miles]]="",[@[Vehicle ID]]=""),"",IFERROR([@[Scheduled Miles]]/INDEX(tblVehicles[MPG],MATCH([@[Vehicle ID]],tblVehicles[Vehicle ID],0)),""))</f>
        <v/>
      </c>
      <c r="R163" s="57">
        <f>IF(OR([@[Estimated Gallons]]="",[@[Estimated Hours]]="",[@[Driver ID]]=""),"",IFERROR([@[Estimated Gallons]]*'Settings'!$B$4+[@[Scheduled Miles]]*'Settings'!$B$5+[@[Estimated Hours]]*INDEX(tblDrivers[Hourly Rate],MATCH([@[Driver ID]],tblDrivers[Driver ID],0)),""))</f>
        <v/>
      </c>
      <c r="S163" s="26" t="n"/>
      <c r="T163" s="30" t="n"/>
      <c r="U16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6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6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63" s="23">
        <f>IF(COUNTA([@[Roster ID]],[@[Service Date]],[@[Route ID]],[@[Scheduled Start]],[@[Scheduled End]],[@[Driver ID]],[@[Vehicle ID]],[@Status],[@[Dispatch Notes]])=0,"",IF([@Status]="Canceled","Not Required",IF(AND([@[Driver Check]]="OK",[@[Vehicle Check]]="OK",[@[Schedule Check]]="OK"),"OK","Review")))</f>
        <v/>
      </c>
      <c r="Y163" s="58">
        <f>IF(OR([@[Service Date]]="",[@[Scheduled Start]]=""),"",IFERROR([@[Service Date]]+[@[Scheduled Start]],""))</f>
        <v/>
      </c>
      <c r="Z163" s="58">
        <f>IF(OR([@[Service Date]]="",[@[Scheduled Start]]="",[@[Scheduled End]]=""),"",IFERROR([@[Service Date]]+[@[Scheduled End]]+IF([@[Scheduled End]]&lt;[@[Scheduled Start]],1,0),""))</f>
        <v/>
      </c>
    </row>
    <row r="164">
      <c r="A164" s="26" t="n"/>
      <c r="B164" s="56" t="n"/>
      <c r="C164" s="23">
        <f>IF([@[Service Date]]="","",TEXT([@[Service Date]],"ddd"))</f>
        <v/>
      </c>
      <c r="D164" s="26" t="n"/>
      <c r="E164" s="24">
        <f>IF([@[Route ID]]="","",IFERROR(INDEX(tblRoutes[Route Name],MATCH([@[Route ID]],tblRoutes[Route ID],0)),"Not Found"))</f>
        <v/>
      </c>
      <c r="F164" s="24">
        <f>IF([@[Route ID]]="","",IFERROR(INDEX(tblRoutes[Origin],MATCH([@[Route ID]],tblRoutes[Route ID],0)),"Not Found"))</f>
        <v/>
      </c>
      <c r="G164" s="24">
        <f>IF([@[Route ID]]="","",IFERROR(INDEX(tblRoutes[Destination],MATCH([@[Route ID]],tblRoutes[Route ID],0)),"Not Found"))</f>
        <v/>
      </c>
      <c r="H164" s="28" t="n"/>
      <c r="I164" s="28" t="n"/>
      <c r="J164" s="25">
        <f>IF(OR([@[Start Date/Time]]="",[@[End Date/Time]]=""),"",IFERROR(([@[End Date/Time]]-[@[Start Date/Time]])*24,""))</f>
        <v/>
      </c>
      <c r="K164" s="26" t="n"/>
      <c r="L164" s="24">
        <f>IF([@[Driver ID]]="","",IFERROR(INDEX(tblDrivers[Driver Name],MATCH([@[Driver ID]],tblDrivers[Driver ID],0)),"Not Found"))</f>
        <v/>
      </c>
      <c r="M164" s="26" t="n"/>
      <c r="N164" s="24">
        <f>IF([@[Vehicle ID]]="","",IFERROR(INDEX(tblVehicles[Unit Description],MATCH([@[Vehicle ID]],tblVehicles[Vehicle ID],0)),"Not Found"))</f>
        <v/>
      </c>
      <c r="O164" s="53">
        <f>IF([@[Route ID]]="","",IFERROR(INDEX(tblRoutes[Scheduled Miles],MATCH([@[Route ID]],tblRoutes[Route ID],0)),""))</f>
        <v/>
      </c>
      <c r="P164" s="16">
        <f>IF([@[Route ID]]="","",IFERROR(INDEX(tblRoutes[Planned Stops],MATCH([@[Route ID]],tblRoutes[Route ID],0)),""))</f>
        <v/>
      </c>
      <c r="Q164" s="53">
        <f>IF(OR([@[Scheduled Miles]]="",[@[Vehicle ID]]=""),"",IFERROR([@[Scheduled Miles]]/INDEX(tblVehicles[MPG],MATCH([@[Vehicle ID]],tblVehicles[Vehicle ID],0)),""))</f>
        <v/>
      </c>
      <c r="R164" s="57">
        <f>IF(OR([@[Estimated Gallons]]="",[@[Estimated Hours]]="",[@[Driver ID]]=""),"",IFERROR([@[Estimated Gallons]]*'Settings'!$B$4+[@[Scheduled Miles]]*'Settings'!$B$5+[@[Estimated Hours]]*INDEX(tblDrivers[Hourly Rate],MATCH([@[Driver ID]],tblDrivers[Driver ID],0)),""))</f>
        <v/>
      </c>
      <c r="S164" s="26" t="n"/>
      <c r="T164" s="30" t="n"/>
      <c r="U16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6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6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64" s="23">
        <f>IF(COUNTA([@[Roster ID]],[@[Service Date]],[@[Route ID]],[@[Scheduled Start]],[@[Scheduled End]],[@[Driver ID]],[@[Vehicle ID]],[@Status],[@[Dispatch Notes]])=0,"",IF([@Status]="Canceled","Not Required",IF(AND([@[Driver Check]]="OK",[@[Vehicle Check]]="OK",[@[Schedule Check]]="OK"),"OK","Review")))</f>
        <v/>
      </c>
      <c r="Y164" s="58">
        <f>IF(OR([@[Service Date]]="",[@[Scheduled Start]]=""),"",IFERROR([@[Service Date]]+[@[Scheduled Start]],""))</f>
        <v/>
      </c>
      <c r="Z164" s="58">
        <f>IF(OR([@[Service Date]]="",[@[Scheduled Start]]="",[@[Scheduled End]]=""),"",IFERROR([@[Service Date]]+[@[Scheduled End]]+IF([@[Scheduled End]]&lt;[@[Scheduled Start]],1,0),""))</f>
        <v/>
      </c>
    </row>
    <row r="165">
      <c r="A165" s="26" t="n"/>
      <c r="B165" s="56" t="n"/>
      <c r="C165" s="23">
        <f>IF([@[Service Date]]="","",TEXT([@[Service Date]],"ddd"))</f>
        <v/>
      </c>
      <c r="D165" s="26" t="n"/>
      <c r="E165" s="24">
        <f>IF([@[Route ID]]="","",IFERROR(INDEX(tblRoutes[Route Name],MATCH([@[Route ID]],tblRoutes[Route ID],0)),"Not Found"))</f>
        <v/>
      </c>
      <c r="F165" s="24">
        <f>IF([@[Route ID]]="","",IFERROR(INDEX(tblRoutes[Origin],MATCH([@[Route ID]],tblRoutes[Route ID],0)),"Not Found"))</f>
        <v/>
      </c>
      <c r="G165" s="24">
        <f>IF([@[Route ID]]="","",IFERROR(INDEX(tblRoutes[Destination],MATCH([@[Route ID]],tblRoutes[Route ID],0)),"Not Found"))</f>
        <v/>
      </c>
      <c r="H165" s="28" t="n"/>
      <c r="I165" s="28" t="n"/>
      <c r="J165" s="25">
        <f>IF(OR([@[Start Date/Time]]="",[@[End Date/Time]]=""),"",IFERROR(([@[End Date/Time]]-[@[Start Date/Time]])*24,""))</f>
        <v/>
      </c>
      <c r="K165" s="26" t="n"/>
      <c r="L165" s="24">
        <f>IF([@[Driver ID]]="","",IFERROR(INDEX(tblDrivers[Driver Name],MATCH([@[Driver ID]],tblDrivers[Driver ID],0)),"Not Found"))</f>
        <v/>
      </c>
      <c r="M165" s="26" t="n"/>
      <c r="N165" s="24">
        <f>IF([@[Vehicle ID]]="","",IFERROR(INDEX(tblVehicles[Unit Description],MATCH([@[Vehicle ID]],tblVehicles[Vehicle ID],0)),"Not Found"))</f>
        <v/>
      </c>
      <c r="O165" s="53">
        <f>IF([@[Route ID]]="","",IFERROR(INDEX(tblRoutes[Scheduled Miles],MATCH([@[Route ID]],tblRoutes[Route ID],0)),""))</f>
        <v/>
      </c>
      <c r="P165" s="16">
        <f>IF([@[Route ID]]="","",IFERROR(INDEX(tblRoutes[Planned Stops],MATCH([@[Route ID]],tblRoutes[Route ID],0)),""))</f>
        <v/>
      </c>
      <c r="Q165" s="53">
        <f>IF(OR([@[Scheduled Miles]]="",[@[Vehicle ID]]=""),"",IFERROR([@[Scheduled Miles]]/INDEX(tblVehicles[MPG],MATCH([@[Vehicle ID]],tblVehicles[Vehicle ID],0)),""))</f>
        <v/>
      </c>
      <c r="R165" s="57">
        <f>IF(OR([@[Estimated Gallons]]="",[@[Estimated Hours]]="",[@[Driver ID]]=""),"",IFERROR([@[Estimated Gallons]]*'Settings'!$B$4+[@[Scheduled Miles]]*'Settings'!$B$5+[@[Estimated Hours]]*INDEX(tblDrivers[Hourly Rate],MATCH([@[Driver ID]],tblDrivers[Driver ID],0)),""))</f>
        <v/>
      </c>
      <c r="S165" s="26" t="n"/>
      <c r="T165" s="30" t="n"/>
      <c r="U16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6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6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65" s="23">
        <f>IF(COUNTA([@[Roster ID]],[@[Service Date]],[@[Route ID]],[@[Scheduled Start]],[@[Scheduled End]],[@[Driver ID]],[@[Vehicle ID]],[@Status],[@[Dispatch Notes]])=0,"",IF([@Status]="Canceled","Not Required",IF(AND([@[Driver Check]]="OK",[@[Vehicle Check]]="OK",[@[Schedule Check]]="OK"),"OK","Review")))</f>
        <v/>
      </c>
      <c r="Y165" s="58">
        <f>IF(OR([@[Service Date]]="",[@[Scheduled Start]]=""),"",IFERROR([@[Service Date]]+[@[Scheduled Start]],""))</f>
        <v/>
      </c>
      <c r="Z165" s="58">
        <f>IF(OR([@[Service Date]]="",[@[Scheduled Start]]="",[@[Scheduled End]]=""),"",IFERROR([@[Service Date]]+[@[Scheduled End]]+IF([@[Scheduled End]]&lt;[@[Scheduled Start]],1,0),""))</f>
        <v/>
      </c>
    </row>
    <row r="166">
      <c r="A166" s="26" t="n"/>
      <c r="B166" s="56" t="n"/>
      <c r="C166" s="23">
        <f>IF([@[Service Date]]="","",TEXT([@[Service Date]],"ddd"))</f>
        <v/>
      </c>
      <c r="D166" s="26" t="n"/>
      <c r="E166" s="24">
        <f>IF([@[Route ID]]="","",IFERROR(INDEX(tblRoutes[Route Name],MATCH([@[Route ID]],tblRoutes[Route ID],0)),"Not Found"))</f>
        <v/>
      </c>
      <c r="F166" s="24">
        <f>IF([@[Route ID]]="","",IFERROR(INDEX(tblRoutes[Origin],MATCH([@[Route ID]],tblRoutes[Route ID],0)),"Not Found"))</f>
        <v/>
      </c>
      <c r="G166" s="24">
        <f>IF([@[Route ID]]="","",IFERROR(INDEX(tblRoutes[Destination],MATCH([@[Route ID]],tblRoutes[Route ID],0)),"Not Found"))</f>
        <v/>
      </c>
      <c r="H166" s="28" t="n"/>
      <c r="I166" s="28" t="n"/>
      <c r="J166" s="25">
        <f>IF(OR([@[Start Date/Time]]="",[@[End Date/Time]]=""),"",IFERROR(([@[End Date/Time]]-[@[Start Date/Time]])*24,""))</f>
        <v/>
      </c>
      <c r="K166" s="26" t="n"/>
      <c r="L166" s="24">
        <f>IF([@[Driver ID]]="","",IFERROR(INDEX(tblDrivers[Driver Name],MATCH([@[Driver ID]],tblDrivers[Driver ID],0)),"Not Found"))</f>
        <v/>
      </c>
      <c r="M166" s="26" t="n"/>
      <c r="N166" s="24">
        <f>IF([@[Vehicle ID]]="","",IFERROR(INDEX(tblVehicles[Unit Description],MATCH([@[Vehicle ID]],tblVehicles[Vehicle ID],0)),"Not Found"))</f>
        <v/>
      </c>
      <c r="O166" s="53">
        <f>IF([@[Route ID]]="","",IFERROR(INDEX(tblRoutes[Scheduled Miles],MATCH([@[Route ID]],tblRoutes[Route ID],0)),""))</f>
        <v/>
      </c>
      <c r="P166" s="16">
        <f>IF([@[Route ID]]="","",IFERROR(INDEX(tblRoutes[Planned Stops],MATCH([@[Route ID]],tblRoutes[Route ID],0)),""))</f>
        <v/>
      </c>
      <c r="Q166" s="53">
        <f>IF(OR([@[Scheduled Miles]]="",[@[Vehicle ID]]=""),"",IFERROR([@[Scheduled Miles]]/INDEX(tblVehicles[MPG],MATCH([@[Vehicle ID]],tblVehicles[Vehicle ID],0)),""))</f>
        <v/>
      </c>
      <c r="R166" s="57">
        <f>IF(OR([@[Estimated Gallons]]="",[@[Estimated Hours]]="",[@[Driver ID]]=""),"",IFERROR([@[Estimated Gallons]]*'Settings'!$B$4+[@[Scheduled Miles]]*'Settings'!$B$5+[@[Estimated Hours]]*INDEX(tblDrivers[Hourly Rate],MATCH([@[Driver ID]],tblDrivers[Driver ID],0)),""))</f>
        <v/>
      </c>
      <c r="S166" s="26" t="n"/>
      <c r="T166" s="30" t="n"/>
      <c r="U16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6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6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66" s="23">
        <f>IF(COUNTA([@[Roster ID]],[@[Service Date]],[@[Route ID]],[@[Scheduled Start]],[@[Scheduled End]],[@[Driver ID]],[@[Vehicle ID]],[@Status],[@[Dispatch Notes]])=0,"",IF([@Status]="Canceled","Not Required",IF(AND([@[Driver Check]]="OK",[@[Vehicle Check]]="OK",[@[Schedule Check]]="OK"),"OK","Review")))</f>
        <v/>
      </c>
      <c r="Y166" s="58">
        <f>IF(OR([@[Service Date]]="",[@[Scheduled Start]]=""),"",IFERROR([@[Service Date]]+[@[Scheduled Start]],""))</f>
        <v/>
      </c>
      <c r="Z166" s="58">
        <f>IF(OR([@[Service Date]]="",[@[Scheduled Start]]="",[@[Scheduled End]]=""),"",IFERROR([@[Service Date]]+[@[Scheduled End]]+IF([@[Scheduled End]]&lt;[@[Scheduled Start]],1,0),""))</f>
        <v/>
      </c>
    </row>
    <row r="167">
      <c r="A167" s="26" t="n"/>
      <c r="B167" s="56" t="n"/>
      <c r="C167" s="23">
        <f>IF([@[Service Date]]="","",TEXT([@[Service Date]],"ddd"))</f>
        <v/>
      </c>
      <c r="D167" s="26" t="n"/>
      <c r="E167" s="24">
        <f>IF([@[Route ID]]="","",IFERROR(INDEX(tblRoutes[Route Name],MATCH([@[Route ID]],tblRoutes[Route ID],0)),"Not Found"))</f>
        <v/>
      </c>
      <c r="F167" s="24">
        <f>IF([@[Route ID]]="","",IFERROR(INDEX(tblRoutes[Origin],MATCH([@[Route ID]],tblRoutes[Route ID],0)),"Not Found"))</f>
        <v/>
      </c>
      <c r="G167" s="24">
        <f>IF([@[Route ID]]="","",IFERROR(INDEX(tblRoutes[Destination],MATCH([@[Route ID]],tblRoutes[Route ID],0)),"Not Found"))</f>
        <v/>
      </c>
      <c r="H167" s="28" t="n"/>
      <c r="I167" s="28" t="n"/>
      <c r="J167" s="25">
        <f>IF(OR([@[Start Date/Time]]="",[@[End Date/Time]]=""),"",IFERROR(([@[End Date/Time]]-[@[Start Date/Time]])*24,""))</f>
        <v/>
      </c>
      <c r="K167" s="26" t="n"/>
      <c r="L167" s="24">
        <f>IF([@[Driver ID]]="","",IFERROR(INDEX(tblDrivers[Driver Name],MATCH([@[Driver ID]],tblDrivers[Driver ID],0)),"Not Found"))</f>
        <v/>
      </c>
      <c r="M167" s="26" t="n"/>
      <c r="N167" s="24">
        <f>IF([@[Vehicle ID]]="","",IFERROR(INDEX(tblVehicles[Unit Description],MATCH([@[Vehicle ID]],tblVehicles[Vehicle ID],0)),"Not Found"))</f>
        <v/>
      </c>
      <c r="O167" s="53">
        <f>IF([@[Route ID]]="","",IFERROR(INDEX(tblRoutes[Scheduled Miles],MATCH([@[Route ID]],tblRoutes[Route ID],0)),""))</f>
        <v/>
      </c>
      <c r="P167" s="16">
        <f>IF([@[Route ID]]="","",IFERROR(INDEX(tblRoutes[Planned Stops],MATCH([@[Route ID]],tblRoutes[Route ID],0)),""))</f>
        <v/>
      </c>
      <c r="Q167" s="53">
        <f>IF(OR([@[Scheduled Miles]]="",[@[Vehicle ID]]=""),"",IFERROR([@[Scheduled Miles]]/INDEX(tblVehicles[MPG],MATCH([@[Vehicle ID]],tblVehicles[Vehicle ID],0)),""))</f>
        <v/>
      </c>
      <c r="R167" s="57">
        <f>IF(OR([@[Estimated Gallons]]="",[@[Estimated Hours]]="",[@[Driver ID]]=""),"",IFERROR([@[Estimated Gallons]]*'Settings'!$B$4+[@[Scheduled Miles]]*'Settings'!$B$5+[@[Estimated Hours]]*INDEX(tblDrivers[Hourly Rate],MATCH([@[Driver ID]],tblDrivers[Driver ID],0)),""))</f>
        <v/>
      </c>
      <c r="S167" s="26" t="n"/>
      <c r="T167" s="30" t="n"/>
      <c r="U16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6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6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67" s="23">
        <f>IF(COUNTA([@[Roster ID]],[@[Service Date]],[@[Route ID]],[@[Scheduled Start]],[@[Scheduled End]],[@[Driver ID]],[@[Vehicle ID]],[@Status],[@[Dispatch Notes]])=0,"",IF([@Status]="Canceled","Not Required",IF(AND([@[Driver Check]]="OK",[@[Vehicle Check]]="OK",[@[Schedule Check]]="OK"),"OK","Review")))</f>
        <v/>
      </c>
      <c r="Y167" s="58">
        <f>IF(OR([@[Service Date]]="",[@[Scheduled Start]]=""),"",IFERROR([@[Service Date]]+[@[Scheduled Start]],""))</f>
        <v/>
      </c>
      <c r="Z167" s="58">
        <f>IF(OR([@[Service Date]]="",[@[Scheduled Start]]="",[@[Scheduled End]]=""),"",IFERROR([@[Service Date]]+[@[Scheduled End]]+IF([@[Scheduled End]]&lt;[@[Scheduled Start]],1,0),""))</f>
        <v/>
      </c>
    </row>
    <row r="168">
      <c r="A168" s="26" t="n"/>
      <c r="B168" s="56" t="n"/>
      <c r="C168" s="23">
        <f>IF([@[Service Date]]="","",TEXT([@[Service Date]],"ddd"))</f>
        <v/>
      </c>
      <c r="D168" s="26" t="n"/>
      <c r="E168" s="24">
        <f>IF([@[Route ID]]="","",IFERROR(INDEX(tblRoutes[Route Name],MATCH([@[Route ID]],tblRoutes[Route ID],0)),"Not Found"))</f>
        <v/>
      </c>
      <c r="F168" s="24">
        <f>IF([@[Route ID]]="","",IFERROR(INDEX(tblRoutes[Origin],MATCH([@[Route ID]],tblRoutes[Route ID],0)),"Not Found"))</f>
        <v/>
      </c>
      <c r="G168" s="24">
        <f>IF([@[Route ID]]="","",IFERROR(INDEX(tblRoutes[Destination],MATCH([@[Route ID]],tblRoutes[Route ID],0)),"Not Found"))</f>
        <v/>
      </c>
      <c r="H168" s="28" t="n"/>
      <c r="I168" s="28" t="n"/>
      <c r="J168" s="25">
        <f>IF(OR([@[Start Date/Time]]="",[@[End Date/Time]]=""),"",IFERROR(([@[End Date/Time]]-[@[Start Date/Time]])*24,""))</f>
        <v/>
      </c>
      <c r="K168" s="26" t="n"/>
      <c r="L168" s="24">
        <f>IF([@[Driver ID]]="","",IFERROR(INDEX(tblDrivers[Driver Name],MATCH([@[Driver ID]],tblDrivers[Driver ID],0)),"Not Found"))</f>
        <v/>
      </c>
      <c r="M168" s="26" t="n"/>
      <c r="N168" s="24">
        <f>IF([@[Vehicle ID]]="","",IFERROR(INDEX(tblVehicles[Unit Description],MATCH([@[Vehicle ID]],tblVehicles[Vehicle ID],0)),"Not Found"))</f>
        <v/>
      </c>
      <c r="O168" s="53">
        <f>IF([@[Route ID]]="","",IFERROR(INDEX(tblRoutes[Scheduled Miles],MATCH([@[Route ID]],tblRoutes[Route ID],0)),""))</f>
        <v/>
      </c>
      <c r="P168" s="16">
        <f>IF([@[Route ID]]="","",IFERROR(INDEX(tblRoutes[Planned Stops],MATCH([@[Route ID]],tblRoutes[Route ID],0)),""))</f>
        <v/>
      </c>
      <c r="Q168" s="53">
        <f>IF(OR([@[Scheduled Miles]]="",[@[Vehicle ID]]=""),"",IFERROR([@[Scheduled Miles]]/INDEX(tblVehicles[MPG],MATCH([@[Vehicle ID]],tblVehicles[Vehicle ID],0)),""))</f>
        <v/>
      </c>
      <c r="R168" s="57">
        <f>IF(OR([@[Estimated Gallons]]="",[@[Estimated Hours]]="",[@[Driver ID]]=""),"",IFERROR([@[Estimated Gallons]]*'Settings'!$B$4+[@[Scheduled Miles]]*'Settings'!$B$5+[@[Estimated Hours]]*INDEX(tblDrivers[Hourly Rate],MATCH([@[Driver ID]],tblDrivers[Driver ID],0)),""))</f>
        <v/>
      </c>
      <c r="S168" s="26" t="n"/>
      <c r="T168" s="30" t="n"/>
      <c r="U16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6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6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68" s="23">
        <f>IF(COUNTA([@[Roster ID]],[@[Service Date]],[@[Route ID]],[@[Scheduled Start]],[@[Scheduled End]],[@[Driver ID]],[@[Vehicle ID]],[@Status],[@[Dispatch Notes]])=0,"",IF([@Status]="Canceled","Not Required",IF(AND([@[Driver Check]]="OK",[@[Vehicle Check]]="OK",[@[Schedule Check]]="OK"),"OK","Review")))</f>
        <v/>
      </c>
      <c r="Y168" s="58">
        <f>IF(OR([@[Service Date]]="",[@[Scheduled Start]]=""),"",IFERROR([@[Service Date]]+[@[Scheduled Start]],""))</f>
        <v/>
      </c>
      <c r="Z168" s="58">
        <f>IF(OR([@[Service Date]]="",[@[Scheduled Start]]="",[@[Scheduled End]]=""),"",IFERROR([@[Service Date]]+[@[Scheduled End]]+IF([@[Scheduled End]]&lt;[@[Scheduled Start]],1,0),""))</f>
        <v/>
      </c>
    </row>
    <row r="169">
      <c r="A169" s="26" t="n"/>
      <c r="B169" s="56" t="n"/>
      <c r="C169" s="23">
        <f>IF([@[Service Date]]="","",TEXT([@[Service Date]],"ddd"))</f>
        <v/>
      </c>
      <c r="D169" s="26" t="n"/>
      <c r="E169" s="24">
        <f>IF([@[Route ID]]="","",IFERROR(INDEX(tblRoutes[Route Name],MATCH([@[Route ID]],tblRoutes[Route ID],0)),"Not Found"))</f>
        <v/>
      </c>
      <c r="F169" s="24">
        <f>IF([@[Route ID]]="","",IFERROR(INDEX(tblRoutes[Origin],MATCH([@[Route ID]],tblRoutes[Route ID],0)),"Not Found"))</f>
        <v/>
      </c>
      <c r="G169" s="24">
        <f>IF([@[Route ID]]="","",IFERROR(INDEX(tblRoutes[Destination],MATCH([@[Route ID]],tblRoutes[Route ID],0)),"Not Found"))</f>
        <v/>
      </c>
      <c r="H169" s="28" t="n"/>
      <c r="I169" s="28" t="n"/>
      <c r="J169" s="25">
        <f>IF(OR([@[Start Date/Time]]="",[@[End Date/Time]]=""),"",IFERROR(([@[End Date/Time]]-[@[Start Date/Time]])*24,""))</f>
        <v/>
      </c>
      <c r="K169" s="26" t="n"/>
      <c r="L169" s="24">
        <f>IF([@[Driver ID]]="","",IFERROR(INDEX(tblDrivers[Driver Name],MATCH([@[Driver ID]],tblDrivers[Driver ID],0)),"Not Found"))</f>
        <v/>
      </c>
      <c r="M169" s="26" t="n"/>
      <c r="N169" s="24">
        <f>IF([@[Vehicle ID]]="","",IFERROR(INDEX(tblVehicles[Unit Description],MATCH([@[Vehicle ID]],tblVehicles[Vehicle ID],0)),"Not Found"))</f>
        <v/>
      </c>
      <c r="O169" s="53">
        <f>IF([@[Route ID]]="","",IFERROR(INDEX(tblRoutes[Scheduled Miles],MATCH([@[Route ID]],tblRoutes[Route ID],0)),""))</f>
        <v/>
      </c>
      <c r="P169" s="16">
        <f>IF([@[Route ID]]="","",IFERROR(INDEX(tblRoutes[Planned Stops],MATCH([@[Route ID]],tblRoutes[Route ID],0)),""))</f>
        <v/>
      </c>
      <c r="Q169" s="53">
        <f>IF(OR([@[Scheduled Miles]]="",[@[Vehicle ID]]=""),"",IFERROR([@[Scheduled Miles]]/INDEX(tblVehicles[MPG],MATCH([@[Vehicle ID]],tblVehicles[Vehicle ID],0)),""))</f>
        <v/>
      </c>
      <c r="R169" s="57">
        <f>IF(OR([@[Estimated Gallons]]="",[@[Estimated Hours]]="",[@[Driver ID]]=""),"",IFERROR([@[Estimated Gallons]]*'Settings'!$B$4+[@[Scheduled Miles]]*'Settings'!$B$5+[@[Estimated Hours]]*INDEX(tblDrivers[Hourly Rate],MATCH([@[Driver ID]],tblDrivers[Driver ID],0)),""))</f>
        <v/>
      </c>
      <c r="S169" s="26" t="n"/>
      <c r="T169" s="30" t="n"/>
      <c r="U16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6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6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69" s="23">
        <f>IF(COUNTA([@[Roster ID]],[@[Service Date]],[@[Route ID]],[@[Scheduled Start]],[@[Scheduled End]],[@[Driver ID]],[@[Vehicle ID]],[@Status],[@[Dispatch Notes]])=0,"",IF([@Status]="Canceled","Not Required",IF(AND([@[Driver Check]]="OK",[@[Vehicle Check]]="OK",[@[Schedule Check]]="OK"),"OK","Review")))</f>
        <v/>
      </c>
      <c r="Y169" s="58">
        <f>IF(OR([@[Service Date]]="",[@[Scheduled Start]]=""),"",IFERROR([@[Service Date]]+[@[Scheduled Start]],""))</f>
        <v/>
      </c>
      <c r="Z169" s="58">
        <f>IF(OR([@[Service Date]]="",[@[Scheduled Start]]="",[@[Scheduled End]]=""),"",IFERROR([@[Service Date]]+[@[Scheduled End]]+IF([@[Scheduled End]]&lt;[@[Scheduled Start]],1,0),""))</f>
        <v/>
      </c>
    </row>
    <row r="170">
      <c r="A170" s="26" t="n"/>
      <c r="B170" s="56" t="n"/>
      <c r="C170" s="23">
        <f>IF([@[Service Date]]="","",TEXT([@[Service Date]],"ddd"))</f>
        <v/>
      </c>
      <c r="D170" s="26" t="n"/>
      <c r="E170" s="24">
        <f>IF([@[Route ID]]="","",IFERROR(INDEX(tblRoutes[Route Name],MATCH([@[Route ID]],tblRoutes[Route ID],0)),"Not Found"))</f>
        <v/>
      </c>
      <c r="F170" s="24">
        <f>IF([@[Route ID]]="","",IFERROR(INDEX(tblRoutes[Origin],MATCH([@[Route ID]],tblRoutes[Route ID],0)),"Not Found"))</f>
        <v/>
      </c>
      <c r="G170" s="24">
        <f>IF([@[Route ID]]="","",IFERROR(INDEX(tblRoutes[Destination],MATCH([@[Route ID]],tblRoutes[Route ID],0)),"Not Found"))</f>
        <v/>
      </c>
      <c r="H170" s="28" t="n"/>
      <c r="I170" s="28" t="n"/>
      <c r="J170" s="25">
        <f>IF(OR([@[Start Date/Time]]="",[@[End Date/Time]]=""),"",IFERROR(([@[End Date/Time]]-[@[Start Date/Time]])*24,""))</f>
        <v/>
      </c>
      <c r="K170" s="26" t="n"/>
      <c r="L170" s="24">
        <f>IF([@[Driver ID]]="","",IFERROR(INDEX(tblDrivers[Driver Name],MATCH([@[Driver ID]],tblDrivers[Driver ID],0)),"Not Found"))</f>
        <v/>
      </c>
      <c r="M170" s="26" t="n"/>
      <c r="N170" s="24">
        <f>IF([@[Vehicle ID]]="","",IFERROR(INDEX(tblVehicles[Unit Description],MATCH([@[Vehicle ID]],tblVehicles[Vehicle ID],0)),"Not Found"))</f>
        <v/>
      </c>
      <c r="O170" s="53">
        <f>IF([@[Route ID]]="","",IFERROR(INDEX(tblRoutes[Scheduled Miles],MATCH([@[Route ID]],tblRoutes[Route ID],0)),""))</f>
        <v/>
      </c>
      <c r="P170" s="16">
        <f>IF([@[Route ID]]="","",IFERROR(INDEX(tblRoutes[Planned Stops],MATCH([@[Route ID]],tblRoutes[Route ID],0)),""))</f>
        <v/>
      </c>
      <c r="Q170" s="53">
        <f>IF(OR([@[Scheduled Miles]]="",[@[Vehicle ID]]=""),"",IFERROR([@[Scheduled Miles]]/INDEX(tblVehicles[MPG],MATCH([@[Vehicle ID]],tblVehicles[Vehicle ID],0)),""))</f>
        <v/>
      </c>
      <c r="R170" s="57">
        <f>IF(OR([@[Estimated Gallons]]="",[@[Estimated Hours]]="",[@[Driver ID]]=""),"",IFERROR([@[Estimated Gallons]]*'Settings'!$B$4+[@[Scheduled Miles]]*'Settings'!$B$5+[@[Estimated Hours]]*INDEX(tblDrivers[Hourly Rate],MATCH([@[Driver ID]],tblDrivers[Driver ID],0)),""))</f>
        <v/>
      </c>
      <c r="S170" s="26" t="n"/>
      <c r="T170" s="30" t="n"/>
      <c r="U17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7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7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70" s="23">
        <f>IF(COUNTA([@[Roster ID]],[@[Service Date]],[@[Route ID]],[@[Scheduled Start]],[@[Scheduled End]],[@[Driver ID]],[@[Vehicle ID]],[@Status],[@[Dispatch Notes]])=0,"",IF([@Status]="Canceled","Not Required",IF(AND([@[Driver Check]]="OK",[@[Vehicle Check]]="OK",[@[Schedule Check]]="OK"),"OK","Review")))</f>
        <v/>
      </c>
      <c r="Y170" s="58">
        <f>IF(OR([@[Service Date]]="",[@[Scheduled Start]]=""),"",IFERROR([@[Service Date]]+[@[Scheduled Start]],""))</f>
        <v/>
      </c>
      <c r="Z170" s="58">
        <f>IF(OR([@[Service Date]]="",[@[Scheduled Start]]="",[@[Scheduled End]]=""),"",IFERROR([@[Service Date]]+[@[Scheduled End]]+IF([@[Scheduled End]]&lt;[@[Scheduled Start]],1,0),""))</f>
        <v/>
      </c>
    </row>
    <row r="171">
      <c r="A171" s="26" t="n"/>
      <c r="B171" s="56" t="n"/>
      <c r="C171" s="23">
        <f>IF([@[Service Date]]="","",TEXT([@[Service Date]],"ddd"))</f>
        <v/>
      </c>
      <c r="D171" s="26" t="n"/>
      <c r="E171" s="24">
        <f>IF([@[Route ID]]="","",IFERROR(INDEX(tblRoutes[Route Name],MATCH([@[Route ID]],tblRoutes[Route ID],0)),"Not Found"))</f>
        <v/>
      </c>
      <c r="F171" s="24">
        <f>IF([@[Route ID]]="","",IFERROR(INDEX(tblRoutes[Origin],MATCH([@[Route ID]],tblRoutes[Route ID],0)),"Not Found"))</f>
        <v/>
      </c>
      <c r="G171" s="24">
        <f>IF([@[Route ID]]="","",IFERROR(INDEX(tblRoutes[Destination],MATCH([@[Route ID]],tblRoutes[Route ID],0)),"Not Found"))</f>
        <v/>
      </c>
      <c r="H171" s="28" t="n"/>
      <c r="I171" s="28" t="n"/>
      <c r="J171" s="25">
        <f>IF(OR([@[Start Date/Time]]="",[@[End Date/Time]]=""),"",IFERROR(([@[End Date/Time]]-[@[Start Date/Time]])*24,""))</f>
        <v/>
      </c>
      <c r="K171" s="26" t="n"/>
      <c r="L171" s="24">
        <f>IF([@[Driver ID]]="","",IFERROR(INDEX(tblDrivers[Driver Name],MATCH([@[Driver ID]],tblDrivers[Driver ID],0)),"Not Found"))</f>
        <v/>
      </c>
      <c r="M171" s="26" t="n"/>
      <c r="N171" s="24">
        <f>IF([@[Vehicle ID]]="","",IFERROR(INDEX(tblVehicles[Unit Description],MATCH([@[Vehicle ID]],tblVehicles[Vehicle ID],0)),"Not Found"))</f>
        <v/>
      </c>
      <c r="O171" s="53">
        <f>IF([@[Route ID]]="","",IFERROR(INDEX(tblRoutes[Scheduled Miles],MATCH([@[Route ID]],tblRoutes[Route ID],0)),""))</f>
        <v/>
      </c>
      <c r="P171" s="16">
        <f>IF([@[Route ID]]="","",IFERROR(INDEX(tblRoutes[Planned Stops],MATCH([@[Route ID]],tblRoutes[Route ID],0)),""))</f>
        <v/>
      </c>
      <c r="Q171" s="53">
        <f>IF(OR([@[Scheduled Miles]]="",[@[Vehicle ID]]=""),"",IFERROR([@[Scheduled Miles]]/INDEX(tblVehicles[MPG],MATCH([@[Vehicle ID]],tblVehicles[Vehicle ID],0)),""))</f>
        <v/>
      </c>
      <c r="R171" s="57">
        <f>IF(OR([@[Estimated Gallons]]="",[@[Estimated Hours]]="",[@[Driver ID]]=""),"",IFERROR([@[Estimated Gallons]]*'Settings'!$B$4+[@[Scheduled Miles]]*'Settings'!$B$5+[@[Estimated Hours]]*INDEX(tblDrivers[Hourly Rate],MATCH([@[Driver ID]],tblDrivers[Driver ID],0)),""))</f>
        <v/>
      </c>
      <c r="S171" s="26" t="n"/>
      <c r="T171" s="30" t="n"/>
      <c r="U17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7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7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71" s="23">
        <f>IF(COUNTA([@[Roster ID]],[@[Service Date]],[@[Route ID]],[@[Scheduled Start]],[@[Scheduled End]],[@[Driver ID]],[@[Vehicle ID]],[@Status],[@[Dispatch Notes]])=0,"",IF([@Status]="Canceled","Not Required",IF(AND([@[Driver Check]]="OK",[@[Vehicle Check]]="OK",[@[Schedule Check]]="OK"),"OK","Review")))</f>
        <v/>
      </c>
      <c r="Y171" s="58">
        <f>IF(OR([@[Service Date]]="",[@[Scheduled Start]]=""),"",IFERROR([@[Service Date]]+[@[Scheduled Start]],""))</f>
        <v/>
      </c>
      <c r="Z171" s="58">
        <f>IF(OR([@[Service Date]]="",[@[Scheduled Start]]="",[@[Scheduled End]]=""),"",IFERROR([@[Service Date]]+[@[Scheduled End]]+IF([@[Scheduled End]]&lt;[@[Scheduled Start]],1,0),""))</f>
        <v/>
      </c>
    </row>
    <row r="172">
      <c r="A172" s="26" t="n"/>
      <c r="B172" s="56" t="n"/>
      <c r="C172" s="23">
        <f>IF([@[Service Date]]="","",TEXT([@[Service Date]],"ddd"))</f>
        <v/>
      </c>
      <c r="D172" s="26" t="n"/>
      <c r="E172" s="24">
        <f>IF([@[Route ID]]="","",IFERROR(INDEX(tblRoutes[Route Name],MATCH([@[Route ID]],tblRoutes[Route ID],0)),"Not Found"))</f>
        <v/>
      </c>
      <c r="F172" s="24">
        <f>IF([@[Route ID]]="","",IFERROR(INDEX(tblRoutes[Origin],MATCH([@[Route ID]],tblRoutes[Route ID],0)),"Not Found"))</f>
        <v/>
      </c>
      <c r="G172" s="24">
        <f>IF([@[Route ID]]="","",IFERROR(INDEX(tblRoutes[Destination],MATCH([@[Route ID]],tblRoutes[Route ID],0)),"Not Found"))</f>
        <v/>
      </c>
      <c r="H172" s="28" t="n"/>
      <c r="I172" s="28" t="n"/>
      <c r="J172" s="25">
        <f>IF(OR([@[Start Date/Time]]="",[@[End Date/Time]]=""),"",IFERROR(([@[End Date/Time]]-[@[Start Date/Time]])*24,""))</f>
        <v/>
      </c>
      <c r="K172" s="26" t="n"/>
      <c r="L172" s="24">
        <f>IF([@[Driver ID]]="","",IFERROR(INDEX(tblDrivers[Driver Name],MATCH([@[Driver ID]],tblDrivers[Driver ID],0)),"Not Found"))</f>
        <v/>
      </c>
      <c r="M172" s="26" t="n"/>
      <c r="N172" s="24">
        <f>IF([@[Vehicle ID]]="","",IFERROR(INDEX(tblVehicles[Unit Description],MATCH([@[Vehicle ID]],tblVehicles[Vehicle ID],0)),"Not Found"))</f>
        <v/>
      </c>
      <c r="O172" s="53">
        <f>IF([@[Route ID]]="","",IFERROR(INDEX(tblRoutes[Scheduled Miles],MATCH([@[Route ID]],tblRoutes[Route ID],0)),""))</f>
        <v/>
      </c>
      <c r="P172" s="16">
        <f>IF([@[Route ID]]="","",IFERROR(INDEX(tblRoutes[Planned Stops],MATCH([@[Route ID]],tblRoutes[Route ID],0)),""))</f>
        <v/>
      </c>
      <c r="Q172" s="53">
        <f>IF(OR([@[Scheduled Miles]]="",[@[Vehicle ID]]=""),"",IFERROR([@[Scheduled Miles]]/INDEX(tblVehicles[MPG],MATCH([@[Vehicle ID]],tblVehicles[Vehicle ID],0)),""))</f>
        <v/>
      </c>
      <c r="R172" s="57">
        <f>IF(OR([@[Estimated Gallons]]="",[@[Estimated Hours]]="",[@[Driver ID]]=""),"",IFERROR([@[Estimated Gallons]]*'Settings'!$B$4+[@[Scheduled Miles]]*'Settings'!$B$5+[@[Estimated Hours]]*INDEX(tblDrivers[Hourly Rate],MATCH([@[Driver ID]],tblDrivers[Driver ID],0)),""))</f>
        <v/>
      </c>
      <c r="S172" s="26" t="n"/>
      <c r="T172" s="30" t="n"/>
      <c r="U17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7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7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72" s="23">
        <f>IF(COUNTA([@[Roster ID]],[@[Service Date]],[@[Route ID]],[@[Scheduled Start]],[@[Scheduled End]],[@[Driver ID]],[@[Vehicle ID]],[@Status],[@[Dispatch Notes]])=0,"",IF([@Status]="Canceled","Not Required",IF(AND([@[Driver Check]]="OK",[@[Vehicle Check]]="OK",[@[Schedule Check]]="OK"),"OK","Review")))</f>
        <v/>
      </c>
      <c r="Y172" s="58">
        <f>IF(OR([@[Service Date]]="",[@[Scheduled Start]]=""),"",IFERROR([@[Service Date]]+[@[Scheduled Start]],""))</f>
        <v/>
      </c>
      <c r="Z172" s="58">
        <f>IF(OR([@[Service Date]]="",[@[Scheduled Start]]="",[@[Scheduled End]]=""),"",IFERROR([@[Service Date]]+[@[Scheduled End]]+IF([@[Scheduled End]]&lt;[@[Scheduled Start]],1,0),""))</f>
        <v/>
      </c>
    </row>
    <row r="173">
      <c r="A173" s="26" t="n"/>
      <c r="B173" s="56" t="n"/>
      <c r="C173" s="23">
        <f>IF([@[Service Date]]="","",TEXT([@[Service Date]],"ddd"))</f>
        <v/>
      </c>
      <c r="D173" s="26" t="n"/>
      <c r="E173" s="24">
        <f>IF([@[Route ID]]="","",IFERROR(INDEX(tblRoutes[Route Name],MATCH([@[Route ID]],tblRoutes[Route ID],0)),"Not Found"))</f>
        <v/>
      </c>
      <c r="F173" s="24">
        <f>IF([@[Route ID]]="","",IFERROR(INDEX(tblRoutes[Origin],MATCH([@[Route ID]],tblRoutes[Route ID],0)),"Not Found"))</f>
        <v/>
      </c>
      <c r="G173" s="24">
        <f>IF([@[Route ID]]="","",IFERROR(INDEX(tblRoutes[Destination],MATCH([@[Route ID]],tblRoutes[Route ID],0)),"Not Found"))</f>
        <v/>
      </c>
      <c r="H173" s="28" t="n"/>
      <c r="I173" s="28" t="n"/>
      <c r="J173" s="25">
        <f>IF(OR([@[Start Date/Time]]="",[@[End Date/Time]]=""),"",IFERROR(([@[End Date/Time]]-[@[Start Date/Time]])*24,""))</f>
        <v/>
      </c>
      <c r="K173" s="26" t="n"/>
      <c r="L173" s="24">
        <f>IF([@[Driver ID]]="","",IFERROR(INDEX(tblDrivers[Driver Name],MATCH([@[Driver ID]],tblDrivers[Driver ID],0)),"Not Found"))</f>
        <v/>
      </c>
      <c r="M173" s="26" t="n"/>
      <c r="N173" s="24">
        <f>IF([@[Vehicle ID]]="","",IFERROR(INDEX(tblVehicles[Unit Description],MATCH([@[Vehicle ID]],tblVehicles[Vehicle ID],0)),"Not Found"))</f>
        <v/>
      </c>
      <c r="O173" s="53">
        <f>IF([@[Route ID]]="","",IFERROR(INDEX(tblRoutes[Scheduled Miles],MATCH([@[Route ID]],tblRoutes[Route ID],0)),""))</f>
        <v/>
      </c>
      <c r="P173" s="16">
        <f>IF([@[Route ID]]="","",IFERROR(INDEX(tblRoutes[Planned Stops],MATCH([@[Route ID]],tblRoutes[Route ID],0)),""))</f>
        <v/>
      </c>
      <c r="Q173" s="53">
        <f>IF(OR([@[Scheduled Miles]]="",[@[Vehicle ID]]=""),"",IFERROR([@[Scheduled Miles]]/INDEX(tblVehicles[MPG],MATCH([@[Vehicle ID]],tblVehicles[Vehicle ID],0)),""))</f>
        <v/>
      </c>
      <c r="R173" s="57">
        <f>IF(OR([@[Estimated Gallons]]="",[@[Estimated Hours]]="",[@[Driver ID]]=""),"",IFERROR([@[Estimated Gallons]]*'Settings'!$B$4+[@[Scheduled Miles]]*'Settings'!$B$5+[@[Estimated Hours]]*INDEX(tblDrivers[Hourly Rate],MATCH([@[Driver ID]],tblDrivers[Driver ID],0)),""))</f>
        <v/>
      </c>
      <c r="S173" s="26" t="n"/>
      <c r="T173" s="30" t="n"/>
      <c r="U17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7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7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73" s="23">
        <f>IF(COUNTA([@[Roster ID]],[@[Service Date]],[@[Route ID]],[@[Scheduled Start]],[@[Scheduled End]],[@[Driver ID]],[@[Vehicle ID]],[@Status],[@[Dispatch Notes]])=0,"",IF([@Status]="Canceled","Not Required",IF(AND([@[Driver Check]]="OK",[@[Vehicle Check]]="OK",[@[Schedule Check]]="OK"),"OK","Review")))</f>
        <v/>
      </c>
      <c r="Y173" s="58">
        <f>IF(OR([@[Service Date]]="",[@[Scheduled Start]]=""),"",IFERROR([@[Service Date]]+[@[Scheduled Start]],""))</f>
        <v/>
      </c>
      <c r="Z173" s="58">
        <f>IF(OR([@[Service Date]]="",[@[Scheduled Start]]="",[@[Scheduled End]]=""),"",IFERROR([@[Service Date]]+[@[Scheduled End]]+IF([@[Scheduled End]]&lt;[@[Scheduled Start]],1,0),""))</f>
        <v/>
      </c>
    </row>
    <row r="174">
      <c r="A174" s="26" t="n"/>
      <c r="B174" s="56" t="n"/>
      <c r="C174" s="23">
        <f>IF([@[Service Date]]="","",TEXT([@[Service Date]],"ddd"))</f>
        <v/>
      </c>
      <c r="D174" s="26" t="n"/>
      <c r="E174" s="24">
        <f>IF([@[Route ID]]="","",IFERROR(INDEX(tblRoutes[Route Name],MATCH([@[Route ID]],tblRoutes[Route ID],0)),"Not Found"))</f>
        <v/>
      </c>
      <c r="F174" s="24">
        <f>IF([@[Route ID]]="","",IFERROR(INDEX(tblRoutes[Origin],MATCH([@[Route ID]],tblRoutes[Route ID],0)),"Not Found"))</f>
        <v/>
      </c>
      <c r="G174" s="24">
        <f>IF([@[Route ID]]="","",IFERROR(INDEX(tblRoutes[Destination],MATCH([@[Route ID]],tblRoutes[Route ID],0)),"Not Found"))</f>
        <v/>
      </c>
      <c r="H174" s="28" t="n"/>
      <c r="I174" s="28" t="n"/>
      <c r="J174" s="25">
        <f>IF(OR([@[Start Date/Time]]="",[@[End Date/Time]]=""),"",IFERROR(([@[End Date/Time]]-[@[Start Date/Time]])*24,""))</f>
        <v/>
      </c>
      <c r="K174" s="26" t="n"/>
      <c r="L174" s="24">
        <f>IF([@[Driver ID]]="","",IFERROR(INDEX(tblDrivers[Driver Name],MATCH([@[Driver ID]],tblDrivers[Driver ID],0)),"Not Found"))</f>
        <v/>
      </c>
      <c r="M174" s="26" t="n"/>
      <c r="N174" s="24">
        <f>IF([@[Vehicle ID]]="","",IFERROR(INDEX(tblVehicles[Unit Description],MATCH([@[Vehicle ID]],tblVehicles[Vehicle ID],0)),"Not Found"))</f>
        <v/>
      </c>
      <c r="O174" s="53">
        <f>IF([@[Route ID]]="","",IFERROR(INDEX(tblRoutes[Scheduled Miles],MATCH([@[Route ID]],tblRoutes[Route ID],0)),""))</f>
        <v/>
      </c>
      <c r="P174" s="16">
        <f>IF([@[Route ID]]="","",IFERROR(INDEX(tblRoutes[Planned Stops],MATCH([@[Route ID]],tblRoutes[Route ID],0)),""))</f>
        <v/>
      </c>
      <c r="Q174" s="53">
        <f>IF(OR([@[Scheduled Miles]]="",[@[Vehicle ID]]=""),"",IFERROR([@[Scheduled Miles]]/INDEX(tblVehicles[MPG],MATCH([@[Vehicle ID]],tblVehicles[Vehicle ID],0)),""))</f>
        <v/>
      </c>
      <c r="R174" s="57">
        <f>IF(OR([@[Estimated Gallons]]="",[@[Estimated Hours]]="",[@[Driver ID]]=""),"",IFERROR([@[Estimated Gallons]]*'Settings'!$B$4+[@[Scheduled Miles]]*'Settings'!$B$5+[@[Estimated Hours]]*INDEX(tblDrivers[Hourly Rate],MATCH([@[Driver ID]],tblDrivers[Driver ID],0)),""))</f>
        <v/>
      </c>
      <c r="S174" s="26" t="n"/>
      <c r="T174" s="30" t="n"/>
      <c r="U17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7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7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74" s="23">
        <f>IF(COUNTA([@[Roster ID]],[@[Service Date]],[@[Route ID]],[@[Scheduled Start]],[@[Scheduled End]],[@[Driver ID]],[@[Vehicle ID]],[@Status],[@[Dispatch Notes]])=0,"",IF([@Status]="Canceled","Not Required",IF(AND([@[Driver Check]]="OK",[@[Vehicle Check]]="OK",[@[Schedule Check]]="OK"),"OK","Review")))</f>
        <v/>
      </c>
      <c r="Y174" s="58">
        <f>IF(OR([@[Service Date]]="",[@[Scheduled Start]]=""),"",IFERROR([@[Service Date]]+[@[Scheduled Start]],""))</f>
        <v/>
      </c>
      <c r="Z174" s="58">
        <f>IF(OR([@[Service Date]]="",[@[Scheduled Start]]="",[@[Scheduled End]]=""),"",IFERROR([@[Service Date]]+[@[Scheduled End]]+IF([@[Scheduled End]]&lt;[@[Scheduled Start]],1,0),""))</f>
        <v/>
      </c>
    </row>
    <row r="175">
      <c r="A175" s="26" t="n"/>
      <c r="B175" s="56" t="n"/>
      <c r="C175" s="23">
        <f>IF([@[Service Date]]="","",TEXT([@[Service Date]],"ddd"))</f>
        <v/>
      </c>
      <c r="D175" s="26" t="n"/>
      <c r="E175" s="24">
        <f>IF([@[Route ID]]="","",IFERROR(INDEX(tblRoutes[Route Name],MATCH([@[Route ID]],tblRoutes[Route ID],0)),"Not Found"))</f>
        <v/>
      </c>
      <c r="F175" s="24">
        <f>IF([@[Route ID]]="","",IFERROR(INDEX(tblRoutes[Origin],MATCH([@[Route ID]],tblRoutes[Route ID],0)),"Not Found"))</f>
        <v/>
      </c>
      <c r="G175" s="24">
        <f>IF([@[Route ID]]="","",IFERROR(INDEX(tblRoutes[Destination],MATCH([@[Route ID]],tblRoutes[Route ID],0)),"Not Found"))</f>
        <v/>
      </c>
      <c r="H175" s="28" t="n"/>
      <c r="I175" s="28" t="n"/>
      <c r="J175" s="25">
        <f>IF(OR([@[Start Date/Time]]="",[@[End Date/Time]]=""),"",IFERROR(([@[End Date/Time]]-[@[Start Date/Time]])*24,""))</f>
        <v/>
      </c>
      <c r="K175" s="26" t="n"/>
      <c r="L175" s="24">
        <f>IF([@[Driver ID]]="","",IFERROR(INDEX(tblDrivers[Driver Name],MATCH([@[Driver ID]],tblDrivers[Driver ID],0)),"Not Found"))</f>
        <v/>
      </c>
      <c r="M175" s="26" t="n"/>
      <c r="N175" s="24">
        <f>IF([@[Vehicle ID]]="","",IFERROR(INDEX(tblVehicles[Unit Description],MATCH([@[Vehicle ID]],tblVehicles[Vehicle ID],0)),"Not Found"))</f>
        <v/>
      </c>
      <c r="O175" s="53">
        <f>IF([@[Route ID]]="","",IFERROR(INDEX(tblRoutes[Scheduled Miles],MATCH([@[Route ID]],tblRoutes[Route ID],0)),""))</f>
        <v/>
      </c>
      <c r="P175" s="16">
        <f>IF([@[Route ID]]="","",IFERROR(INDEX(tblRoutes[Planned Stops],MATCH([@[Route ID]],tblRoutes[Route ID],0)),""))</f>
        <v/>
      </c>
      <c r="Q175" s="53">
        <f>IF(OR([@[Scheduled Miles]]="",[@[Vehicle ID]]=""),"",IFERROR([@[Scheduled Miles]]/INDEX(tblVehicles[MPG],MATCH([@[Vehicle ID]],tblVehicles[Vehicle ID],0)),""))</f>
        <v/>
      </c>
      <c r="R175" s="57">
        <f>IF(OR([@[Estimated Gallons]]="",[@[Estimated Hours]]="",[@[Driver ID]]=""),"",IFERROR([@[Estimated Gallons]]*'Settings'!$B$4+[@[Scheduled Miles]]*'Settings'!$B$5+[@[Estimated Hours]]*INDEX(tblDrivers[Hourly Rate],MATCH([@[Driver ID]],tblDrivers[Driver ID],0)),""))</f>
        <v/>
      </c>
      <c r="S175" s="26" t="n"/>
      <c r="T175" s="30" t="n"/>
      <c r="U17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7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7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75" s="23">
        <f>IF(COUNTA([@[Roster ID]],[@[Service Date]],[@[Route ID]],[@[Scheduled Start]],[@[Scheduled End]],[@[Driver ID]],[@[Vehicle ID]],[@Status],[@[Dispatch Notes]])=0,"",IF([@Status]="Canceled","Not Required",IF(AND([@[Driver Check]]="OK",[@[Vehicle Check]]="OK",[@[Schedule Check]]="OK"),"OK","Review")))</f>
        <v/>
      </c>
      <c r="Y175" s="58">
        <f>IF(OR([@[Service Date]]="",[@[Scheduled Start]]=""),"",IFERROR([@[Service Date]]+[@[Scheduled Start]],""))</f>
        <v/>
      </c>
      <c r="Z175" s="58">
        <f>IF(OR([@[Service Date]]="",[@[Scheduled Start]]="",[@[Scheduled End]]=""),"",IFERROR([@[Service Date]]+[@[Scheduled End]]+IF([@[Scheduled End]]&lt;[@[Scheduled Start]],1,0),""))</f>
        <v/>
      </c>
    </row>
    <row r="176">
      <c r="A176" s="26" t="n"/>
      <c r="B176" s="56" t="n"/>
      <c r="C176" s="23">
        <f>IF([@[Service Date]]="","",TEXT([@[Service Date]],"ddd"))</f>
        <v/>
      </c>
      <c r="D176" s="26" t="n"/>
      <c r="E176" s="24">
        <f>IF([@[Route ID]]="","",IFERROR(INDEX(tblRoutes[Route Name],MATCH([@[Route ID]],tblRoutes[Route ID],0)),"Not Found"))</f>
        <v/>
      </c>
      <c r="F176" s="24">
        <f>IF([@[Route ID]]="","",IFERROR(INDEX(tblRoutes[Origin],MATCH([@[Route ID]],tblRoutes[Route ID],0)),"Not Found"))</f>
        <v/>
      </c>
      <c r="G176" s="24">
        <f>IF([@[Route ID]]="","",IFERROR(INDEX(tblRoutes[Destination],MATCH([@[Route ID]],tblRoutes[Route ID],0)),"Not Found"))</f>
        <v/>
      </c>
      <c r="H176" s="28" t="n"/>
      <c r="I176" s="28" t="n"/>
      <c r="J176" s="25">
        <f>IF(OR([@[Start Date/Time]]="",[@[End Date/Time]]=""),"",IFERROR(([@[End Date/Time]]-[@[Start Date/Time]])*24,""))</f>
        <v/>
      </c>
      <c r="K176" s="26" t="n"/>
      <c r="L176" s="24">
        <f>IF([@[Driver ID]]="","",IFERROR(INDEX(tblDrivers[Driver Name],MATCH([@[Driver ID]],tblDrivers[Driver ID],0)),"Not Found"))</f>
        <v/>
      </c>
      <c r="M176" s="26" t="n"/>
      <c r="N176" s="24">
        <f>IF([@[Vehicle ID]]="","",IFERROR(INDEX(tblVehicles[Unit Description],MATCH([@[Vehicle ID]],tblVehicles[Vehicle ID],0)),"Not Found"))</f>
        <v/>
      </c>
      <c r="O176" s="53">
        <f>IF([@[Route ID]]="","",IFERROR(INDEX(tblRoutes[Scheduled Miles],MATCH([@[Route ID]],tblRoutes[Route ID],0)),""))</f>
        <v/>
      </c>
      <c r="P176" s="16">
        <f>IF([@[Route ID]]="","",IFERROR(INDEX(tblRoutes[Planned Stops],MATCH([@[Route ID]],tblRoutes[Route ID],0)),""))</f>
        <v/>
      </c>
      <c r="Q176" s="53">
        <f>IF(OR([@[Scheduled Miles]]="",[@[Vehicle ID]]=""),"",IFERROR([@[Scheduled Miles]]/INDEX(tblVehicles[MPG],MATCH([@[Vehicle ID]],tblVehicles[Vehicle ID],0)),""))</f>
        <v/>
      </c>
      <c r="R176" s="57">
        <f>IF(OR([@[Estimated Gallons]]="",[@[Estimated Hours]]="",[@[Driver ID]]=""),"",IFERROR([@[Estimated Gallons]]*'Settings'!$B$4+[@[Scheduled Miles]]*'Settings'!$B$5+[@[Estimated Hours]]*INDEX(tblDrivers[Hourly Rate],MATCH([@[Driver ID]],tblDrivers[Driver ID],0)),""))</f>
        <v/>
      </c>
      <c r="S176" s="26" t="n"/>
      <c r="T176" s="30" t="n"/>
      <c r="U17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7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7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76" s="23">
        <f>IF(COUNTA([@[Roster ID]],[@[Service Date]],[@[Route ID]],[@[Scheduled Start]],[@[Scheduled End]],[@[Driver ID]],[@[Vehicle ID]],[@Status],[@[Dispatch Notes]])=0,"",IF([@Status]="Canceled","Not Required",IF(AND([@[Driver Check]]="OK",[@[Vehicle Check]]="OK",[@[Schedule Check]]="OK"),"OK","Review")))</f>
        <v/>
      </c>
      <c r="Y176" s="58">
        <f>IF(OR([@[Service Date]]="",[@[Scheduled Start]]=""),"",IFERROR([@[Service Date]]+[@[Scheduled Start]],""))</f>
        <v/>
      </c>
      <c r="Z176" s="58">
        <f>IF(OR([@[Service Date]]="",[@[Scheduled Start]]="",[@[Scheduled End]]=""),"",IFERROR([@[Service Date]]+[@[Scheduled End]]+IF([@[Scheduled End]]&lt;[@[Scheduled Start]],1,0),""))</f>
        <v/>
      </c>
    </row>
    <row r="177">
      <c r="A177" s="26" t="n"/>
      <c r="B177" s="56" t="n"/>
      <c r="C177" s="23">
        <f>IF([@[Service Date]]="","",TEXT([@[Service Date]],"ddd"))</f>
        <v/>
      </c>
      <c r="D177" s="26" t="n"/>
      <c r="E177" s="24">
        <f>IF([@[Route ID]]="","",IFERROR(INDEX(tblRoutes[Route Name],MATCH([@[Route ID]],tblRoutes[Route ID],0)),"Not Found"))</f>
        <v/>
      </c>
      <c r="F177" s="24">
        <f>IF([@[Route ID]]="","",IFERROR(INDEX(tblRoutes[Origin],MATCH([@[Route ID]],tblRoutes[Route ID],0)),"Not Found"))</f>
        <v/>
      </c>
      <c r="G177" s="24">
        <f>IF([@[Route ID]]="","",IFERROR(INDEX(tblRoutes[Destination],MATCH([@[Route ID]],tblRoutes[Route ID],0)),"Not Found"))</f>
        <v/>
      </c>
      <c r="H177" s="28" t="n"/>
      <c r="I177" s="28" t="n"/>
      <c r="J177" s="25">
        <f>IF(OR([@[Start Date/Time]]="",[@[End Date/Time]]=""),"",IFERROR(([@[End Date/Time]]-[@[Start Date/Time]])*24,""))</f>
        <v/>
      </c>
      <c r="K177" s="26" t="n"/>
      <c r="L177" s="24">
        <f>IF([@[Driver ID]]="","",IFERROR(INDEX(tblDrivers[Driver Name],MATCH([@[Driver ID]],tblDrivers[Driver ID],0)),"Not Found"))</f>
        <v/>
      </c>
      <c r="M177" s="26" t="n"/>
      <c r="N177" s="24">
        <f>IF([@[Vehicle ID]]="","",IFERROR(INDEX(tblVehicles[Unit Description],MATCH([@[Vehicle ID]],tblVehicles[Vehicle ID],0)),"Not Found"))</f>
        <v/>
      </c>
      <c r="O177" s="53">
        <f>IF([@[Route ID]]="","",IFERROR(INDEX(tblRoutes[Scheduled Miles],MATCH([@[Route ID]],tblRoutes[Route ID],0)),""))</f>
        <v/>
      </c>
      <c r="P177" s="16">
        <f>IF([@[Route ID]]="","",IFERROR(INDEX(tblRoutes[Planned Stops],MATCH([@[Route ID]],tblRoutes[Route ID],0)),""))</f>
        <v/>
      </c>
      <c r="Q177" s="53">
        <f>IF(OR([@[Scheduled Miles]]="",[@[Vehicle ID]]=""),"",IFERROR([@[Scheduled Miles]]/INDEX(tblVehicles[MPG],MATCH([@[Vehicle ID]],tblVehicles[Vehicle ID],0)),""))</f>
        <v/>
      </c>
      <c r="R177" s="57">
        <f>IF(OR([@[Estimated Gallons]]="",[@[Estimated Hours]]="",[@[Driver ID]]=""),"",IFERROR([@[Estimated Gallons]]*'Settings'!$B$4+[@[Scheduled Miles]]*'Settings'!$B$5+[@[Estimated Hours]]*INDEX(tblDrivers[Hourly Rate],MATCH([@[Driver ID]],tblDrivers[Driver ID],0)),""))</f>
        <v/>
      </c>
      <c r="S177" s="26" t="n"/>
      <c r="T177" s="30" t="n"/>
      <c r="U17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7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7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77" s="23">
        <f>IF(COUNTA([@[Roster ID]],[@[Service Date]],[@[Route ID]],[@[Scheduled Start]],[@[Scheduled End]],[@[Driver ID]],[@[Vehicle ID]],[@Status],[@[Dispatch Notes]])=0,"",IF([@Status]="Canceled","Not Required",IF(AND([@[Driver Check]]="OK",[@[Vehicle Check]]="OK",[@[Schedule Check]]="OK"),"OK","Review")))</f>
        <v/>
      </c>
      <c r="Y177" s="58">
        <f>IF(OR([@[Service Date]]="",[@[Scheduled Start]]=""),"",IFERROR([@[Service Date]]+[@[Scheduled Start]],""))</f>
        <v/>
      </c>
      <c r="Z177" s="58">
        <f>IF(OR([@[Service Date]]="",[@[Scheduled Start]]="",[@[Scheduled End]]=""),"",IFERROR([@[Service Date]]+[@[Scheduled End]]+IF([@[Scheduled End]]&lt;[@[Scheduled Start]],1,0),""))</f>
        <v/>
      </c>
    </row>
    <row r="178">
      <c r="A178" s="26" t="n"/>
      <c r="B178" s="56" t="n"/>
      <c r="C178" s="23">
        <f>IF([@[Service Date]]="","",TEXT([@[Service Date]],"ddd"))</f>
        <v/>
      </c>
      <c r="D178" s="26" t="n"/>
      <c r="E178" s="24">
        <f>IF([@[Route ID]]="","",IFERROR(INDEX(tblRoutes[Route Name],MATCH([@[Route ID]],tblRoutes[Route ID],0)),"Not Found"))</f>
        <v/>
      </c>
      <c r="F178" s="24">
        <f>IF([@[Route ID]]="","",IFERROR(INDEX(tblRoutes[Origin],MATCH([@[Route ID]],tblRoutes[Route ID],0)),"Not Found"))</f>
        <v/>
      </c>
      <c r="G178" s="24">
        <f>IF([@[Route ID]]="","",IFERROR(INDEX(tblRoutes[Destination],MATCH([@[Route ID]],tblRoutes[Route ID],0)),"Not Found"))</f>
        <v/>
      </c>
      <c r="H178" s="28" t="n"/>
      <c r="I178" s="28" t="n"/>
      <c r="J178" s="25">
        <f>IF(OR([@[Start Date/Time]]="",[@[End Date/Time]]=""),"",IFERROR(([@[End Date/Time]]-[@[Start Date/Time]])*24,""))</f>
        <v/>
      </c>
      <c r="K178" s="26" t="n"/>
      <c r="L178" s="24">
        <f>IF([@[Driver ID]]="","",IFERROR(INDEX(tblDrivers[Driver Name],MATCH([@[Driver ID]],tblDrivers[Driver ID],0)),"Not Found"))</f>
        <v/>
      </c>
      <c r="M178" s="26" t="n"/>
      <c r="N178" s="24">
        <f>IF([@[Vehicle ID]]="","",IFERROR(INDEX(tblVehicles[Unit Description],MATCH([@[Vehicle ID]],tblVehicles[Vehicle ID],0)),"Not Found"))</f>
        <v/>
      </c>
      <c r="O178" s="53">
        <f>IF([@[Route ID]]="","",IFERROR(INDEX(tblRoutes[Scheduled Miles],MATCH([@[Route ID]],tblRoutes[Route ID],0)),""))</f>
        <v/>
      </c>
      <c r="P178" s="16">
        <f>IF([@[Route ID]]="","",IFERROR(INDEX(tblRoutes[Planned Stops],MATCH([@[Route ID]],tblRoutes[Route ID],0)),""))</f>
        <v/>
      </c>
      <c r="Q178" s="53">
        <f>IF(OR([@[Scheduled Miles]]="",[@[Vehicle ID]]=""),"",IFERROR([@[Scheduled Miles]]/INDEX(tblVehicles[MPG],MATCH([@[Vehicle ID]],tblVehicles[Vehicle ID],0)),""))</f>
        <v/>
      </c>
      <c r="R178" s="57">
        <f>IF(OR([@[Estimated Gallons]]="",[@[Estimated Hours]]="",[@[Driver ID]]=""),"",IFERROR([@[Estimated Gallons]]*'Settings'!$B$4+[@[Scheduled Miles]]*'Settings'!$B$5+[@[Estimated Hours]]*INDEX(tblDrivers[Hourly Rate],MATCH([@[Driver ID]],tblDrivers[Driver ID],0)),""))</f>
        <v/>
      </c>
      <c r="S178" s="26" t="n"/>
      <c r="T178" s="30" t="n"/>
      <c r="U17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7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7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78" s="23">
        <f>IF(COUNTA([@[Roster ID]],[@[Service Date]],[@[Route ID]],[@[Scheduled Start]],[@[Scheduled End]],[@[Driver ID]],[@[Vehicle ID]],[@Status],[@[Dispatch Notes]])=0,"",IF([@Status]="Canceled","Not Required",IF(AND([@[Driver Check]]="OK",[@[Vehicle Check]]="OK",[@[Schedule Check]]="OK"),"OK","Review")))</f>
        <v/>
      </c>
      <c r="Y178" s="58">
        <f>IF(OR([@[Service Date]]="",[@[Scheduled Start]]=""),"",IFERROR([@[Service Date]]+[@[Scheduled Start]],""))</f>
        <v/>
      </c>
      <c r="Z178" s="58">
        <f>IF(OR([@[Service Date]]="",[@[Scheduled Start]]="",[@[Scheduled End]]=""),"",IFERROR([@[Service Date]]+[@[Scheduled End]]+IF([@[Scheduled End]]&lt;[@[Scheduled Start]],1,0),""))</f>
        <v/>
      </c>
    </row>
    <row r="179">
      <c r="A179" s="26" t="n"/>
      <c r="B179" s="56" t="n"/>
      <c r="C179" s="23">
        <f>IF([@[Service Date]]="","",TEXT([@[Service Date]],"ddd"))</f>
        <v/>
      </c>
      <c r="D179" s="26" t="n"/>
      <c r="E179" s="24">
        <f>IF([@[Route ID]]="","",IFERROR(INDEX(tblRoutes[Route Name],MATCH([@[Route ID]],tblRoutes[Route ID],0)),"Not Found"))</f>
        <v/>
      </c>
      <c r="F179" s="24">
        <f>IF([@[Route ID]]="","",IFERROR(INDEX(tblRoutes[Origin],MATCH([@[Route ID]],tblRoutes[Route ID],0)),"Not Found"))</f>
        <v/>
      </c>
      <c r="G179" s="24">
        <f>IF([@[Route ID]]="","",IFERROR(INDEX(tblRoutes[Destination],MATCH([@[Route ID]],tblRoutes[Route ID],0)),"Not Found"))</f>
        <v/>
      </c>
      <c r="H179" s="28" t="n"/>
      <c r="I179" s="28" t="n"/>
      <c r="J179" s="25">
        <f>IF(OR([@[Start Date/Time]]="",[@[End Date/Time]]=""),"",IFERROR(([@[End Date/Time]]-[@[Start Date/Time]])*24,""))</f>
        <v/>
      </c>
      <c r="K179" s="26" t="n"/>
      <c r="L179" s="24">
        <f>IF([@[Driver ID]]="","",IFERROR(INDEX(tblDrivers[Driver Name],MATCH([@[Driver ID]],tblDrivers[Driver ID],0)),"Not Found"))</f>
        <v/>
      </c>
      <c r="M179" s="26" t="n"/>
      <c r="N179" s="24">
        <f>IF([@[Vehicle ID]]="","",IFERROR(INDEX(tblVehicles[Unit Description],MATCH([@[Vehicle ID]],tblVehicles[Vehicle ID],0)),"Not Found"))</f>
        <v/>
      </c>
      <c r="O179" s="53">
        <f>IF([@[Route ID]]="","",IFERROR(INDEX(tblRoutes[Scheduled Miles],MATCH([@[Route ID]],tblRoutes[Route ID],0)),""))</f>
        <v/>
      </c>
      <c r="P179" s="16">
        <f>IF([@[Route ID]]="","",IFERROR(INDEX(tblRoutes[Planned Stops],MATCH([@[Route ID]],tblRoutes[Route ID],0)),""))</f>
        <v/>
      </c>
      <c r="Q179" s="53">
        <f>IF(OR([@[Scheduled Miles]]="",[@[Vehicle ID]]=""),"",IFERROR([@[Scheduled Miles]]/INDEX(tblVehicles[MPG],MATCH([@[Vehicle ID]],tblVehicles[Vehicle ID],0)),""))</f>
        <v/>
      </c>
      <c r="R179" s="57">
        <f>IF(OR([@[Estimated Gallons]]="",[@[Estimated Hours]]="",[@[Driver ID]]=""),"",IFERROR([@[Estimated Gallons]]*'Settings'!$B$4+[@[Scheduled Miles]]*'Settings'!$B$5+[@[Estimated Hours]]*INDEX(tblDrivers[Hourly Rate],MATCH([@[Driver ID]],tblDrivers[Driver ID],0)),""))</f>
        <v/>
      </c>
      <c r="S179" s="26" t="n"/>
      <c r="T179" s="30" t="n"/>
      <c r="U17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7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7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79" s="23">
        <f>IF(COUNTA([@[Roster ID]],[@[Service Date]],[@[Route ID]],[@[Scheduled Start]],[@[Scheduled End]],[@[Driver ID]],[@[Vehicle ID]],[@Status],[@[Dispatch Notes]])=0,"",IF([@Status]="Canceled","Not Required",IF(AND([@[Driver Check]]="OK",[@[Vehicle Check]]="OK",[@[Schedule Check]]="OK"),"OK","Review")))</f>
        <v/>
      </c>
      <c r="Y179" s="58">
        <f>IF(OR([@[Service Date]]="",[@[Scheduled Start]]=""),"",IFERROR([@[Service Date]]+[@[Scheduled Start]],""))</f>
        <v/>
      </c>
      <c r="Z179" s="58">
        <f>IF(OR([@[Service Date]]="",[@[Scheduled Start]]="",[@[Scheduled End]]=""),"",IFERROR([@[Service Date]]+[@[Scheduled End]]+IF([@[Scheduled End]]&lt;[@[Scheduled Start]],1,0),""))</f>
        <v/>
      </c>
    </row>
    <row r="180">
      <c r="A180" s="26" t="n"/>
      <c r="B180" s="56" t="n"/>
      <c r="C180" s="23">
        <f>IF([@[Service Date]]="","",TEXT([@[Service Date]],"ddd"))</f>
        <v/>
      </c>
      <c r="D180" s="26" t="n"/>
      <c r="E180" s="24">
        <f>IF([@[Route ID]]="","",IFERROR(INDEX(tblRoutes[Route Name],MATCH([@[Route ID]],tblRoutes[Route ID],0)),"Not Found"))</f>
        <v/>
      </c>
      <c r="F180" s="24">
        <f>IF([@[Route ID]]="","",IFERROR(INDEX(tblRoutes[Origin],MATCH([@[Route ID]],tblRoutes[Route ID],0)),"Not Found"))</f>
        <v/>
      </c>
      <c r="G180" s="24">
        <f>IF([@[Route ID]]="","",IFERROR(INDEX(tblRoutes[Destination],MATCH([@[Route ID]],tblRoutes[Route ID],0)),"Not Found"))</f>
        <v/>
      </c>
      <c r="H180" s="28" t="n"/>
      <c r="I180" s="28" t="n"/>
      <c r="J180" s="25">
        <f>IF(OR([@[Start Date/Time]]="",[@[End Date/Time]]=""),"",IFERROR(([@[End Date/Time]]-[@[Start Date/Time]])*24,""))</f>
        <v/>
      </c>
      <c r="K180" s="26" t="n"/>
      <c r="L180" s="24">
        <f>IF([@[Driver ID]]="","",IFERROR(INDEX(tblDrivers[Driver Name],MATCH([@[Driver ID]],tblDrivers[Driver ID],0)),"Not Found"))</f>
        <v/>
      </c>
      <c r="M180" s="26" t="n"/>
      <c r="N180" s="24">
        <f>IF([@[Vehicle ID]]="","",IFERROR(INDEX(tblVehicles[Unit Description],MATCH([@[Vehicle ID]],tblVehicles[Vehicle ID],0)),"Not Found"))</f>
        <v/>
      </c>
      <c r="O180" s="53">
        <f>IF([@[Route ID]]="","",IFERROR(INDEX(tblRoutes[Scheduled Miles],MATCH([@[Route ID]],tblRoutes[Route ID],0)),""))</f>
        <v/>
      </c>
      <c r="P180" s="16">
        <f>IF([@[Route ID]]="","",IFERROR(INDEX(tblRoutes[Planned Stops],MATCH([@[Route ID]],tblRoutes[Route ID],0)),""))</f>
        <v/>
      </c>
      <c r="Q180" s="53">
        <f>IF(OR([@[Scheduled Miles]]="",[@[Vehicle ID]]=""),"",IFERROR([@[Scheduled Miles]]/INDEX(tblVehicles[MPG],MATCH([@[Vehicle ID]],tblVehicles[Vehicle ID],0)),""))</f>
        <v/>
      </c>
      <c r="R180" s="57">
        <f>IF(OR([@[Estimated Gallons]]="",[@[Estimated Hours]]="",[@[Driver ID]]=""),"",IFERROR([@[Estimated Gallons]]*'Settings'!$B$4+[@[Scheduled Miles]]*'Settings'!$B$5+[@[Estimated Hours]]*INDEX(tblDrivers[Hourly Rate],MATCH([@[Driver ID]],tblDrivers[Driver ID],0)),""))</f>
        <v/>
      </c>
      <c r="S180" s="26" t="n"/>
      <c r="T180" s="30" t="n"/>
      <c r="U18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8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8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80" s="23">
        <f>IF(COUNTA([@[Roster ID]],[@[Service Date]],[@[Route ID]],[@[Scheduled Start]],[@[Scheduled End]],[@[Driver ID]],[@[Vehicle ID]],[@Status],[@[Dispatch Notes]])=0,"",IF([@Status]="Canceled","Not Required",IF(AND([@[Driver Check]]="OK",[@[Vehicle Check]]="OK",[@[Schedule Check]]="OK"),"OK","Review")))</f>
        <v/>
      </c>
      <c r="Y180" s="58">
        <f>IF(OR([@[Service Date]]="",[@[Scheduled Start]]=""),"",IFERROR([@[Service Date]]+[@[Scheduled Start]],""))</f>
        <v/>
      </c>
      <c r="Z180" s="58">
        <f>IF(OR([@[Service Date]]="",[@[Scheduled Start]]="",[@[Scheduled End]]=""),"",IFERROR([@[Service Date]]+[@[Scheduled End]]+IF([@[Scheduled End]]&lt;[@[Scheduled Start]],1,0),""))</f>
        <v/>
      </c>
    </row>
    <row r="181">
      <c r="A181" s="26" t="n"/>
      <c r="B181" s="56" t="n"/>
      <c r="C181" s="23">
        <f>IF([@[Service Date]]="","",TEXT([@[Service Date]],"ddd"))</f>
        <v/>
      </c>
      <c r="D181" s="26" t="n"/>
      <c r="E181" s="24">
        <f>IF([@[Route ID]]="","",IFERROR(INDEX(tblRoutes[Route Name],MATCH([@[Route ID]],tblRoutes[Route ID],0)),"Not Found"))</f>
        <v/>
      </c>
      <c r="F181" s="24">
        <f>IF([@[Route ID]]="","",IFERROR(INDEX(tblRoutes[Origin],MATCH([@[Route ID]],tblRoutes[Route ID],0)),"Not Found"))</f>
        <v/>
      </c>
      <c r="G181" s="24">
        <f>IF([@[Route ID]]="","",IFERROR(INDEX(tblRoutes[Destination],MATCH([@[Route ID]],tblRoutes[Route ID],0)),"Not Found"))</f>
        <v/>
      </c>
      <c r="H181" s="28" t="n"/>
      <c r="I181" s="28" t="n"/>
      <c r="J181" s="25">
        <f>IF(OR([@[Start Date/Time]]="",[@[End Date/Time]]=""),"",IFERROR(([@[End Date/Time]]-[@[Start Date/Time]])*24,""))</f>
        <v/>
      </c>
      <c r="K181" s="26" t="n"/>
      <c r="L181" s="24">
        <f>IF([@[Driver ID]]="","",IFERROR(INDEX(tblDrivers[Driver Name],MATCH([@[Driver ID]],tblDrivers[Driver ID],0)),"Not Found"))</f>
        <v/>
      </c>
      <c r="M181" s="26" t="n"/>
      <c r="N181" s="24">
        <f>IF([@[Vehicle ID]]="","",IFERROR(INDEX(tblVehicles[Unit Description],MATCH([@[Vehicle ID]],tblVehicles[Vehicle ID],0)),"Not Found"))</f>
        <v/>
      </c>
      <c r="O181" s="53">
        <f>IF([@[Route ID]]="","",IFERROR(INDEX(tblRoutes[Scheduled Miles],MATCH([@[Route ID]],tblRoutes[Route ID],0)),""))</f>
        <v/>
      </c>
      <c r="P181" s="16">
        <f>IF([@[Route ID]]="","",IFERROR(INDEX(tblRoutes[Planned Stops],MATCH([@[Route ID]],tblRoutes[Route ID],0)),""))</f>
        <v/>
      </c>
      <c r="Q181" s="53">
        <f>IF(OR([@[Scheduled Miles]]="",[@[Vehicle ID]]=""),"",IFERROR([@[Scheduled Miles]]/INDEX(tblVehicles[MPG],MATCH([@[Vehicle ID]],tblVehicles[Vehicle ID],0)),""))</f>
        <v/>
      </c>
      <c r="R181" s="57">
        <f>IF(OR([@[Estimated Gallons]]="",[@[Estimated Hours]]="",[@[Driver ID]]=""),"",IFERROR([@[Estimated Gallons]]*'Settings'!$B$4+[@[Scheduled Miles]]*'Settings'!$B$5+[@[Estimated Hours]]*INDEX(tblDrivers[Hourly Rate],MATCH([@[Driver ID]],tblDrivers[Driver ID],0)),""))</f>
        <v/>
      </c>
      <c r="S181" s="26" t="n"/>
      <c r="T181" s="30" t="n"/>
      <c r="U18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8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8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81" s="23">
        <f>IF(COUNTA([@[Roster ID]],[@[Service Date]],[@[Route ID]],[@[Scheduled Start]],[@[Scheduled End]],[@[Driver ID]],[@[Vehicle ID]],[@Status],[@[Dispatch Notes]])=0,"",IF([@Status]="Canceled","Not Required",IF(AND([@[Driver Check]]="OK",[@[Vehicle Check]]="OK",[@[Schedule Check]]="OK"),"OK","Review")))</f>
        <v/>
      </c>
      <c r="Y181" s="58">
        <f>IF(OR([@[Service Date]]="",[@[Scheduled Start]]=""),"",IFERROR([@[Service Date]]+[@[Scheduled Start]],""))</f>
        <v/>
      </c>
      <c r="Z181" s="58">
        <f>IF(OR([@[Service Date]]="",[@[Scheduled Start]]="",[@[Scheduled End]]=""),"",IFERROR([@[Service Date]]+[@[Scheduled End]]+IF([@[Scheduled End]]&lt;[@[Scheduled Start]],1,0),""))</f>
        <v/>
      </c>
    </row>
    <row r="182">
      <c r="A182" s="26" t="n"/>
      <c r="B182" s="56" t="n"/>
      <c r="C182" s="23">
        <f>IF([@[Service Date]]="","",TEXT([@[Service Date]],"ddd"))</f>
        <v/>
      </c>
      <c r="D182" s="26" t="n"/>
      <c r="E182" s="24">
        <f>IF([@[Route ID]]="","",IFERROR(INDEX(tblRoutes[Route Name],MATCH([@[Route ID]],tblRoutes[Route ID],0)),"Not Found"))</f>
        <v/>
      </c>
      <c r="F182" s="24">
        <f>IF([@[Route ID]]="","",IFERROR(INDEX(tblRoutes[Origin],MATCH([@[Route ID]],tblRoutes[Route ID],0)),"Not Found"))</f>
        <v/>
      </c>
      <c r="G182" s="24">
        <f>IF([@[Route ID]]="","",IFERROR(INDEX(tblRoutes[Destination],MATCH([@[Route ID]],tblRoutes[Route ID],0)),"Not Found"))</f>
        <v/>
      </c>
      <c r="H182" s="28" t="n"/>
      <c r="I182" s="28" t="n"/>
      <c r="J182" s="25">
        <f>IF(OR([@[Start Date/Time]]="",[@[End Date/Time]]=""),"",IFERROR(([@[End Date/Time]]-[@[Start Date/Time]])*24,""))</f>
        <v/>
      </c>
      <c r="K182" s="26" t="n"/>
      <c r="L182" s="24">
        <f>IF([@[Driver ID]]="","",IFERROR(INDEX(tblDrivers[Driver Name],MATCH([@[Driver ID]],tblDrivers[Driver ID],0)),"Not Found"))</f>
        <v/>
      </c>
      <c r="M182" s="26" t="n"/>
      <c r="N182" s="24">
        <f>IF([@[Vehicle ID]]="","",IFERROR(INDEX(tblVehicles[Unit Description],MATCH([@[Vehicle ID]],tblVehicles[Vehicle ID],0)),"Not Found"))</f>
        <v/>
      </c>
      <c r="O182" s="53">
        <f>IF([@[Route ID]]="","",IFERROR(INDEX(tblRoutes[Scheduled Miles],MATCH([@[Route ID]],tblRoutes[Route ID],0)),""))</f>
        <v/>
      </c>
      <c r="P182" s="16">
        <f>IF([@[Route ID]]="","",IFERROR(INDEX(tblRoutes[Planned Stops],MATCH([@[Route ID]],tblRoutes[Route ID],0)),""))</f>
        <v/>
      </c>
      <c r="Q182" s="53">
        <f>IF(OR([@[Scheduled Miles]]="",[@[Vehicle ID]]=""),"",IFERROR([@[Scheduled Miles]]/INDEX(tblVehicles[MPG],MATCH([@[Vehicle ID]],tblVehicles[Vehicle ID],0)),""))</f>
        <v/>
      </c>
      <c r="R182" s="57">
        <f>IF(OR([@[Estimated Gallons]]="",[@[Estimated Hours]]="",[@[Driver ID]]=""),"",IFERROR([@[Estimated Gallons]]*'Settings'!$B$4+[@[Scheduled Miles]]*'Settings'!$B$5+[@[Estimated Hours]]*INDEX(tblDrivers[Hourly Rate],MATCH([@[Driver ID]],tblDrivers[Driver ID],0)),""))</f>
        <v/>
      </c>
      <c r="S182" s="26" t="n"/>
      <c r="T182" s="30" t="n"/>
      <c r="U18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8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8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82" s="23">
        <f>IF(COUNTA([@[Roster ID]],[@[Service Date]],[@[Route ID]],[@[Scheduled Start]],[@[Scheduled End]],[@[Driver ID]],[@[Vehicle ID]],[@Status],[@[Dispatch Notes]])=0,"",IF([@Status]="Canceled","Not Required",IF(AND([@[Driver Check]]="OK",[@[Vehicle Check]]="OK",[@[Schedule Check]]="OK"),"OK","Review")))</f>
        <v/>
      </c>
      <c r="Y182" s="58">
        <f>IF(OR([@[Service Date]]="",[@[Scheduled Start]]=""),"",IFERROR([@[Service Date]]+[@[Scheduled Start]],""))</f>
        <v/>
      </c>
      <c r="Z182" s="58">
        <f>IF(OR([@[Service Date]]="",[@[Scheduled Start]]="",[@[Scheduled End]]=""),"",IFERROR([@[Service Date]]+[@[Scheduled End]]+IF([@[Scheduled End]]&lt;[@[Scheduled Start]],1,0),""))</f>
        <v/>
      </c>
    </row>
    <row r="183">
      <c r="A183" s="26" t="n"/>
      <c r="B183" s="56" t="n"/>
      <c r="C183" s="23">
        <f>IF([@[Service Date]]="","",TEXT([@[Service Date]],"ddd"))</f>
        <v/>
      </c>
      <c r="D183" s="26" t="n"/>
      <c r="E183" s="24">
        <f>IF([@[Route ID]]="","",IFERROR(INDEX(tblRoutes[Route Name],MATCH([@[Route ID]],tblRoutes[Route ID],0)),"Not Found"))</f>
        <v/>
      </c>
      <c r="F183" s="24">
        <f>IF([@[Route ID]]="","",IFERROR(INDEX(tblRoutes[Origin],MATCH([@[Route ID]],tblRoutes[Route ID],0)),"Not Found"))</f>
        <v/>
      </c>
      <c r="G183" s="24">
        <f>IF([@[Route ID]]="","",IFERROR(INDEX(tblRoutes[Destination],MATCH([@[Route ID]],tblRoutes[Route ID],0)),"Not Found"))</f>
        <v/>
      </c>
      <c r="H183" s="28" t="n"/>
      <c r="I183" s="28" t="n"/>
      <c r="J183" s="25">
        <f>IF(OR([@[Start Date/Time]]="",[@[End Date/Time]]=""),"",IFERROR(([@[End Date/Time]]-[@[Start Date/Time]])*24,""))</f>
        <v/>
      </c>
      <c r="K183" s="26" t="n"/>
      <c r="L183" s="24">
        <f>IF([@[Driver ID]]="","",IFERROR(INDEX(tblDrivers[Driver Name],MATCH([@[Driver ID]],tblDrivers[Driver ID],0)),"Not Found"))</f>
        <v/>
      </c>
      <c r="M183" s="26" t="n"/>
      <c r="N183" s="24">
        <f>IF([@[Vehicle ID]]="","",IFERROR(INDEX(tblVehicles[Unit Description],MATCH([@[Vehicle ID]],tblVehicles[Vehicle ID],0)),"Not Found"))</f>
        <v/>
      </c>
      <c r="O183" s="53">
        <f>IF([@[Route ID]]="","",IFERROR(INDEX(tblRoutes[Scheduled Miles],MATCH([@[Route ID]],tblRoutes[Route ID],0)),""))</f>
        <v/>
      </c>
      <c r="P183" s="16">
        <f>IF([@[Route ID]]="","",IFERROR(INDEX(tblRoutes[Planned Stops],MATCH([@[Route ID]],tblRoutes[Route ID],0)),""))</f>
        <v/>
      </c>
      <c r="Q183" s="53">
        <f>IF(OR([@[Scheduled Miles]]="",[@[Vehicle ID]]=""),"",IFERROR([@[Scheduled Miles]]/INDEX(tblVehicles[MPG],MATCH([@[Vehicle ID]],tblVehicles[Vehicle ID],0)),""))</f>
        <v/>
      </c>
      <c r="R183" s="57">
        <f>IF(OR([@[Estimated Gallons]]="",[@[Estimated Hours]]="",[@[Driver ID]]=""),"",IFERROR([@[Estimated Gallons]]*'Settings'!$B$4+[@[Scheduled Miles]]*'Settings'!$B$5+[@[Estimated Hours]]*INDEX(tblDrivers[Hourly Rate],MATCH([@[Driver ID]],tblDrivers[Driver ID],0)),""))</f>
        <v/>
      </c>
      <c r="S183" s="26" t="n"/>
      <c r="T183" s="30" t="n"/>
      <c r="U18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8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8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83" s="23">
        <f>IF(COUNTA([@[Roster ID]],[@[Service Date]],[@[Route ID]],[@[Scheduled Start]],[@[Scheduled End]],[@[Driver ID]],[@[Vehicle ID]],[@Status],[@[Dispatch Notes]])=0,"",IF([@Status]="Canceled","Not Required",IF(AND([@[Driver Check]]="OK",[@[Vehicle Check]]="OK",[@[Schedule Check]]="OK"),"OK","Review")))</f>
        <v/>
      </c>
      <c r="Y183" s="58">
        <f>IF(OR([@[Service Date]]="",[@[Scheduled Start]]=""),"",IFERROR([@[Service Date]]+[@[Scheduled Start]],""))</f>
        <v/>
      </c>
      <c r="Z183" s="58">
        <f>IF(OR([@[Service Date]]="",[@[Scheduled Start]]="",[@[Scheduled End]]=""),"",IFERROR([@[Service Date]]+[@[Scheduled End]]+IF([@[Scheduled End]]&lt;[@[Scheduled Start]],1,0),""))</f>
        <v/>
      </c>
    </row>
    <row r="184">
      <c r="A184" s="26" t="n"/>
      <c r="B184" s="56" t="n"/>
      <c r="C184" s="23">
        <f>IF([@[Service Date]]="","",TEXT([@[Service Date]],"ddd"))</f>
        <v/>
      </c>
      <c r="D184" s="26" t="n"/>
      <c r="E184" s="24">
        <f>IF([@[Route ID]]="","",IFERROR(INDEX(tblRoutes[Route Name],MATCH([@[Route ID]],tblRoutes[Route ID],0)),"Not Found"))</f>
        <v/>
      </c>
      <c r="F184" s="24">
        <f>IF([@[Route ID]]="","",IFERROR(INDEX(tblRoutes[Origin],MATCH([@[Route ID]],tblRoutes[Route ID],0)),"Not Found"))</f>
        <v/>
      </c>
      <c r="G184" s="24">
        <f>IF([@[Route ID]]="","",IFERROR(INDEX(tblRoutes[Destination],MATCH([@[Route ID]],tblRoutes[Route ID],0)),"Not Found"))</f>
        <v/>
      </c>
      <c r="H184" s="28" t="n"/>
      <c r="I184" s="28" t="n"/>
      <c r="J184" s="25">
        <f>IF(OR([@[Start Date/Time]]="",[@[End Date/Time]]=""),"",IFERROR(([@[End Date/Time]]-[@[Start Date/Time]])*24,""))</f>
        <v/>
      </c>
      <c r="K184" s="26" t="n"/>
      <c r="L184" s="24">
        <f>IF([@[Driver ID]]="","",IFERROR(INDEX(tblDrivers[Driver Name],MATCH([@[Driver ID]],tblDrivers[Driver ID],0)),"Not Found"))</f>
        <v/>
      </c>
      <c r="M184" s="26" t="n"/>
      <c r="N184" s="24">
        <f>IF([@[Vehicle ID]]="","",IFERROR(INDEX(tblVehicles[Unit Description],MATCH([@[Vehicle ID]],tblVehicles[Vehicle ID],0)),"Not Found"))</f>
        <v/>
      </c>
      <c r="O184" s="53">
        <f>IF([@[Route ID]]="","",IFERROR(INDEX(tblRoutes[Scheduled Miles],MATCH([@[Route ID]],tblRoutes[Route ID],0)),""))</f>
        <v/>
      </c>
      <c r="P184" s="16">
        <f>IF([@[Route ID]]="","",IFERROR(INDEX(tblRoutes[Planned Stops],MATCH([@[Route ID]],tblRoutes[Route ID],0)),""))</f>
        <v/>
      </c>
      <c r="Q184" s="53">
        <f>IF(OR([@[Scheduled Miles]]="",[@[Vehicle ID]]=""),"",IFERROR([@[Scheduled Miles]]/INDEX(tblVehicles[MPG],MATCH([@[Vehicle ID]],tblVehicles[Vehicle ID],0)),""))</f>
        <v/>
      </c>
      <c r="R184" s="57">
        <f>IF(OR([@[Estimated Gallons]]="",[@[Estimated Hours]]="",[@[Driver ID]]=""),"",IFERROR([@[Estimated Gallons]]*'Settings'!$B$4+[@[Scheduled Miles]]*'Settings'!$B$5+[@[Estimated Hours]]*INDEX(tblDrivers[Hourly Rate],MATCH([@[Driver ID]],tblDrivers[Driver ID],0)),""))</f>
        <v/>
      </c>
      <c r="S184" s="26" t="n"/>
      <c r="T184" s="30" t="n"/>
      <c r="U18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8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8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84" s="23">
        <f>IF(COUNTA([@[Roster ID]],[@[Service Date]],[@[Route ID]],[@[Scheduled Start]],[@[Scheduled End]],[@[Driver ID]],[@[Vehicle ID]],[@Status],[@[Dispatch Notes]])=0,"",IF([@Status]="Canceled","Not Required",IF(AND([@[Driver Check]]="OK",[@[Vehicle Check]]="OK",[@[Schedule Check]]="OK"),"OK","Review")))</f>
        <v/>
      </c>
      <c r="Y184" s="58">
        <f>IF(OR([@[Service Date]]="",[@[Scheduled Start]]=""),"",IFERROR([@[Service Date]]+[@[Scheduled Start]],""))</f>
        <v/>
      </c>
      <c r="Z184" s="58">
        <f>IF(OR([@[Service Date]]="",[@[Scheduled Start]]="",[@[Scheduled End]]=""),"",IFERROR([@[Service Date]]+[@[Scheduled End]]+IF([@[Scheduled End]]&lt;[@[Scheduled Start]],1,0),""))</f>
        <v/>
      </c>
    </row>
    <row r="185">
      <c r="A185" s="26" t="n"/>
      <c r="B185" s="56" t="n"/>
      <c r="C185" s="23">
        <f>IF([@[Service Date]]="","",TEXT([@[Service Date]],"ddd"))</f>
        <v/>
      </c>
      <c r="D185" s="26" t="n"/>
      <c r="E185" s="24">
        <f>IF([@[Route ID]]="","",IFERROR(INDEX(tblRoutes[Route Name],MATCH([@[Route ID]],tblRoutes[Route ID],0)),"Not Found"))</f>
        <v/>
      </c>
      <c r="F185" s="24">
        <f>IF([@[Route ID]]="","",IFERROR(INDEX(tblRoutes[Origin],MATCH([@[Route ID]],tblRoutes[Route ID],0)),"Not Found"))</f>
        <v/>
      </c>
      <c r="G185" s="24">
        <f>IF([@[Route ID]]="","",IFERROR(INDEX(tblRoutes[Destination],MATCH([@[Route ID]],tblRoutes[Route ID],0)),"Not Found"))</f>
        <v/>
      </c>
      <c r="H185" s="28" t="n"/>
      <c r="I185" s="28" t="n"/>
      <c r="J185" s="25">
        <f>IF(OR([@[Start Date/Time]]="",[@[End Date/Time]]=""),"",IFERROR(([@[End Date/Time]]-[@[Start Date/Time]])*24,""))</f>
        <v/>
      </c>
      <c r="K185" s="26" t="n"/>
      <c r="L185" s="24">
        <f>IF([@[Driver ID]]="","",IFERROR(INDEX(tblDrivers[Driver Name],MATCH([@[Driver ID]],tblDrivers[Driver ID],0)),"Not Found"))</f>
        <v/>
      </c>
      <c r="M185" s="26" t="n"/>
      <c r="N185" s="24">
        <f>IF([@[Vehicle ID]]="","",IFERROR(INDEX(tblVehicles[Unit Description],MATCH([@[Vehicle ID]],tblVehicles[Vehicle ID],0)),"Not Found"))</f>
        <v/>
      </c>
      <c r="O185" s="53">
        <f>IF([@[Route ID]]="","",IFERROR(INDEX(tblRoutes[Scheduled Miles],MATCH([@[Route ID]],tblRoutes[Route ID],0)),""))</f>
        <v/>
      </c>
      <c r="P185" s="16">
        <f>IF([@[Route ID]]="","",IFERROR(INDEX(tblRoutes[Planned Stops],MATCH([@[Route ID]],tblRoutes[Route ID],0)),""))</f>
        <v/>
      </c>
      <c r="Q185" s="53">
        <f>IF(OR([@[Scheduled Miles]]="",[@[Vehicle ID]]=""),"",IFERROR([@[Scheduled Miles]]/INDEX(tblVehicles[MPG],MATCH([@[Vehicle ID]],tblVehicles[Vehicle ID],0)),""))</f>
        <v/>
      </c>
      <c r="R185" s="57">
        <f>IF(OR([@[Estimated Gallons]]="",[@[Estimated Hours]]="",[@[Driver ID]]=""),"",IFERROR([@[Estimated Gallons]]*'Settings'!$B$4+[@[Scheduled Miles]]*'Settings'!$B$5+[@[Estimated Hours]]*INDEX(tblDrivers[Hourly Rate],MATCH([@[Driver ID]],tblDrivers[Driver ID],0)),""))</f>
        <v/>
      </c>
      <c r="S185" s="26" t="n"/>
      <c r="T185" s="30" t="n"/>
      <c r="U18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8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8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85" s="23">
        <f>IF(COUNTA([@[Roster ID]],[@[Service Date]],[@[Route ID]],[@[Scheduled Start]],[@[Scheduled End]],[@[Driver ID]],[@[Vehicle ID]],[@Status],[@[Dispatch Notes]])=0,"",IF([@Status]="Canceled","Not Required",IF(AND([@[Driver Check]]="OK",[@[Vehicle Check]]="OK",[@[Schedule Check]]="OK"),"OK","Review")))</f>
        <v/>
      </c>
      <c r="Y185" s="58">
        <f>IF(OR([@[Service Date]]="",[@[Scheduled Start]]=""),"",IFERROR([@[Service Date]]+[@[Scheduled Start]],""))</f>
        <v/>
      </c>
      <c r="Z185" s="58">
        <f>IF(OR([@[Service Date]]="",[@[Scheduled Start]]="",[@[Scheduled End]]=""),"",IFERROR([@[Service Date]]+[@[Scheduled End]]+IF([@[Scheduled End]]&lt;[@[Scheduled Start]],1,0),""))</f>
        <v/>
      </c>
    </row>
    <row r="186">
      <c r="A186" s="26" t="n"/>
      <c r="B186" s="56" t="n"/>
      <c r="C186" s="23">
        <f>IF([@[Service Date]]="","",TEXT([@[Service Date]],"ddd"))</f>
        <v/>
      </c>
      <c r="D186" s="26" t="n"/>
      <c r="E186" s="24">
        <f>IF([@[Route ID]]="","",IFERROR(INDEX(tblRoutes[Route Name],MATCH([@[Route ID]],tblRoutes[Route ID],0)),"Not Found"))</f>
        <v/>
      </c>
      <c r="F186" s="24">
        <f>IF([@[Route ID]]="","",IFERROR(INDEX(tblRoutes[Origin],MATCH([@[Route ID]],tblRoutes[Route ID],0)),"Not Found"))</f>
        <v/>
      </c>
      <c r="G186" s="24">
        <f>IF([@[Route ID]]="","",IFERROR(INDEX(tblRoutes[Destination],MATCH([@[Route ID]],tblRoutes[Route ID],0)),"Not Found"))</f>
        <v/>
      </c>
      <c r="H186" s="28" t="n"/>
      <c r="I186" s="28" t="n"/>
      <c r="J186" s="25">
        <f>IF(OR([@[Start Date/Time]]="",[@[End Date/Time]]=""),"",IFERROR(([@[End Date/Time]]-[@[Start Date/Time]])*24,""))</f>
        <v/>
      </c>
      <c r="K186" s="26" t="n"/>
      <c r="L186" s="24">
        <f>IF([@[Driver ID]]="","",IFERROR(INDEX(tblDrivers[Driver Name],MATCH([@[Driver ID]],tblDrivers[Driver ID],0)),"Not Found"))</f>
        <v/>
      </c>
      <c r="M186" s="26" t="n"/>
      <c r="N186" s="24">
        <f>IF([@[Vehicle ID]]="","",IFERROR(INDEX(tblVehicles[Unit Description],MATCH([@[Vehicle ID]],tblVehicles[Vehicle ID],0)),"Not Found"))</f>
        <v/>
      </c>
      <c r="O186" s="53">
        <f>IF([@[Route ID]]="","",IFERROR(INDEX(tblRoutes[Scheduled Miles],MATCH([@[Route ID]],tblRoutes[Route ID],0)),""))</f>
        <v/>
      </c>
      <c r="P186" s="16">
        <f>IF([@[Route ID]]="","",IFERROR(INDEX(tblRoutes[Planned Stops],MATCH([@[Route ID]],tblRoutes[Route ID],0)),""))</f>
        <v/>
      </c>
      <c r="Q186" s="53">
        <f>IF(OR([@[Scheduled Miles]]="",[@[Vehicle ID]]=""),"",IFERROR([@[Scheduled Miles]]/INDEX(tblVehicles[MPG],MATCH([@[Vehicle ID]],tblVehicles[Vehicle ID],0)),""))</f>
        <v/>
      </c>
      <c r="R186" s="57">
        <f>IF(OR([@[Estimated Gallons]]="",[@[Estimated Hours]]="",[@[Driver ID]]=""),"",IFERROR([@[Estimated Gallons]]*'Settings'!$B$4+[@[Scheduled Miles]]*'Settings'!$B$5+[@[Estimated Hours]]*INDEX(tblDrivers[Hourly Rate],MATCH([@[Driver ID]],tblDrivers[Driver ID],0)),""))</f>
        <v/>
      </c>
      <c r="S186" s="26" t="n"/>
      <c r="T186" s="30" t="n"/>
      <c r="U18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8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8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86" s="23">
        <f>IF(COUNTA([@[Roster ID]],[@[Service Date]],[@[Route ID]],[@[Scheduled Start]],[@[Scheduled End]],[@[Driver ID]],[@[Vehicle ID]],[@Status],[@[Dispatch Notes]])=0,"",IF([@Status]="Canceled","Not Required",IF(AND([@[Driver Check]]="OK",[@[Vehicle Check]]="OK",[@[Schedule Check]]="OK"),"OK","Review")))</f>
        <v/>
      </c>
      <c r="Y186" s="58">
        <f>IF(OR([@[Service Date]]="",[@[Scheduled Start]]=""),"",IFERROR([@[Service Date]]+[@[Scheduled Start]],""))</f>
        <v/>
      </c>
      <c r="Z186" s="58">
        <f>IF(OR([@[Service Date]]="",[@[Scheduled Start]]="",[@[Scheduled End]]=""),"",IFERROR([@[Service Date]]+[@[Scheduled End]]+IF([@[Scheduled End]]&lt;[@[Scheduled Start]],1,0),""))</f>
        <v/>
      </c>
    </row>
    <row r="187">
      <c r="A187" s="26" t="n"/>
      <c r="B187" s="56" t="n"/>
      <c r="C187" s="23">
        <f>IF([@[Service Date]]="","",TEXT([@[Service Date]],"ddd"))</f>
        <v/>
      </c>
      <c r="D187" s="26" t="n"/>
      <c r="E187" s="24">
        <f>IF([@[Route ID]]="","",IFERROR(INDEX(tblRoutes[Route Name],MATCH([@[Route ID]],tblRoutes[Route ID],0)),"Not Found"))</f>
        <v/>
      </c>
      <c r="F187" s="24">
        <f>IF([@[Route ID]]="","",IFERROR(INDEX(tblRoutes[Origin],MATCH([@[Route ID]],tblRoutes[Route ID],0)),"Not Found"))</f>
        <v/>
      </c>
      <c r="G187" s="24">
        <f>IF([@[Route ID]]="","",IFERROR(INDEX(tblRoutes[Destination],MATCH([@[Route ID]],tblRoutes[Route ID],0)),"Not Found"))</f>
        <v/>
      </c>
      <c r="H187" s="28" t="n"/>
      <c r="I187" s="28" t="n"/>
      <c r="J187" s="25">
        <f>IF(OR([@[Start Date/Time]]="",[@[End Date/Time]]=""),"",IFERROR(([@[End Date/Time]]-[@[Start Date/Time]])*24,""))</f>
        <v/>
      </c>
      <c r="K187" s="26" t="n"/>
      <c r="L187" s="24">
        <f>IF([@[Driver ID]]="","",IFERROR(INDEX(tblDrivers[Driver Name],MATCH([@[Driver ID]],tblDrivers[Driver ID],0)),"Not Found"))</f>
        <v/>
      </c>
      <c r="M187" s="26" t="n"/>
      <c r="N187" s="24">
        <f>IF([@[Vehicle ID]]="","",IFERROR(INDEX(tblVehicles[Unit Description],MATCH([@[Vehicle ID]],tblVehicles[Vehicle ID],0)),"Not Found"))</f>
        <v/>
      </c>
      <c r="O187" s="53">
        <f>IF([@[Route ID]]="","",IFERROR(INDEX(tblRoutes[Scheduled Miles],MATCH([@[Route ID]],tblRoutes[Route ID],0)),""))</f>
        <v/>
      </c>
      <c r="P187" s="16">
        <f>IF([@[Route ID]]="","",IFERROR(INDEX(tblRoutes[Planned Stops],MATCH([@[Route ID]],tblRoutes[Route ID],0)),""))</f>
        <v/>
      </c>
      <c r="Q187" s="53">
        <f>IF(OR([@[Scheduled Miles]]="",[@[Vehicle ID]]=""),"",IFERROR([@[Scheduled Miles]]/INDEX(tblVehicles[MPG],MATCH([@[Vehicle ID]],tblVehicles[Vehicle ID],0)),""))</f>
        <v/>
      </c>
      <c r="R187" s="57">
        <f>IF(OR([@[Estimated Gallons]]="",[@[Estimated Hours]]="",[@[Driver ID]]=""),"",IFERROR([@[Estimated Gallons]]*'Settings'!$B$4+[@[Scheduled Miles]]*'Settings'!$B$5+[@[Estimated Hours]]*INDEX(tblDrivers[Hourly Rate],MATCH([@[Driver ID]],tblDrivers[Driver ID],0)),""))</f>
        <v/>
      </c>
      <c r="S187" s="26" t="n"/>
      <c r="T187" s="30" t="n"/>
      <c r="U18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8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8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87" s="23">
        <f>IF(COUNTA([@[Roster ID]],[@[Service Date]],[@[Route ID]],[@[Scheduled Start]],[@[Scheduled End]],[@[Driver ID]],[@[Vehicle ID]],[@Status],[@[Dispatch Notes]])=0,"",IF([@Status]="Canceled","Not Required",IF(AND([@[Driver Check]]="OK",[@[Vehicle Check]]="OK",[@[Schedule Check]]="OK"),"OK","Review")))</f>
        <v/>
      </c>
      <c r="Y187" s="58">
        <f>IF(OR([@[Service Date]]="",[@[Scheduled Start]]=""),"",IFERROR([@[Service Date]]+[@[Scheduled Start]],""))</f>
        <v/>
      </c>
      <c r="Z187" s="58">
        <f>IF(OR([@[Service Date]]="",[@[Scheduled Start]]="",[@[Scheduled End]]=""),"",IFERROR([@[Service Date]]+[@[Scheduled End]]+IF([@[Scheduled End]]&lt;[@[Scheduled Start]],1,0),""))</f>
        <v/>
      </c>
    </row>
    <row r="188">
      <c r="A188" s="26" t="n"/>
      <c r="B188" s="56" t="n"/>
      <c r="C188" s="23">
        <f>IF([@[Service Date]]="","",TEXT([@[Service Date]],"ddd"))</f>
        <v/>
      </c>
      <c r="D188" s="26" t="n"/>
      <c r="E188" s="24">
        <f>IF([@[Route ID]]="","",IFERROR(INDEX(tblRoutes[Route Name],MATCH([@[Route ID]],tblRoutes[Route ID],0)),"Not Found"))</f>
        <v/>
      </c>
      <c r="F188" s="24">
        <f>IF([@[Route ID]]="","",IFERROR(INDEX(tblRoutes[Origin],MATCH([@[Route ID]],tblRoutes[Route ID],0)),"Not Found"))</f>
        <v/>
      </c>
      <c r="G188" s="24">
        <f>IF([@[Route ID]]="","",IFERROR(INDEX(tblRoutes[Destination],MATCH([@[Route ID]],tblRoutes[Route ID],0)),"Not Found"))</f>
        <v/>
      </c>
      <c r="H188" s="28" t="n"/>
      <c r="I188" s="28" t="n"/>
      <c r="J188" s="25">
        <f>IF(OR([@[Start Date/Time]]="",[@[End Date/Time]]=""),"",IFERROR(([@[End Date/Time]]-[@[Start Date/Time]])*24,""))</f>
        <v/>
      </c>
      <c r="K188" s="26" t="n"/>
      <c r="L188" s="24">
        <f>IF([@[Driver ID]]="","",IFERROR(INDEX(tblDrivers[Driver Name],MATCH([@[Driver ID]],tblDrivers[Driver ID],0)),"Not Found"))</f>
        <v/>
      </c>
      <c r="M188" s="26" t="n"/>
      <c r="N188" s="24">
        <f>IF([@[Vehicle ID]]="","",IFERROR(INDEX(tblVehicles[Unit Description],MATCH([@[Vehicle ID]],tblVehicles[Vehicle ID],0)),"Not Found"))</f>
        <v/>
      </c>
      <c r="O188" s="53">
        <f>IF([@[Route ID]]="","",IFERROR(INDEX(tblRoutes[Scheduled Miles],MATCH([@[Route ID]],tblRoutes[Route ID],0)),""))</f>
        <v/>
      </c>
      <c r="P188" s="16">
        <f>IF([@[Route ID]]="","",IFERROR(INDEX(tblRoutes[Planned Stops],MATCH([@[Route ID]],tblRoutes[Route ID],0)),""))</f>
        <v/>
      </c>
      <c r="Q188" s="53">
        <f>IF(OR([@[Scheduled Miles]]="",[@[Vehicle ID]]=""),"",IFERROR([@[Scheduled Miles]]/INDEX(tblVehicles[MPG],MATCH([@[Vehicle ID]],tblVehicles[Vehicle ID],0)),""))</f>
        <v/>
      </c>
      <c r="R188" s="57">
        <f>IF(OR([@[Estimated Gallons]]="",[@[Estimated Hours]]="",[@[Driver ID]]=""),"",IFERROR([@[Estimated Gallons]]*'Settings'!$B$4+[@[Scheduled Miles]]*'Settings'!$B$5+[@[Estimated Hours]]*INDEX(tblDrivers[Hourly Rate],MATCH([@[Driver ID]],tblDrivers[Driver ID],0)),""))</f>
        <v/>
      </c>
      <c r="S188" s="26" t="n"/>
      <c r="T188" s="30" t="n"/>
      <c r="U18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8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8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88" s="23">
        <f>IF(COUNTA([@[Roster ID]],[@[Service Date]],[@[Route ID]],[@[Scheduled Start]],[@[Scheduled End]],[@[Driver ID]],[@[Vehicle ID]],[@Status],[@[Dispatch Notes]])=0,"",IF([@Status]="Canceled","Not Required",IF(AND([@[Driver Check]]="OK",[@[Vehicle Check]]="OK",[@[Schedule Check]]="OK"),"OK","Review")))</f>
        <v/>
      </c>
      <c r="Y188" s="58">
        <f>IF(OR([@[Service Date]]="",[@[Scheduled Start]]=""),"",IFERROR([@[Service Date]]+[@[Scheduled Start]],""))</f>
        <v/>
      </c>
      <c r="Z188" s="58">
        <f>IF(OR([@[Service Date]]="",[@[Scheduled Start]]="",[@[Scheduled End]]=""),"",IFERROR([@[Service Date]]+[@[Scheduled End]]+IF([@[Scheduled End]]&lt;[@[Scheduled Start]],1,0),""))</f>
        <v/>
      </c>
    </row>
    <row r="189">
      <c r="A189" s="26" t="n"/>
      <c r="B189" s="56" t="n"/>
      <c r="C189" s="23">
        <f>IF([@[Service Date]]="","",TEXT([@[Service Date]],"ddd"))</f>
        <v/>
      </c>
      <c r="D189" s="26" t="n"/>
      <c r="E189" s="24">
        <f>IF([@[Route ID]]="","",IFERROR(INDEX(tblRoutes[Route Name],MATCH([@[Route ID]],tblRoutes[Route ID],0)),"Not Found"))</f>
        <v/>
      </c>
      <c r="F189" s="24">
        <f>IF([@[Route ID]]="","",IFERROR(INDEX(tblRoutes[Origin],MATCH([@[Route ID]],tblRoutes[Route ID],0)),"Not Found"))</f>
        <v/>
      </c>
      <c r="G189" s="24">
        <f>IF([@[Route ID]]="","",IFERROR(INDEX(tblRoutes[Destination],MATCH([@[Route ID]],tblRoutes[Route ID],0)),"Not Found"))</f>
        <v/>
      </c>
      <c r="H189" s="28" t="n"/>
      <c r="I189" s="28" t="n"/>
      <c r="J189" s="25">
        <f>IF(OR([@[Start Date/Time]]="",[@[End Date/Time]]=""),"",IFERROR(([@[End Date/Time]]-[@[Start Date/Time]])*24,""))</f>
        <v/>
      </c>
      <c r="K189" s="26" t="n"/>
      <c r="L189" s="24">
        <f>IF([@[Driver ID]]="","",IFERROR(INDEX(tblDrivers[Driver Name],MATCH([@[Driver ID]],tblDrivers[Driver ID],0)),"Not Found"))</f>
        <v/>
      </c>
      <c r="M189" s="26" t="n"/>
      <c r="N189" s="24">
        <f>IF([@[Vehicle ID]]="","",IFERROR(INDEX(tblVehicles[Unit Description],MATCH([@[Vehicle ID]],tblVehicles[Vehicle ID],0)),"Not Found"))</f>
        <v/>
      </c>
      <c r="O189" s="53">
        <f>IF([@[Route ID]]="","",IFERROR(INDEX(tblRoutes[Scheduled Miles],MATCH([@[Route ID]],tblRoutes[Route ID],0)),""))</f>
        <v/>
      </c>
      <c r="P189" s="16">
        <f>IF([@[Route ID]]="","",IFERROR(INDEX(tblRoutes[Planned Stops],MATCH([@[Route ID]],tblRoutes[Route ID],0)),""))</f>
        <v/>
      </c>
      <c r="Q189" s="53">
        <f>IF(OR([@[Scheduled Miles]]="",[@[Vehicle ID]]=""),"",IFERROR([@[Scheduled Miles]]/INDEX(tblVehicles[MPG],MATCH([@[Vehicle ID]],tblVehicles[Vehicle ID],0)),""))</f>
        <v/>
      </c>
      <c r="R189" s="57">
        <f>IF(OR([@[Estimated Gallons]]="",[@[Estimated Hours]]="",[@[Driver ID]]=""),"",IFERROR([@[Estimated Gallons]]*'Settings'!$B$4+[@[Scheduled Miles]]*'Settings'!$B$5+[@[Estimated Hours]]*INDEX(tblDrivers[Hourly Rate],MATCH([@[Driver ID]],tblDrivers[Driver ID],0)),""))</f>
        <v/>
      </c>
      <c r="S189" s="26" t="n"/>
      <c r="T189" s="30" t="n"/>
      <c r="U18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8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8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89" s="23">
        <f>IF(COUNTA([@[Roster ID]],[@[Service Date]],[@[Route ID]],[@[Scheduled Start]],[@[Scheduled End]],[@[Driver ID]],[@[Vehicle ID]],[@Status],[@[Dispatch Notes]])=0,"",IF([@Status]="Canceled","Not Required",IF(AND([@[Driver Check]]="OK",[@[Vehicle Check]]="OK",[@[Schedule Check]]="OK"),"OK","Review")))</f>
        <v/>
      </c>
      <c r="Y189" s="58">
        <f>IF(OR([@[Service Date]]="",[@[Scheduled Start]]=""),"",IFERROR([@[Service Date]]+[@[Scheduled Start]],""))</f>
        <v/>
      </c>
      <c r="Z189" s="58">
        <f>IF(OR([@[Service Date]]="",[@[Scheduled Start]]="",[@[Scheduled End]]=""),"",IFERROR([@[Service Date]]+[@[Scheduled End]]+IF([@[Scheduled End]]&lt;[@[Scheduled Start]],1,0),""))</f>
        <v/>
      </c>
    </row>
    <row r="190">
      <c r="A190" s="26" t="n"/>
      <c r="B190" s="56" t="n"/>
      <c r="C190" s="23">
        <f>IF([@[Service Date]]="","",TEXT([@[Service Date]],"ddd"))</f>
        <v/>
      </c>
      <c r="D190" s="26" t="n"/>
      <c r="E190" s="24">
        <f>IF([@[Route ID]]="","",IFERROR(INDEX(tblRoutes[Route Name],MATCH([@[Route ID]],tblRoutes[Route ID],0)),"Not Found"))</f>
        <v/>
      </c>
      <c r="F190" s="24">
        <f>IF([@[Route ID]]="","",IFERROR(INDEX(tblRoutes[Origin],MATCH([@[Route ID]],tblRoutes[Route ID],0)),"Not Found"))</f>
        <v/>
      </c>
      <c r="G190" s="24">
        <f>IF([@[Route ID]]="","",IFERROR(INDEX(tblRoutes[Destination],MATCH([@[Route ID]],tblRoutes[Route ID],0)),"Not Found"))</f>
        <v/>
      </c>
      <c r="H190" s="28" t="n"/>
      <c r="I190" s="28" t="n"/>
      <c r="J190" s="25">
        <f>IF(OR([@[Start Date/Time]]="",[@[End Date/Time]]=""),"",IFERROR(([@[End Date/Time]]-[@[Start Date/Time]])*24,""))</f>
        <v/>
      </c>
      <c r="K190" s="26" t="n"/>
      <c r="L190" s="24">
        <f>IF([@[Driver ID]]="","",IFERROR(INDEX(tblDrivers[Driver Name],MATCH([@[Driver ID]],tblDrivers[Driver ID],0)),"Not Found"))</f>
        <v/>
      </c>
      <c r="M190" s="26" t="n"/>
      <c r="N190" s="24">
        <f>IF([@[Vehicle ID]]="","",IFERROR(INDEX(tblVehicles[Unit Description],MATCH([@[Vehicle ID]],tblVehicles[Vehicle ID],0)),"Not Found"))</f>
        <v/>
      </c>
      <c r="O190" s="53">
        <f>IF([@[Route ID]]="","",IFERROR(INDEX(tblRoutes[Scheduled Miles],MATCH([@[Route ID]],tblRoutes[Route ID],0)),""))</f>
        <v/>
      </c>
      <c r="P190" s="16">
        <f>IF([@[Route ID]]="","",IFERROR(INDEX(tblRoutes[Planned Stops],MATCH([@[Route ID]],tblRoutes[Route ID],0)),""))</f>
        <v/>
      </c>
      <c r="Q190" s="53">
        <f>IF(OR([@[Scheduled Miles]]="",[@[Vehicle ID]]=""),"",IFERROR([@[Scheduled Miles]]/INDEX(tblVehicles[MPG],MATCH([@[Vehicle ID]],tblVehicles[Vehicle ID],0)),""))</f>
        <v/>
      </c>
      <c r="R190" s="57">
        <f>IF(OR([@[Estimated Gallons]]="",[@[Estimated Hours]]="",[@[Driver ID]]=""),"",IFERROR([@[Estimated Gallons]]*'Settings'!$B$4+[@[Scheduled Miles]]*'Settings'!$B$5+[@[Estimated Hours]]*INDEX(tblDrivers[Hourly Rate],MATCH([@[Driver ID]],tblDrivers[Driver ID],0)),""))</f>
        <v/>
      </c>
      <c r="S190" s="26" t="n"/>
      <c r="T190" s="30" t="n"/>
      <c r="U19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9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9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90" s="23">
        <f>IF(COUNTA([@[Roster ID]],[@[Service Date]],[@[Route ID]],[@[Scheduled Start]],[@[Scheduled End]],[@[Driver ID]],[@[Vehicle ID]],[@Status],[@[Dispatch Notes]])=0,"",IF([@Status]="Canceled","Not Required",IF(AND([@[Driver Check]]="OK",[@[Vehicle Check]]="OK",[@[Schedule Check]]="OK"),"OK","Review")))</f>
        <v/>
      </c>
      <c r="Y190" s="58">
        <f>IF(OR([@[Service Date]]="",[@[Scheduled Start]]=""),"",IFERROR([@[Service Date]]+[@[Scheduled Start]],""))</f>
        <v/>
      </c>
      <c r="Z190" s="58">
        <f>IF(OR([@[Service Date]]="",[@[Scheduled Start]]="",[@[Scheduled End]]=""),"",IFERROR([@[Service Date]]+[@[Scheduled End]]+IF([@[Scheduled End]]&lt;[@[Scheduled Start]],1,0),""))</f>
        <v/>
      </c>
    </row>
    <row r="191">
      <c r="A191" s="26" t="n"/>
      <c r="B191" s="56" t="n"/>
      <c r="C191" s="23">
        <f>IF([@[Service Date]]="","",TEXT([@[Service Date]],"ddd"))</f>
        <v/>
      </c>
      <c r="D191" s="26" t="n"/>
      <c r="E191" s="24">
        <f>IF([@[Route ID]]="","",IFERROR(INDEX(tblRoutes[Route Name],MATCH([@[Route ID]],tblRoutes[Route ID],0)),"Not Found"))</f>
        <v/>
      </c>
      <c r="F191" s="24">
        <f>IF([@[Route ID]]="","",IFERROR(INDEX(tblRoutes[Origin],MATCH([@[Route ID]],tblRoutes[Route ID],0)),"Not Found"))</f>
        <v/>
      </c>
      <c r="G191" s="24">
        <f>IF([@[Route ID]]="","",IFERROR(INDEX(tblRoutes[Destination],MATCH([@[Route ID]],tblRoutes[Route ID],0)),"Not Found"))</f>
        <v/>
      </c>
      <c r="H191" s="28" t="n"/>
      <c r="I191" s="28" t="n"/>
      <c r="J191" s="25">
        <f>IF(OR([@[Start Date/Time]]="",[@[End Date/Time]]=""),"",IFERROR(([@[End Date/Time]]-[@[Start Date/Time]])*24,""))</f>
        <v/>
      </c>
      <c r="K191" s="26" t="n"/>
      <c r="L191" s="24">
        <f>IF([@[Driver ID]]="","",IFERROR(INDEX(tblDrivers[Driver Name],MATCH([@[Driver ID]],tblDrivers[Driver ID],0)),"Not Found"))</f>
        <v/>
      </c>
      <c r="M191" s="26" t="n"/>
      <c r="N191" s="24">
        <f>IF([@[Vehicle ID]]="","",IFERROR(INDEX(tblVehicles[Unit Description],MATCH([@[Vehicle ID]],tblVehicles[Vehicle ID],0)),"Not Found"))</f>
        <v/>
      </c>
      <c r="O191" s="53">
        <f>IF([@[Route ID]]="","",IFERROR(INDEX(tblRoutes[Scheduled Miles],MATCH([@[Route ID]],tblRoutes[Route ID],0)),""))</f>
        <v/>
      </c>
      <c r="P191" s="16">
        <f>IF([@[Route ID]]="","",IFERROR(INDEX(tblRoutes[Planned Stops],MATCH([@[Route ID]],tblRoutes[Route ID],0)),""))</f>
        <v/>
      </c>
      <c r="Q191" s="53">
        <f>IF(OR([@[Scheduled Miles]]="",[@[Vehicle ID]]=""),"",IFERROR([@[Scheduled Miles]]/INDEX(tblVehicles[MPG],MATCH([@[Vehicle ID]],tblVehicles[Vehicle ID],0)),""))</f>
        <v/>
      </c>
      <c r="R191" s="57">
        <f>IF(OR([@[Estimated Gallons]]="",[@[Estimated Hours]]="",[@[Driver ID]]=""),"",IFERROR([@[Estimated Gallons]]*'Settings'!$B$4+[@[Scheduled Miles]]*'Settings'!$B$5+[@[Estimated Hours]]*INDEX(tblDrivers[Hourly Rate],MATCH([@[Driver ID]],tblDrivers[Driver ID],0)),""))</f>
        <v/>
      </c>
      <c r="S191" s="26" t="n"/>
      <c r="T191" s="30" t="n"/>
      <c r="U19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9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9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91" s="23">
        <f>IF(COUNTA([@[Roster ID]],[@[Service Date]],[@[Route ID]],[@[Scheduled Start]],[@[Scheduled End]],[@[Driver ID]],[@[Vehicle ID]],[@Status],[@[Dispatch Notes]])=0,"",IF([@Status]="Canceled","Not Required",IF(AND([@[Driver Check]]="OK",[@[Vehicle Check]]="OK",[@[Schedule Check]]="OK"),"OK","Review")))</f>
        <v/>
      </c>
      <c r="Y191" s="58">
        <f>IF(OR([@[Service Date]]="",[@[Scheduled Start]]=""),"",IFERROR([@[Service Date]]+[@[Scheduled Start]],""))</f>
        <v/>
      </c>
      <c r="Z191" s="58">
        <f>IF(OR([@[Service Date]]="",[@[Scheduled Start]]="",[@[Scheduled End]]=""),"",IFERROR([@[Service Date]]+[@[Scheduled End]]+IF([@[Scheduled End]]&lt;[@[Scheduled Start]],1,0),""))</f>
        <v/>
      </c>
    </row>
    <row r="192">
      <c r="A192" s="26" t="n"/>
      <c r="B192" s="56" t="n"/>
      <c r="C192" s="23">
        <f>IF([@[Service Date]]="","",TEXT([@[Service Date]],"ddd"))</f>
        <v/>
      </c>
      <c r="D192" s="26" t="n"/>
      <c r="E192" s="24">
        <f>IF([@[Route ID]]="","",IFERROR(INDEX(tblRoutes[Route Name],MATCH([@[Route ID]],tblRoutes[Route ID],0)),"Not Found"))</f>
        <v/>
      </c>
      <c r="F192" s="24">
        <f>IF([@[Route ID]]="","",IFERROR(INDEX(tblRoutes[Origin],MATCH([@[Route ID]],tblRoutes[Route ID],0)),"Not Found"))</f>
        <v/>
      </c>
      <c r="G192" s="24">
        <f>IF([@[Route ID]]="","",IFERROR(INDEX(tblRoutes[Destination],MATCH([@[Route ID]],tblRoutes[Route ID],0)),"Not Found"))</f>
        <v/>
      </c>
      <c r="H192" s="28" t="n"/>
      <c r="I192" s="28" t="n"/>
      <c r="J192" s="25">
        <f>IF(OR([@[Start Date/Time]]="",[@[End Date/Time]]=""),"",IFERROR(([@[End Date/Time]]-[@[Start Date/Time]])*24,""))</f>
        <v/>
      </c>
      <c r="K192" s="26" t="n"/>
      <c r="L192" s="24">
        <f>IF([@[Driver ID]]="","",IFERROR(INDEX(tblDrivers[Driver Name],MATCH([@[Driver ID]],tblDrivers[Driver ID],0)),"Not Found"))</f>
        <v/>
      </c>
      <c r="M192" s="26" t="n"/>
      <c r="N192" s="24">
        <f>IF([@[Vehicle ID]]="","",IFERROR(INDEX(tblVehicles[Unit Description],MATCH([@[Vehicle ID]],tblVehicles[Vehicle ID],0)),"Not Found"))</f>
        <v/>
      </c>
      <c r="O192" s="53">
        <f>IF([@[Route ID]]="","",IFERROR(INDEX(tblRoutes[Scheduled Miles],MATCH([@[Route ID]],tblRoutes[Route ID],0)),""))</f>
        <v/>
      </c>
      <c r="P192" s="16">
        <f>IF([@[Route ID]]="","",IFERROR(INDEX(tblRoutes[Planned Stops],MATCH([@[Route ID]],tblRoutes[Route ID],0)),""))</f>
        <v/>
      </c>
      <c r="Q192" s="53">
        <f>IF(OR([@[Scheduled Miles]]="",[@[Vehicle ID]]=""),"",IFERROR([@[Scheduled Miles]]/INDEX(tblVehicles[MPG],MATCH([@[Vehicle ID]],tblVehicles[Vehicle ID],0)),""))</f>
        <v/>
      </c>
      <c r="R192" s="57">
        <f>IF(OR([@[Estimated Gallons]]="",[@[Estimated Hours]]="",[@[Driver ID]]=""),"",IFERROR([@[Estimated Gallons]]*'Settings'!$B$4+[@[Scheduled Miles]]*'Settings'!$B$5+[@[Estimated Hours]]*INDEX(tblDrivers[Hourly Rate],MATCH([@[Driver ID]],tblDrivers[Driver ID],0)),""))</f>
        <v/>
      </c>
      <c r="S192" s="26" t="n"/>
      <c r="T192" s="30" t="n"/>
      <c r="U19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9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9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92" s="23">
        <f>IF(COUNTA([@[Roster ID]],[@[Service Date]],[@[Route ID]],[@[Scheduled Start]],[@[Scheduled End]],[@[Driver ID]],[@[Vehicle ID]],[@Status],[@[Dispatch Notes]])=0,"",IF([@Status]="Canceled","Not Required",IF(AND([@[Driver Check]]="OK",[@[Vehicle Check]]="OK",[@[Schedule Check]]="OK"),"OK","Review")))</f>
        <v/>
      </c>
      <c r="Y192" s="58">
        <f>IF(OR([@[Service Date]]="",[@[Scheduled Start]]=""),"",IFERROR([@[Service Date]]+[@[Scheduled Start]],""))</f>
        <v/>
      </c>
      <c r="Z192" s="58">
        <f>IF(OR([@[Service Date]]="",[@[Scheduled Start]]="",[@[Scheduled End]]=""),"",IFERROR([@[Service Date]]+[@[Scheduled End]]+IF([@[Scheduled End]]&lt;[@[Scheduled Start]],1,0),""))</f>
        <v/>
      </c>
    </row>
    <row r="193">
      <c r="A193" s="26" t="n"/>
      <c r="B193" s="56" t="n"/>
      <c r="C193" s="23">
        <f>IF([@[Service Date]]="","",TEXT([@[Service Date]],"ddd"))</f>
        <v/>
      </c>
      <c r="D193" s="26" t="n"/>
      <c r="E193" s="24">
        <f>IF([@[Route ID]]="","",IFERROR(INDEX(tblRoutes[Route Name],MATCH([@[Route ID]],tblRoutes[Route ID],0)),"Not Found"))</f>
        <v/>
      </c>
      <c r="F193" s="24">
        <f>IF([@[Route ID]]="","",IFERROR(INDEX(tblRoutes[Origin],MATCH([@[Route ID]],tblRoutes[Route ID],0)),"Not Found"))</f>
        <v/>
      </c>
      <c r="G193" s="24">
        <f>IF([@[Route ID]]="","",IFERROR(INDEX(tblRoutes[Destination],MATCH([@[Route ID]],tblRoutes[Route ID],0)),"Not Found"))</f>
        <v/>
      </c>
      <c r="H193" s="28" t="n"/>
      <c r="I193" s="28" t="n"/>
      <c r="J193" s="25">
        <f>IF(OR([@[Start Date/Time]]="",[@[End Date/Time]]=""),"",IFERROR(([@[End Date/Time]]-[@[Start Date/Time]])*24,""))</f>
        <v/>
      </c>
      <c r="K193" s="26" t="n"/>
      <c r="L193" s="24">
        <f>IF([@[Driver ID]]="","",IFERROR(INDEX(tblDrivers[Driver Name],MATCH([@[Driver ID]],tblDrivers[Driver ID],0)),"Not Found"))</f>
        <v/>
      </c>
      <c r="M193" s="26" t="n"/>
      <c r="N193" s="24">
        <f>IF([@[Vehicle ID]]="","",IFERROR(INDEX(tblVehicles[Unit Description],MATCH([@[Vehicle ID]],tblVehicles[Vehicle ID],0)),"Not Found"))</f>
        <v/>
      </c>
      <c r="O193" s="53">
        <f>IF([@[Route ID]]="","",IFERROR(INDEX(tblRoutes[Scheduled Miles],MATCH([@[Route ID]],tblRoutes[Route ID],0)),""))</f>
        <v/>
      </c>
      <c r="P193" s="16">
        <f>IF([@[Route ID]]="","",IFERROR(INDEX(tblRoutes[Planned Stops],MATCH([@[Route ID]],tblRoutes[Route ID],0)),""))</f>
        <v/>
      </c>
      <c r="Q193" s="53">
        <f>IF(OR([@[Scheduled Miles]]="",[@[Vehicle ID]]=""),"",IFERROR([@[Scheduled Miles]]/INDEX(tblVehicles[MPG],MATCH([@[Vehicle ID]],tblVehicles[Vehicle ID],0)),""))</f>
        <v/>
      </c>
      <c r="R193" s="57">
        <f>IF(OR([@[Estimated Gallons]]="",[@[Estimated Hours]]="",[@[Driver ID]]=""),"",IFERROR([@[Estimated Gallons]]*'Settings'!$B$4+[@[Scheduled Miles]]*'Settings'!$B$5+[@[Estimated Hours]]*INDEX(tblDrivers[Hourly Rate],MATCH([@[Driver ID]],tblDrivers[Driver ID],0)),""))</f>
        <v/>
      </c>
      <c r="S193" s="26" t="n"/>
      <c r="T193" s="30" t="n"/>
      <c r="U19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9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9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93" s="23">
        <f>IF(COUNTA([@[Roster ID]],[@[Service Date]],[@[Route ID]],[@[Scheduled Start]],[@[Scheduled End]],[@[Driver ID]],[@[Vehicle ID]],[@Status],[@[Dispatch Notes]])=0,"",IF([@Status]="Canceled","Not Required",IF(AND([@[Driver Check]]="OK",[@[Vehicle Check]]="OK",[@[Schedule Check]]="OK"),"OK","Review")))</f>
        <v/>
      </c>
      <c r="Y193" s="58">
        <f>IF(OR([@[Service Date]]="",[@[Scheduled Start]]=""),"",IFERROR([@[Service Date]]+[@[Scheduled Start]],""))</f>
        <v/>
      </c>
      <c r="Z193" s="58">
        <f>IF(OR([@[Service Date]]="",[@[Scheduled Start]]="",[@[Scheduled End]]=""),"",IFERROR([@[Service Date]]+[@[Scheduled End]]+IF([@[Scheduled End]]&lt;[@[Scheduled Start]],1,0),""))</f>
        <v/>
      </c>
    </row>
    <row r="194">
      <c r="A194" s="26" t="n"/>
      <c r="B194" s="56" t="n"/>
      <c r="C194" s="23">
        <f>IF([@[Service Date]]="","",TEXT([@[Service Date]],"ddd"))</f>
        <v/>
      </c>
      <c r="D194" s="26" t="n"/>
      <c r="E194" s="24">
        <f>IF([@[Route ID]]="","",IFERROR(INDEX(tblRoutes[Route Name],MATCH([@[Route ID]],tblRoutes[Route ID],0)),"Not Found"))</f>
        <v/>
      </c>
      <c r="F194" s="24">
        <f>IF([@[Route ID]]="","",IFERROR(INDEX(tblRoutes[Origin],MATCH([@[Route ID]],tblRoutes[Route ID],0)),"Not Found"))</f>
        <v/>
      </c>
      <c r="G194" s="24">
        <f>IF([@[Route ID]]="","",IFERROR(INDEX(tblRoutes[Destination],MATCH([@[Route ID]],tblRoutes[Route ID],0)),"Not Found"))</f>
        <v/>
      </c>
      <c r="H194" s="28" t="n"/>
      <c r="I194" s="28" t="n"/>
      <c r="J194" s="25">
        <f>IF(OR([@[Start Date/Time]]="",[@[End Date/Time]]=""),"",IFERROR(([@[End Date/Time]]-[@[Start Date/Time]])*24,""))</f>
        <v/>
      </c>
      <c r="K194" s="26" t="n"/>
      <c r="L194" s="24">
        <f>IF([@[Driver ID]]="","",IFERROR(INDEX(tblDrivers[Driver Name],MATCH([@[Driver ID]],tblDrivers[Driver ID],0)),"Not Found"))</f>
        <v/>
      </c>
      <c r="M194" s="26" t="n"/>
      <c r="N194" s="24">
        <f>IF([@[Vehicle ID]]="","",IFERROR(INDEX(tblVehicles[Unit Description],MATCH([@[Vehicle ID]],tblVehicles[Vehicle ID],0)),"Not Found"))</f>
        <v/>
      </c>
      <c r="O194" s="53">
        <f>IF([@[Route ID]]="","",IFERROR(INDEX(tblRoutes[Scheduled Miles],MATCH([@[Route ID]],tblRoutes[Route ID],0)),""))</f>
        <v/>
      </c>
      <c r="P194" s="16">
        <f>IF([@[Route ID]]="","",IFERROR(INDEX(tblRoutes[Planned Stops],MATCH([@[Route ID]],tblRoutes[Route ID],0)),""))</f>
        <v/>
      </c>
      <c r="Q194" s="53">
        <f>IF(OR([@[Scheduled Miles]]="",[@[Vehicle ID]]=""),"",IFERROR([@[Scheduled Miles]]/INDEX(tblVehicles[MPG],MATCH([@[Vehicle ID]],tblVehicles[Vehicle ID],0)),""))</f>
        <v/>
      </c>
      <c r="R194" s="57">
        <f>IF(OR([@[Estimated Gallons]]="",[@[Estimated Hours]]="",[@[Driver ID]]=""),"",IFERROR([@[Estimated Gallons]]*'Settings'!$B$4+[@[Scheduled Miles]]*'Settings'!$B$5+[@[Estimated Hours]]*INDEX(tblDrivers[Hourly Rate],MATCH([@[Driver ID]],tblDrivers[Driver ID],0)),""))</f>
        <v/>
      </c>
      <c r="S194" s="26" t="n"/>
      <c r="T194" s="30" t="n"/>
      <c r="U19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9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9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94" s="23">
        <f>IF(COUNTA([@[Roster ID]],[@[Service Date]],[@[Route ID]],[@[Scheduled Start]],[@[Scheduled End]],[@[Driver ID]],[@[Vehicle ID]],[@Status],[@[Dispatch Notes]])=0,"",IF([@Status]="Canceled","Not Required",IF(AND([@[Driver Check]]="OK",[@[Vehicle Check]]="OK",[@[Schedule Check]]="OK"),"OK","Review")))</f>
        <v/>
      </c>
      <c r="Y194" s="58">
        <f>IF(OR([@[Service Date]]="",[@[Scheduled Start]]=""),"",IFERROR([@[Service Date]]+[@[Scheduled Start]],""))</f>
        <v/>
      </c>
      <c r="Z194" s="58">
        <f>IF(OR([@[Service Date]]="",[@[Scheduled Start]]="",[@[Scheduled End]]=""),"",IFERROR([@[Service Date]]+[@[Scheduled End]]+IF([@[Scheduled End]]&lt;[@[Scheduled Start]],1,0),""))</f>
        <v/>
      </c>
    </row>
    <row r="195">
      <c r="A195" s="26" t="n"/>
      <c r="B195" s="56" t="n"/>
      <c r="C195" s="23">
        <f>IF([@[Service Date]]="","",TEXT([@[Service Date]],"ddd"))</f>
        <v/>
      </c>
      <c r="D195" s="26" t="n"/>
      <c r="E195" s="24">
        <f>IF([@[Route ID]]="","",IFERROR(INDEX(tblRoutes[Route Name],MATCH([@[Route ID]],tblRoutes[Route ID],0)),"Not Found"))</f>
        <v/>
      </c>
      <c r="F195" s="24">
        <f>IF([@[Route ID]]="","",IFERROR(INDEX(tblRoutes[Origin],MATCH([@[Route ID]],tblRoutes[Route ID],0)),"Not Found"))</f>
        <v/>
      </c>
      <c r="G195" s="24">
        <f>IF([@[Route ID]]="","",IFERROR(INDEX(tblRoutes[Destination],MATCH([@[Route ID]],tblRoutes[Route ID],0)),"Not Found"))</f>
        <v/>
      </c>
      <c r="H195" s="28" t="n"/>
      <c r="I195" s="28" t="n"/>
      <c r="J195" s="25">
        <f>IF(OR([@[Start Date/Time]]="",[@[End Date/Time]]=""),"",IFERROR(([@[End Date/Time]]-[@[Start Date/Time]])*24,""))</f>
        <v/>
      </c>
      <c r="K195" s="26" t="n"/>
      <c r="L195" s="24">
        <f>IF([@[Driver ID]]="","",IFERROR(INDEX(tblDrivers[Driver Name],MATCH([@[Driver ID]],tblDrivers[Driver ID],0)),"Not Found"))</f>
        <v/>
      </c>
      <c r="M195" s="26" t="n"/>
      <c r="N195" s="24">
        <f>IF([@[Vehicle ID]]="","",IFERROR(INDEX(tblVehicles[Unit Description],MATCH([@[Vehicle ID]],tblVehicles[Vehicle ID],0)),"Not Found"))</f>
        <v/>
      </c>
      <c r="O195" s="53">
        <f>IF([@[Route ID]]="","",IFERROR(INDEX(tblRoutes[Scheduled Miles],MATCH([@[Route ID]],tblRoutes[Route ID],0)),""))</f>
        <v/>
      </c>
      <c r="P195" s="16">
        <f>IF([@[Route ID]]="","",IFERROR(INDEX(tblRoutes[Planned Stops],MATCH([@[Route ID]],tblRoutes[Route ID],0)),""))</f>
        <v/>
      </c>
      <c r="Q195" s="53">
        <f>IF(OR([@[Scheduled Miles]]="",[@[Vehicle ID]]=""),"",IFERROR([@[Scheduled Miles]]/INDEX(tblVehicles[MPG],MATCH([@[Vehicle ID]],tblVehicles[Vehicle ID],0)),""))</f>
        <v/>
      </c>
      <c r="R195" s="57">
        <f>IF(OR([@[Estimated Gallons]]="",[@[Estimated Hours]]="",[@[Driver ID]]=""),"",IFERROR([@[Estimated Gallons]]*'Settings'!$B$4+[@[Scheduled Miles]]*'Settings'!$B$5+[@[Estimated Hours]]*INDEX(tblDrivers[Hourly Rate],MATCH([@[Driver ID]],tblDrivers[Driver ID],0)),""))</f>
        <v/>
      </c>
      <c r="S195" s="26" t="n"/>
      <c r="T195" s="30" t="n"/>
      <c r="U19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9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9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95" s="23">
        <f>IF(COUNTA([@[Roster ID]],[@[Service Date]],[@[Route ID]],[@[Scheduled Start]],[@[Scheduled End]],[@[Driver ID]],[@[Vehicle ID]],[@Status],[@[Dispatch Notes]])=0,"",IF([@Status]="Canceled","Not Required",IF(AND([@[Driver Check]]="OK",[@[Vehicle Check]]="OK",[@[Schedule Check]]="OK"),"OK","Review")))</f>
        <v/>
      </c>
      <c r="Y195" s="58">
        <f>IF(OR([@[Service Date]]="",[@[Scheduled Start]]=""),"",IFERROR([@[Service Date]]+[@[Scheduled Start]],""))</f>
        <v/>
      </c>
      <c r="Z195" s="58">
        <f>IF(OR([@[Service Date]]="",[@[Scheduled Start]]="",[@[Scheduled End]]=""),"",IFERROR([@[Service Date]]+[@[Scheduled End]]+IF([@[Scheduled End]]&lt;[@[Scheduled Start]],1,0),""))</f>
        <v/>
      </c>
    </row>
    <row r="196">
      <c r="A196" s="26" t="n"/>
      <c r="B196" s="56" t="n"/>
      <c r="C196" s="23">
        <f>IF([@[Service Date]]="","",TEXT([@[Service Date]],"ddd"))</f>
        <v/>
      </c>
      <c r="D196" s="26" t="n"/>
      <c r="E196" s="24">
        <f>IF([@[Route ID]]="","",IFERROR(INDEX(tblRoutes[Route Name],MATCH([@[Route ID]],tblRoutes[Route ID],0)),"Not Found"))</f>
        <v/>
      </c>
      <c r="F196" s="24">
        <f>IF([@[Route ID]]="","",IFERROR(INDEX(tblRoutes[Origin],MATCH([@[Route ID]],tblRoutes[Route ID],0)),"Not Found"))</f>
        <v/>
      </c>
      <c r="G196" s="24">
        <f>IF([@[Route ID]]="","",IFERROR(INDEX(tblRoutes[Destination],MATCH([@[Route ID]],tblRoutes[Route ID],0)),"Not Found"))</f>
        <v/>
      </c>
      <c r="H196" s="28" t="n"/>
      <c r="I196" s="28" t="n"/>
      <c r="J196" s="25">
        <f>IF(OR([@[Start Date/Time]]="",[@[End Date/Time]]=""),"",IFERROR(([@[End Date/Time]]-[@[Start Date/Time]])*24,""))</f>
        <v/>
      </c>
      <c r="K196" s="26" t="n"/>
      <c r="L196" s="24">
        <f>IF([@[Driver ID]]="","",IFERROR(INDEX(tblDrivers[Driver Name],MATCH([@[Driver ID]],tblDrivers[Driver ID],0)),"Not Found"))</f>
        <v/>
      </c>
      <c r="M196" s="26" t="n"/>
      <c r="N196" s="24">
        <f>IF([@[Vehicle ID]]="","",IFERROR(INDEX(tblVehicles[Unit Description],MATCH([@[Vehicle ID]],tblVehicles[Vehicle ID],0)),"Not Found"))</f>
        <v/>
      </c>
      <c r="O196" s="53">
        <f>IF([@[Route ID]]="","",IFERROR(INDEX(tblRoutes[Scheduled Miles],MATCH([@[Route ID]],tblRoutes[Route ID],0)),""))</f>
        <v/>
      </c>
      <c r="P196" s="16">
        <f>IF([@[Route ID]]="","",IFERROR(INDEX(tblRoutes[Planned Stops],MATCH([@[Route ID]],tblRoutes[Route ID],0)),""))</f>
        <v/>
      </c>
      <c r="Q196" s="53">
        <f>IF(OR([@[Scheduled Miles]]="",[@[Vehicle ID]]=""),"",IFERROR([@[Scheduled Miles]]/INDEX(tblVehicles[MPG],MATCH([@[Vehicle ID]],tblVehicles[Vehicle ID],0)),""))</f>
        <v/>
      </c>
      <c r="R196" s="57">
        <f>IF(OR([@[Estimated Gallons]]="",[@[Estimated Hours]]="",[@[Driver ID]]=""),"",IFERROR([@[Estimated Gallons]]*'Settings'!$B$4+[@[Scheduled Miles]]*'Settings'!$B$5+[@[Estimated Hours]]*INDEX(tblDrivers[Hourly Rate],MATCH([@[Driver ID]],tblDrivers[Driver ID],0)),""))</f>
        <v/>
      </c>
      <c r="S196" s="26" t="n"/>
      <c r="T196" s="30" t="n"/>
      <c r="U19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9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9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96" s="23">
        <f>IF(COUNTA([@[Roster ID]],[@[Service Date]],[@[Route ID]],[@[Scheduled Start]],[@[Scheduled End]],[@[Driver ID]],[@[Vehicle ID]],[@Status],[@[Dispatch Notes]])=0,"",IF([@Status]="Canceled","Not Required",IF(AND([@[Driver Check]]="OK",[@[Vehicle Check]]="OK",[@[Schedule Check]]="OK"),"OK","Review")))</f>
        <v/>
      </c>
      <c r="Y196" s="58">
        <f>IF(OR([@[Service Date]]="",[@[Scheduled Start]]=""),"",IFERROR([@[Service Date]]+[@[Scheduled Start]],""))</f>
        <v/>
      </c>
      <c r="Z196" s="58">
        <f>IF(OR([@[Service Date]]="",[@[Scheduled Start]]="",[@[Scheduled End]]=""),"",IFERROR([@[Service Date]]+[@[Scheduled End]]+IF([@[Scheduled End]]&lt;[@[Scheduled Start]],1,0),""))</f>
        <v/>
      </c>
    </row>
    <row r="197">
      <c r="A197" s="26" t="n"/>
      <c r="B197" s="56" t="n"/>
      <c r="C197" s="23">
        <f>IF([@[Service Date]]="","",TEXT([@[Service Date]],"ddd"))</f>
        <v/>
      </c>
      <c r="D197" s="26" t="n"/>
      <c r="E197" s="24">
        <f>IF([@[Route ID]]="","",IFERROR(INDEX(tblRoutes[Route Name],MATCH([@[Route ID]],tblRoutes[Route ID],0)),"Not Found"))</f>
        <v/>
      </c>
      <c r="F197" s="24">
        <f>IF([@[Route ID]]="","",IFERROR(INDEX(tblRoutes[Origin],MATCH([@[Route ID]],tblRoutes[Route ID],0)),"Not Found"))</f>
        <v/>
      </c>
      <c r="G197" s="24">
        <f>IF([@[Route ID]]="","",IFERROR(INDEX(tblRoutes[Destination],MATCH([@[Route ID]],tblRoutes[Route ID],0)),"Not Found"))</f>
        <v/>
      </c>
      <c r="H197" s="28" t="n"/>
      <c r="I197" s="28" t="n"/>
      <c r="J197" s="25">
        <f>IF(OR([@[Start Date/Time]]="",[@[End Date/Time]]=""),"",IFERROR(([@[End Date/Time]]-[@[Start Date/Time]])*24,""))</f>
        <v/>
      </c>
      <c r="K197" s="26" t="n"/>
      <c r="L197" s="24">
        <f>IF([@[Driver ID]]="","",IFERROR(INDEX(tblDrivers[Driver Name],MATCH([@[Driver ID]],tblDrivers[Driver ID],0)),"Not Found"))</f>
        <v/>
      </c>
      <c r="M197" s="26" t="n"/>
      <c r="N197" s="24">
        <f>IF([@[Vehicle ID]]="","",IFERROR(INDEX(tblVehicles[Unit Description],MATCH([@[Vehicle ID]],tblVehicles[Vehicle ID],0)),"Not Found"))</f>
        <v/>
      </c>
      <c r="O197" s="53">
        <f>IF([@[Route ID]]="","",IFERROR(INDEX(tblRoutes[Scheduled Miles],MATCH([@[Route ID]],tblRoutes[Route ID],0)),""))</f>
        <v/>
      </c>
      <c r="P197" s="16">
        <f>IF([@[Route ID]]="","",IFERROR(INDEX(tblRoutes[Planned Stops],MATCH([@[Route ID]],tblRoutes[Route ID],0)),""))</f>
        <v/>
      </c>
      <c r="Q197" s="53">
        <f>IF(OR([@[Scheduled Miles]]="",[@[Vehicle ID]]=""),"",IFERROR([@[Scheduled Miles]]/INDEX(tblVehicles[MPG],MATCH([@[Vehicle ID]],tblVehicles[Vehicle ID],0)),""))</f>
        <v/>
      </c>
      <c r="R197" s="57">
        <f>IF(OR([@[Estimated Gallons]]="",[@[Estimated Hours]]="",[@[Driver ID]]=""),"",IFERROR([@[Estimated Gallons]]*'Settings'!$B$4+[@[Scheduled Miles]]*'Settings'!$B$5+[@[Estimated Hours]]*INDEX(tblDrivers[Hourly Rate],MATCH([@[Driver ID]],tblDrivers[Driver ID],0)),""))</f>
        <v/>
      </c>
      <c r="S197" s="26" t="n"/>
      <c r="T197" s="30" t="n"/>
      <c r="U19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9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9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97" s="23">
        <f>IF(COUNTA([@[Roster ID]],[@[Service Date]],[@[Route ID]],[@[Scheduled Start]],[@[Scheduled End]],[@[Driver ID]],[@[Vehicle ID]],[@Status],[@[Dispatch Notes]])=0,"",IF([@Status]="Canceled","Not Required",IF(AND([@[Driver Check]]="OK",[@[Vehicle Check]]="OK",[@[Schedule Check]]="OK"),"OK","Review")))</f>
        <v/>
      </c>
      <c r="Y197" s="58">
        <f>IF(OR([@[Service Date]]="",[@[Scheduled Start]]=""),"",IFERROR([@[Service Date]]+[@[Scheduled Start]],""))</f>
        <v/>
      </c>
      <c r="Z197" s="58">
        <f>IF(OR([@[Service Date]]="",[@[Scheduled Start]]="",[@[Scheduled End]]=""),"",IFERROR([@[Service Date]]+[@[Scheduled End]]+IF([@[Scheduled End]]&lt;[@[Scheduled Start]],1,0),""))</f>
        <v/>
      </c>
    </row>
    <row r="198">
      <c r="A198" s="26" t="n"/>
      <c r="B198" s="56" t="n"/>
      <c r="C198" s="23">
        <f>IF([@[Service Date]]="","",TEXT([@[Service Date]],"ddd"))</f>
        <v/>
      </c>
      <c r="D198" s="26" t="n"/>
      <c r="E198" s="24">
        <f>IF([@[Route ID]]="","",IFERROR(INDEX(tblRoutes[Route Name],MATCH([@[Route ID]],tblRoutes[Route ID],0)),"Not Found"))</f>
        <v/>
      </c>
      <c r="F198" s="24">
        <f>IF([@[Route ID]]="","",IFERROR(INDEX(tblRoutes[Origin],MATCH([@[Route ID]],tblRoutes[Route ID],0)),"Not Found"))</f>
        <v/>
      </c>
      <c r="G198" s="24">
        <f>IF([@[Route ID]]="","",IFERROR(INDEX(tblRoutes[Destination],MATCH([@[Route ID]],tblRoutes[Route ID],0)),"Not Found"))</f>
        <v/>
      </c>
      <c r="H198" s="28" t="n"/>
      <c r="I198" s="28" t="n"/>
      <c r="J198" s="25">
        <f>IF(OR([@[Start Date/Time]]="",[@[End Date/Time]]=""),"",IFERROR(([@[End Date/Time]]-[@[Start Date/Time]])*24,""))</f>
        <v/>
      </c>
      <c r="K198" s="26" t="n"/>
      <c r="L198" s="24">
        <f>IF([@[Driver ID]]="","",IFERROR(INDEX(tblDrivers[Driver Name],MATCH([@[Driver ID]],tblDrivers[Driver ID],0)),"Not Found"))</f>
        <v/>
      </c>
      <c r="M198" s="26" t="n"/>
      <c r="N198" s="24">
        <f>IF([@[Vehicle ID]]="","",IFERROR(INDEX(tblVehicles[Unit Description],MATCH([@[Vehicle ID]],tblVehicles[Vehicle ID],0)),"Not Found"))</f>
        <v/>
      </c>
      <c r="O198" s="53">
        <f>IF([@[Route ID]]="","",IFERROR(INDEX(tblRoutes[Scheduled Miles],MATCH([@[Route ID]],tblRoutes[Route ID],0)),""))</f>
        <v/>
      </c>
      <c r="P198" s="16">
        <f>IF([@[Route ID]]="","",IFERROR(INDEX(tblRoutes[Planned Stops],MATCH([@[Route ID]],tblRoutes[Route ID],0)),""))</f>
        <v/>
      </c>
      <c r="Q198" s="53">
        <f>IF(OR([@[Scheduled Miles]]="",[@[Vehicle ID]]=""),"",IFERROR([@[Scheduled Miles]]/INDEX(tblVehicles[MPG],MATCH([@[Vehicle ID]],tblVehicles[Vehicle ID],0)),""))</f>
        <v/>
      </c>
      <c r="R198" s="57">
        <f>IF(OR([@[Estimated Gallons]]="",[@[Estimated Hours]]="",[@[Driver ID]]=""),"",IFERROR([@[Estimated Gallons]]*'Settings'!$B$4+[@[Scheduled Miles]]*'Settings'!$B$5+[@[Estimated Hours]]*INDEX(tblDrivers[Hourly Rate],MATCH([@[Driver ID]],tblDrivers[Driver ID],0)),""))</f>
        <v/>
      </c>
      <c r="S198" s="26" t="n"/>
      <c r="T198" s="30" t="n"/>
      <c r="U19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9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9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98" s="23">
        <f>IF(COUNTA([@[Roster ID]],[@[Service Date]],[@[Route ID]],[@[Scheduled Start]],[@[Scheduled End]],[@[Driver ID]],[@[Vehicle ID]],[@Status],[@[Dispatch Notes]])=0,"",IF([@Status]="Canceled","Not Required",IF(AND([@[Driver Check]]="OK",[@[Vehicle Check]]="OK",[@[Schedule Check]]="OK"),"OK","Review")))</f>
        <v/>
      </c>
      <c r="Y198" s="58">
        <f>IF(OR([@[Service Date]]="",[@[Scheduled Start]]=""),"",IFERROR([@[Service Date]]+[@[Scheduled Start]],""))</f>
        <v/>
      </c>
      <c r="Z198" s="58">
        <f>IF(OR([@[Service Date]]="",[@[Scheduled Start]]="",[@[Scheduled End]]=""),"",IFERROR([@[Service Date]]+[@[Scheduled End]]+IF([@[Scheduled End]]&lt;[@[Scheduled Start]],1,0),""))</f>
        <v/>
      </c>
    </row>
    <row r="199">
      <c r="A199" s="26" t="n"/>
      <c r="B199" s="56" t="n"/>
      <c r="C199" s="23">
        <f>IF([@[Service Date]]="","",TEXT([@[Service Date]],"ddd"))</f>
        <v/>
      </c>
      <c r="D199" s="26" t="n"/>
      <c r="E199" s="24">
        <f>IF([@[Route ID]]="","",IFERROR(INDEX(tblRoutes[Route Name],MATCH([@[Route ID]],tblRoutes[Route ID],0)),"Not Found"))</f>
        <v/>
      </c>
      <c r="F199" s="24">
        <f>IF([@[Route ID]]="","",IFERROR(INDEX(tblRoutes[Origin],MATCH([@[Route ID]],tblRoutes[Route ID],0)),"Not Found"))</f>
        <v/>
      </c>
      <c r="G199" s="24">
        <f>IF([@[Route ID]]="","",IFERROR(INDEX(tblRoutes[Destination],MATCH([@[Route ID]],tblRoutes[Route ID],0)),"Not Found"))</f>
        <v/>
      </c>
      <c r="H199" s="28" t="n"/>
      <c r="I199" s="28" t="n"/>
      <c r="J199" s="25">
        <f>IF(OR([@[Start Date/Time]]="",[@[End Date/Time]]=""),"",IFERROR(([@[End Date/Time]]-[@[Start Date/Time]])*24,""))</f>
        <v/>
      </c>
      <c r="K199" s="26" t="n"/>
      <c r="L199" s="24">
        <f>IF([@[Driver ID]]="","",IFERROR(INDEX(tblDrivers[Driver Name],MATCH([@[Driver ID]],tblDrivers[Driver ID],0)),"Not Found"))</f>
        <v/>
      </c>
      <c r="M199" s="26" t="n"/>
      <c r="N199" s="24">
        <f>IF([@[Vehicle ID]]="","",IFERROR(INDEX(tblVehicles[Unit Description],MATCH([@[Vehicle ID]],tblVehicles[Vehicle ID],0)),"Not Found"))</f>
        <v/>
      </c>
      <c r="O199" s="53">
        <f>IF([@[Route ID]]="","",IFERROR(INDEX(tblRoutes[Scheduled Miles],MATCH([@[Route ID]],tblRoutes[Route ID],0)),""))</f>
        <v/>
      </c>
      <c r="P199" s="16">
        <f>IF([@[Route ID]]="","",IFERROR(INDEX(tblRoutes[Planned Stops],MATCH([@[Route ID]],tblRoutes[Route ID],0)),""))</f>
        <v/>
      </c>
      <c r="Q199" s="53">
        <f>IF(OR([@[Scheduled Miles]]="",[@[Vehicle ID]]=""),"",IFERROR([@[Scheduled Miles]]/INDEX(tblVehicles[MPG],MATCH([@[Vehicle ID]],tblVehicles[Vehicle ID],0)),""))</f>
        <v/>
      </c>
      <c r="R199" s="57">
        <f>IF(OR([@[Estimated Gallons]]="",[@[Estimated Hours]]="",[@[Driver ID]]=""),"",IFERROR([@[Estimated Gallons]]*'Settings'!$B$4+[@[Scheduled Miles]]*'Settings'!$B$5+[@[Estimated Hours]]*INDEX(tblDrivers[Hourly Rate],MATCH([@[Driver ID]],tblDrivers[Driver ID],0)),""))</f>
        <v/>
      </c>
      <c r="S199" s="26" t="n"/>
      <c r="T199" s="30" t="n"/>
      <c r="U19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19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19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199" s="23">
        <f>IF(COUNTA([@[Roster ID]],[@[Service Date]],[@[Route ID]],[@[Scheduled Start]],[@[Scheduled End]],[@[Driver ID]],[@[Vehicle ID]],[@Status],[@[Dispatch Notes]])=0,"",IF([@Status]="Canceled","Not Required",IF(AND([@[Driver Check]]="OK",[@[Vehicle Check]]="OK",[@[Schedule Check]]="OK"),"OK","Review")))</f>
        <v/>
      </c>
      <c r="Y199" s="58">
        <f>IF(OR([@[Service Date]]="",[@[Scheduled Start]]=""),"",IFERROR([@[Service Date]]+[@[Scheduled Start]],""))</f>
        <v/>
      </c>
      <c r="Z199" s="58">
        <f>IF(OR([@[Service Date]]="",[@[Scheduled Start]]="",[@[Scheduled End]]=""),"",IFERROR([@[Service Date]]+[@[Scheduled End]]+IF([@[Scheduled End]]&lt;[@[Scheduled Start]],1,0),""))</f>
        <v/>
      </c>
    </row>
    <row r="200">
      <c r="A200" s="26" t="n"/>
      <c r="B200" s="56" t="n"/>
      <c r="C200" s="23">
        <f>IF([@[Service Date]]="","",TEXT([@[Service Date]],"ddd"))</f>
        <v/>
      </c>
      <c r="D200" s="26" t="n"/>
      <c r="E200" s="24">
        <f>IF([@[Route ID]]="","",IFERROR(INDEX(tblRoutes[Route Name],MATCH([@[Route ID]],tblRoutes[Route ID],0)),"Not Found"))</f>
        <v/>
      </c>
      <c r="F200" s="24">
        <f>IF([@[Route ID]]="","",IFERROR(INDEX(tblRoutes[Origin],MATCH([@[Route ID]],tblRoutes[Route ID],0)),"Not Found"))</f>
        <v/>
      </c>
      <c r="G200" s="24">
        <f>IF([@[Route ID]]="","",IFERROR(INDEX(tblRoutes[Destination],MATCH([@[Route ID]],tblRoutes[Route ID],0)),"Not Found"))</f>
        <v/>
      </c>
      <c r="H200" s="28" t="n"/>
      <c r="I200" s="28" t="n"/>
      <c r="J200" s="25">
        <f>IF(OR([@[Start Date/Time]]="",[@[End Date/Time]]=""),"",IFERROR(([@[End Date/Time]]-[@[Start Date/Time]])*24,""))</f>
        <v/>
      </c>
      <c r="K200" s="26" t="n"/>
      <c r="L200" s="24">
        <f>IF([@[Driver ID]]="","",IFERROR(INDEX(tblDrivers[Driver Name],MATCH([@[Driver ID]],tblDrivers[Driver ID],0)),"Not Found"))</f>
        <v/>
      </c>
      <c r="M200" s="26" t="n"/>
      <c r="N200" s="24">
        <f>IF([@[Vehicle ID]]="","",IFERROR(INDEX(tblVehicles[Unit Description],MATCH([@[Vehicle ID]],tblVehicles[Vehicle ID],0)),"Not Found"))</f>
        <v/>
      </c>
      <c r="O200" s="53">
        <f>IF([@[Route ID]]="","",IFERROR(INDEX(tblRoutes[Scheduled Miles],MATCH([@[Route ID]],tblRoutes[Route ID],0)),""))</f>
        <v/>
      </c>
      <c r="P200" s="16">
        <f>IF([@[Route ID]]="","",IFERROR(INDEX(tblRoutes[Planned Stops],MATCH([@[Route ID]],tblRoutes[Route ID],0)),""))</f>
        <v/>
      </c>
      <c r="Q200" s="53">
        <f>IF(OR([@[Scheduled Miles]]="",[@[Vehicle ID]]=""),"",IFERROR([@[Scheduled Miles]]/INDEX(tblVehicles[MPG],MATCH([@[Vehicle ID]],tblVehicles[Vehicle ID],0)),""))</f>
        <v/>
      </c>
      <c r="R200" s="57">
        <f>IF(OR([@[Estimated Gallons]]="",[@[Estimated Hours]]="",[@[Driver ID]]=""),"",IFERROR([@[Estimated Gallons]]*'Settings'!$B$4+[@[Scheduled Miles]]*'Settings'!$B$5+[@[Estimated Hours]]*INDEX(tblDrivers[Hourly Rate],MATCH([@[Driver ID]],tblDrivers[Driver ID],0)),""))</f>
        <v/>
      </c>
      <c r="S200" s="26" t="n"/>
      <c r="T200" s="30" t="n"/>
      <c r="U20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0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0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00" s="23">
        <f>IF(COUNTA([@[Roster ID]],[@[Service Date]],[@[Route ID]],[@[Scheduled Start]],[@[Scheduled End]],[@[Driver ID]],[@[Vehicle ID]],[@Status],[@[Dispatch Notes]])=0,"",IF([@Status]="Canceled","Not Required",IF(AND([@[Driver Check]]="OK",[@[Vehicle Check]]="OK",[@[Schedule Check]]="OK"),"OK","Review")))</f>
        <v/>
      </c>
      <c r="Y200" s="58">
        <f>IF(OR([@[Service Date]]="",[@[Scheduled Start]]=""),"",IFERROR([@[Service Date]]+[@[Scheduled Start]],""))</f>
        <v/>
      </c>
      <c r="Z200" s="58">
        <f>IF(OR([@[Service Date]]="",[@[Scheduled Start]]="",[@[Scheduled End]]=""),"",IFERROR([@[Service Date]]+[@[Scheduled End]]+IF([@[Scheduled End]]&lt;[@[Scheduled Start]],1,0),""))</f>
        <v/>
      </c>
    </row>
    <row r="201">
      <c r="A201" s="26" t="n"/>
      <c r="B201" s="56" t="n"/>
      <c r="C201" s="23">
        <f>IF([@[Service Date]]="","",TEXT([@[Service Date]],"ddd"))</f>
        <v/>
      </c>
      <c r="D201" s="26" t="n"/>
      <c r="E201" s="24">
        <f>IF([@[Route ID]]="","",IFERROR(INDEX(tblRoutes[Route Name],MATCH([@[Route ID]],tblRoutes[Route ID],0)),"Not Found"))</f>
        <v/>
      </c>
      <c r="F201" s="24">
        <f>IF([@[Route ID]]="","",IFERROR(INDEX(tblRoutes[Origin],MATCH([@[Route ID]],tblRoutes[Route ID],0)),"Not Found"))</f>
        <v/>
      </c>
      <c r="G201" s="24">
        <f>IF([@[Route ID]]="","",IFERROR(INDEX(tblRoutes[Destination],MATCH([@[Route ID]],tblRoutes[Route ID],0)),"Not Found"))</f>
        <v/>
      </c>
      <c r="H201" s="28" t="n"/>
      <c r="I201" s="28" t="n"/>
      <c r="J201" s="25">
        <f>IF(OR([@[Start Date/Time]]="",[@[End Date/Time]]=""),"",IFERROR(([@[End Date/Time]]-[@[Start Date/Time]])*24,""))</f>
        <v/>
      </c>
      <c r="K201" s="26" t="n"/>
      <c r="L201" s="24">
        <f>IF([@[Driver ID]]="","",IFERROR(INDEX(tblDrivers[Driver Name],MATCH([@[Driver ID]],tblDrivers[Driver ID],0)),"Not Found"))</f>
        <v/>
      </c>
      <c r="M201" s="26" t="n"/>
      <c r="N201" s="24">
        <f>IF([@[Vehicle ID]]="","",IFERROR(INDEX(tblVehicles[Unit Description],MATCH([@[Vehicle ID]],tblVehicles[Vehicle ID],0)),"Not Found"))</f>
        <v/>
      </c>
      <c r="O201" s="53">
        <f>IF([@[Route ID]]="","",IFERROR(INDEX(tblRoutes[Scheduled Miles],MATCH([@[Route ID]],tblRoutes[Route ID],0)),""))</f>
        <v/>
      </c>
      <c r="P201" s="16">
        <f>IF([@[Route ID]]="","",IFERROR(INDEX(tblRoutes[Planned Stops],MATCH([@[Route ID]],tblRoutes[Route ID],0)),""))</f>
        <v/>
      </c>
      <c r="Q201" s="53">
        <f>IF(OR([@[Scheduled Miles]]="",[@[Vehicle ID]]=""),"",IFERROR([@[Scheduled Miles]]/INDEX(tblVehicles[MPG],MATCH([@[Vehicle ID]],tblVehicles[Vehicle ID],0)),""))</f>
        <v/>
      </c>
      <c r="R201" s="57">
        <f>IF(OR([@[Estimated Gallons]]="",[@[Estimated Hours]]="",[@[Driver ID]]=""),"",IFERROR([@[Estimated Gallons]]*'Settings'!$B$4+[@[Scheduled Miles]]*'Settings'!$B$5+[@[Estimated Hours]]*INDEX(tblDrivers[Hourly Rate],MATCH([@[Driver ID]],tblDrivers[Driver ID],0)),""))</f>
        <v/>
      </c>
      <c r="S201" s="26" t="n"/>
      <c r="T201" s="30" t="n"/>
      <c r="U20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0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0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01" s="23">
        <f>IF(COUNTA([@[Roster ID]],[@[Service Date]],[@[Route ID]],[@[Scheduled Start]],[@[Scheduled End]],[@[Driver ID]],[@[Vehicle ID]],[@Status],[@[Dispatch Notes]])=0,"",IF([@Status]="Canceled","Not Required",IF(AND([@[Driver Check]]="OK",[@[Vehicle Check]]="OK",[@[Schedule Check]]="OK"),"OK","Review")))</f>
        <v/>
      </c>
      <c r="Y201" s="58">
        <f>IF(OR([@[Service Date]]="",[@[Scheduled Start]]=""),"",IFERROR([@[Service Date]]+[@[Scheduled Start]],""))</f>
        <v/>
      </c>
      <c r="Z201" s="58">
        <f>IF(OR([@[Service Date]]="",[@[Scheduled Start]]="",[@[Scheduled End]]=""),"",IFERROR([@[Service Date]]+[@[Scheduled End]]+IF([@[Scheduled End]]&lt;[@[Scheduled Start]],1,0),""))</f>
        <v/>
      </c>
    </row>
    <row r="202">
      <c r="A202" s="26" t="n"/>
      <c r="B202" s="56" t="n"/>
      <c r="C202" s="23">
        <f>IF([@[Service Date]]="","",TEXT([@[Service Date]],"ddd"))</f>
        <v/>
      </c>
      <c r="D202" s="26" t="n"/>
      <c r="E202" s="24">
        <f>IF([@[Route ID]]="","",IFERROR(INDEX(tblRoutes[Route Name],MATCH([@[Route ID]],tblRoutes[Route ID],0)),"Not Found"))</f>
        <v/>
      </c>
      <c r="F202" s="24">
        <f>IF([@[Route ID]]="","",IFERROR(INDEX(tblRoutes[Origin],MATCH([@[Route ID]],tblRoutes[Route ID],0)),"Not Found"))</f>
        <v/>
      </c>
      <c r="G202" s="24">
        <f>IF([@[Route ID]]="","",IFERROR(INDEX(tblRoutes[Destination],MATCH([@[Route ID]],tblRoutes[Route ID],0)),"Not Found"))</f>
        <v/>
      </c>
      <c r="H202" s="28" t="n"/>
      <c r="I202" s="28" t="n"/>
      <c r="J202" s="25">
        <f>IF(OR([@[Start Date/Time]]="",[@[End Date/Time]]=""),"",IFERROR(([@[End Date/Time]]-[@[Start Date/Time]])*24,""))</f>
        <v/>
      </c>
      <c r="K202" s="26" t="n"/>
      <c r="L202" s="24">
        <f>IF([@[Driver ID]]="","",IFERROR(INDEX(tblDrivers[Driver Name],MATCH([@[Driver ID]],tblDrivers[Driver ID],0)),"Not Found"))</f>
        <v/>
      </c>
      <c r="M202" s="26" t="n"/>
      <c r="N202" s="24">
        <f>IF([@[Vehicle ID]]="","",IFERROR(INDEX(tblVehicles[Unit Description],MATCH([@[Vehicle ID]],tblVehicles[Vehicle ID],0)),"Not Found"))</f>
        <v/>
      </c>
      <c r="O202" s="53">
        <f>IF([@[Route ID]]="","",IFERROR(INDEX(tblRoutes[Scheduled Miles],MATCH([@[Route ID]],tblRoutes[Route ID],0)),""))</f>
        <v/>
      </c>
      <c r="P202" s="16">
        <f>IF([@[Route ID]]="","",IFERROR(INDEX(tblRoutes[Planned Stops],MATCH([@[Route ID]],tblRoutes[Route ID],0)),""))</f>
        <v/>
      </c>
      <c r="Q202" s="53">
        <f>IF(OR([@[Scheduled Miles]]="",[@[Vehicle ID]]=""),"",IFERROR([@[Scheduled Miles]]/INDEX(tblVehicles[MPG],MATCH([@[Vehicle ID]],tblVehicles[Vehicle ID],0)),""))</f>
        <v/>
      </c>
      <c r="R202" s="57">
        <f>IF(OR([@[Estimated Gallons]]="",[@[Estimated Hours]]="",[@[Driver ID]]=""),"",IFERROR([@[Estimated Gallons]]*'Settings'!$B$4+[@[Scheduled Miles]]*'Settings'!$B$5+[@[Estimated Hours]]*INDEX(tblDrivers[Hourly Rate],MATCH([@[Driver ID]],tblDrivers[Driver ID],0)),""))</f>
        <v/>
      </c>
      <c r="S202" s="26" t="n"/>
      <c r="T202" s="30" t="n"/>
      <c r="U20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0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0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02" s="23">
        <f>IF(COUNTA([@[Roster ID]],[@[Service Date]],[@[Route ID]],[@[Scheduled Start]],[@[Scheduled End]],[@[Driver ID]],[@[Vehicle ID]],[@Status],[@[Dispatch Notes]])=0,"",IF([@Status]="Canceled","Not Required",IF(AND([@[Driver Check]]="OK",[@[Vehicle Check]]="OK",[@[Schedule Check]]="OK"),"OK","Review")))</f>
        <v/>
      </c>
      <c r="Y202" s="58">
        <f>IF(OR([@[Service Date]]="",[@[Scheduled Start]]=""),"",IFERROR([@[Service Date]]+[@[Scheduled Start]],""))</f>
        <v/>
      </c>
      <c r="Z202" s="58">
        <f>IF(OR([@[Service Date]]="",[@[Scheduled Start]]="",[@[Scheduled End]]=""),"",IFERROR([@[Service Date]]+[@[Scheduled End]]+IF([@[Scheduled End]]&lt;[@[Scheduled Start]],1,0),""))</f>
        <v/>
      </c>
    </row>
    <row r="203">
      <c r="A203" s="26" t="n"/>
      <c r="B203" s="56" t="n"/>
      <c r="C203" s="23">
        <f>IF([@[Service Date]]="","",TEXT([@[Service Date]],"ddd"))</f>
        <v/>
      </c>
      <c r="D203" s="26" t="n"/>
      <c r="E203" s="24">
        <f>IF([@[Route ID]]="","",IFERROR(INDEX(tblRoutes[Route Name],MATCH([@[Route ID]],tblRoutes[Route ID],0)),"Not Found"))</f>
        <v/>
      </c>
      <c r="F203" s="24">
        <f>IF([@[Route ID]]="","",IFERROR(INDEX(tblRoutes[Origin],MATCH([@[Route ID]],tblRoutes[Route ID],0)),"Not Found"))</f>
        <v/>
      </c>
      <c r="G203" s="24">
        <f>IF([@[Route ID]]="","",IFERROR(INDEX(tblRoutes[Destination],MATCH([@[Route ID]],tblRoutes[Route ID],0)),"Not Found"))</f>
        <v/>
      </c>
      <c r="H203" s="28" t="n"/>
      <c r="I203" s="28" t="n"/>
      <c r="J203" s="25">
        <f>IF(OR([@[Start Date/Time]]="",[@[End Date/Time]]=""),"",IFERROR(([@[End Date/Time]]-[@[Start Date/Time]])*24,""))</f>
        <v/>
      </c>
      <c r="K203" s="26" t="n"/>
      <c r="L203" s="24">
        <f>IF([@[Driver ID]]="","",IFERROR(INDEX(tblDrivers[Driver Name],MATCH([@[Driver ID]],tblDrivers[Driver ID],0)),"Not Found"))</f>
        <v/>
      </c>
      <c r="M203" s="26" t="n"/>
      <c r="N203" s="24">
        <f>IF([@[Vehicle ID]]="","",IFERROR(INDEX(tblVehicles[Unit Description],MATCH([@[Vehicle ID]],tblVehicles[Vehicle ID],0)),"Not Found"))</f>
        <v/>
      </c>
      <c r="O203" s="53">
        <f>IF([@[Route ID]]="","",IFERROR(INDEX(tblRoutes[Scheduled Miles],MATCH([@[Route ID]],tblRoutes[Route ID],0)),""))</f>
        <v/>
      </c>
      <c r="P203" s="16">
        <f>IF([@[Route ID]]="","",IFERROR(INDEX(tblRoutes[Planned Stops],MATCH([@[Route ID]],tblRoutes[Route ID],0)),""))</f>
        <v/>
      </c>
      <c r="Q203" s="53">
        <f>IF(OR([@[Scheduled Miles]]="",[@[Vehicle ID]]=""),"",IFERROR([@[Scheduled Miles]]/INDEX(tblVehicles[MPG],MATCH([@[Vehicle ID]],tblVehicles[Vehicle ID],0)),""))</f>
        <v/>
      </c>
      <c r="R203" s="57">
        <f>IF(OR([@[Estimated Gallons]]="",[@[Estimated Hours]]="",[@[Driver ID]]=""),"",IFERROR([@[Estimated Gallons]]*'Settings'!$B$4+[@[Scheduled Miles]]*'Settings'!$B$5+[@[Estimated Hours]]*INDEX(tblDrivers[Hourly Rate],MATCH([@[Driver ID]],tblDrivers[Driver ID],0)),""))</f>
        <v/>
      </c>
      <c r="S203" s="26" t="n"/>
      <c r="T203" s="30" t="n"/>
      <c r="U20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0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0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03" s="23">
        <f>IF(COUNTA([@[Roster ID]],[@[Service Date]],[@[Route ID]],[@[Scheduled Start]],[@[Scheduled End]],[@[Driver ID]],[@[Vehicle ID]],[@Status],[@[Dispatch Notes]])=0,"",IF([@Status]="Canceled","Not Required",IF(AND([@[Driver Check]]="OK",[@[Vehicle Check]]="OK",[@[Schedule Check]]="OK"),"OK","Review")))</f>
        <v/>
      </c>
      <c r="Y203" s="58">
        <f>IF(OR([@[Service Date]]="",[@[Scheduled Start]]=""),"",IFERROR([@[Service Date]]+[@[Scheduled Start]],""))</f>
        <v/>
      </c>
      <c r="Z203" s="58">
        <f>IF(OR([@[Service Date]]="",[@[Scheduled Start]]="",[@[Scheduled End]]=""),"",IFERROR([@[Service Date]]+[@[Scheduled End]]+IF([@[Scheduled End]]&lt;[@[Scheduled Start]],1,0),""))</f>
        <v/>
      </c>
    </row>
    <row r="204">
      <c r="A204" s="26" t="n"/>
      <c r="B204" s="56" t="n"/>
      <c r="C204" s="23">
        <f>IF([@[Service Date]]="","",TEXT([@[Service Date]],"ddd"))</f>
        <v/>
      </c>
      <c r="D204" s="26" t="n"/>
      <c r="E204" s="24">
        <f>IF([@[Route ID]]="","",IFERROR(INDEX(tblRoutes[Route Name],MATCH([@[Route ID]],tblRoutes[Route ID],0)),"Not Found"))</f>
        <v/>
      </c>
      <c r="F204" s="24">
        <f>IF([@[Route ID]]="","",IFERROR(INDEX(tblRoutes[Origin],MATCH([@[Route ID]],tblRoutes[Route ID],0)),"Not Found"))</f>
        <v/>
      </c>
      <c r="G204" s="24">
        <f>IF([@[Route ID]]="","",IFERROR(INDEX(tblRoutes[Destination],MATCH([@[Route ID]],tblRoutes[Route ID],0)),"Not Found"))</f>
        <v/>
      </c>
      <c r="H204" s="28" t="n"/>
      <c r="I204" s="28" t="n"/>
      <c r="J204" s="25">
        <f>IF(OR([@[Start Date/Time]]="",[@[End Date/Time]]=""),"",IFERROR(([@[End Date/Time]]-[@[Start Date/Time]])*24,""))</f>
        <v/>
      </c>
      <c r="K204" s="26" t="n"/>
      <c r="L204" s="24">
        <f>IF([@[Driver ID]]="","",IFERROR(INDEX(tblDrivers[Driver Name],MATCH([@[Driver ID]],tblDrivers[Driver ID],0)),"Not Found"))</f>
        <v/>
      </c>
      <c r="M204" s="26" t="n"/>
      <c r="N204" s="24">
        <f>IF([@[Vehicle ID]]="","",IFERROR(INDEX(tblVehicles[Unit Description],MATCH([@[Vehicle ID]],tblVehicles[Vehicle ID],0)),"Not Found"))</f>
        <v/>
      </c>
      <c r="O204" s="53">
        <f>IF([@[Route ID]]="","",IFERROR(INDEX(tblRoutes[Scheduled Miles],MATCH([@[Route ID]],tblRoutes[Route ID],0)),""))</f>
        <v/>
      </c>
      <c r="P204" s="16">
        <f>IF([@[Route ID]]="","",IFERROR(INDEX(tblRoutes[Planned Stops],MATCH([@[Route ID]],tblRoutes[Route ID],0)),""))</f>
        <v/>
      </c>
      <c r="Q204" s="53">
        <f>IF(OR([@[Scheduled Miles]]="",[@[Vehicle ID]]=""),"",IFERROR([@[Scheduled Miles]]/INDEX(tblVehicles[MPG],MATCH([@[Vehicle ID]],tblVehicles[Vehicle ID],0)),""))</f>
        <v/>
      </c>
      <c r="R204" s="57">
        <f>IF(OR([@[Estimated Gallons]]="",[@[Estimated Hours]]="",[@[Driver ID]]=""),"",IFERROR([@[Estimated Gallons]]*'Settings'!$B$4+[@[Scheduled Miles]]*'Settings'!$B$5+[@[Estimated Hours]]*INDEX(tblDrivers[Hourly Rate],MATCH([@[Driver ID]],tblDrivers[Driver ID],0)),""))</f>
        <v/>
      </c>
      <c r="S204" s="26" t="n"/>
      <c r="T204" s="30" t="n"/>
      <c r="U20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0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0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04" s="23">
        <f>IF(COUNTA([@[Roster ID]],[@[Service Date]],[@[Route ID]],[@[Scheduled Start]],[@[Scheduled End]],[@[Driver ID]],[@[Vehicle ID]],[@Status],[@[Dispatch Notes]])=0,"",IF([@Status]="Canceled","Not Required",IF(AND([@[Driver Check]]="OK",[@[Vehicle Check]]="OK",[@[Schedule Check]]="OK"),"OK","Review")))</f>
        <v/>
      </c>
      <c r="Y204" s="58">
        <f>IF(OR([@[Service Date]]="",[@[Scheduled Start]]=""),"",IFERROR([@[Service Date]]+[@[Scheduled Start]],""))</f>
        <v/>
      </c>
      <c r="Z204" s="58">
        <f>IF(OR([@[Service Date]]="",[@[Scheduled Start]]="",[@[Scheduled End]]=""),"",IFERROR([@[Service Date]]+[@[Scheduled End]]+IF([@[Scheduled End]]&lt;[@[Scheduled Start]],1,0),""))</f>
        <v/>
      </c>
    </row>
    <row r="205">
      <c r="A205" s="26" t="n"/>
      <c r="B205" s="56" t="n"/>
      <c r="C205" s="23">
        <f>IF([@[Service Date]]="","",TEXT([@[Service Date]],"ddd"))</f>
        <v/>
      </c>
      <c r="D205" s="26" t="n"/>
      <c r="E205" s="24">
        <f>IF([@[Route ID]]="","",IFERROR(INDEX(tblRoutes[Route Name],MATCH([@[Route ID]],tblRoutes[Route ID],0)),"Not Found"))</f>
        <v/>
      </c>
      <c r="F205" s="24">
        <f>IF([@[Route ID]]="","",IFERROR(INDEX(tblRoutes[Origin],MATCH([@[Route ID]],tblRoutes[Route ID],0)),"Not Found"))</f>
        <v/>
      </c>
      <c r="G205" s="24">
        <f>IF([@[Route ID]]="","",IFERROR(INDEX(tblRoutes[Destination],MATCH([@[Route ID]],tblRoutes[Route ID],0)),"Not Found"))</f>
        <v/>
      </c>
      <c r="H205" s="28" t="n"/>
      <c r="I205" s="28" t="n"/>
      <c r="J205" s="25">
        <f>IF(OR([@[Start Date/Time]]="",[@[End Date/Time]]=""),"",IFERROR(([@[End Date/Time]]-[@[Start Date/Time]])*24,""))</f>
        <v/>
      </c>
      <c r="K205" s="26" t="n"/>
      <c r="L205" s="24">
        <f>IF([@[Driver ID]]="","",IFERROR(INDEX(tblDrivers[Driver Name],MATCH([@[Driver ID]],tblDrivers[Driver ID],0)),"Not Found"))</f>
        <v/>
      </c>
      <c r="M205" s="26" t="n"/>
      <c r="N205" s="24">
        <f>IF([@[Vehicle ID]]="","",IFERROR(INDEX(tblVehicles[Unit Description],MATCH([@[Vehicle ID]],tblVehicles[Vehicle ID],0)),"Not Found"))</f>
        <v/>
      </c>
      <c r="O205" s="53">
        <f>IF([@[Route ID]]="","",IFERROR(INDEX(tblRoutes[Scheduled Miles],MATCH([@[Route ID]],tblRoutes[Route ID],0)),""))</f>
        <v/>
      </c>
      <c r="P205" s="16">
        <f>IF([@[Route ID]]="","",IFERROR(INDEX(tblRoutes[Planned Stops],MATCH([@[Route ID]],tblRoutes[Route ID],0)),""))</f>
        <v/>
      </c>
      <c r="Q205" s="53">
        <f>IF(OR([@[Scheduled Miles]]="",[@[Vehicle ID]]=""),"",IFERROR([@[Scheduled Miles]]/INDEX(tblVehicles[MPG],MATCH([@[Vehicle ID]],tblVehicles[Vehicle ID],0)),""))</f>
        <v/>
      </c>
      <c r="R205" s="57">
        <f>IF(OR([@[Estimated Gallons]]="",[@[Estimated Hours]]="",[@[Driver ID]]=""),"",IFERROR([@[Estimated Gallons]]*'Settings'!$B$4+[@[Scheduled Miles]]*'Settings'!$B$5+[@[Estimated Hours]]*INDEX(tblDrivers[Hourly Rate],MATCH([@[Driver ID]],tblDrivers[Driver ID],0)),""))</f>
        <v/>
      </c>
      <c r="S205" s="26" t="n"/>
      <c r="T205" s="30" t="n"/>
      <c r="U20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0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0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05" s="23">
        <f>IF(COUNTA([@[Roster ID]],[@[Service Date]],[@[Route ID]],[@[Scheduled Start]],[@[Scheduled End]],[@[Driver ID]],[@[Vehicle ID]],[@Status],[@[Dispatch Notes]])=0,"",IF([@Status]="Canceled","Not Required",IF(AND([@[Driver Check]]="OK",[@[Vehicle Check]]="OK",[@[Schedule Check]]="OK"),"OK","Review")))</f>
        <v/>
      </c>
      <c r="Y205" s="58">
        <f>IF(OR([@[Service Date]]="",[@[Scheduled Start]]=""),"",IFERROR([@[Service Date]]+[@[Scheduled Start]],""))</f>
        <v/>
      </c>
      <c r="Z205" s="58">
        <f>IF(OR([@[Service Date]]="",[@[Scheduled Start]]="",[@[Scheduled End]]=""),"",IFERROR([@[Service Date]]+[@[Scheduled End]]+IF([@[Scheduled End]]&lt;[@[Scheduled Start]],1,0),""))</f>
        <v/>
      </c>
    </row>
    <row r="206">
      <c r="A206" s="26" t="n"/>
      <c r="B206" s="56" t="n"/>
      <c r="C206" s="23">
        <f>IF([@[Service Date]]="","",TEXT([@[Service Date]],"ddd"))</f>
        <v/>
      </c>
      <c r="D206" s="26" t="n"/>
      <c r="E206" s="24">
        <f>IF([@[Route ID]]="","",IFERROR(INDEX(tblRoutes[Route Name],MATCH([@[Route ID]],tblRoutes[Route ID],0)),"Not Found"))</f>
        <v/>
      </c>
      <c r="F206" s="24">
        <f>IF([@[Route ID]]="","",IFERROR(INDEX(tblRoutes[Origin],MATCH([@[Route ID]],tblRoutes[Route ID],0)),"Not Found"))</f>
        <v/>
      </c>
      <c r="G206" s="24">
        <f>IF([@[Route ID]]="","",IFERROR(INDEX(tblRoutes[Destination],MATCH([@[Route ID]],tblRoutes[Route ID],0)),"Not Found"))</f>
        <v/>
      </c>
      <c r="H206" s="28" t="n"/>
      <c r="I206" s="28" t="n"/>
      <c r="J206" s="25">
        <f>IF(OR([@[Start Date/Time]]="",[@[End Date/Time]]=""),"",IFERROR(([@[End Date/Time]]-[@[Start Date/Time]])*24,""))</f>
        <v/>
      </c>
      <c r="K206" s="26" t="n"/>
      <c r="L206" s="24">
        <f>IF([@[Driver ID]]="","",IFERROR(INDEX(tblDrivers[Driver Name],MATCH([@[Driver ID]],tblDrivers[Driver ID],0)),"Not Found"))</f>
        <v/>
      </c>
      <c r="M206" s="26" t="n"/>
      <c r="N206" s="24">
        <f>IF([@[Vehicle ID]]="","",IFERROR(INDEX(tblVehicles[Unit Description],MATCH([@[Vehicle ID]],tblVehicles[Vehicle ID],0)),"Not Found"))</f>
        <v/>
      </c>
      <c r="O206" s="53">
        <f>IF([@[Route ID]]="","",IFERROR(INDEX(tblRoutes[Scheduled Miles],MATCH([@[Route ID]],tblRoutes[Route ID],0)),""))</f>
        <v/>
      </c>
      <c r="P206" s="16">
        <f>IF([@[Route ID]]="","",IFERROR(INDEX(tblRoutes[Planned Stops],MATCH([@[Route ID]],tblRoutes[Route ID],0)),""))</f>
        <v/>
      </c>
      <c r="Q206" s="53">
        <f>IF(OR([@[Scheduled Miles]]="",[@[Vehicle ID]]=""),"",IFERROR([@[Scheduled Miles]]/INDEX(tblVehicles[MPG],MATCH([@[Vehicle ID]],tblVehicles[Vehicle ID],0)),""))</f>
        <v/>
      </c>
      <c r="R206" s="57">
        <f>IF(OR([@[Estimated Gallons]]="",[@[Estimated Hours]]="",[@[Driver ID]]=""),"",IFERROR([@[Estimated Gallons]]*'Settings'!$B$4+[@[Scheduled Miles]]*'Settings'!$B$5+[@[Estimated Hours]]*INDEX(tblDrivers[Hourly Rate],MATCH([@[Driver ID]],tblDrivers[Driver ID],0)),""))</f>
        <v/>
      </c>
      <c r="S206" s="26" t="n"/>
      <c r="T206" s="30" t="n"/>
      <c r="U20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0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0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06" s="23">
        <f>IF(COUNTA([@[Roster ID]],[@[Service Date]],[@[Route ID]],[@[Scheduled Start]],[@[Scheduled End]],[@[Driver ID]],[@[Vehicle ID]],[@Status],[@[Dispatch Notes]])=0,"",IF([@Status]="Canceled","Not Required",IF(AND([@[Driver Check]]="OK",[@[Vehicle Check]]="OK",[@[Schedule Check]]="OK"),"OK","Review")))</f>
        <v/>
      </c>
      <c r="Y206" s="58">
        <f>IF(OR([@[Service Date]]="",[@[Scheduled Start]]=""),"",IFERROR([@[Service Date]]+[@[Scheduled Start]],""))</f>
        <v/>
      </c>
      <c r="Z206" s="58">
        <f>IF(OR([@[Service Date]]="",[@[Scheduled Start]]="",[@[Scheduled End]]=""),"",IFERROR([@[Service Date]]+[@[Scheduled End]]+IF([@[Scheduled End]]&lt;[@[Scheduled Start]],1,0),""))</f>
        <v/>
      </c>
    </row>
    <row r="207">
      <c r="A207" s="26" t="n"/>
      <c r="B207" s="56" t="n"/>
      <c r="C207" s="23">
        <f>IF([@[Service Date]]="","",TEXT([@[Service Date]],"ddd"))</f>
        <v/>
      </c>
      <c r="D207" s="26" t="n"/>
      <c r="E207" s="24">
        <f>IF([@[Route ID]]="","",IFERROR(INDEX(tblRoutes[Route Name],MATCH([@[Route ID]],tblRoutes[Route ID],0)),"Not Found"))</f>
        <v/>
      </c>
      <c r="F207" s="24">
        <f>IF([@[Route ID]]="","",IFERROR(INDEX(tblRoutes[Origin],MATCH([@[Route ID]],tblRoutes[Route ID],0)),"Not Found"))</f>
        <v/>
      </c>
      <c r="G207" s="24">
        <f>IF([@[Route ID]]="","",IFERROR(INDEX(tblRoutes[Destination],MATCH([@[Route ID]],tblRoutes[Route ID],0)),"Not Found"))</f>
        <v/>
      </c>
      <c r="H207" s="28" t="n"/>
      <c r="I207" s="28" t="n"/>
      <c r="J207" s="25">
        <f>IF(OR([@[Start Date/Time]]="",[@[End Date/Time]]=""),"",IFERROR(([@[End Date/Time]]-[@[Start Date/Time]])*24,""))</f>
        <v/>
      </c>
      <c r="K207" s="26" t="n"/>
      <c r="L207" s="24">
        <f>IF([@[Driver ID]]="","",IFERROR(INDEX(tblDrivers[Driver Name],MATCH([@[Driver ID]],tblDrivers[Driver ID],0)),"Not Found"))</f>
        <v/>
      </c>
      <c r="M207" s="26" t="n"/>
      <c r="N207" s="24">
        <f>IF([@[Vehicle ID]]="","",IFERROR(INDEX(tblVehicles[Unit Description],MATCH([@[Vehicle ID]],tblVehicles[Vehicle ID],0)),"Not Found"))</f>
        <v/>
      </c>
      <c r="O207" s="53">
        <f>IF([@[Route ID]]="","",IFERROR(INDEX(tblRoutes[Scheduled Miles],MATCH([@[Route ID]],tblRoutes[Route ID],0)),""))</f>
        <v/>
      </c>
      <c r="P207" s="16">
        <f>IF([@[Route ID]]="","",IFERROR(INDEX(tblRoutes[Planned Stops],MATCH([@[Route ID]],tblRoutes[Route ID],0)),""))</f>
        <v/>
      </c>
      <c r="Q207" s="53">
        <f>IF(OR([@[Scheduled Miles]]="",[@[Vehicle ID]]=""),"",IFERROR([@[Scheduled Miles]]/INDEX(tblVehicles[MPG],MATCH([@[Vehicle ID]],tblVehicles[Vehicle ID],0)),""))</f>
        <v/>
      </c>
      <c r="R207" s="57">
        <f>IF(OR([@[Estimated Gallons]]="",[@[Estimated Hours]]="",[@[Driver ID]]=""),"",IFERROR([@[Estimated Gallons]]*'Settings'!$B$4+[@[Scheduled Miles]]*'Settings'!$B$5+[@[Estimated Hours]]*INDEX(tblDrivers[Hourly Rate],MATCH([@[Driver ID]],tblDrivers[Driver ID],0)),""))</f>
        <v/>
      </c>
      <c r="S207" s="26" t="n"/>
      <c r="T207" s="30" t="n"/>
      <c r="U20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0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0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07" s="23">
        <f>IF(COUNTA([@[Roster ID]],[@[Service Date]],[@[Route ID]],[@[Scheduled Start]],[@[Scheduled End]],[@[Driver ID]],[@[Vehicle ID]],[@Status],[@[Dispatch Notes]])=0,"",IF([@Status]="Canceled","Not Required",IF(AND([@[Driver Check]]="OK",[@[Vehicle Check]]="OK",[@[Schedule Check]]="OK"),"OK","Review")))</f>
        <v/>
      </c>
      <c r="Y207" s="58">
        <f>IF(OR([@[Service Date]]="",[@[Scheduled Start]]=""),"",IFERROR([@[Service Date]]+[@[Scheduled Start]],""))</f>
        <v/>
      </c>
      <c r="Z207" s="58">
        <f>IF(OR([@[Service Date]]="",[@[Scheduled Start]]="",[@[Scheduled End]]=""),"",IFERROR([@[Service Date]]+[@[Scheduled End]]+IF([@[Scheduled End]]&lt;[@[Scheduled Start]],1,0),""))</f>
        <v/>
      </c>
    </row>
    <row r="208">
      <c r="A208" s="26" t="n"/>
      <c r="B208" s="56" t="n"/>
      <c r="C208" s="23">
        <f>IF([@[Service Date]]="","",TEXT([@[Service Date]],"ddd"))</f>
        <v/>
      </c>
      <c r="D208" s="26" t="n"/>
      <c r="E208" s="24">
        <f>IF([@[Route ID]]="","",IFERROR(INDEX(tblRoutes[Route Name],MATCH([@[Route ID]],tblRoutes[Route ID],0)),"Not Found"))</f>
        <v/>
      </c>
      <c r="F208" s="24">
        <f>IF([@[Route ID]]="","",IFERROR(INDEX(tblRoutes[Origin],MATCH([@[Route ID]],tblRoutes[Route ID],0)),"Not Found"))</f>
        <v/>
      </c>
      <c r="G208" s="24">
        <f>IF([@[Route ID]]="","",IFERROR(INDEX(tblRoutes[Destination],MATCH([@[Route ID]],tblRoutes[Route ID],0)),"Not Found"))</f>
        <v/>
      </c>
      <c r="H208" s="28" t="n"/>
      <c r="I208" s="28" t="n"/>
      <c r="J208" s="25">
        <f>IF(OR([@[Start Date/Time]]="",[@[End Date/Time]]=""),"",IFERROR(([@[End Date/Time]]-[@[Start Date/Time]])*24,""))</f>
        <v/>
      </c>
      <c r="K208" s="26" t="n"/>
      <c r="L208" s="24">
        <f>IF([@[Driver ID]]="","",IFERROR(INDEX(tblDrivers[Driver Name],MATCH([@[Driver ID]],tblDrivers[Driver ID],0)),"Not Found"))</f>
        <v/>
      </c>
      <c r="M208" s="26" t="n"/>
      <c r="N208" s="24">
        <f>IF([@[Vehicle ID]]="","",IFERROR(INDEX(tblVehicles[Unit Description],MATCH([@[Vehicle ID]],tblVehicles[Vehicle ID],0)),"Not Found"))</f>
        <v/>
      </c>
      <c r="O208" s="53">
        <f>IF([@[Route ID]]="","",IFERROR(INDEX(tblRoutes[Scheduled Miles],MATCH([@[Route ID]],tblRoutes[Route ID],0)),""))</f>
        <v/>
      </c>
      <c r="P208" s="16">
        <f>IF([@[Route ID]]="","",IFERROR(INDEX(tblRoutes[Planned Stops],MATCH([@[Route ID]],tblRoutes[Route ID],0)),""))</f>
        <v/>
      </c>
      <c r="Q208" s="53">
        <f>IF(OR([@[Scheduled Miles]]="",[@[Vehicle ID]]=""),"",IFERROR([@[Scheduled Miles]]/INDEX(tblVehicles[MPG],MATCH([@[Vehicle ID]],tblVehicles[Vehicle ID],0)),""))</f>
        <v/>
      </c>
      <c r="R208" s="57">
        <f>IF(OR([@[Estimated Gallons]]="",[@[Estimated Hours]]="",[@[Driver ID]]=""),"",IFERROR([@[Estimated Gallons]]*'Settings'!$B$4+[@[Scheduled Miles]]*'Settings'!$B$5+[@[Estimated Hours]]*INDEX(tblDrivers[Hourly Rate],MATCH([@[Driver ID]],tblDrivers[Driver ID],0)),""))</f>
        <v/>
      </c>
      <c r="S208" s="26" t="n"/>
      <c r="T208" s="30" t="n"/>
      <c r="U20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0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0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08" s="23">
        <f>IF(COUNTA([@[Roster ID]],[@[Service Date]],[@[Route ID]],[@[Scheduled Start]],[@[Scheduled End]],[@[Driver ID]],[@[Vehicle ID]],[@Status],[@[Dispatch Notes]])=0,"",IF([@Status]="Canceled","Not Required",IF(AND([@[Driver Check]]="OK",[@[Vehicle Check]]="OK",[@[Schedule Check]]="OK"),"OK","Review")))</f>
        <v/>
      </c>
      <c r="Y208" s="58">
        <f>IF(OR([@[Service Date]]="",[@[Scheduled Start]]=""),"",IFERROR([@[Service Date]]+[@[Scheduled Start]],""))</f>
        <v/>
      </c>
      <c r="Z208" s="58">
        <f>IF(OR([@[Service Date]]="",[@[Scheduled Start]]="",[@[Scheduled End]]=""),"",IFERROR([@[Service Date]]+[@[Scheduled End]]+IF([@[Scheduled End]]&lt;[@[Scheduled Start]],1,0),""))</f>
        <v/>
      </c>
    </row>
    <row r="209">
      <c r="A209" s="26" t="n"/>
      <c r="B209" s="56" t="n"/>
      <c r="C209" s="23">
        <f>IF([@[Service Date]]="","",TEXT([@[Service Date]],"ddd"))</f>
        <v/>
      </c>
      <c r="D209" s="26" t="n"/>
      <c r="E209" s="24">
        <f>IF([@[Route ID]]="","",IFERROR(INDEX(tblRoutes[Route Name],MATCH([@[Route ID]],tblRoutes[Route ID],0)),"Not Found"))</f>
        <v/>
      </c>
      <c r="F209" s="24">
        <f>IF([@[Route ID]]="","",IFERROR(INDEX(tblRoutes[Origin],MATCH([@[Route ID]],tblRoutes[Route ID],0)),"Not Found"))</f>
        <v/>
      </c>
      <c r="G209" s="24">
        <f>IF([@[Route ID]]="","",IFERROR(INDEX(tblRoutes[Destination],MATCH([@[Route ID]],tblRoutes[Route ID],0)),"Not Found"))</f>
        <v/>
      </c>
      <c r="H209" s="28" t="n"/>
      <c r="I209" s="28" t="n"/>
      <c r="J209" s="25">
        <f>IF(OR([@[Start Date/Time]]="",[@[End Date/Time]]=""),"",IFERROR(([@[End Date/Time]]-[@[Start Date/Time]])*24,""))</f>
        <v/>
      </c>
      <c r="K209" s="26" t="n"/>
      <c r="L209" s="24">
        <f>IF([@[Driver ID]]="","",IFERROR(INDEX(tblDrivers[Driver Name],MATCH([@[Driver ID]],tblDrivers[Driver ID],0)),"Not Found"))</f>
        <v/>
      </c>
      <c r="M209" s="26" t="n"/>
      <c r="N209" s="24">
        <f>IF([@[Vehicle ID]]="","",IFERROR(INDEX(tblVehicles[Unit Description],MATCH([@[Vehicle ID]],tblVehicles[Vehicle ID],0)),"Not Found"))</f>
        <v/>
      </c>
      <c r="O209" s="53">
        <f>IF([@[Route ID]]="","",IFERROR(INDEX(tblRoutes[Scheduled Miles],MATCH([@[Route ID]],tblRoutes[Route ID],0)),""))</f>
        <v/>
      </c>
      <c r="P209" s="16">
        <f>IF([@[Route ID]]="","",IFERROR(INDEX(tblRoutes[Planned Stops],MATCH([@[Route ID]],tblRoutes[Route ID],0)),""))</f>
        <v/>
      </c>
      <c r="Q209" s="53">
        <f>IF(OR([@[Scheduled Miles]]="",[@[Vehicle ID]]=""),"",IFERROR([@[Scheduled Miles]]/INDEX(tblVehicles[MPG],MATCH([@[Vehicle ID]],tblVehicles[Vehicle ID],0)),""))</f>
        <v/>
      </c>
      <c r="R209" s="57">
        <f>IF(OR([@[Estimated Gallons]]="",[@[Estimated Hours]]="",[@[Driver ID]]=""),"",IFERROR([@[Estimated Gallons]]*'Settings'!$B$4+[@[Scheduled Miles]]*'Settings'!$B$5+[@[Estimated Hours]]*INDEX(tblDrivers[Hourly Rate],MATCH([@[Driver ID]],tblDrivers[Driver ID],0)),""))</f>
        <v/>
      </c>
      <c r="S209" s="26" t="n"/>
      <c r="T209" s="30" t="n"/>
      <c r="U20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0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0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09" s="23">
        <f>IF(COUNTA([@[Roster ID]],[@[Service Date]],[@[Route ID]],[@[Scheduled Start]],[@[Scheduled End]],[@[Driver ID]],[@[Vehicle ID]],[@Status],[@[Dispatch Notes]])=0,"",IF([@Status]="Canceled","Not Required",IF(AND([@[Driver Check]]="OK",[@[Vehicle Check]]="OK",[@[Schedule Check]]="OK"),"OK","Review")))</f>
        <v/>
      </c>
      <c r="Y209" s="58">
        <f>IF(OR([@[Service Date]]="",[@[Scheduled Start]]=""),"",IFERROR([@[Service Date]]+[@[Scheduled Start]],""))</f>
        <v/>
      </c>
      <c r="Z209" s="58">
        <f>IF(OR([@[Service Date]]="",[@[Scheduled Start]]="",[@[Scheduled End]]=""),"",IFERROR([@[Service Date]]+[@[Scheduled End]]+IF([@[Scheduled End]]&lt;[@[Scheduled Start]],1,0),""))</f>
        <v/>
      </c>
    </row>
    <row r="210">
      <c r="A210" s="26" t="n"/>
      <c r="B210" s="56" t="n"/>
      <c r="C210" s="23">
        <f>IF([@[Service Date]]="","",TEXT([@[Service Date]],"ddd"))</f>
        <v/>
      </c>
      <c r="D210" s="26" t="n"/>
      <c r="E210" s="24">
        <f>IF([@[Route ID]]="","",IFERROR(INDEX(tblRoutes[Route Name],MATCH([@[Route ID]],tblRoutes[Route ID],0)),"Not Found"))</f>
        <v/>
      </c>
      <c r="F210" s="24">
        <f>IF([@[Route ID]]="","",IFERROR(INDEX(tblRoutes[Origin],MATCH([@[Route ID]],tblRoutes[Route ID],0)),"Not Found"))</f>
        <v/>
      </c>
      <c r="G210" s="24">
        <f>IF([@[Route ID]]="","",IFERROR(INDEX(tblRoutes[Destination],MATCH([@[Route ID]],tblRoutes[Route ID],0)),"Not Found"))</f>
        <v/>
      </c>
      <c r="H210" s="28" t="n"/>
      <c r="I210" s="28" t="n"/>
      <c r="J210" s="25">
        <f>IF(OR([@[Start Date/Time]]="",[@[End Date/Time]]=""),"",IFERROR(([@[End Date/Time]]-[@[Start Date/Time]])*24,""))</f>
        <v/>
      </c>
      <c r="K210" s="26" t="n"/>
      <c r="L210" s="24">
        <f>IF([@[Driver ID]]="","",IFERROR(INDEX(tblDrivers[Driver Name],MATCH([@[Driver ID]],tblDrivers[Driver ID],0)),"Not Found"))</f>
        <v/>
      </c>
      <c r="M210" s="26" t="n"/>
      <c r="N210" s="24">
        <f>IF([@[Vehicle ID]]="","",IFERROR(INDEX(tblVehicles[Unit Description],MATCH([@[Vehicle ID]],tblVehicles[Vehicle ID],0)),"Not Found"))</f>
        <v/>
      </c>
      <c r="O210" s="53">
        <f>IF([@[Route ID]]="","",IFERROR(INDEX(tblRoutes[Scheduled Miles],MATCH([@[Route ID]],tblRoutes[Route ID],0)),""))</f>
        <v/>
      </c>
      <c r="P210" s="16">
        <f>IF([@[Route ID]]="","",IFERROR(INDEX(tblRoutes[Planned Stops],MATCH([@[Route ID]],tblRoutes[Route ID],0)),""))</f>
        <v/>
      </c>
      <c r="Q210" s="53">
        <f>IF(OR([@[Scheduled Miles]]="",[@[Vehicle ID]]=""),"",IFERROR([@[Scheduled Miles]]/INDEX(tblVehicles[MPG],MATCH([@[Vehicle ID]],tblVehicles[Vehicle ID],0)),""))</f>
        <v/>
      </c>
      <c r="R210" s="57">
        <f>IF(OR([@[Estimated Gallons]]="",[@[Estimated Hours]]="",[@[Driver ID]]=""),"",IFERROR([@[Estimated Gallons]]*'Settings'!$B$4+[@[Scheduled Miles]]*'Settings'!$B$5+[@[Estimated Hours]]*INDEX(tblDrivers[Hourly Rate],MATCH([@[Driver ID]],tblDrivers[Driver ID],0)),""))</f>
        <v/>
      </c>
      <c r="S210" s="26" t="n"/>
      <c r="T210" s="30" t="n"/>
      <c r="U21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1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1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10" s="23">
        <f>IF(COUNTA([@[Roster ID]],[@[Service Date]],[@[Route ID]],[@[Scheduled Start]],[@[Scheduled End]],[@[Driver ID]],[@[Vehicle ID]],[@Status],[@[Dispatch Notes]])=0,"",IF([@Status]="Canceled","Not Required",IF(AND([@[Driver Check]]="OK",[@[Vehicle Check]]="OK",[@[Schedule Check]]="OK"),"OK","Review")))</f>
        <v/>
      </c>
      <c r="Y210" s="58">
        <f>IF(OR([@[Service Date]]="",[@[Scheduled Start]]=""),"",IFERROR([@[Service Date]]+[@[Scheduled Start]],""))</f>
        <v/>
      </c>
      <c r="Z210" s="58">
        <f>IF(OR([@[Service Date]]="",[@[Scheduled Start]]="",[@[Scheduled End]]=""),"",IFERROR([@[Service Date]]+[@[Scheduled End]]+IF([@[Scheduled End]]&lt;[@[Scheduled Start]],1,0),""))</f>
        <v/>
      </c>
    </row>
    <row r="211">
      <c r="A211" s="26" t="n"/>
      <c r="B211" s="56" t="n"/>
      <c r="C211" s="23">
        <f>IF([@[Service Date]]="","",TEXT([@[Service Date]],"ddd"))</f>
        <v/>
      </c>
      <c r="D211" s="26" t="n"/>
      <c r="E211" s="24">
        <f>IF([@[Route ID]]="","",IFERROR(INDEX(tblRoutes[Route Name],MATCH([@[Route ID]],tblRoutes[Route ID],0)),"Not Found"))</f>
        <v/>
      </c>
      <c r="F211" s="24">
        <f>IF([@[Route ID]]="","",IFERROR(INDEX(tblRoutes[Origin],MATCH([@[Route ID]],tblRoutes[Route ID],0)),"Not Found"))</f>
        <v/>
      </c>
      <c r="G211" s="24">
        <f>IF([@[Route ID]]="","",IFERROR(INDEX(tblRoutes[Destination],MATCH([@[Route ID]],tblRoutes[Route ID],0)),"Not Found"))</f>
        <v/>
      </c>
      <c r="H211" s="28" t="n"/>
      <c r="I211" s="28" t="n"/>
      <c r="J211" s="25">
        <f>IF(OR([@[Start Date/Time]]="",[@[End Date/Time]]=""),"",IFERROR(([@[End Date/Time]]-[@[Start Date/Time]])*24,""))</f>
        <v/>
      </c>
      <c r="K211" s="26" t="n"/>
      <c r="L211" s="24">
        <f>IF([@[Driver ID]]="","",IFERROR(INDEX(tblDrivers[Driver Name],MATCH([@[Driver ID]],tblDrivers[Driver ID],0)),"Not Found"))</f>
        <v/>
      </c>
      <c r="M211" s="26" t="n"/>
      <c r="N211" s="24">
        <f>IF([@[Vehicle ID]]="","",IFERROR(INDEX(tblVehicles[Unit Description],MATCH([@[Vehicle ID]],tblVehicles[Vehicle ID],0)),"Not Found"))</f>
        <v/>
      </c>
      <c r="O211" s="53">
        <f>IF([@[Route ID]]="","",IFERROR(INDEX(tblRoutes[Scheduled Miles],MATCH([@[Route ID]],tblRoutes[Route ID],0)),""))</f>
        <v/>
      </c>
      <c r="P211" s="16">
        <f>IF([@[Route ID]]="","",IFERROR(INDEX(tblRoutes[Planned Stops],MATCH([@[Route ID]],tblRoutes[Route ID],0)),""))</f>
        <v/>
      </c>
      <c r="Q211" s="53">
        <f>IF(OR([@[Scheduled Miles]]="",[@[Vehicle ID]]=""),"",IFERROR([@[Scheduled Miles]]/INDEX(tblVehicles[MPG],MATCH([@[Vehicle ID]],tblVehicles[Vehicle ID],0)),""))</f>
        <v/>
      </c>
      <c r="R211" s="57">
        <f>IF(OR([@[Estimated Gallons]]="",[@[Estimated Hours]]="",[@[Driver ID]]=""),"",IFERROR([@[Estimated Gallons]]*'Settings'!$B$4+[@[Scheduled Miles]]*'Settings'!$B$5+[@[Estimated Hours]]*INDEX(tblDrivers[Hourly Rate],MATCH([@[Driver ID]],tblDrivers[Driver ID],0)),""))</f>
        <v/>
      </c>
      <c r="S211" s="26" t="n"/>
      <c r="T211" s="30" t="n"/>
      <c r="U21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1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1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11" s="23">
        <f>IF(COUNTA([@[Roster ID]],[@[Service Date]],[@[Route ID]],[@[Scheduled Start]],[@[Scheduled End]],[@[Driver ID]],[@[Vehicle ID]],[@Status],[@[Dispatch Notes]])=0,"",IF([@Status]="Canceled","Not Required",IF(AND([@[Driver Check]]="OK",[@[Vehicle Check]]="OK",[@[Schedule Check]]="OK"),"OK","Review")))</f>
        <v/>
      </c>
      <c r="Y211" s="58">
        <f>IF(OR([@[Service Date]]="",[@[Scheduled Start]]=""),"",IFERROR([@[Service Date]]+[@[Scheduled Start]],""))</f>
        <v/>
      </c>
      <c r="Z211" s="58">
        <f>IF(OR([@[Service Date]]="",[@[Scheduled Start]]="",[@[Scheduled End]]=""),"",IFERROR([@[Service Date]]+[@[Scheduled End]]+IF([@[Scheduled End]]&lt;[@[Scheduled Start]],1,0),""))</f>
        <v/>
      </c>
    </row>
    <row r="212">
      <c r="A212" s="26" t="n"/>
      <c r="B212" s="56" t="n"/>
      <c r="C212" s="23">
        <f>IF([@[Service Date]]="","",TEXT([@[Service Date]],"ddd"))</f>
        <v/>
      </c>
      <c r="D212" s="26" t="n"/>
      <c r="E212" s="24">
        <f>IF([@[Route ID]]="","",IFERROR(INDEX(tblRoutes[Route Name],MATCH([@[Route ID]],tblRoutes[Route ID],0)),"Not Found"))</f>
        <v/>
      </c>
      <c r="F212" s="24">
        <f>IF([@[Route ID]]="","",IFERROR(INDEX(tblRoutes[Origin],MATCH([@[Route ID]],tblRoutes[Route ID],0)),"Not Found"))</f>
        <v/>
      </c>
      <c r="G212" s="24">
        <f>IF([@[Route ID]]="","",IFERROR(INDEX(tblRoutes[Destination],MATCH([@[Route ID]],tblRoutes[Route ID],0)),"Not Found"))</f>
        <v/>
      </c>
      <c r="H212" s="28" t="n"/>
      <c r="I212" s="28" t="n"/>
      <c r="J212" s="25">
        <f>IF(OR([@[Start Date/Time]]="",[@[End Date/Time]]=""),"",IFERROR(([@[End Date/Time]]-[@[Start Date/Time]])*24,""))</f>
        <v/>
      </c>
      <c r="K212" s="26" t="n"/>
      <c r="L212" s="24">
        <f>IF([@[Driver ID]]="","",IFERROR(INDEX(tblDrivers[Driver Name],MATCH([@[Driver ID]],tblDrivers[Driver ID],0)),"Not Found"))</f>
        <v/>
      </c>
      <c r="M212" s="26" t="n"/>
      <c r="N212" s="24">
        <f>IF([@[Vehicle ID]]="","",IFERROR(INDEX(tblVehicles[Unit Description],MATCH([@[Vehicle ID]],tblVehicles[Vehicle ID],0)),"Not Found"))</f>
        <v/>
      </c>
      <c r="O212" s="53">
        <f>IF([@[Route ID]]="","",IFERROR(INDEX(tblRoutes[Scheduled Miles],MATCH([@[Route ID]],tblRoutes[Route ID],0)),""))</f>
        <v/>
      </c>
      <c r="P212" s="16">
        <f>IF([@[Route ID]]="","",IFERROR(INDEX(tblRoutes[Planned Stops],MATCH([@[Route ID]],tblRoutes[Route ID],0)),""))</f>
        <v/>
      </c>
      <c r="Q212" s="53">
        <f>IF(OR([@[Scheduled Miles]]="",[@[Vehicle ID]]=""),"",IFERROR([@[Scheduled Miles]]/INDEX(tblVehicles[MPG],MATCH([@[Vehicle ID]],tblVehicles[Vehicle ID],0)),""))</f>
        <v/>
      </c>
      <c r="R212" s="57">
        <f>IF(OR([@[Estimated Gallons]]="",[@[Estimated Hours]]="",[@[Driver ID]]=""),"",IFERROR([@[Estimated Gallons]]*'Settings'!$B$4+[@[Scheduled Miles]]*'Settings'!$B$5+[@[Estimated Hours]]*INDEX(tblDrivers[Hourly Rate],MATCH([@[Driver ID]],tblDrivers[Driver ID],0)),""))</f>
        <v/>
      </c>
      <c r="S212" s="26" t="n"/>
      <c r="T212" s="30" t="n"/>
      <c r="U21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1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1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12" s="23">
        <f>IF(COUNTA([@[Roster ID]],[@[Service Date]],[@[Route ID]],[@[Scheduled Start]],[@[Scheduled End]],[@[Driver ID]],[@[Vehicle ID]],[@Status],[@[Dispatch Notes]])=0,"",IF([@Status]="Canceled","Not Required",IF(AND([@[Driver Check]]="OK",[@[Vehicle Check]]="OK",[@[Schedule Check]]="OK"),"OK","Review")))</f>
        <v/>
      </c>
      <c r="Y212" s="58">
        <f>IF(OR([@[Service Date]]="",[@[Scheduled Start]]=""),"",IFERROR([@[Service Date]]+[@[Scheduled Start]],""))</f>
        <v/>
      </c>
      <c r="Z212" s="58">
        <f>IF(OR([@[Service Date]]="",[@[Scheduled Start]]="",[@[Scheduled End]]=""),"",IFERROR([@[Service Date]]+[@[Scheduled End]]+IF([@[Scheduled End]]&lt;[@[Scheduled Start]],1,0),""))</f>
        <v/>
      </c>
    </row>
    <row r="213">
      <c r="A213" s="26" t="n"/>
      <c r="B213" s="56" t="n"/>
      <c r="C213" s="23">
        <f>IF([@[Service Date]]="","",TEXT([@[Service Date]],"ddd"))</f>
        <v/>
      </c>
      <c r="D213" s="26" t="n"/>
      <c r="E213" s="24">
        <f>IF([@[Route ID]]="","",IFERROR(INDEX(tblRoutes[Route Name],MATCH([@[Route ID]],tblRoutes[Route ID],0)),"Not Found"))</f>
        <v/>
      </c>
      <c r="F213" s="24">
        <f>IF([@[Route ID]]="","",IFERROR(INDEX(tblRoutes[Origin],MATCH([@[Route ID]],tblRoutes[Route ID],0)),"Not Found"))</f>
        <v/>
      </c>
      <c r="G213" s="24">
        <f>IF([@[Route ID]]="","",IFERROR(INDEX(tblRoutes[Destination],MATCH([@[Route ID]],tblRoutes[Route ID],0)),"Not Found"))</f>
        <v/>
      </c>
      <c r="H213" s="28" t="n"/>
      <c r="I213" s="28" t="n"/>
      <c r="J213" s="25">
        <f>IF(OR([@[Start Date/Time]]="",[@[End Date/Time]]=""),"",IFERROR(([@[End Date/Time]]-[@[Start Date/Time]])*24,""))</f>
        <v/>
      </c>
      <c r="K213" s="26" t="n"/>
      <c r="L213" s="24">
        <f>IF([@[Driver ID]]="","",IFERROR(INDEX(tblDrivers[Driver Name],MATCH([@[Driver ID]],tblDrivers[Driver ID],0)),"Not Found"))</f>
        <v/>
      </c>
      <c r="M213" s="26" t="n"/>
      <c r="N213" s="24">
        <f>IF([@[Vehicle ID]]="","",IFERROR(INDEX(tblVehicles[Unit Description],MATCH([@[Vehicle ID]],tblVehicles[Vehicle ID],0)),"Not Found"))</f>
        <v/>
      </c>
      <c r="O213" s="53">
        <f>IF([@[Route ID]]="","",IFERROR(INDEX(tblRoutes[Scheduled Miles],MATCH([@[Route ID]],tblRoutes[Route ID],0)),""))</f>
        <v/>
      </c>
      <c r="P213" s="16">
        <f>IF([@[Route ID]]="","",IFERROR(INDEX(tblRoutes[Planned Stops],MATCH([@[Route ID]],tblRoutes[Route ID],0)),""))</f>
        <v/>
      </c>
      <c r="Q213" s="53">
        <f>IF(OR([@[Scheduled Miles]]="",[@[Vehicle ID]]=""),"",IFERROR([@[Scheduled Miles]]/INDEX(tblVehicles[MPG],MATCH([@[Vehicle ID]],tblVehicles[Vehicle ID],0)),""))</f>
        <v/>
      </c>
      <c r="R213" s="57">
        <f>IF(OR([@[Estimated Gallons]]="",[@[Estimated Hours]]="",[@[Driver ID]]=""),"",IFERROR([@[Estimated Gallons]]*'Settings'!$B$4+[@[Scheduled Miles]]*'Settings'!$B$5+[@[Estimated Hours]]*INDEX(tblDrivers[Hourly Rate],MATCH([@[Driver ID]],tblDrivers[Driver ID],0)),""))</f>
        <v/>
      </c>
      <c r="S213" s="26" t="n"/>
      <c r="T213" s="30" t="n"/>
      <c r="U21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1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1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13" s="23">
        <f>IF(COUNTA([@[Roster ID]],[@[Service Date]],[@[Route ID]],[@[Scheduled Start]],[@[Scheduled End]],[@[Driver ID]],[@[Vehicle ID]],[@Status],[@[Dispatch Notes]])=0,"",IF([@Status]="Canceled","Not Required",IF(AND([@[Driver Check]]="OK",[@[Vehicle Check]]="OK",[@[Schedule Check]]="OK"),"OK","Review")))</f>
        <v/>
      </c>
      <c r="Y213" s="58">
        <f>IF(OR([@[Service Date]]="",[@[Scheduled Start]]=""),"",IFERROR([@[Service Date]]+[@[Scheduled Start]],""))</f>
        <v/>
      </c>
      <c r="Z213" s="58">
        <f>IF(OR([@[Service Date]]="",[@[Scheduled Start]]="",[@[Scheduled End]]=""),"",IFERROR([@[Service Date]]+[@[Scheduled End]]+IF([@[Scheduled End]]&lt;[@[Scheduled Start]],1,0),""))</f>
        <v/>
      </c>
    </row>
    <row r="214">
      <c r="A214" s="26" t="n"/>
      <c r="B214" s="56" t="n"/>
      <c r="C214" s="23">
        <f>IF([@[Service Date]]="","",TEXT([@[Service Date]],"ddd"))</f>
        <v/>
      </c>
      <c r="D214" s="26" t="n"/>
      <c r="E214" s="24">
        <f>IF([@[Route ID]]="","",IFERROR(INDEX(tblRoutes[Route Name],MATCH([@[Route ID]],tblRoutes[Route ID],0)),"Not Found"))</f>
        <v/>
      </c>
      <c r="F214" s="24">
        <f>IF([@[Route ID]]="","",IFERROR(INDEX(tblRoutes[Origin],MATCH([@[Route ID]],tblRoutes[Route ID],0)),"Not Found"))</f>
        <v/>
      </c>
      <c r="G214" s="24">
        <f>IF([@[Route ID]]="","",IFERROR(INDEX(tblRoutes[Destination],MATCH([@[Route ID]],tblRoutes[Route ID],0)),"Not Found"))</f>
        <v/>
      </c>
      <c r="H214" s="28" t="n"/>
      <c r="I214" s="28" t="n"/>
      <c r="J214" s="25">
        <f>IF(OR([@[Start Date/Time]]="",[@[End Date/Time]]=""),"",IFERROR(([@[End Date/Time]]-[@[Start Date/Time]])*24,""))</f>
        <v/>
      </c>
      <c r="K214" s="26" t="n"/>
      <c r="L214" s="24">
        <f>IF([@[Driver ID]]="","",IFERROR(INDEX(tblDrivers[Driver Name],MATCH([@[Driver ID]],tblDrivers[Driver ID],0)),"Not Found"))</f>
        <v/>
      </c>
      <c r="M214" s="26" t="n"/>
      <c r="N214" s="24">
        <f>IF([@[Vehicle ID]]="","",IFERROR(INDEX(tblVehicles[Unit Description],MATCH([@[Vehicle ID]],tblVehicles[Vehicle ID],0)),"Not Found"))</f>
        <v/>
      </c>
      <c r="O214" s="53">
        <f>IF([@[Route ID]]="","",IFERROR(INDEX(tblRoutes[Scheduled Miles],MATCH([@[Route ID]],tblRoutes[Route ID],0)),""))</f>
        <v/>
      </c>
      <c r="P214" s="16">
        <f>IF([@[Route ID]]="","",IFERROR(INDEX(tblRoutes[Planned Stops],MATCH([@[Route ID]],tblRoutes[Route ID],0)),""))</f>
        <v/>
      </c>
      <c r="Q214" s="53">
        <f>IF(OR([@[Scheduled Miles]]="",[@[Vehicle ID]]=""),"",IFERROR([@[Scheduled Miles]]/INDEX(tblVehicles[MPG],MATCH([@[Vehicle ID]],tblVehicles[Vehicle ID],0)),""))</f>
        <v/>
      </c>
      <c r="R214" s="57">
        <f>IF(OR([@[Estimated Gallons]]="",[@[Estimated Hours]]="",[@[Driver ID]]=""),"",IFERROR([@[Estimated Gallons]]*'Settings'!$B$4+[@[Scheduled Miles]]*'Settings'!$B$5+[@[Estimated Hours]]*INDEX(tblDrivers[Hourly Rate],MATCH([@[Driver ID]],tblDrivers[Driver ID],0)),""))</f>
        <v/>
      </c>
      <c r="S214" s="26" t="n"/>
      <c r="T214" s="30" t="n"/>
      <c r="U21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1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1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14" s="23">
        <f>IF(COUNTA([@[Roster ID]],[@[Service Date]],[@[Route ID]],[@[Scheduled Start]],[@[Scheduled End]],[@[Driver ID]],[@[Vehicle ID]],[@Status],[@[Dispatch Notes]])=0,"",IF([@Status]="Canceled","Not Required",IF(AND([@[Driver Check]]="OK",[@[Vehicle Check]]="OK",[@[Schedule Check]]="OK"),"OK","Review")))</f>
        <v/>
      </c>
      <c r="Y214" s="58">
        <f>IF(OR([@[Service Date]]="",[@[Scheduled Start]]=""),"",IFERROR([@[Service Date]]+[@[Scheduled Start]],""))</f>
        <v/>
      </c>
      <c r="Z214" s="58">
        <f>IF(OR([@[Service Date]]="",[@[Scheduled Start]]="",[@[Scheduled End]]=""),"",IFERROR([@[Service Date]]+[@[Scheduled End]]+IF([@[Scheduled End]]&lt;[@[Scheduled Start]],1,0),""))</f>
        <v/>
      </c>
    </row>
    <row r="215">
      <c r="A215" s="26" t="n"/>
      <c r="B215" s="56" t="n"/>
      <c r="C215" s="23">
        <f>IF([@[Service Date]]="","",TEXT([@[Service Date]],"ddd"))</f>
        <v/>
      </c>
      <c r="D215" s="26" t="n"/>
      <c r="E215" s="24">
        <f>IF([@[Route ID]]="","",IFERROR(INDEX(tblRoutes[Route Name],MATCH([@[Route ID]],tblRoutes[Route ID],0)),"Not Found"))</f>
        <v/>
      </c>
      <c r="F215" s="24">
        <f>IF([@[Route ID]]="","",IFERROR(INDEX(tblRoutes[Origin],MATCH([@[Route ID]],tblRoutes[Route ID],0)),"Not Found"))</f>
        <v/>
      </c>
      <c r="G215" s="24">
        <f>IF([@[Route ID]]="","",IFERROR(INDEX(tblRoutes[Destination],MATCH([@[Route ID]],tblRoutes[Route ID],0)),"Not Found"))</f>
        <v/>
      </c>
      <c r="H215" s="28" t="n"/>
      <c r="I215" s="28" t="n"/>
      <c r="J215" s="25">
        <f>IF(OR([@[Start Date/Time]]="",[@[End Date/Time]]=""),"",IFERROR(([@[End Date/Time]]-[@[Start Date/Time]])*24,""))</f>
        <v/>
      </c>
      <c r="K215" s="26" t="n"/>
      <c r="L215" s="24">
        <f>IF([@[Driver ID]]="","",IFERROR(INDEX(tblDrivers[Driver Name],MATCH([@[Driver ID]],tblDrivers[Driver ID],0)),"Not Found"))</f>
        <v/>
      </c>
      <c r="M215" s="26" t="n"/>
      <c r="N215" s="24">
        <f>IF([@[Vehicle ID]]="","",IFERROR(INDEX(tblVehicles[Unit Description],MATCH([@[Vehicle ID]],tblVehicles[Vehicle ID],0)),"Not Found"))</f>
        <v/>
      </c>
      <c r="O215" s="53">
        <f>IF([@[Route ID]]="","",IFERROR(INDEX(tblRoutes[Scheduled Miles],MATCH([@[Route ID]],tblRoutes[Route ID],0)),""))</f>
        <v/>
      </c>
      <c r="P215" s="16">
        <f>IF([@[Route ID]]="","",IFERROR(INDEX(tblRoutes[Planned Stops],MATCH([@[Route ID]],tblRoutes[Route ID],0)),""))</f>
        <v/>
      </c>
      <c r="Q215" s="53">
        <f>IF(OR([@[Scheduled Miles]]="",[@[Vehicle ID]]=""),"",IFERROR([@[Scheduled Miles]]/INDEX(tblVehicles[MPG],MATCH([@[Vehicle ID]],tblVehicles[Vehicle ID],0)),""))</f>
        <v/>
      </c>
      <c r="R215" s="57">
        <f>IF(OR([@[Estimated Gallons]]="",[@[Estimated Hours]]="",[@[Driver ID]]=""),"",IFERROR([@[Estimated Gallons]]*'Settings'!$B$4+[@[Scheduled Miles]]*'Settings'!$B$5+[@[Estimated Hours]]*INDEX(tblDrivers[Hourly Rate],MATCH([@[Driver ID]],tblDrivers[Driver ID],0)),""))</f>
        <v/>
      </c>
      <c r="S215" s="26" t="n"/>
      <c r="T215" s="30" t="n"/>
      <c r="U21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1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1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15" s="23">
        <f>IF(COUNTA([@[Roster ID]],[@[Service Date]],[@[Route ID]],[@[Scheduled Start]],[@[Scheduled End]],[@[Driver ID]],[@[Vehicle ID]],[@Status],[@[Dispatch Notes]])=0,"",IF([@Status]="Canceled","Not Required",IF(AND([@[Driver Check]]="OK",[@[Vehicle Check]]="OK",[@[Schedule Check]]="OK"),"OK","Review")))</f>
        <v/>
      </c>
      <c r="Y215" s="58">
        <f>IF(OR([@[Service Date]]="",[@[Scheduled Start]]=""),"",IFERROR([@[Service Date]]+[@[Scheduled Start]],""))</f>
        <v/>
      </c>
      <c r="Z215" s="58">
        <f>IF(OR([@[Service Date]]="",[@[Scheduled Start]]="",[@[Scheduled End]]=""),"",IFERROR([@[Service Date]]+[@[Scheduled End]]+IF([@[Scheduled End]]&lt;[@[Scheduled Start]],1,0),""))</f>
        <v/>
      </c>
    </row>
    <row r="216">
      <c r="A216" s="26" t="n"/>
      <c r="B216" s="56" t="n"/>
      <c r="C216" s="23">
        <f>IF([@[Service Date]]="","",TEXT([@[Service Date]],"ddd"))</f>
        <v/>
      </c>
      <c r="D216" s="26" t="n"/>
      <c r="E216" s="24">
        <f>IF([@[Route ID]]="","",IFERROR(INDEX(tblRoutes[Route Name],MATCH([@[Route ID]],tblRoutes[Route ID],0)),"Not Found"))</f>
        <v/>
      </c>
      <c r="F216" s="24">
        <f>IF([@[Route ID]]="","",IFERROR(INDEX(tblRoutes[Origin],MATCH([@[Route ID]],tblRoutes[Route ID],0)),"Not Found"))</f>
        <v/>
      </c>
      <c r="G216" s="24">
        <f>IF([@[Route ID]]="","",IFERROR(INDEX(tblRoutes[Destination],MATCH([@[Route ID]],tblRoutes[Route ID],0)),"Not Found"))</f>
        <v/>
      </c>
      <c r="H216" s="28" t="n"/>
      <c r="I216" s="28" t="n"/>
      <c r="J216" s="25">
        <f>IF(OR([@[Start Date/Time]]="",[@[End Date/Time]]=""),"",IFERROR(([@[End Date/Time]]-[@[Start Date/Time]])*24,""))</f>
        <v/>
      </c>
      <c r="K216" s="26" t="n"/>
      <c r="L216" s="24">
        <f>IF([@[Driver ID]]="","",IFERROR(INDEX(tblDrivers[Driver Name],MATCH([@[Driver ID]],tblDrivers[Driver ID],0)),"Not Found"))</f>
        <v/>
      </c>
      <c r="M216" s="26" t="n"/>
      <c r="N216" s="24">
        <f>IF([@[Vehicle ID]]="","",IFERROR(INDEX(tblVehicles[Unit Description],MATCH([@[Vehicle ID]],tblVehicles[Vehicle ID],0)),"Not Found"))</f>
        <v/>
      </c>
      <c r="O216" s="53">
        <f>IF([@[Route ID]]="","",IFERROR(INDEX(tblRoutes[Scheduled Miles],MATCH([@[Route ID]],tblRoutes[Route ID],0)),""))</f>
        <v/>
      </c>
      <c r="P216" s="16">
        <f>IF([@[Route ID]]="","",IFERROR(INDEX(tblRoutes[Planned Stops],MATCH([@[Route ID]],tblRoutes[Route ID],0)),""))</f>
        <v/>
      </c>
      <c r="Q216" s="53">
        <f>IF(OR([@[Scheduled Miles]]="",[@[Vehicle ID]]=""),"",IFERROR([@[Scheduled Miles]]/INDEX(tblVehicles[MPG],MATCH([@[Vehicle ID]],tblVehicles[Vehicle ID],0)),""))</f>
        <v/>
      </c>
      <c r="R216" s="57">
        <f>IF(OR([@[Estimated Gallons]]="",[@[Estimated Hours]]="",[@[Driver ID]]=""),"",IFERROR([@[Estimated Gallons]]*'Settings'!$B$4+[@[Scheduled Miles]]*'Settings'!$B$5+[@[Estimated Hours]]*INDEX(tblDrivers[Hourly Rate],MATCH([@[Driver ID]],tblDrivers[Driver ID],0)),""))</f>
        <v/>
      </c>
      <c r="S216" s="26" t="n"/>
      <c r="T216" s="30" t="n"/>
      <c r="U21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1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1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16" s="23">
        <f>IF(COUNTA([@[Roster ID]],[@[Service Date]],[@[Route ID]],[@[Scheduled Start]],[@[Scheduled End]],[@[Driver ID]],[@[Vehicle ID]],[@Status],[@[Dispatch Notes]])=0,"",IF([@Status]="Canceled","Not Required",IF(AND([@[Driver Check]]="OK",[@[Vehicle Check]]="OK",[@[Schedule Check]]="OK"),"OK","Review")))</f>
        <v/>
      </c>
      <c r="Y216" s="58">
        <f>IF(OR([@[Service Date]]="",[@[Scheduled Start]]=""),"",IFERROR([@[Service Date]]+[@[Scheduled Start]],""))</f>
        <v/>
      </c>
      <c r="Z216" s="58">
        <f>IF(OR([@[Service Date]]="",[@[Scheduled Start]]="",[@[Scheduled End]]=""),"",IFERROR([@[Service Date]]+[@[Scheduled End]]+IF([@[Scheduled End]]&lt;[@[Scheduled Start]],1,0),""))</f>
        <v/>
      </c>
    </row>
    <row r="217">
      <c r="A217" s="26" t="n"/>
      <c r="B217" s="56" t="n"/>
      <c r="C217" s="23">
        <f>IF([@[Service Date]]="","",TEXT([@[Service Date]],"ddd"))</f>
        <v/>
      </c>
      <c r="D217" s="26" t="n"/>
      <c r="E217" s="24">
        <f>IF([@[Route ID]]="","",IFERROR(INDEX(tblRoutes[Route Name],MATCH([@[Route ID]],tblRoutes[Route ID],0)),"Not Found"))</f>
        <v/>
      </c>
      <c r="F217" s="24">
        <f>IF([@[Route ID]]="","",IFERROR(INDEX(tblRoutes[Origin],MATCH([@[Route ID]],tblRoutes[Route ID],0)),"Not Found"))</f>
        <v/>
      </c>
      <c r="G217" s="24">
        <f>IF([@[Route ID]]="","",IFERROR(INDEX(tblRoutes[Destination],MATCH([@[Route ID]],tblRoutes[Route ID],0)),"Not Found"))</f>
        <v/>
      </c>
      <c r="H217" s="28" t="n"/>
      <c r="I217" s="28" t="n"/>
      <c r="J217" s="25">
        <f>IF(OR([@[Start Date/Time]]="",[@[End Date/Time]]=""),"",IFERROR(([@[End Date/Time]]-[@[Start Date/Time]])*24,""))</f>
        <v/>
      </c>
      <c r="K217" s="26" t="n"/>
      <c r="L217" s="24">
        <f>IF([@[Driver ID]]="","",IFERROR(INDEX(tblDrivers[Driver Name],MATCH([@[Driver ID]],tblDrivers[Driver ID],0)),"Not Found"))</f>
        <v/>
      </c>
      <c r="M217" s="26" t="n"/>
      <c r="N217" s="24">
        <f>IF([@[Vehicle ID]]="","",IFERROR(INDEX(tblVehicles[Unit Description],MATCH([@[Vehicle ID]],tblVehicles[Vehicle ID],0)),"Not Found"))</f>
        <v/>
      </c>
      <c r="O217" s="53">
        <f>IF([@[Route ID]]="","",IFERROR(INDEX(tblRoutes[Scheduled Miles],MATCH([@[Route ID]],tblRoutes[Route ID],0)),""))</f>
        <v/>
      </c>
      <c r="P217" s="16">
        <f>IF([@[Route ID]]="","",IFERROR(INDEX(tblRoutes[Planned Stops],MATCH([@[Route ID]],tblRoutes[Route ID],0)),""))</f>
        <v/>
      </c>
      <c r="Q217" s="53">
        <f>IF(OR([@[Scheduled Miles]]="",[@[Vehicle ID]]=""),"",IFERROR([@[Scheduled Miles]]/INDEX(tblVehicles[MPG],MATCH([@[Vehicle ID]],tblVehicles[Vehicle ID],0)),""))</f>
        <v/>
      </c>
      <c r="R217" s="57">
        <f>IF(OR([@[Estimated Gallons]]="",[@[Estimated Hours]]="",[@[Driver ID]]=""),"",IFERROR([@[Estimated Gallons]]*'Settings'!$B$4+[@[Scheduled Miles]]*'Settings'!$B$5+[@[Estimated Hours]]*INDEX(tblDrivers[Hourly Rate],MATCH([@[Driver ID]],tblDrivers[Driver ID],0)),""))</f>
        <v/>
      </c>
      <c r="S217" s="26" t="n"/>
      <c r="T217" s="30" t="n"/>
      <c r="U21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1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1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17" s="23">
        <f>IF(COUNTA([@[Roster ID]],[@[Service Date]],[@[Route ID]],[@[Scheduled Start]],[@[Scheduled End]],[@[Driver ID]],[@[Vehicle ID]],[@Status],[@[Dispatch Notes]])=0,"",IF([@Status]="Canceled","Not Required",IF(AND([@[Driver Check]]="OK",[@[Vehicle Check]]="OK",[@[Schedule Check]]="OK"),"OK","Review")))</f>
        <v/>
      </c>
      <c r="Y217" s="58">
        <f>IF(OR([@[Service Date]]="",[@[Scheduled Start]]=""),"",IFERROR([@[Service Date]]+[@[Scheduled Start]],""))</f>
        <v/>
      </c>
      <c r="Z217" s="58">
        <f>IF(OR([@[Service Date]]="",[@[Scheduled Start]]="",[@[Scheduled End]]=""),"",IFERROR([@[Service Date]]+[@[Scheduled End]]+IF([@[Scheduled End]]&lt;[@[Scheduled Start]],1,0),""))</f>
        <v/>
      </c>
    </row>
    <row r="218">
      <c r="A218" s="26" t="n"/>
      <c r="B218" s="56" t="n"/>
      <c r="C218" s="23">
        <f>IF([@[Service Date]]="","",TEXT([@[Service Date]],"ddd"))</f>
        <v/>
      </c>
      <c r="D218" s="26" t="n"/>
      <c r="E218" s="24">
        <f>IF([@[Route ID]]="","",IFERROR(INDEX(tblRoutes[Route Name],MATCH([@[Route ID]],tblRoutes[Route ID],0)),"Not Found"))</f>
        <v/>
      </c>
      <c r="F218" s="24">
        <f>IF([@[Route ID]]="","",IFERROR(INDEX(tblRoutes[Origin],MATCH([@[Route ID]],tblRoutes[Route ID],0)),"Not Found"))</f>
        <v/>
      </c>
      <c r="G218" s="24">
        <f>IF([@[Route ID]]="","",IFERROR(INDEX(tblRoutes[Destination],MATCH([@[Route ID]],tblRoutes[Route ID],0)),"Not Found"))</f>
        <v/>
      </c>
      <c r="H218" s="28" t="n"/>
      <c r="I218" s="28" t="n"/>
      <c r="J218" s="25">
        <f>IF(OR([@[Start Date/Time]]="",[@[End Date/Time]]=""),"",IFERROR(([@[End Date/Time]]-[@[Start Date/Time]])*24,""))</f>
        <v/>
      </c>
      <c r="K218" s="26" t="n"/>
      <c r="L218" s="24">
        <f>IF([@[Driver ID]]="","",IFERROR(INDEX(tblDrivers[Driver Name],MATCH([@[Driver ID]],tblDrivers[Driver ID],0)),"Not Found"))</f>
        <v/>
      </c>
      <c r="M218" s="26" t="n"/>
      <c r="N218" s="24">
        <f>IF([@[Vehicle ID]]="","",IFERROR(INDEX(tblVehicles[Unit Description],MATCH([@[Vehicle ID]],tblVehicles[Vehicle ID],0)),"Not Found"))</f>
        <v/>
      </c>
      <c r="O218" s="53">
        <f>IF([@[Route ID]]="","",IFERROR(INDEX(tblRoutes[Scheduled Miles],MATCH([@[Route ID]],tblRoutes[Route ID],0)),""))</f>
        <v/>
      </c>
      <c r="P218" s="16">
        <f>IF([@[Route ID]]="","",IFERROR(INDEX(tblRoutes[Planned Stops],MATCH([@[Route ID]],tblRoutes[Route ID],0)),""))</f>
        <v/>
      </c>
      <c r="Q218" s="53">
        <f>IF(OR([@[Scheduled Miles]]="",[@[Vehicle ID]]=""),"",IFERROR([@[Scheduled Miles]]/INDEX(tblVehicles[MPG],MATCH([@[Vehicle ID]],tblVehicles[Vehicle ID],0)),""))</f>
        <v/>
      </c>
      <c r="R218" s="57">
        <f>IF(OR([@[Estimated Gallons]]="",[@[Estimated Hours]]="",[@[Driver ID]]=""),"",IFERROR([@[Estimated Gallons]]*'Settings'!$B$4+[@[Scheduled Miles]]*'Settings'!$B$5+[@[Estimated Hours]]*INDEX(tblDrivers[Hourly Rate],MATCH([@[Driver ID]],tblDrivers[Driver ID],0)),""))</f>
        <v/>
      </c>
      <c r="S218" s="26" t="n"/>
      <c r="T218" s="30" t="n"/>
      <c r="U21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1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1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18" s="23">
        <f>IF(COUNTA([@[Roster ID]],[@[Service Date]],[@[Route ID]],[@[Scheduled Start]],[@[Scheduled End]],[@[Driver ID]],[@[Vehicle ID]],[@Status],[@[Dispatch Notes]])=0,"",IF([@Status]="Canceled","Not Required",IF(AND([@[Driver Check]]="OK",[@[Vehicle Check]]="OK",[@[Schedule Check]]="OK"),"OK","Review")))</f>
        <v/>
      </c>
      <c r="Y218" s="58">
        <f>IF(OR([@[Service Date]]="",[@[Scheduled Start]]=""),"",IFERROR([@[Service Date]]+[@[Scheduled Start]],""))</f>
        <v/>
      </c>
      <c r="Z218" s="58">
        <f>IF(OR([@[Service Date]]="",[@[Scheduled Start]]="",[@[Scheduled End]]=""),"",IFERROR([@[Service Date]]+[@[Scheduled End]]+IF([@[Scheduled End]]&lt;[@[Scheduled Start]],1,0),""))</f>
        <v/>
      </c>
    </row>
    <row r="219">
      <c r="A219" s="26" t="n"/>
      <c r="B219" s="56" t="n"/>
      <c r="C219" s="23">
        <f>IF([@[Service Date]]="","",TEXT([@[Service Date]],"ddd"))</f>
        <v/>
      </c>
      <c r="D219" s="26" t="n"/>
      <c r="E219" s="24">
        <f>IF([@[Route ID]]="","",IFERROR(INDEX(tblRoutes[Route Name],MATCH([@[Route ID]],tblRoutes[Route ID],0)),"Not Found"))</f>
        <v/>
      </c>
      <c r="F219" s="24">
        <f>IF([@[Route ID]]="","",IFERROR(INDEX(tblRoutes[Origin],MATCH([@[Route ID]],tblRoutes[Route ID],0)),"Not Found"))</f>
        <v/>
      </c>
      <c r="G219" s="24">
        <f>IF([@[Route ID]]="","",IFERROR(INDEX(tblRoutes[Destination],MATCH([@[Route ID]],tblRoutes[Route ID],0)),"Not Found"))</f>
        <v/>
      </c>
      <c r="H219" s="28" t="n"/>
      <c r="I219" s="28" t="n"/>
      <c r="J219" s="25">
        <f>IF(OR([@[Start Date/Time]]="",[@[End Date/Time]]=""),"",IFERROR(([@[End Date/Time]]-[@[Start Date/Time]])*24,""))</f>
        <v/>
      </c>
      <c r="K219" s="26" t="n"/>
      <c r="L219" s="24">
        <f>IF([@[Driver ID]]="","",IFERROR(INDEX(tblDrivers[Driver Name],MATCH([@[Driver ID]],tblDrivers[Driver ID],0)),"Not Found"))</f>
        <v/>
      </c>
      <c r="M219" s="26" t="n"/>
      <c r="N219" s="24">
        <f>IF([@[Vehicle ID]]="","",IFERROR(INDEX(tblVehicles[Unit Description],MATCH([@[Vehicle ID]],tblVehicles[Vehicle ID],0)),"Not Found"))</f>
        <v/>
      </c>
      <c r="O219" s="53">
        <f>IF([@[Route ID]]="","",IFERROR(INDEX(tblRoutes[Scheduled Miles],MATCH([@[Route ID]],tblRoutes[Route ID],0)),""))</f>
        <v/>
      </c>
      <c r="P219" s="16">
        <f>IF([@[Route ID]]="","",IFERROR(INDEX(tblRoutes[Planned Stops],MATCH([@[Route ID]],tblRoutes[Route ID],0)),""))</f>
        <v/>
      </c>
      <c r="Q219" s="53">
        <f>IF(OR([@[Scheduled Miles]]="",[@[Vehicle ID]]=""),"",IFERROR([@[Scheduled Miles]]/INDEX(tblVehicles[MPG],MATCH([@[Vehicle ID]],tblVehicles[Vehicle ID],0)),""))</f>
        <v/>
      </c>
      <c r="R219" s="57">
        <f>IF(OR([@[Estimated Gallons]]="",[@[Estimated Hours]]="",[@[Driver ID]]=""),"",IFERROR([@[Estimated Gallons]]*'Settings'!$B$4+[@[Scheduled Miles]]*'Settings'!$B$5+[@[Estimated Hours]]*INDEX(tblDrivers[Hourly Rate],MATCH([@[Driver ID]],tblDrivers[Driver ID],0)),""))</f>
        <v/>
      </c>
      <c r="S219" s="26" t="n"/>
      <c r="T219" s="30" t="n"/>
      <c r="U21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1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1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19" s="23">
        <f>IF(COUNTA([@[Roster ID]],[@[Service Date]],[@[Route ID]],[@[Scheduled Start]],[@[Scheduled End]],[@[Driver ID]],[@[Vehicle ID]],[@Status],[@[Dispatch Notes]])=0,"",IF([@Status]="Canceled","Not Required",IF(AND([@[Driver Check]]="OK",[@[Vehicle Check]]="OK",[@[Schedule Check]]="OK"),"OK","Review")))</f>
        <v/>
      </c>
      <c r="Y219" s="58">
        <f>IF(OR([@[Service Date]]="",[@[Scheduled Start]]=""),"",IFERROR([@[Service Date]]+[@[Scheduled Start]],""))</f>
        <v/>
      </c>
      <c r="Z219" s="58">
        <f>IF(OR([@[Service Date]]="",[@[Scheduled Start]]="",[@[Scheduled End]]=""),"",IFERROR([@[Service Date]]+[@[Scheduled End]]+IF([@[Scheduled End]]&lt;[@[Scheduled Start]],1,0),""))</f>
        <v/>
      </c>
    </row>
    <row r="220">
      <c r="A220" s="26" t="n"/>
      <c r="B220" s="56" t="n"/>
      <c r="C220" s="23">
        <f>IF([@[Service Date]]="","",TEXT([@[Service Date]],"ddd"))</f>
        <v/>
      </c>
      <c r="D220" s="26" t="n"/>
      <c r="E220" s="24">
        <f>IF([@[Route ID]]="","",IFERROR(INDEX(tblRoutes[Route Name],MATCH([@[Route ID]],tblRoutes[Route ID],0)),"Not Found"))</f>
        <v/>
      </c>
      <c r="F220" s="24">
        <f>IF([@[Route ID]]="","",IFERROR(INDEX(tblRoutes[Origin],MATCH([@[Route ID]],tblRoutes[Route ID],0)),"Not Found"))</f>
        <v/>
      </c>
      <c r="G220" s="24">
        <f>IF([@[Route ID]]="","",IFERROR(INDEX(tblRoutes[Destination],MATCH([@[Route ID]],tblRoutes[Route ID],0)),"Not Found"))</f>
        <v/>
      </c>
      <c r="H220" s="28" t="n"/>
      <c r="I220" s="28" t="n"/>
      <c r="J220" s="25">
        <f>IF(OR([@[Start Date/Time]]="",[@[End Date/Time]]=""),"",IFERROR(([@[End Date/Time]]-[@[Start Date/Time]])*24,""))</f>
        <v/>
      </c>
      <c r="K220" s="26" t="n"/>
      <c r="L220" s="24">
        <f>IF([@[Driver ID]]="","",IFERROR(INDEX(tblDrivers[Driver Name],MATCH([@[Driver ID]],tblDrivers[Driver ID],0)),"Not Found"))</f>
        <v/>
      </c>
      <c r="M220" s="26" t="n"/>
      <c r="N220" s="24">
        <f>IF([@[Vehicle ID]]="","",IFERROR(INDEX(tblVehicles[Unit Description],MATCH([@[Vehicle ID]],tblVehicles[Vehicle ID],0)),"Not Found"))</f>
        <v/>
      </c>
      <c r="O220" s="53">
        <f>IF([@[Route ID]]="","",IFERROR(INDEX(tblRoutes[Scheduled Miles],MATCH([@[Route ID]],tblRoutes[Route ID],0)),""))</f>
        <v/>
      </c>
      <c r="P220" s="16">
        <f>IF([@[Route ID]]="","",IFERROR(INDEX(tblRoutes[Planned Stops],MATCH([@[Route ID]],tblRoutes[Route ID],0)),""))</f>
        <v/>
      </c>
      <c r="Q220" s="53">
        <f>IF(OR([@[Scheduled Miles]]="",[@[Vehicle ID]]=""),"",IFERROR([@[Scheduled Miles]]/INDEX(tblVehicles[MPG],MATCH([@[Vehicle ID]],tblVehicles[Vehicle ID],0)),""))</f>
        <v/>
      </c>
      <c r="R220" s="57">
        <f>IF(OR([@[Estimated Gallons]]="",[@[Estimated Hours]]="",[@[Driver ID]]=""),"",IFERROR([@[Estimated Gallons]]*'Settings'!$B$4+[@[Scheduled Miles]]*'Settings'!$B$5+[@[Estimated Hours]]*INDEX(tblDrivers[Hourly Rate],MATCH([@[Driver ID]],tblDrivers[Driver ID],0)),""))</f>
        <v/>
      </c>
      <c r="S220" s="26" t="n"/>
      <c r="T220" s="30" t="n"/>
      <c r="U22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2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2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20" s="23">
        <f>IF(COUNTA([@[Roster ID]],[@[Service Date]],[@[Route ID]],[@[Scheduled Start]],[@[Scheduled End]],[@[Driver ID]],[@[Vehicle ID]],[@Status],[@[Dispatch Notes]])=0,"",IF([@Status]="Canceled","Not Required",IF(AND([@[Driver Check]]="OK",[@[Vehicle Check]]="OK",[@[Schedule Check]]="OK"),"OK","Review")))</f>
        <v/>
      </c>
      <c r="Y220" s="58">
        <f>IF(OR([@[Service Date]]="",[@[Scheduled Start]]=""),"",IFERROR([@[Service Date]]+[@[Scheduled Start]],""))</f>
        <v/>
      </c>
      <c r="Z220" s="58">
        <f>IF(OR([@[Service Date]]="",[@[Scheduled Start]]="",[@[Scheduled End]]=""),"",IFERROR([@[Service Date]]+[@[Scheduled End]]+IF([@[Scheduled End]]&lt;[@[Scheduled Start]],1,0),""))</f>
        <v/>
      </c>
    </row>
    <row r="221">
      <c r="A221" s="26" t="n"/>
      <c r="B221" s="56" t="n"/>
      <c r="C221" s="23">
        <f>IF([@[Service Date]]="","",TEXT([@[Service Date]],"ddd"))</f>
        <v/>
      </c>
      <c r="D221" s="26" t="n"/>
      <c r="E221" s="24">
        <f>IF([@[Route ID]]="","",IFERROR(INDEX(tblRoutes[Route Name],MATCH([@[Route ID]],tblRoutes[Route ID],0)),"Not Found"))</f>
        <v/>
      </c>
      <c r="F221" s="24">
        <f>IF([@[Route ID]]="","",IFERROR(INDEX(tblRoutes[Origin],MATCH([@[Route ID]],tblRoutes[Route ID],0)),"Not Found"))</f>
        <v/>
      </c>
      <c r="G221" s="24">
        <f>IF([@[Route ID]]="","",IFERROR(INDEX(tblRoutes[Destination],MATCH([@[Route ID]],tblRoutes[Route ID],0)),"Not Found"))</f>
        <v/>
      </c>
      <c r="H221" s="28" t="n"/>
      <c r="I221" s="28" t="n"/>
      <c r="J221" s="25">
        <f>IF(OR([@[Start Date/Time]]="",[@[End Date/Time]]=""),"",IFERROR(([@[End Date/Time]]-[@[Start Date/Time]])*24,""))</f>
        <v/>
      </c>
      <c r="K221" s="26" t="n"/>
      <c r="L221" s="24">
        <f>IF([@[Driver ID]]="","",IFERROR(INDEX(tblDrivers[Driver Name],MATCH([@[Driver ID]],tblDrivers[Driver ID],0)),"Not Found"))</f>
        <v/>
      </c>
      <c r="M221" s="26" t="n"/>
      <c r="N221" s="24">
        <f>IF([@[Vehicle ID]]="","",IFERROR(INDEX(tblVehicles[Unit Description],MATCH([@[Vehicle ID]],tblVehicles[Vehicle ID],0)),"Not Found"))</f>
        <v/>
      </c>
      <c r="O221" s="53">
        <f>IF([@[Route ID]]="","",IFERROR(INDEX(tblRoutes[Scheduled Miles],MATCH([@[Route ID]],tblRoutes[Route ID],0)),""))</f>
        <v/>
      </c>
      <c r="P221" s="16">
        <f>IF([@[Route ID]]="","",IFERROR(INDEX(tblRoutes[Planned Stops],MATCH([@[Route ID]],tblRoutes[Route ID],0)),""))</f>
        <v/>
      </c>
      <c r="Q221" s="53">
        <f>IF(OR([@[Scheduled Miles]]="",[@[Vehicle ID]]=""),"",IFERROR([@[Scheduled Miles]]/INDEX(tblVehicles[MPG],MATCH([@[Vehicle ID]],tblVehicles[Vehicle ID],0)),""))</f>
        <v/>
      </c>
      <c r="R221" s="57">
        <f>IF(OR([@[Estimated Gallons]]="",[@[Estimated Hours]]="",[@[Driver ID]]=""),"",IFERROR([@[Estimated Gallons]]*'Settings'!$B$4+[@[Scheduled Miles]]*'Settings'!$B$5+[@[Estimated Hours]]*INDEX(tblDrivers[Hourly Rate],MATCH([@[Driver ID]],tblDrivers[Driver ID],0)),""))</f>
        <v/>
      </c>
      <c r="S221" s="26" t="n"/>
      <c r="T221" s="30" t="n"/>
      <c r="U22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2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2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21" s="23">
        <f>IF(COUNTA([@[Roster ID]],[@[Service Date]],[@[Route ID]],[@[Scheduled Start]],[@[Scheduled End]],[@[Driver ID]],[@[Vehicle ID]],[@Status],[@[Dispatch Notes]])=0,"",IF([@Status]="Canceled","Not Required",IF(AND([@[Driver Check]]="OK",[@[Vehicle Check]]="OK",[@[Schedule Check]]="OK"),"OK","Review")))</f>
        <v/>
      </c>
      <c r="Y221" s="58">
        <f>IF(OR([@[Service Date]]="",[@[Scheduled Start]]=""),"",IFERROR([@[Service Date]]+[@[Scheduled Start]],""))</f>
        <v/>
      </c>
      <c r="Z221" s="58">
        <f>IF(OR([@[Service Date]]="",[@[Scheduled Start]]="",[@[Scheduled End]]=""),"",IFERROR([@[Service Date]]+[@[Scheduled End]]+IF([@[Scheduled End]]&lt;[@[Scheduled Start]],1,0),""))</f>
        <v/>
      </c>
    </row>
    <row r="222">
      <c r="A222" s="26" t="n"/>
      <c r="B222" s="56" t="n"/>
      <c r="C222" s="23">
        <f>IF([@[Service Date]]="","",TEXT([@[Service Date]],"ddd"))</f>
        <v/>
      </c>
      <c r="D222" s="26" t="n"/>
      <c r="E222" s="24">
        <f>IF([@[Route ID]]="","",IFERROR(INDEX(tblRoutes[Route Name],MATCH([@[Route ID]],tblRoutes[Route ID],0)),"Not Found"))</f>
        <v/>
      </c>
      <c r="F222" s="24">
        <f>IF([@[Route ID]]="","",IFERROR(INDEX(tblRoutes[Origin],MATCH([@[Route ID]],tblRoutes[Route ID],0)),"Not Found"))</f>
        <v/>
      </c>
      <c r="G222" s="24">
        <f>IF([@[Route ID]]="","",IFERROR(INDEX(tblRoutes[Destination],MATCH([@[Route ID]],tblRoutes[Route ID],0)),"Not Found"))</f>
        <v/>
      </c>
      <c r="H222" s="28" t="n"/>
      <c r="I222" s="28" t="n"/>
      <c r="J222" s="25">
        <f>IF(OR([@[Start Date/Time]]="",[@[End Date/Time]]=""),"",IFERROR(([@[End Date/Time]]-[@[Start Date/Time]])*24,""))</f>
        <v/>
      </c>
      <c r="K222" s="26" t="n"/>
      <c r="L222" s="24">
        <f>IF([@[Driver ID]]="","",IFERROR(INDEX(tblDrivers[Driver Name],MATCH([@[Driver ID]],tblDrivers[Driver ID],0)),"Not Found"))</f>
        <v/>
      </c>
      <c r="M222" s="26" t="n"/>
      <c r="N222" s="24">
        <f>IF([@[Vehicle ID]]="","",IFERROR(INDEX(tblVehicles[Unit Description],MATCH([@[Vehicle ID]],tblVehicles[Vehicle ID],0)),"Not Found"))</f>
        <v/>
      </c>
      <c r="O222" s="53">
        <f>IF([@[Route ID]]="","",IFERROR(INDEX(tblRoutes[Scheduled Miles],MATCH([@[Route ID]],tblRoutes[Route ID],0)),""))</f>
        <v/>
      </c>
      <c r="P222" s="16">
        <f>IF([@[Route ID]]="","",IFERROR(INDEX(tblRoutes[Planned Stops],MATCH([@[Route ID]],tblRoutes[Route ID],0)),""))</f>
        <v/>
      </c>
      <c r="Q222" s="53">
        <f>IF(OR([@[Scheduled Miles]]="",[@[Vehicle ID]]=""),"",IFERROR([@[Scheduled Miles]]/INDEX(tblVehicles[MPG],MATCH([@[Vehicle ID]],tblVehicles[Vehicle ID],0)),""))</f>
        <v/>
      </c>
      <c r="R222" s="57">
        <f>IF(OR([@[Estimated Gallons]]="",[@[Estimated Hours]]="",[@[Driver ID]]=""),"",IFERROR([@[Estimated Gallons]]*'Settings'!$B$4+[@[Scheduled Miles]]*'Settings'!$B$5+[@[Estimated Hours]]*INDEX(tblDrivers[Hourly Rate],MATCH([@[Driver ID]],tblDrivers[Driver ID],0)),""))</f>
        <v/>
      </c>
      <c r="S222" s="26" t="n"/>
      <c r="T222" s="30" t="n"/>
      <c r="U22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2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2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22" s="23">
        <f>IF(COUNTA([@[Roster ID]],[@[Service Date]],[@[Route ID]],[@[Scheduled Start]],[@[Scheduled End]],[@[Driver ID]],[@[Vehicle ID]],[@Status],[@[Dispatch Notes]])=0,"",IF([@Status]="Canceled","Not Required",IF(AND([@[Driver Check]]="OK",[@[Vehicle Check]]="OK",[@[Schedule Check]]="OK"),"OK","Review")))</f>
        <v/>
      </c>
      <c r="Y222" s="58">
        <f>IF(OR([@[Service Date]]="",[@[Scheduled Start]]=""),"",IFERROR([@[Service Date]]+[@[Scheduled Start]],""))</f>
        <v/>
      </c>
      <c r="Z222" s="58">
        <f>IF(OR([@[Service Date]]="",[@[Scheduled Start]]="",[@[Scheduled End]]=""),"",IFERROR([@[Service Date]]+[@[Scheduled End]]+IF([@[Scheduled End]]&lt;[@[Scheduled Start]],1,0),""))</f>
        <v/>
      </c>
    </row>
    <row r="223">
      <c r="A223" s="26" t="n"/>
      <c r="B223" s="56" t="n"/>
      <c r="C223" s="23">
        <f>IF([@[Service Date]]="","",TEXT([@[Service Date]],"ddd"))</f>
        <v/>
      </c>
      <c r="D223" s="26" t="n"/>
      <c r="E223" s="24">
        <f>IF([@[Route ID]]="","",IFERROR(INDEX(tblRoutes[Route Name],MATCH([@[Route ID]],tblRoutes[Route ID],0)),"Not Found"))</f>
        <v/>
      </c>
      <c r="F223" s="24">
        <f>IF([@[Route ID]]="","",IFERROR(INDEX(tblRoutes[Origin],MATCH([@[Route ID]],tblRoutes[Route ID],0)),"Not Found"))</f>
        <v/>
      </c>
      <c r="G223" s="24">
        <f>IF([@[Route ID]]="","",IFERROR(INDEX(tblRoutes[Destination],MATCH([@[Route ID]],tblRoutes[Route ID],0)),"Not Found"))</f>
        <v/>
      </c>
      <c r="H223" s="28" t="n"/>
      <c r="I223" s="28" t="n"/>
      <c r="J223" s="25">
        <f>IF(OR([@[Start Date/Time]]="",[@[End Date/Time]]=""),"",IFERROR(([@[End Date/Time]]-[@[Start Date/Time]])*24,""))</f>
        <v/>
      </c>
      <c r="K223" s="26" t="n"/>
      <c r="L223" s="24">
        <f>IF([@[Driver ID]]="","",IFERROR(INDEX(tblDrivers[Driver Name],MATCH([@[Driver ID]],tblDrivers[Driver ID],0)),"Not Found"))</f>
        <v/>
      </c>
      <c r="M223" s="26" t="n"/>
      <c r="N223" s="24">
        <f>IF([@[Vehicle ID]]="","",IFERROR(INDEX(tblVehicles[Unit Description],MATCH([@[Vehicle ID]],tblVehicles[Vehicle ID],0)),"Not Found"))</f>
        <v/>
      </c>
      <c r="O223" s="53">
        <f>IF([@[Route ID]]="","",IFERROR(INDEX(tblRoutes[Scheduled Miles],MATCH([@[Route ID]],tblRoutes[Route ID],0)),""))</f>
        <v/>
      </c>
      <c r="P223" s="16">
        <f>IF([@[Route ID]]="","",IFERROR(INDEX(tblRoutes[Planned Stops],MATCH([@[Route ID]],tblRoutes[Route ID],0)),""))</f>
        <v/>
      </c>
      <c r="Q223" s="53">
        <f>IF(OR([@[Scheduled Miles]]="",[@[Vehicle ID]]=""),"",IFERROR([@[Scheduled Miles]]/INDEX(tblVehicles[MPG],MATCH([@[Vehicle ID]],tblVehicles[Vehicle ID],0)),""))</f>
        <v/>
      </c>
      <c r="R223" s="57">
        <f>IF(OR([@[Estimated Gallons]]="",[@[Estimated Hours]]="",[@[Driver ID]]=""),"",IFERROR([@[Estimated Gallons]]*'Settings'!$B$4+[@[Scheduled Miles]]*'Settings'!$B$5+[@[Estimated Hours]]*INDEX(tblDrivers[Hourly Rate],MATCH([@[Driver ID]],tblDrivers[Driver ID],0)),""))</f>
        <v/>
      </c>
      <c r="S223" s="26" t="n"/>
      <c r="T223" s="30" t="n"/>
      <c r="U22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2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2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23" s="23">
        <f>IF(COUNTA([@[Roster ID]],[@[Service Date]],[@[Route ID]],[@[Scheduled Start]],[@[Scheduled End]],[@[Driver ID]],[@[Vehicle ID]],[@Status],[@[Dispatch Notes]])=0,"",IF([@Status]="Canceled","Not Required",IF(AND([@[Driver Check]]="OK",[@[Vehicle Check]]="OK",[@[Schedule Check]]="OK"),"OK","Review")))</f>
        <v/>
      </c>
      <c r="Y223" s="58">
        <f>IF(OR([@[Service Date]]="",[@[Scheduled Start]]=""),"",IFERROR([@[Service Date]]+[@[Scheduled Start]],""))</f>
        <v/>
      </c>
      <c r="Z223" s="58">
        <f>IF(OR([@[Service Date]]="",[@[Scheduled Start]]="",[@[Scheduled End]]=""),"",IFERROR([@[Service Date]]+[@[Scheduled End]]+IF([@[Scheduled End]]&lt;[@[Scheduled Start]],1,0),""))</f>
        <v/>
      </c>
    </row>
    <row r="224">
      <c r="A224" s="26" t="n"/>
      <c r="B224" s="56" t="n"/>
      <c r="C224" s="23">
        <f>IF([@[Service Date]]="","",TEXT([@[Service Date]],"ddd"))</f>
        <v/>
      </c>
      <c r="D224" s="26" t="n"/>
      <c r="E224" s="24">
        <f>IF([@[Route ID]]="","",IFERROR(INDEX(tblRoutes[Route Name],MATCH([@[Route ID]],tblRoutes[Route ID],0)),"Not Found"))</f>
        <v/>
      </c>
      <c r="F224" s="24">
        <f>IF([@[Route ID]]="","",IFERROR(INDEX(tblRoutes[Origin],MATCH([@[Route ID]],tblRoutes[Route ID],0)),"Not Found"))</f>
        <v/>
      </c>
      <c r="G224" s="24">
        <f>IF([@[Route ID]]="","",IFERROR(INDEX(tblRoutes[Destination],MATCH([@[Route ID]],tblRoutes[Route ID],0)),"Not Found"))</f>
        <v/>
      </c>
      <c r="H224" s="28" t="n"/>
      <c r="I224" s="28" t="n"/>
      <c r="J224" s="25">
        <f>IF(OR([@[Start Date/Time]]="",[@[End Date/Time]]=""),"",IFERROR(([@[End Date/Time]]-[@[Start Date/Time]])*24,""))</f>
        <v/>
      </c>
      <c r="K224" s="26" t="n"/>
      <c r="L224" s="24">
        <f>IF([@[Driver ID]]="","",IFERROR(INDEX(tblDrivers[Driver Name],MATCH([@[Driver ID]],tblDrivers[Driver ID],0)),"Not Found"))</f>
        <v/>
      </c>
      <c r="M224" s="26" t="n"/>
      <c r="N224" s="24">
        <f>IF([@[Vehicle ID]]="","",IFERROR(INDEX(tblVehicles[Unit Description],MATCH([@[Vehicle ID]],tblVehicles[Vehicle ID],0)),"Not Found"))</f>
        <v/>
      </c>
      <c r="O224" s="53">
        <f>IF([@[Route ID]]="","",IFERROR(INDEX(tblRoutes[Scheduled Miles],MATCH([@[Route ID]],tblRoutes[Route ID],0)),""))</f>
        <v/>
      </c>
      <c r="P224" s="16">
        <f>IF([@[Route ID]]="","",IFERROR(INDEX(tblRoutes[Planned Stops],MATCH([@[Route ID]],tblRoutes[Route ID],0)),""))</f>
        <v/>
      </c>
      <c r="Q224" s="53">
        <f>IF(OR([@[Scheduled Miles]]="",[@[Vehicle ID]]=""),"",IFERROR([@[Scheduled Miles]]/INDEX(tblVehicles[MPG],MATCH([@[Vehicle ID]],tblVehicles[Vehicle ID],0)),""))</f>
        <v/>
      </c>
      <c r="R224" s="57">
        <f>IF(OR([@[Estimated Gallons]]="",[@[Estimated Hours]]="",[@[Driver ID]]=""),"",IFERROR([@[Estimated Gallons]]*'Settings'!$B$4+[@[Scheduled Miles]]*'Settings'!$B$5+[@[Estimated Hours]]*INDEX(tblDrivers[Hourly Rate],MATCH([@[Driver ID]],tblDrivers[Driver ID],0)),""))</f>
        <v/>
      </c>
      <c r="S224" s="26" t="n"/>
      <c r="T224" s="30" t="n"/>
      <c r="U22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2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2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24" s="23">
        <f>IF(COUNTA([@[Roster ID]],[@[Service Date]],[@[Route ID]],[@[Scheduled Start]],[@[Scheduled End]],[@[Driver ID]],[@[Vehicle ID]],[@Status],[@[Dispatch Notes]])=0,"",IF([@Status]="Canceled","Not Required",IF(AND([@[Driver Check]]="OK",[@[Vehicle Check]]="OK",[@[Schedule Check]]="OK"),"OK","Review")))</f>
        <v/>
      </c>
      <c r="Y224" s="58">
        <f>IF(OR([@[Service Date]]="",[@[Scheduled Start]]=""),"",IFERROR([@[Service Date]]+[@[Scheduled Start]],""))</f>
        <v/>
      </c>
      <c r="Z224" s="58">
        <f>IF(OR([@[Service Date]]="",[@[Scheduled Start]]="",[@[Scheduled End]]=""),"",IFERROR([@[Service Date]]+[@[Scheduled End]]+IF([@[Scheduled End]]&lt;[@[Scheduled Start]],1,0),""))</f>
        <v/>
      </c>
    </row>
    <row r="225">
      <c r="A225" s="26" t="n"/>
      <c r="B225" s="56" t="n"/>
      <c r="C225" s="23">
        <f>IF([@[Service Date]]="","",TEXT([@[Service Date]],"ddd"))</f>
        <v/>
      </c>
      <c r="D225" s="26" t="n"/>
      <c r="E225" s="24">
        <f>IF([@[Route ID]]="","",IFERROR(INDEX(tblRoutes[Route Name],MATCH([@[Route ID]],tblRoutes[Route ID],0)),"Not Found"))</f>
        <v/>
      </c>
      <c r="F225" s="24">
        <f>IF([@[Route ID]]="","",IFERROR(INDEX(tblRoutes[Origin],MATCH([@[Route ID]],tblRoutes[Route ID],0)),"Not Found"))</f>
        <v/>
      </c>
      <c r="G225" s="24">
        <f>IF([@[Route ID]]="","",IFERROR(INDEX(tblRoutes[Destination],MATCH([@[Route ID]],tblRoutes[Route ID],0)),"Not Found"))</f>
        <v/>
      </c>
      <c r="H225" s="28" t="n"/>
      <c r="I225" s="28" t="n"/>
      <c r="J225" s="25">
        <f>IF(OR([@[Start Date/Time]]="",[@[End Date/Time]]=""),"",IFERROR(([@[End Date/Time]]-[@[Start Date/Time]])*24,""))</f>
        <v/>
      </c>
      <c r="K225" s="26" t="n"/>
      <c r="L225" s="24">
        <f>IF([@[Driver ID]]="","",IFERROR(INDEX(tblDrivers[Driver Name],MATCH([@[Driver ID]],tblDrivers[Driver ID],0)),"Not Found"))</f>
        <v/>
      </c>
      <c r="M225" s="26" t="n"/>
      <c r="N225" s="24">
        <f>IF([@[Vehicle ID]]="","",IFERROR(INDEX(tblVehicles[Unit Description],MATCH([@[Vehicle ID]],tblVehicles[Vehicle ID],0)),"Not Found"))</f>
        <v/>
      </c>
      <c r="O225" s="53">
        <f>IF([@[Route ID]]="","",IFERROR(INDEX(tblRoutes[Scheduled Miles],MATCH([@[Route ID]],tblRoutes[Route ID],0)),""))</f>
        <v/>
      </c>
      <c r="P225" s="16">
        <f>IF([@[Route ID]]="","",IFERROR(INDEX(tblRoutes[Planned Stops],MATCH([@[Route ID]],tblRoutes[Route ID],0)),""))</f>
        <v/>
      </c>
      <c r="Q225" s="53">
        <f>IF(OR([@[Scheduled Miles]]="",[@[Vehicle ID]]=""),"",IFERROR([@[Scheduled Miles]]/INDEX(tblVehicles[MPG],MATCH([@[Vehicle ID]],tblVehicles[Vehicle ID],0)),""))</f>
        <v/>
      </c>
      <c r="R225" s="57">
        <f>IF(OR([@[Estimated Gallons]]="",[@[Estimated Hours]]="",[@[Driver ID]]=""),"",IFERROR([@[Estimated Gallons]]*'Settings'!$B$4+[@[Scheduled Miles]]*'Settings'!$B$5+[@[Estimated Hours]]*INDEX(tblDrivers[Hourly Rate],MATCH([@[Driver ID]],tblDrivers[Driver ID],0)),""))</f>
        <v/>
      </c>
      <c r="S225" s="26" t="n"/>
      <c r="T225" s="30" t="n"/>
      <c r="U22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2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2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25" s="23">
        <f>IF(COUNTA([@[Roster ID]],[@[Service Date]],[@[Route ID]],[@[Scheduled Start]],[@[Scheduled End]],[@[Driver ID]],[@[Vehicle ID]],[@Status],[@[Dispatch Notes]])=0,"",IF([@Status]="Canceled","Not Required",IF(AND([@[Driver Check]]="OK",[@[Vehicle Check]]="OK",[@[Schedule Check]]="OK"),"OK","Review")))</f>
        <v/>
      </c>
      <c r="Y225" s="58">
        <f>IF(OR([@[Service Date]]="",[@[Scheduled Start]]=""),"",IFERROR([@[Service Date]]+[@[Scheduled Start]],""))</f>
        <v/>
      </c>
      <c r="Z225" s="58">
        <f>IF(OR([@[Service Date]]="",[@[Scheduled Start]]="",[@[Scheduled End]]=""),"",IFERROR([@[Service Date]]+[@[Scheduled End]]+IF([@[Scheduled End]]&lt;[@[Scheduled Start]],1,0),""))</f>
        <v/>
      </c>
    </row>
    <row r="226">
      <c r="A226" s="26" t="n"/>
      <c r="B226" s="56" t="n"/>
      <c r="C226" s="23">
        <f>IF([@[Service Date]]="","",TEXT([@[Service Date]],"ddd"))</f>
        <v/>
      </c>
      <c r="D226" s="26" t="n"/>
      <c r="E226" s="24">
        <f>IF([@[Route ID]]="","",IFERROR(INDEX(tblRoutes[Route Name],MATCH([@[Route ID]],tblRoutes[Route ID],0)),"Not Found"))</f>
        <v/>
      </c>
      <c r="F226" s="24">
        <f>IF([@[Route ID]]="","",IFERROR(INDEX(tblRoutes[Origin],MATCH([@[Route ID]],tblRoutes[Route ID],0)),"Not Found"))</f>
        <v/>
      </c>
      <c r="G226" s="24">
        <f>IF([@[Route ID]]="","",IFERROR(INDEX(tblRoutes[Destination],MATCH([@[Route ID]],tblRoutes[Route ID],0)),"Not Found"))</f>
        <v/>
      </c>
      <c r="H226" s="28" t="n"/>
      <c r="I226" s="28" t="n"/>
      <c r="J226" s="25">
        <f>IF(OR([@[Start Date/Time]]="",[@[End Date/Time]]=""),"",IFERROR(([@[End Date/Time]]-[@[Start Date/Time]])*24,""))</f>
        <v/>
      </c>
      <c r="K226" s="26" t="n"/>
      <c r="L226" s="24">
        <f>IF([@[Driver ID]]="","",IFERROR(INDEX(tblDrivers[Driver Name],MATCH([@[Driver ID]],tblDrivers[Driver ID],0)),"Not Found"))</f>
        <v/>
      </c>
      <c r="M226" s="26" t="n"/>
      <c r="N226" s="24">
        <f>IF([@[Vehicle ID]]="","",IFERROR(INDEX(tblVehicles[Unit Description],MATCH([@[Vehicle ID]],tblVehicles[Vehicle ID],0)),"Not Found"))</f>
        <v/>
      </c>
      <c r="O226" s="53">
        <f>IF([@[Route ID]]="","",IFERROR(INDEX(tblRoutes[Scheduled Miles],MATCH([@[Route ID]],tblRoutes[Route ID],0)),""))</f>
        <v/>
      </c>
      <c r="P226" s="16">
        <f>IF([@[Route ID]]="","",IFERROR(INDEX(tblRoutes[Planned Stops],MATCH([@[Route ID]],tblRoutes[Route ID],0)),""))</f>
        <v/>
      </c>
      <c r="Q226" s="53">
        <f>IF(OR([@[Scheduled Miles]]="",[@[Vehicle ID]]=""),"",IFERROR([@[Scheduled Miles]]/INDEX(tblVehicles[MPG],MATCH([@[Vehicle ID]],tblVehicles[Vehicle ID],0)),""))</f>
        <v/>
      </c>
      <c r="R226" s="57">
        <f>IF(OR([@[Estimated Gallons]]="",[@[Estimated Hours]]="",[@[Driver ID]]=""),"",IFERROR([@[Estimated Gallons]]*'Settings'!$B$4+[@[Scheduled Miles]]*'Settings'!$B$5+[@[Estimated Hours]]*INDEX(tblDrivers[Hourly Rate],MATCH([@[Driver ID]],tblDrivers[Driver ID],0)),""))</f>
        <v/>
      </c>
      <c r="S226" s="26" t="n"/>
      <c r="T226" s="30" t="n"/>
      <c r="U22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2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2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26" s="23">
        <f>IF(COUNTA([@[Roster ID]],[@[Service Date]],[@[Route ID]],[@[Scheduled Start]],[@[Scheduled End]],[@[Driver ID]],[@[Vehicle ID]],[@Status],[@[Dispatch Notes]])=0,"",IF([@Status]="Canceled","Not Required",IF(AND([@[Driver Check]]="OK",[@[Vehicle Check]]="OK",[@[Schedule Check]]="OK"),"OK","Review")))</f>
        <v/>
      </c>
      <c r="Y226" s="58">
        <f>IF(OR([@[Service Date]]="",[@[Scheduled Start]]=""),"",IFERROR([@[Service Date]]+[@[Scheduled Start]],""))</f>
        <v/>
      </c>
      <c r="Z226" s="58">
        <f>IF(OR([@[Service Date]]="",[@[Scheduled Start]]="",[@[Scheduled End]]=""),"",IFERROR([@[Service Date]]+[@[Scheduled End]]+IF([@[Scheduled End]]&lt;[@[Scheduled Start]],1,0),""))</f>
        <v/>
      </c>
    </row>
    <row r="227">
      <c r="A227" s="26" t="n"/>
      <c r="B227" s="56" t="n"/>
      <c r="C227" s="23">
        <f>IF([@[Service Date]]="","",TEXT([@[Service Date]],"ddd"))</f>
        <v/>
      </c>
      <c r="D227" s="26" t="n"/>
      <c r="E227" s="24">
        <f>IF([@[Route ID]]="","",IFERROR(INDEX(tblRoutes[Route Name],MATCH([@[Route ID]],tblRoutes[Route ID],0)),"Not Found"))</f>
        <v/>
      </c>
      <c r="F227" s="24">
        <f>IF([@[Route ID]]="","",IFERROR(INDEX(tblRoutes[Origin],MATCH([@[Route ID]],tblRoutes[Route ID],0)),"Not Found"))</f>
        <v/>
      </c>
      <c r="G227" s="24">
        <f>IF([@[Route ID]]="","",IFERROR(INDEX(tblRoutes[Destination],MATCH([@[Route ID]],tblRoutes[Route ID],0)),"Not Found"))</f>
        <v/>
      </c>
      <c r="H227" s="28" t="n"/>
      <c r="I227" s="28" t="n"/>
      <c r="J227" s="25">
        <f>IF(OR([@[Start Date/Time]]="",[@[End Date/Time]]=""),"",IFERROR(([@[End Date/Time]]-[@[Start Date/Time]])*24,""))</f>
        <v/>
      </c>
      <c r="K227" s="26" t="n"/>
      <c r="L227" s="24">
        <f>IF([@[Driver ID]]="","",IFERROR(INDEX(tblDrivers[Driver Name],MATCH([@[Driver ID]],tblDrivers[Driver ID],0)),"Not Found"))</f>
        <v/>
      </c>
      <c r="M227" s="26" t="n"/>
      <c r="N227" s="24">
        <f>IF([@[Vehicle ID]]="","",IFERROR(INDEX(tblVehicles[Unit Description],MATCH([@[Vehicle ID]],tblVehicles[Vehicle ID],0)),"Not Found"))</f>
        <v/>
      </c>
      <c r="O227" s="53">
        <f>IF([@[Route ID]]="","",IFERROR(INDEX(tblRoutes[Scheduled Miles],MATCH([@[Route ID]],tblRoutes[Route ID],0)),""))</f>
        <v/>
      </c>
      <c r="P227" s="16">
        <f>IF([@[Route ID]]="","",IFERROR(INDEX(tblRoutes[Planned Stops],MATCH([@[Route ID]],tblRoutes[Route ID],0)),""))</f>
        <v/>
      </c>
      <c r="Q227" s="53">
        <f>IF(OR([@[Scheduled Miles]]="",[@[Vehicle ID]]=""),"",IFERROR([@[Scheduled Miles]]/INDEX(tblVehicles[MPG],MATCH([@[Vehicle ID]],tblVehicles[Vehicle ID],0)),""))</f>
        <v/>
      </c>
      <c r="R227" s="57">
        <f>IF(OR([@[Estimated Gallons]]="",[@[Estimated Hours]]="",[@[Driver ID]]=""),"",IFERROR([@[Estimated Gallons]]*'Settings'!$B$4+[@[Scheduled Miles]]*'Settings'!$B$5+[@[Estimated Hours]]*INDEX(tblDrivers[Hourly Rate],MATCH([@[Driver ID]],tblDrivers[Driver ID],0)),""))</f>
        <v/>
      </c>
      <c r="S227" s="26" t="n"/>
      <c r="T227" s="30" t="n"/>
      <c r="U22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2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2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27" s="23">
        <f>IF(COUNTA([@[Roster ID]],[@[Service Date]],[@[Route ID]],[@[Scheduled Start]],[@[Scheduled End]],[@[Driver ID]],[@[Vehicle ID]],[@Status],[@[Dispatch Notes]])=0,"",IF([@Status]="Canceled","Not Required",IF(AND([@[Driver Check]]="OK",[@[Vehicle Check]]="OK",[@[Schedule Check]]="OK"),"OK","Review")))</f>
        <v/>
      </c>
      <c r="Y227" s="58">
        <f>IF(OR([@[Service Date]]="",[@[Scheduled Start]]=""),"",IFERROR([@[Service Date]]+[@[Scheduled Start]],""))</f>
        <v/>
      </c>
      <c r="Z227" s="58">
        <f>IF(OR([@[Service Date]]="",[@[Scheduled Start]]="",[@[Scheduled End]]=""),"",IFERROR([@[Service Date]]+[@[Scheduled End]]+IF([@[Scheduled End]]&lt;[@[Scheduled Start]],1,0),""))</f>
        <v/>
      </c>
    </row>
    <row r="228">
      <c r="A228" s="26" t="n"/>
      <c r="B228" s="56" t="n"/>
      <c r="C228" s="23">
        <f>IF([@[Service Date]]="","",TEXT([@[Service Date]],"ddd"))</f>
        <v/>
      </c>
      <c r="D228" s="26" t="n"/>
      <c r="E228" s="24">
        <f>IF([@[Route ID]]="","",IFERROR(INDEX(tblRoutes[Route Name],MATCH([@[Route ID]],tblRoutes[Route ID],0)),"Not Found"))</f>
        <v/>
      </c>
      <c r="F228" s="24">
        <f>IF([@[Route ID]]="","",IFERROR(INDEX(tblRoutes[Origin],MATCH([@[Route ID]],tblRoutes[Route ID],0)),"Not Found"))</f>
        <v/>
      </c>
      <c r="G228" s="24">
        <f>IF([@[Route ID]]="","",IFERROR(INDEX(tblRoutes[Destination],MATCH([@[Route ID]],tblRoutes[Route ID],0)),"Not Found"))</f>
        <v/>
      </c>
      <c r="H228" s="28" t="n"/>
      <c r="I228" s="28" t="n"/>
      <c r="J228" s="25">
        <f>IF(OR([@[Start Date/Time]]="",[@[End Date/Time]]=""),"",IFERROR(([@[End Date/Time]]-[@[Start Date/Time]])*24,""))</f>
        <v/>
      </c>
      <c r="K228" s="26" t="n"/>
      <c r="L228" s="24">
        <f>IF([@[Driver ID]]="","",IFERROR(INDEX(tblDrivers[Driver Name],MATCH([@[Driver ID]],tblDrivers[Driver ID],0)),"Not Found"))</f>
        <v/>
      </c>
      <c r="M228" s="26" t="n"/>
      <c r="N228" s="24">
        <f>IF([@[Vehicle ID]]="","",IFERROR(INDEX(tblVehicles[Unit Description],MATCH([@[Vehicle ID]],tblVehicles[Vehicle ID],0)),"Not Found"))</f>
        <v/>
      </c>
      <c r="O228" s="53">
        <f>IF([@[Route ID]]="","",IFERROR(INDEX(tblRoutes[Scheduled Miles],MATCH([@[Route ID]],tblRoutes[Route ID],0)),""))</f>
        <v/>
      </c>
      <c r="P228" s="16">
        <f>IF([@[Route ID]]="","",IFERROR(INDEX(tblRoutes[Planned Stops],MATCH([@[Route ID]],tblRoutes[Route ID],0)),""))</f>
        <v/>
      </c>
      <c r="Q228" s="53">
        <f>IF(OR([@[Scheduled Miles]]="",[@[Vehicle ID]]=""),"",IFERROR([@[Scheduled Miles]]/INDEX(tblVehicles[MPG],MATCH([@[Vehicle ID]],tblVehicles[Vehicle ID],0)),""))</f>
        <v/>
      </c>
      <c r="R228" s="57">
        <f>IF(OR([@[Estimated Gallons]]="",[@[Estimated Hours]]="",[@[Driver ID]]=""),"",IFERROR([@[Estimated Gallons]]*'Settings'!$B$4+[@[Scheduled Miles]]*'Settings'!$B$5+[@[Estimated Hours]]*INDEX(tblDrivers[Hourly Rate],MATCH([@[Driver ID]],tblDrivers[Driver ID],0)),""))</f>
        <v/>
      </c>
      <c r="S228" s="26" t="n"/>
      <c r="T228" s="30" t="n"/>
      <c r="U22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2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2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28" s="23">
        <f>IF(COUNTA([@[Roster ID]],[@[Service Date]],[@[Route ID]],[@[Scheduled Start]],[@[Scheduled End]],[@[Driver ID]],[@[Vehicle ID]],[@Status],[@[Dispatch Notes]])=0,"",IF([@Status]="Canceled","Not Required",IF(AND([@[Driver Check]]="OK",[@[Vehicle Check]]="OK",[@[Schedule Check]]="OK"),"OK","Review")))</f>
        <v/>
      </c>
      <c r="Y228" s="58">
        <f>IF(OR([@[Service Date]]="",[@[Scheduled Start]]=""),"",IFERROR([@[Service Date]]+[@[Scheduled Start]],""))</f>
        <v/>
      </c>
      <c r="Z228" s="58">
        <f>IF(OR([@[Service Date]]="",[@[Scheduled Start]]="",[@[Scheduled End]]=""),"",IFERROR([@[Service Date]]+[@[Scheduled End]]+IF([@[Scheduled End]]&lt;[@[Scheduled Start]],1,0),""))</f>
        <v/>
      </c>
    </row>
    <row r="229">
      <c r="A229" s="26" t="n"/>
      <c r="B229" s="56" t="n"/>
      <c r="C229" s="23">
        <f>IF([@[Service Date]]="","",TEXT([@[Service Date]],"ddd"))</f>
        <v/>
      </c>
      <c r="D229" s="26" t="n"/>
      <c r="E229" s="24">
        <f>IF([@[Route ID]]="","",IFERROR(INDEX(tblRoutes[Route Name],MATCH([@[Route ID]],tblRoutes[Route ID],0)),"Not Found"))</f>
        <v/>
      </c>
      <c r="F229" s="24">
        <f>IF([@[Route ID]]="","",IFERROR(INDEX(tblRoutes[Origin],MATCH([@[Route ID]],tblRoutes[Route ID],0)),"Not Found"))</f>
        <v/>
      </c>
      <c r="G229" s="24">
        <f>IF([@[Route ID]]="","",IFERROR(INDEX(tblRoutes[Destination],MATCH([@[Route ID]],tblRoutes[Route ID],0)),"Not Found"))</f>
        <v/>
      </c>
      <c r="H229" s="28" t="n"/>
      <c r="I229" s="28" t="n"/>
      <c r="J229" s="25">
        <f>IF(OR([@[Start Date/Time]]="",[@[End Date/Time]]=""),"",IFERROR(([@[End Date/Time]]-[@[Start Date/Time]])*24,""))</f>
        <v/>
      </c>
      <c r="K229" s="26" t="n"/>
      <c r="L229" s="24">
        <f>IF([@[Driver ID]]="","",IFERROR(INDEX(tblDrivers[Driver Name],MATCH([@[Driver ID]],tblDrivers[Driver ID],0)),"Not Found"))</f>
        <v/>
      </c>
      <c r="M229" s="26" t="n"/>
      <c r="N229" s="24">
        <f>IF([@[Vehicle ID]]="","",IFERROR(INDEX(tblVehicles[Unit Description],MATCH([@[Vehicle ID]],tblVehicles[Vehicle ID],0)),"Not Found"))</f>
        <v/>
      </c>
      <c r="O229" s="53">
        <f>IF([@[Route ID]]="","",IFERROR(INDEX(tblRoutes[Scheduled Miles],MATCH([@[Route ID]],tblRoutes[Route ID],0)),""))</f>
        <v/>
      </c>
      <c r="P229" s="16">
        <f>IF([@[Route ID]]="","",IFERROR(INDEX(tblRoutes[Planned Stops],MATCH([@[Route ID]],tblRoutes[Route ID],0)),""))</f>
        <v/>
      </c>
      <c r="Q229" s="53">
        <f>IF(OR([@[Scheduled Miles]]="",[@[Vehicle ID]]=""),"",IFERROR([@[Scheduled Miles]]/INDEX(tblVehicles[MPG],MATCH([@[Vehicle ID]],tblVehicles[Vehicle ID],0)),""))</f>
        <v/>
      </c>
      <c r="R229" s="57">
        <f>IF(OR([@[Estimated Gallons]]="",[@[Estimated Hours]]="",[@[Driver ID]]=""),"",IFERROR([@[Estimated Gallons]]*'Settings'!$B$4+[@[Scheduled Miles]]*'Settings'!$B$5+[@[Estimated Hours]]*INDEX(tblDrivers[Hourly Rate],MATCH([@[Driver ID]],tblDrivers[Driver ID],0)),""))</f>
        <v/>
      </c>
      <c r="S229" s="26" t="n"/>
      <c r="T229" s="30" t="n"/>
      <c r="U22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2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2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29" s="23">
        <f>IF(COUNTA([@[Roster ID]],[@[Service Date]],[@[Route ID]],[@[Scheduled Start]],[@[Scheduled End]],[@[Driver ID]],[@[Vehicle ID]],[@Status],[@[Dispatch Notes]])=0,"",IF([@Status]="Canceled","Not Required",IF(AND([@[Driver Check]]="OK",[@[Vehicle Check]]="OK",[@[Schedule Check]]="OK"),"OK","Review")))</f>
        <v/>
      </c>
      <c r="Y229" s="58">
        <f>IF(OR([@[Service Date]]="",[@[Scheduled Start]]=""),"",IFERROR([@[Service Date]]+[@[Scheduled Start]],""))</f>
        <v/>
      </c>
      <c r="Z229" s="58">
        <f>IF(OR([@[Service Date]]="",[@[Scheduled Start]]="",[@[Scheduled End]]=""),"",IFERROR([@[Service Date]]+[@[Scheduled End]]+IF([@[Scheduled End]]&lt;[@[Scheduled Start]],1,0),""))</f>
        <v/>
      </c>
    </row>
    <row r="230">
      <c r="A230" s="26" t="n"/>
      <c r="B230" s="56" t="n"/>
      <c r="C230" s="23">
        <f>IF([@[Service Date]]="","",TEXT([@[Service Date]],"ddd"))</f>
        <v/>
      </c>
      <c r="D230" s="26" t="n"/>
      <c r="E230" s="24">
        <f>IF([@[Route ID]]="","",IFERROR(INDEX(tblRoutes[Route Name],MATCH([@[Route ID]],tblRoutes[Route ID],0)),"Not Found"))</f>
        <v/>
      </c>
      <c r="F230" s="24">
        <f>IF([@[Route ID]]="","",IFERROR(INDEX(tblRoutes[Origin],MATCH([@[Route ID]],tblRoutes[Route ID],0)),"Not Found"))</f>
        <v/>
      </c>
      <c r="G230" s="24">
        <f>IF([@[Route ID]]="","",IFERROR(INDEX(tblRoutes[Destination],MATCH([@[Route ID]],tblRoutes[Route ID],0)),"Not Found"))</f>
        <v/>
      </c>
      <c r="H230" s="28" t="n"/>
      <c r="I230" s="28" t="n"/>
      <c r="J230" s="25">
        <f>IF(OR([@[Start Date/Time]]="",[@[End Date/Time]]=""),"",IFERROR(([@[End Date/Time]]-[@[Start Date/Time]])*24,""))</f>
        <v/>
      </c>
      <c r="K230" s="26" t="n"/>
      <c r="L230" s="24">
        <f>IF([@[Driver ID]]="","",IFERROR(INDEX(tblDrivers[Driver Name],MATCH([@[Driver ID]],tblDrivers[Driver ID],0)),"Not Found"))</f>
        <v/>
      </c>
      <c r="M230" s="26" t="n"/>
      <c r="N230" s="24">
        <f>IF([@[Vehicle ID]]="","",IFERROR(INDEX(tblVehicles[Unit Description],MATCH([@[Vehicle ID]],tblVehicles[Vehicle ID],0)),"Not Found"))</f>
        <v/>
      </c>
      <c r="O230" s="53">
        <f>IF([@[Route ID]]="","",IFERROR(INDEX(tblRoutes[Scheduled Miles],MATCH([@[Route ID]],tblRoutes[Route ID],0)),""))</f>
        <v/>
      </c>
      <c r="P230" s="16">
        <f>IF([@[Route ID]]="","",IFERROR(INDEX(tblRoutes[Planned Stops],MATCH([@[Route ID]],tblRoutes[Route ID],0)),""))</f>
        <v/>
      </c>
      <c r="Q230" s="53">
        <f>IF(OR([@[Scheduled Miles]]="",[@[Vehicle ID]]=""),"",IFERROR([@[Scheduled Miles]]/INDEX(tblVehicles[MPG],MATCH([@[Vehicle ID]],tblVehicles[Vehicle ID],0)),""))</f>
        <v/>
      </c>
      <c r="R230" s="57">
        <f>IF(OR([@[Estimated Gallons]]="",[@[Estimated Hours]]="",[@[Driver ID]]=""),"",IFERROR([@[Estimated Gallons]]*'Settings'!$B$4+[@[Scheduled Miles]]*'Settings'!$B$5+[@[Estimated Hours]]*INDEX(tblDrivers[Hourly Rate],MATCH([@[Driver ID]],tblDrivers[Driver ID],0)),""))</f>
        <v/>
      </c>
      <c r="S230" s="26" t="n"/>
      <c r="T230" s="30" t="n"/>
      <c r="U23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3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3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30" s="23">
        <f>IF(COUNTA([@[Roster ID]],[@[Service Date]],[@[Route ID]],[@[Scheduled Start]],[@[Scheduled End]],[@[Driver ID]],[@[Vehicle ID]],[@Status],[@[Dispatch Notes]])=0,"",IF([@Status]="Canceled","Not Required",IF(AND([@[Driver Check]]="OK",[@[Vehicle Check]]="OK",[@[Schedule Check]]="OK"),"OK","Review")))</f>
        <v/>
      </c>
      <c r="Y230" s="58">
        <f>IF(OR([@[Service Date]]="",[@[Scheduled Start]]=""),"",IFERROR([@[Service Date]]+[@[Scheduled Start]],""))</f>
        <v/>
      </c>
      <c r="Z230" s="58">
        <f>IF(OR([@[Service Date]]="",[@[Scheduled Start]]="",[@[Scheduled End]]=""),"",IFERROR([@[Service Date]]+[@[Scheduled End]]+IF([@[Scheduled End]]&lt;[@[Scheduled Start]],1,0),""))</f>
        <v/>
      </c>
    </row>
    <row r="231">
      <c r="A231" s="26" t="n"/>
      <c r="B231" s="56" t="n"/>
      <c r="C231" s="23">
        <f>IF([@[Service Date]]="","",TEXT([@[Service Date]],"ddd"))</f>
        <v/>
      </c>
      <c r="D231" s="26" t="n"/>
      <c r="E231" s="24">
        <f>IF([@[Route ID]]="","",IFERROR(INDEX(tblRoutes[Route Name],MATCH([@[Route ID]],tblRoutes[Route ID],0)),"Not Found"))</f>
        <v/>
      </c>
      <c r="F231" s="24">
        <f>IF([@[Route ID]]="","",IFERROR(INDEX(tblRoutes[Origin],MATCH([@[Route ID]],tblRoutes[Route ID],0)),"Not Found"))</f>
        <v/>
      </c>
      <c r="G231" s="24">
        <f>IF([@[Route ID]]="","",IFERROR(INDEX(tblRoutes[Destination],MATCH([@[Route ID]],tblRoutes[Route ID],0)),"Not Found"))</f>
        <v/>
      </c>
      <c r="H231" s="28" t="n"/>
      <c r="I231" s="28" t="n"/>
      <c r="J231" s="25">
        <f>IF(OR([@[Start Date/Time]]="",[@[End Date/Time]]=""),"",IFERROR(([@[End Date/Time]]-[@[Start Date/Time]])*24,""))</f>
        <v/>
      </c>
      <c r="K231" s="26" t="n"/>
      <c r="L231" s="24">
        <f>IF([@[Driver ID]]="","",IFERROR(INDEX(tblDrivers[Driver Name],MATCH([@[Driver ID]],tblDrivers[Driver ID],0)),"Not Found"))</f>
        <v/>
      </c>
      <c r="M231" s="26" t="n"/>
      <c r="N231" s="24">
        <f>IF([@[Vehicle ID]]="","",IFERROR(INDEX(tblVehicles[Unit Description],MATCH([@[Vehicle ID]],tblVehicles[Vehicle ID],0)),"Not Found"))</f>
        <v/>
      </c>
      <c r="O231" s="53">
        <f>IF([@[Route ID]]="","",IFERROR(INDEX(tblRoutes[Scheduled Miles],MATCH([@[Route ID]],tblRoutes[Route ID],0)),""))</f>
        <v/>
      </c>
      <c r="P231" s="16">
        <f>IF([@[Route ID]]="","",IFERROR(INDEX(tblRoutes[Planned Stops],MATCH([@[Route ID]],tblRoutes[Route ID],0)),""))</f>
        <v/>
      </c>
      <c r="Q231" s="53">
        <f>IF(OR([@[Scheduled Miles]]="",[@[Vehicle ID]]=""),"",IFERROR([@[Scheduled Miles]]/INDEX(tblVehicles[MPG],MATCH([@[Vehicle ID]],tblVehicles[Vehicle ID],0)),""))</f>
        <v/>
      </c>
      <c r="R231" s="57">
        <f>IF(OR([@[Estimated Gallons]]="",[@[Estimated Hours]]="",[@[Driver ID]]=""),"",IFERROR([@[Estimated Gallons]]*'Settings'!$B$4+[@[Scheduled Miles]]*'Settings'!$B$5+[@[Estimated Hours]]*INDEX(tblDrivers[Hourly Rate],MATCH([@[Driver ID]],tblDrivers[Driver ID],0)),""))</f>
        <v/>
      </c>
      <c r="S231" s="26" t="n"/>
      <c r="T231" s="30" t="n"/>
      <c r="U23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3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3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31" s="23">
        <f>IF(COUNTA([@[Roster ID]],[@[Service Date]],[@[Route ID]],[@[Scheduled Start]],[@[Scheduled End]],[@[Driver ID]],[@[Vehicle ID]],[@Status],[@[Dispatch Notes]])=0,"",IF([@Status]="Canceled","Not Required",IF(AND([@[Driver Check]]="OK",[@[Vehicle Check]]="OK",[@[Schedule Check]]="OK"),"OK","Review")))</f>
        <v/>
      </c>
      <c r="Y231" s="58">
        <f>IF(OR([@[Service Date]]="",[@[Scheduled Start]]=""),"",IFERROR([@[Service Date]]+[@[Scheduled Start]],""))</f>
        <v/>
      </c>
      <c r="Z231" s="58">
        <f>IF(OR([@[Service Date]]="",[@[Scheduled Start]]="",[@[Scheduled End]]=""),"",IFERROR([@[Service Date]]+[@[Scheduled End]]+IF([@[Scheduled End]]&lt;[@[Scheduled Start]],1,0),""))</f>
        <v/>
      </c>
    </row>
    <row r="232">
      <c r="A232" s="26" t="n"/>
      <c r="B232" s="56" t="n"/>
      <c r="C232" s="23">
        <f>IF([@[Service Date]]="","",TEXT([@[Service Date]],"ddd"))</f>
        <v/>
      </c>
      <c r="D232" s="26" t="n"/>
      <c r="E232" s="24">
        <f>IF([@[Route ID]]="","",IFERROR(INDEX(tblRoutes[Route Name],MATCH([@[Route ID]],tblRoutes[Route ID],0)),"Not Found"))</f>
        <v/>
      </c>
      <c r="F232" s="24">
        <f>IF([@[Route ID]]="","",IFERROR(INDEX(tblRoutes[Origin],MATCH([@[Route ID]],tblRoutes[Route ID],0)),"Not Found"))</f>
        <v/>
      </c>
      <c r="G232" s="24">
        <f>IF([@[Route ID]]="","",IFERROR(INDEX(tblRoutes[Destination],MATCH([@[Route ID]],tblRoutes[Route ID],0)),"Not Found"))</f>
        <v/>
      </c>
      <c r="H232" s="28" t="n"/>
      <c r="I232" s="28" t="n"/>
      <c r="J232" s="25">
        <f>IF(OR([@[Start Date/Time]]="",[@[End Date/Time]]=""),"",IFERROR(([@[End Date/Time]]-[@[Start Date/Time]])*24,""))</f>
        <v/>
      </c>
      <c r="K232" s="26" t="n"/>
      <c r="L232" s="24">
        <f>IF([@[Driver ID]]="","",IFERROR(INDEX(tblDrivers[Driver Name],MATCH([@[Driver ID]],tblDrivers[Driver ID],0)),"Not Found"))</f>
        <v/>
      </c>
      <c r="M232" s="26" t="n"/>
      <c r="N232" s="24">
        <f>IF([@[Vehicle ID]]="","",IFERROR(INDEX(tblVehicles[Unit Description],MATCH([@[Vehicle ID]],tblVehicles[Vehicle ID],0)),"Not Found"))</f>
        <v/>
      </c>
      <c r="O232" s="53">
        <f>IF([@[Route ID]]="","",IFERROR(INDEX(tblRoutes[Scheduled Miles],MATCH([@[Route ID]],tblRoutes[Route ID],0)),""))</f>
        <v/>
      </c>
      <c r="P232" s="16">
        <f>IF([@[Route ID]]="","",IFERROR(INDEX(tblRoutes[Planned Stops],MATCH([@[Route ID]],tblRoutes[Route ID],0)),""))</f>
        <v/>
      </c>
      <c r="Q232" s="53">
        <f>IF(OR([@[Scheduled Miles]]="",[@[Vehicle ID]]=""),"",IFERROR([@[Scheduled Miles]]/INDEX(tblVehicles[MPG],MATCH([@[Vehicle ID]],tblVehicles[Vehicle ID],0)),""))</f>
        <v/>
      </c>
      <c r="R232" s="57">
        <f>IF(OR([@[Estimated Gallons]]="",[@[Estimated Hours]]="",[@[Driver ID]]=""),"",IFERROR([@[Estimated Gallons]]*'Settings'!$B$4+[@[Scheduled Miles]]*'Settings'!$B$5+[@[Estimated Hours]]*INDEX(tblDrivers[Hourly Rate],MATCH([@[Driver ID]],tblDrivers[Driver ID],0)),""))</f>
        <v/>
      </c>
      <c r="S232" s="26" t="n"/>
      <c r="T232" s="30" t="n"/>
      <c r="U23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3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3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32" s="23">
        <f>IF(COUNTA([@[Roster ID]],[@[Service Date]],[@[Route ID]],[@[Scheduled Start]],[@[Scheduled End]],[@[Driver ID]],[@[Vehicle ID]],[@Status],[@[Dispatch Notes]])=0,"",IF([@Status]="Canceled","Not Required",IF(AND([@[Driver Check]]="OK",[@[Vehicle Check]]="OK",[@[Schedule Check]]="OK"),"OK","Review")))</f>
        <v/>
      </c>
      <c r="Y232" s="58">
        <f>IF(OR([@[Service Date]]="",[@[Scheduled Start]]=""),"",IFERROR([@[Service Date]]+[@[Scheduled Start]],""))</f>
        <v/>
      </c>
      <c r="Z232" s="58">
        <f>IF(OR([@[Service Date]]="",[@[Scheduled Start]]="",[@[Scheduled End]]=""),"",IFERROR([@[Service Date]]+[@[Scheduled End]]+IF([@[Scheduled End]]&lt;[@[Scheduled Start]],1,0),""))</f>
        <v/>
      </c>
    </row>
    <row r="233">
      <c r="A233" s="26" t="n"/>
      <c r="B233" s="56" t="n"/>
      <c r="C233" s="23">
        <f>IF([@[Service Date]]="","",TEXT([@[Service Date]],"ddd"))</f>
        <v/>
      </c>
      <c r="D233" s="26" t="n"/>
      <c r="E233" s="24">
        <f>IF([@[Route ID]]="","",IFERROR(INDEX(tblRoutes[Route Name],MATCH([@[Route ID]],tblRoutes[Route ID],0)),"Not Found"))</f>
        <v/>
      </c>
      <c r="F233" s="24">
        <f>IF([@[Route ID]]="","",IFERROR(INDEX(tblRoutes[Origin],MATCH([@[Route ID]],tblRoutes[Route ID],0)),"Not Found"))</f>
        <v/>
      </c>
      <c r="G233" s="24">
        <f>IF([@[Route ID]]="","",IFERROR(INDEX(tblRoutes[Destination],MATCH([@[Route ID]],tblRoutes[Route ID],0)),"Not Found"))</f>
        <v/>
      </c>
      <c r="H233" s="28" t="n"/>
      <c r="I233" s="28" t="n"/>
      <c r="J233" s="25">
        <f>IF(OR([@[Start Date/Time]]="",[@[End Date/Time]]=""),"",IFERROR(([@[End Date/Time]]-[@[Start Date/Time]])*24,""))</f>
        <v/>
      </c>
      <c r="K233" s="26" t="n"/>
      <c r="L233" s="24">
        <f>IF([@[Driver ID]]="","",IFERROR(INDEX(tblDrivers[Driver Name],MATCH([@[Driver ID]],tblDrivers[Driver ID],0)),"Not Found"))</f>
        <v/>
      </c>
      <c r="M233" s="26" t="n"/>
      <c r="N233" s="24">
        <f>IF([@[Vehicle ID]]="","",IFERROR(INDEX(tblVehicles[Unit Description],MATCH([@[Vehicle ID]],tblVehicles[Vehicle ID],0)),"Not Found"))</f>
        <v/>
      </c>
      <c r="O233" s="53">
        <f>IF([@[Route ID]]="","",IFERROR(INDEX(tblRoutes[Scheduled Miles],MATCH([@[Route ID]],tblRoutes[Route ID],0)),""))</f>
        <v/>
      </c>
      <c r="P233" s="16">
        <f>IF([@[Route ID]]="","",IFERROR(INDEX(tblRoutes[Planned Stops],MATCH([@[Route ID]],tblRoutes[Route ID],0)),""))</f>
        <v/>
      </c>
      <c r="Q233" s="53">
        <f>IF(OR([@[Scheduled Miles]]="",[@[Vehicle ID]]=""),"",IFERROR([@[Scheduled Miles]]/INDEX(tblVehicles[MPG],MATCH([@[Vehicle ID]],tblVehicles[Vehicle ID],0)),""))</f>
        <v/>
      </c>
      <c r="R233" s="57">
        <f>IF(OR([@[Estimated Gallons]]="",[@[Estimated Hours]]="",[@[Driver ID]]=""),"",IFERROR([@[Estimated Gallons]]*'Settings'!$B$4+[@[Scheduled Miles]]*'Settings'!$B$5+[@[Estimated Hours]]*INDEX(tblDrivers[Hourly Rate],MATCH([@[Driver ID]],tblDrivers[Driver ID],0)),""))</f>
        <v/>
      </c>
      <c r="S233" s="26" t="n"/>
      <c r="T233" s="30" t="n"/>
      <c r="U23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3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3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33" s="23">
        <f>IF(COUNTA([@[Roster ID]],[@[Service Date]],[@[Route ID]],[@[Scheduled Start]],[@[Scheduled End]],[@[Driver ID]],[@[Vehicle ID]],[@Status],[@[Dispatch Notes]])=0,"",IF([@Status]="Canceled","Not Required",IF(AND([@[Driver Check]]="OK",[@[Vehicle Check]]="OK",[@[Schedule Check]]="OK"),"OK","Review")))</f>
        <v/>
      </c>
      <c r="Y233" s="58">
        <f>IF(OR([@[Service Date]]="",[@[Scheduled Start]]=""),"",IFERROR([@[Service Date]]+[@[Scheduled Start]],""))</f>
        <v/>
      </c>
      <c r="Z233" s="58">
        <f>IF(OR([@[Service Date]]="",[@[Scheduled Start]]="",[@[Scheduled End]]=""),"",IFERROR([@[Service Date]]+[@[Scheduled End]]+IF([@[Scheduled End]]&lt;[@[Scheduled Start]],1,0),""))</f>
        <v/>
      </c>
    </row>
    <row r="234">
      <c r="A234" s="26" t="n"/>
      <c r="B234" s="56" t="n"/>
      <c r="C234" s="23">
        <f>IF([@[Service Date]]="","",TEXT([@[Service Date]],"ddd"))</f>
        <v/>
      </c>
      <c r="D234" s="26" t="n"/>
      <c r="E234" s="24">
        <f>IF([@[Route ID]]="","",IFERROR(INDEX(tblRoutes[Route Name],MATCH([@[Route ID]],tblRoutes[Route ID],0)),"Not Found"))</f>
        <v/>
      </c>
      <c r="F234" s="24">
        <f>IF([@[Route ID]]="","",IFERROR(INDEX(tblRoutes[Origin],MATCH([@[Route ID]],tblRoutes[Route ID],0)),"Not Found"))</f>
        <v/>
      </c>
      <c r="G234" s="24">
        <f>IF([@[Route ID]]="","",IFERROR(INDEX(tblRoutes[Destination],MATCH([@[Route ID]],tblRoutes[Route ID],0)),"Not Found"))</f>
        <v/>
      </c>
      <c r="H234" s="28" t="n"/>
      <c r="I234" s="28" t="n"/>
      <c r="J234" s="25">
        <f>IF(OR([@[Start Date/Time]]="",[@[End Date/Time]]=""),"",IFERROR(([@[End Date/Time]]-[@[Start Date/Time]])*24,""))</f>
        <v/>
      </c>
      <c r="K234" s="26" t="n"/>
      <c r="L234" s="24">
        <f>IF([@[Driver ID]]="","",IFERROR(INDEX(tblDrivers[Driver Name],MATCH([@[Driver ID]],tblDrivers[Driver ID],0)),"Not Found"))</f>
        <v/>
      </c>
      <c r="M234" s="26" t="n"/>
      <c r="N234" s="24">
        <f>IF([@[Vehicle ID]]="","",IFERROR(INDEX(tblVehicles[Unit Description],MATCH([@[Vehicle ID]],tblVehicles[Vehicle ID],0)),"Not Found"))</f>
        <v/>
      </c>
      <c r="O234" s="53">
        <f>IF([@[Route ID]]="","",IFERROR(INDEX(tblRoutes[Scheduled Miles],MATCH([@[Route ID]],tblRoutes[Route ID],0)),""))</f>
        <v/>
      </c>
      <c r="P234" s="16">
        <f>IF([@[Route ID]]="","",IFERROR(INDEX(tblRoutes[Planned Stops],MATCH([@[Route ID]],tblRoutes[Route ID],0)),""))</f>
        <v/>
      </c>
      <c r="Q234" s="53">
        <f>IF(OR([@[Scheduled Miles]]="",[@[Vehicle ID]]=""),"",IFERROR([@[Scheduled Miles]]/INDEX(tblVehicles[MPG],MATCH([@[Vehicle ID]],tblVehicles[Vehicle ID],0)),""))</f>
        <v/>
      </c>
      <c r="R234" s="57">
        <f>IF(OR([@[Estimated Gallons]]="",[@[Estimated Hours]]="",[@[Driver ID]]=""),"",IFERROR([@[Estimated Gallons]]*'Settings'!$B$4+[@[Scheduled Miles]]*'Settings'!$B$5+[@[Estimated Hours]]*INDEX(tblDrivers[Hourly Rate],MATCH([@[Driver ID]],tblDrivers[Driver ID],0)),""))</f>
        <v/>
      </c>
      <c r="S234" s="26" t="n"/>
      <c r="T234" s="30" t="n"/>
      <c r="U23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3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3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34" s="23">
        <f>IF(COUNTA([@[Roster ID]],[@[Service Date]],[@[Route ID]],[@[Scheduled Start]],[@[Scheduled End]],[@[Driver ID]],[@[Vehicle ID]],[@Status],[@[Dispatch Notes]])=0,"",IF([@Status]="Canceled","Not Required",IF(AND([@[Driver Check]]="OK",[@[Vehicle Check]]="OK",[@[Schedule Check]]="OK"),"OK","Review")))</f>
        <v/>
      </c>
      <c r="Y234" s="58">
        <f>IF(OR([@[Service Date]]="",[@[Scheduled Start]]=""),"",IFERROR([@[Service Date]]+[@[Scheduled Start]],""))</f>
        <v/>
      </c>
      <c r="Z234" s="58">
        <f>IF(OR([@[Service Date]]="",[@[Scheduled Start]]="",[@[Scheduled End]]=""),"",IFERROR([@[Service Date]]+[@[Scheduled End]]+IF([@[Scheduled End]]&lt;[@[Scheduled Start]],1,0),""))</f>
        <v/>
      </c>
    </row>
    <row r="235">
      <c r="A235" s="26" t="n"/>
      <c r="B235" s="56" t="n"/>
      <c r="C235" s="23">
        <f>IF([@[Service Date]]="","",TEXT([@[Service Date]],"ddd"))</f>
        <v/>
      </c>
      <c r="D235" s="26" t="n"/>
      <c r="E235" s="24">
        <f>IF([@[Route ID]]="","",IFERROR(INDEX(tblRoutes[Route Name],MATCH([@[Route ID]],tblRoutes[Route ID],0)),"Not Found"))</f>
        <v/>
      </c>
      <c r="F235" s="24">
        <f>IF([@[Route ID]]="","",IFERROR(INDEX(tblRoutes[Origin],MATCH([@[Route ID]],tblRoutes[Route ID],0)),"Not Found"))</f>
        <v/>
      </c>
      <c r="G235" s="24">
        <f>IF([@[Route ID]]="","",IFERROR(INDEX(tblRoutes[Destination],MATCH([@[Route ID]],tblRoutes[Route ID],0)),"Not Found"))</f>
        <v/>
      </c>
      <c r="H235" s="28" t="n"/>
      <c r="I235" s="28" t="n"/>
      <c r="J235" s="25">
        <f>IF(OR([@[Start Date/Time]]="",[@[End Date/Time]]=""),"",IFERROR(([@[End Date/Time]]-[@[Start Date/Time]])*24,""))</f>
        <v/>
      </c>
      <c r="K235" s="26" t="n"/>
      <c r="L235" s="24">
        <f>IF([@[Driver ID]]="","",IFERROR(INDEX(tblDrivers[Driver Name],MATCH([@[Driver ID]],tblDrivers[Driver ID],0)),"Not Found"))</f>
        <v/>
      </c>
      <c r="M235" s="26" t="n"/>
      <c r="N235" s="24">
        <f>IF([@[Vehicle ID]]="","",IFERROR(INDEX(tblVehicles[Unit Description],MATCH([@[Vehicle ID]],tblVehicles[Vehicle ID],0)),"Not Found"))</f>
        <v/>
      </c>
      <c r="O235" s="53">
        <f>IF([@[Route ID]]="","",IFERROR(INDEX(tblRoutes[Scheduled Miles],MATCH([@[Route ID]],tblRoutes[Route ID],0)),""))</f>
        <v/>
      </c>
      <c r="P235" s="16">
        <f>IF([@[Route ID]]="","",IFERROR(INDEX(tblRoutes[Planned Stops],MATCH([@[Route ID]],tblRoutes[Route ID],0)),""))</f>
        <v/>
      </c>
      <c r="Q235" s="53">
        <f>IF(OR([@[Scheduled Miles]]="",[@[Vehicle ID]]=""),"",IFERROR([@[Scheduled Miles]]/INDEX(tblVehicles[MPG],MATCH([@[Vehicle ID]],tblVehicles[Vehicle ID],0)),""))</f>
        <v/>
      </c>
      <c r="R235" s="57">
        <f>IF(OR([@[Estimated Gallons]]="",[@[Estimated Hours]]="",[@[Driver ID]]=""),"",IFERROR([@[Estimated Gallons]]*'Settings'!$B$4+[@[Scheduled Miles]]*'Settings'!$B$5+[@[Estimated Hours]]*INDEX(tblDrivers[Hourly Rate],MATCH([@[Driver ID]],tblDrivers[Driver ID],0)),""))</f>
        <v/>
      </c>
      <c r="S235" s="26" t="n"/>
      <c r="T235" s="30" t="n"/>
      <c r="U23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3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3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35" s="23">
        <f>IF(COUNTA([@[Roster ID]],[@[Service Date]],[@[Route ID]],[@[Scheduled Start]],[@[Scheduled End]],[@[Driver ID]],[@[Vehicle ID]],[@Status],[@[Dispatch Notes]])=0,"",IF([@Status]="Canceled","Not Required",IF(AND([@[Driver Check]]="OK",[@[Vehicle Check]]="OK",[@[Schedule Check]]="OK"),"OK","Review")))</f>
        <v/>
      </c>
      <c r="Y235" s="58">
        <f>IF(OR([@[Service Date]]="",[@[Scheduled Start]]=""),"",IFERROR([@[Service Date]]+[@[Scheduled Start]],""))</f>
        <v/>
      </c>
      <c r="Z235" s="58">
        <f>IF(OR([@[Service Date]]="",[@[Scheduled Start]]="",[@[Scheduled End]]=""),"",IFERROR([@[Service Date]]+[@[Scheduled End]]+IF([@[Scheduled End]]&lt;[@[Scheduled Start]],1,0),""))</f>
        <v/>
      </c>
    </row>
    <row r="236">
      <c r="A236" s="26" t="n"/>
      <c r="B236" s="56" t="n"/>
      <c r="C236" s="23">
        <f>IF([@[Service Date]]="","",TEXT([@[Service Date]],"ddd"))</f>
        <v/>
      </c>
      <c r="D236" s="26" t="n"/>
      <c r="E236" s="24">
        <f>IF([@[Route ID]]="","",IFERROR(INDEX(tblRoutes[Route Name],MATCH([@[Route ID]],tblRoutes[Route ID],0)),"Not Found"))</f>
        <v/>
      </c>
      <c r="F236" s="24">
        <f>IF([@[Route ID]]="","",IFERROR(INDEX(tblRoutes[Origin],MATCH([@[Route ID]],tblRoutes[Route ID],0)),"Not Found"))</f>
        <v/>
      </c>
      <c r="G236" s="24">
        <f>IF([@[Route ID]]="","",IFERROR(INDEX(tblRoutes[Destination],MATCH([@[Route ID]],tblRoutes[Route ID],0)),"Not Found"))</f>
        <v/>
      </c>
      <c r="H236" s="28" t="n"/>
      <c r="I236" s="28" t="n"/>
      <c r="J236" s="25">
        <f>IF(OR([@[Start Date/Time]]="",[@[End Date/Time]]=""),"",IFERROR(([@[End Date/Time]]-[@[Start Date/Time]])*24,""))</f>
        <v/>
      </c>
      <c r="K236" s="26" t="n"/>
      <c r="L236" s="24">
        <f>IF([@[Driver ID]]="","",IFERROR(INDEX(tblDrivers[Driver Name],MATCH([@[Driver ID]],tblDrivers[Driver ID],0)),"Not Found"))</f>
        <v/>
      </c>
      <c r="M236" s="26" t="n"/>
      <c r="N236" s="24">
        <f>IF([@[Vehicle ID]]="","",IFERROR(INDEX(tblVehicles[Unit Description],MATCH([@[Vehicle ID]],tblVehicles[Vehicle ID],0)),"Not Found"))</f>
        <v/>
      </c>
      <c r="O236" s="53">
        <f>IF([@[Route ID]]="","",IFERROR(INDEX(tblRoutes[Scheduled Miles],MATCH([@[Route ID]],tblRoutes[Route ID],0)),""))</f>
        <v/>
      </c>
      <c r="P236" s="16">
        <f>IF([@[Route ID]]="","",IFERROR(INDEX(tblRoutes[Planned Stops],MATCH([@[Route ID]],tblRoutes[Route ID],0)),""))</f>
        <v/>
      </c>
      <c r="Q236" s="53">
        <f>IF(OR([@[Scheduled Miles]]="",[@[Vehicle ID]]=""),"",IFERROR([@[Scheduled Miles]]/INDEX(tblVehicles[MPG],MATCH([@[Vehicle ID]],tblVehicles[Vehicle ID],0)),""))</f>
        <v/>
      </c>
      <c r="R236" s="57">
        <f>IF(OR([@[Estimated Gallons]]="",[@[Estimated Hours]]="",[@[Driver ID]]=""),"",IFERROR([@[Estimated Gallons]]*'Settings'!$B$4+[@[Scheduled Miles]]*'Settings'!$B$5+[@[Estimated Hours]]*INDEX(tblDrivers[Hourly Rate],MATCH([@[Driver ID]],tblDrivers[Driver ID],0)),""))</f>
        <v/>
      </c>
      <c r="S236" s="26" t="n"/>
      <c r="T236" s="30" t="n"/>
      <c r="U23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3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3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36" s="23">
        <f>IF(COUNTA([@[Roster ID]],[@[Service Date]],[@[Route ID]],[@[Scheduled Start]],[@[Scheduled End]],[@[Driver ID]],[@[Vehicle ID]],[@Status],[@[Dispatch Notes]])=0,"",IF([@Status]="Canceled","Not Required",IF(AND([@[Driver Check]]="OK",[@[Vehicle Check]]="OK",[@[Schedule Check]]="OK"),"OK","Review")))</f>
        <v/>
      </c>
      <c r="Y236" s="58">
        <f>IF(OR([@[Service Date]]="",[@[Scheduled Start]]=""),"",IFERROR([@[Service Date]]+[@[Scheduled Start]],""))</f>
        <v/>
      </c>
      <c r="Z236" s="58">
        <f>IF(OR([@[Service Date]]="",[@[Scheduled Start]]="",[@[Scheduled End]]=""),"",IFERROR([@[Service Date]]+[@[Scheduled End]]+IF([@[Scheduled End]]&lt;[@[Scheduled Start]],1,0),""))</f>
        <v/>
      </c>
    </row>
    <row r="237">
      <c r="A237" s="26" t="n"/>
      <c r="B237" s="56" t="n"/>
      <c r="C237" s="23">
        <f>IF([@[Service Date]]="","",TEXT([@[Service Date]],"ddd"))</f>
        <v/>
      </c>
      <c r="D237" s="26" t="n"/>
      <c r="E237" s="24">
        <f>IF([@[Route ID]]="","",IFERROR(INDEX(tblRoutes[Route Name],MATCH([@[Route ID]],tblRoutes[Route ID],0)),"Not Found"))</f>
        <v/>
      </c>
      <c r="F237" s="24">
        <f>IF([@[Route ID]]="","",IFERROR(INDEX(tblRoutes[Origin],MATCH([@[Route ID]],tblRoutes[Route ID],0)),"Not Found"))</f>
        <v/>
      </c>
      <c r="G237" s="24">
        <f>IF([@[Route ID]]="","",IFERROR(INDEX(tblRoutes[Destination],MATCH([@[Route ID]],tblRoutes[Route ID],0)),"Not Found"))</f>
        <v/>
      </c>
      <c r="H237" s="28" t="n"/>
      <c r="I237" s="28" t="n"/>
      <c r="J237" s="25">
        <f>IF(OR([@[Start Date/Time]]="",[@[End Date/Time]]=""),"",IFERROR(([@[End Date/Time]]-[@[Start Date/Time]])*24,""))</f>
        <v/>
      </c>
      <c r="K237" s="26" t="n"/>
      <c r="L237" s="24">
        <f>IF([@[Driver ID]]="","",IFERROR(INDEX(tblDrivers[Driver Name],MATCH([@[Driver ID]],tblDrivers[Driver ID],0)),"Not Found"))</f>
        <v/>
      </c>
      <c r="M237" s="26" t="n"/>
      <c r="N237" s="24">
        <f>IF([@[Vehicle ID]]="","",IFERROR(INDEX(tblVehicles[Unit Description],MATCH([@[Vehicle ID]],tblVehicles[Vehicle ID],0)),"Not Found"))</f>
        <v/>
      </c>
      <c r="O237" s="53">
        <f>IF([@[Route ID]]="","",IFERROR(INDEX(tblRoutes[Scheduled Miles],MATCH([@[Route ID]],tblRoutes[Route ID],0)),""))</f>
        <v/>
      </c>
      <c r="P237" s="16">
        <f>IF([@[Route ID]]="","",IFERROR(INDEX(tblRoutes[Planned Stops],MATCH([@[Route ID]],tblRoutes[Route ID],0)),""))</f>
        <v/>
      </c>
      <c r="Q237" s="53">
        <f>IF(OR([@[Scheduled Miles]]="",[@[Vehicle ID]]=""),"",IFERROR([@[Scheduled Miles]]/INDEX(tblVehicles[MPG],MATCH([@[Vehicle ID]],tblVehicles[Vehicle ID],0)),""))</f>
        <v/>
      </c>
      <c r="R237" s="57">
        <f>IF(OR([@[Estimated Gallons]]="",[@[Estimated Hours]]="",[@[Driver ID]]=""),"",IFERROR([@[Estimated Gallons]]*'Settings'!$B$4+[@[Scheduled Miles]]*'Settings'!$B$5+[@[Estimated Hours]]*INDEX(tblDrivers[Hourly Rate],MATCH([@[Driver ID]],tblDrivers[Driver ID],0)),""))</f>
        <v/>
      </c>
      <c r="S237" s="26" t="n"/>
      <c r="T237" s="30" t="n"/>
      <c r="U23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3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3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37" s="23">
        <f>IF(COUNTA([@[Roster ID]],[@[Service Date]],[@[Route ID]],[@[Scheduled Start]],[@[Scheduled End]],[@[Driver ID]],[@[Vehicle ID]],[@Status],[@[Dispatch Notes]])=0,"",IF([@Status]="Canceled","Not Required",IF(AND([@[Driver Check]]="OK",[@[Vehicle Check]]="OK",[@[Schedule Check]]="OK"),"OK","Review")))</f>
        <v/>
      </c>
      <c r="Y237" s="58">
        <f>IF(OR([@[Service Date]]="",[@[Scheduled Start]]=""),"",IFERROR([@[Service Date]]+[@[Scheduled Start]],""))</f>
        <v/>
      </c>
      <c r="Z237" s="58">
        <f>IF(OR([@[Service Date]]="",[@[Scheduled Start]]="",[@[Scheduled End]]=""),"",IFERROR([@[Service Date]]+[@[Scheduled End]]+IF([@[Scheduled End]]&lt;[@[Scheduled Start]],1,0),""))</f>
        <v/>
      </c>
    </row>
    <row r="238">
      <c r="A238" s="26" t="n"/>
      <c r="B238" s="56" t="n"/>
      <c r="C238" s="23">
        <f>IF([@[Service Date]]="","",TEXT([@[Service Date]],"ddd"))</f>
        <v/>
      </c>
      <c r="D238" s="26" t="n"/>
      <c r="E238" s="24">
        <f>IF([@[Route ID]]="","",IFERROR(INDEX(tblRoutes[Route Name],MATCH([@[Route ID]],tblRoutes[Route ID],0)),"Not Found"))</f>
        <v/>
      </c>
      <c r="F238" s="24">
        <f>IF([@[Route ID]]="","",IFERROR(INDEX(tblRoutes[Origin],MATCH([@[Route ID]],tblRoutes[Route ID],0)),"Not Found"))</f>
        <v/>
      </c>
      <c r="G238" s="24">
        <f>IF([@[Route ID]]="","",IFERROR(INDEX(tblRoutes[Destination],MATCH([@[Route ID]],tblRoutes[Route ID],0)),"Not Found"))</f>
        <v/>
      </c>
      <c r="H238" s="28" t="n"/>
      <c r="I238" s="28" t="n"/>
      <c r="J238" s="25">
        <f>IF(OR([@[Start Date/Time]]="",[@[End Date/Time]]=""),"",IFERROR(([@[End Date/Time]]-[@[Start Date/Time]])*24,""))</f>
        <v/>
      </c>
      <c r="K238" s="26" t="n"/>
      <c r="L238" s="24">
        <f>IF([@[Driver ID]]="","",IFERROR(INDEX(tblDrivers[Driver Name],MATCH([@[Driver ID]],tblDrivers[Driver ID],0)),"Not Found"))</f>
        <v/>
      </c>
      <c r="M238" s="26" t="n"/>
      <c r="N238" s="24">
        <f>IF([@[Vehicle ID]]="","",IFERROR(INDEX(tblVehicles[Unit Description],MATCH([@[Vehicle ID]],tblVehicles[Vehicle ID],0)),"Not Found"))</f>
        <v/>
      </c>
      <c r="O238" s="53">
        <f>IF([@[Route ID]]="","",IFERROR(INDEX(tblRoutes[Scheduled Miles],MATCH([@[Route ID]],tblRoutes[Route ID],0)),""))</f>
        <v/>
      </c>
      <c r="P238" s="16">
        <f>IF([@[Route ID]]="","",IFERROR(INDEX(tblRoutes[Planned Stops],MATCH([@[Route ID]],tblRoutes[Route ID],0)),""))</f>
        <v/>
      </c>
      <c r="Q238" s="53">
        <f>IF(OR([@[Scheduled Miles]]="",[@[Vehicle ID]]=""),"",IFERROR([@[Scheduled Miles]]/INDEX(tblVehicles[MPG],MATCH([@[Vehicle ID]],tblVehicles[Vehicle ID],0)),""))</f>
        <v/>
      </c>
      <c r="R238" s="57">
        <f>IF(OR([@[Estimated Gallons]]="",[@[Estimated Hours]]="",[@[Driver ID]]=""),"",IFERROR([@[Estimated Gallons]]*'Settings'!$B$4+[@[Scheduled Miles]]*'Settings'!$B$5+[@[Estimated Hours]]*INDEX(tblDrivers[Hourly Rate],MATCH([@[Driver ID]],tblDrivers[Driver ID],0)),""))</f>
        <v/>
      </c>
      <c r="S238" s="26" t="n"/>
      <c r="T238" s="30" t="n"/>
      <c r="U23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3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3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38" s="23">
        <f>IF(COUNTA([@[Roster ID]],[@[Service Date]],[@[Route ID]],[@[Scheduled Start]],[@[Scheduled End]],[@[Driver ID]],[@[Vehicle ID]],[@Status],[@[Dispatch Notes]])=0,"",IF([@Status]="Canceled","Not Required",IF(AND([@[Driver Check]]="OK",[@[Vehicle Check]]="OK",[@[Schedule Check]]="OK"),"OK","Review")))</f>
        <v/>
      </c>
      <c r="Y238" s="58">
        <f>IF(OR([@[Service Date]]="",[@[Scheduled Start]]=""),"",IFERROR([@[Service Date]]+[@[Scheduled Start]],""))</f>
        <v/>
      </c>
      <c r="Z238" s="58">
        <f>IF(OR([@[Service Date]]="",[@[Scheduled Start]]="",[@[Scheduled End]]=""),"",IFERROR([@[Service Date]]+[@[Scheduled End]]+IF([@[Scheduled End]]&lt;[@[Scheduled Start]],1,0),""))</f>
        <v/>
      </c>
    </row>
    <row r="239">
      <c r="A239" s="26" t="n"/>
      <c r="B239" s="56" t="n"/>
      <c r="C239" s="23">
        <f>IF([@[Service Date]]="","",TEXT([@[Service Date]],"ddd"))</f>
        <v/>
      </c>
      <c r="D239" s="26" t="n"/>
      <c r="E239" s="24">
        <f>IF([@[Route ID]]="","",IFERROR(INDEX(tblRoutes[Route Name],MATCH([@[Route ID]],tblRoutes[Route ID],0)),"Not Found"))</f>
        <v/>
      </c>
      <c r="F239" s="24">
        <f>IF([@[Route ID]]="","",IFERROR(INDEX(tblRoutes[Origin],MATCH([@[Route ID]],tblRoutes[Route ID],0)),"Not Found"))</f>
        <v/>
      </c>
      <c r="G239" s="24">
        <f>IF([@[Route ID]]="","",IFERROR(INDEX(tblRoutes[Destination],MATCH([@[Route ID]],tblRoutes[Route ID],0)),"Not Found"))</f>
        <v/>
      </c>
      <c r="H239" s="28" t="n"/>
      <c r="I239" s="28" t="n"/>
      <c r="J239" s="25">
        <f>IF(OR([@[Start Date/Time]]="",[@[End Date/Time]]=""),"",IFERROR(([@[End Date/Time]]-[@[Start Date/Time]])*24,""))</f>
        <v/>
      </c>
      <c r="K239" s="26" t="n"/>
      <c r="L239" s="24">
        <f>IF([@[Driver ID]]="","",IFERROR(INDEX(tblDrivers[Driver Name],MATCH([@[Driver ID]],tblDrivers[Driver ID],0)),"Not Found"))</f>
        <v/>
      </c>
      <c r="M239" s="26" t="n"/>
      <c r="N239" s="24">
        <f>IF([@[Vehicle ID]]="","",IFERROR(INDEX(tblVehicles[Unit Description],MATCH([@[Vehicle ID]],tblVehicles[Vehicle ID],0)),"Not Found"))</f>
        <v/>
      </c>
      <c r="O239" s="53">
        <f>IF([@[Route ID]]="","",IFERROR(INDEX(tblRoutes[Scheduled Miles],MATCH([@[Route ID]],tblRoutes[Route ID],0)),""))</f>
        <v/>
      </c>
      <c r="P239" s="16">
        <f>IF([@[Route ID]]="","",IFERROR(INDEX(tblRoutes[Planned Stops],MATCH([@[Route ID]],tblRoutes[Route ID],0)),""))</f>
        <v/>
      </c>
      <c r="Q239" s="53">
        <f>IF(OR([@[Scheduled Miles]]="",[@[Vehicle ID]]=""),"",IFERROR([@[Scheduled Miles]]/INDEX(tblVehicles[MPG],MATCH([@[Vehicle ID]],tblVehicles[Vehicle ID],0)),""))</f>
        <v/>
      </c>
      <c r="R239" s="57">
        <f>IF(OR([@[Estimated Gallons]]="",[@[Estimated Hours]]="",[@[Driver ID]]=""),"",IFERROR([@[Estimated Gallons]]*'Settings'!$B$4+[@[Scheduled Miles]]*'Settings'!$B$5+[@[Estimated Hours]]*INDEX(tblDrivers[Hourly Rate],MATCH([@[Driver ID]],tblDrivers[Driver ID],0)),""))</f>
        <v/>
      </c>
      <c r="S239" s="26" t="n"/>
      <c r="T239" s="30" t="n"/>
      <c r="U23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3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3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39" s="23">
        <f>IF(COUNTA([@[Roster ID]],[@[Service Date]],[@[Route ID]],[@[Scheduled Start]],[@[Scheduled End]],[@[Driver ID]],[@[Vehicle ID]],[@Status],[@[Dispatch Notes]])=0,"",IF([@Status]="Canceled","Not Required",IF(AND([@[Driver Check]]="OK",[@[Vehicle Check]]="OK",[@[Schedule Check]]="OK"),"OK","Review")))</f>
        <v/>
      </c>
      <c r="Y239" s="58">
        <f>IF(OR([@[Service Date]]="",[@[Scheduled Start]]=""),"",IFERROR([@[Service Date]]+[@[Scheduled Start]],""))</f>
        <v/>
      </c>
      <c r="Z239" s="58">
        <f>IF(OR([@[Service Date]]="",[@[Scheduled Start]]="",[@[Scheduled End]]=""),"",IFERROR([@[Service Date]]+[@[Scheduled End]]+IF([@[Scheduled End]]&lt;[@[Scheduled Start]],1,0),""))</f>
        <v/>
      </c>
    </row>
    <row r="240">
      <c r="A240" s="26" t="n"/>
      <c r="B240" s="56" t="n"/>
      <c r="C240" s="23">
        <f>IF([@[Service Date]]="","",TEXT([@[Service Date]],"ddd"))</f>
        <v/>
      </c>
      <c r="D240" s="26" t="n"/>
      <c r="E240" s="24">
        <f>IF([@[Route ID]]="","",IFERROR(INDEX(tblRoutes[Route Name],MATCH([@[Route ID]],tblRoutes[Route ID],0)),"Not Found"))</f>
        <v/>
      </c>
      <c r="F240" s="24">
        <f>IF([@[Route ID]]="","",IFERROR(INDEX(tblRoutes[Origin],MATCH([@[Route ID]],tblRoutes[Route ID],0)),"Not Found"))</f>
        <v/>
      </c>
      <c r="G240" s="24">
        <f>IF([@[Route ID]]="","",IFERROR(INDEX(tblRoutes[Destination],MATCH([@[Route ID]],tblRoutes[Route ID],0)),"Not Found"))</f>
        <v/>
      </c>
      <c r="H240" s="28" t="n"/>
      <c r="I240" s="28" t="n"/>
      <c r="J240" s="25">
        <f>IF(OR([@[Start Date/Time]]="",[@[End Date/Time]]=""),"",IFERROR(([@[End Date/Time]]-[@[Start Date/Time]])*24,""))</f>
        <v/>
      </c>
      <c r="K240" s="26" t="n"/>
      <c r="L240" s="24">
        <f>IF([@[Driver ID]]="","",IFERROR(INDEX(tblDrivers[Driver Name],MATCH([@[Driver ID]],tblDrivers[Driver ID],0)),"Not Found"))</f>
        <v/>
      </c>
      <c r="M240" s="26" t="n"/>
      <c r="N240" s="24">
        <f>IF([@[Vehicle ID]]="","",IFERROR(INDEX(tblVehicles[Unit Description],MATCH([@[Vehicle ID]],tblVehicles[Vehicle ID],0)),"Not Found"))</f>
        <v/>
      </c>
      <c r="O240" s="53">
        <f>IF([@[Route ID]]="","",IFERROR(INDEX(tblRoutes[Scheduled Miles],MATCH([@[Route ID]],tblRoutes[Route ID],0)),""))</f>
        <v/>
      </c>
      <c r="P240" s="16">
        <f>IF([@[Route ID]]="","",IFERROR(INDEX(tblRoutes[Planned Stops],MATCH([@[Route ID]],tblRoutes[Route ID],0)),""))</f>
        <v/>
      </c>
      <c r="Q240" s="53">
        <f>IF(OR([@[Scheduled Miles]]="",[@[Vehicle ID]]=""),"",IFERROR([@[Scheduled Miles]]/INDEX(tblVehicles[MPG],MATCH([@[Vehicle ID]],tblVehicles[Vehicle ID],0)),""))</f>
        <v/>
      </c>
      <c r="R240" s="57">
        <f>IF(OR([@[Estimated Gallons]]="",[@[Estimated Hours]]="",[@[Driver ID]]=""),"",IFERROR([@[Estimated Gallons]]*'Settings'!$B$4+[@[Scheduled Miles]]*'Settings'!$B$5+[@[Estimated Hours]]*INDEX(tblDrivers[Hourly Rate],MATCH([@[Driver ID]],tblDrivers[Driver ID],0)),""))</f>
        <v/>
      </c>
      <c r="S240" s="26" t="n"/>
      <c r="T240" s="30" t="n"/>
      <c r="U24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4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4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40" s="23">
        <f>IF(COUNTA([@[Roster ID]],[@[Service Date]],[@[Route ID]],[@[Scheduled Start]],[@[Scheduled End]],[@[Driver ID]],[@[Vehicle ID]],[@Status],[@[Dispatch Notes]])=0,"",IF([@Status]="Canceled","Not Required",IF(AND([@[Driver Check]]="OK",[@[Vehicle Check]]="OK",[@[Schedule Check]]="OK"),"OK","Review")))</f>
        <v/>
      </c>
      <c r="Y240" s="58">
        <f>IF(OR([@[Service Date]]="",[@[Scheduled Start]]=""),"",IFERROR([@[Service Date]]+[@[Scheduled Start]],""))</f>
        <v/>
      </c>
      <c r="Z240" s="58">
        <f>IF(OR([@[Service Date]]="",[@[Scheduled Start]]="",[@[Scheduled End]]=""),"",IFERROR([@[Service Date]]+[@[Scheduled End]]+IF([@[Scheduled End]]&lt;[@[Scheduled Start]],1,0),""))</f>
        <v/>
      </c>
    </row>
    <row r="241">
      <c r="A241" s="26" t="n"/>
      <c r="B241" s="56" t="n"/>
      <c r="C241" s="23">
        <f>IF([@[Service Date]]="","",TEXT([@[Service Date]],"ddd"))</f>
        <v/>
      </c>
      <c r="D241" s="26" t="n"/>
      <c r="E241" s="24">
        <f>IF([@[Route ID]]="","",IFERROR(INDEX(tblRoutes[Route Name],MATCH([@[Route ID]],tblRoutes[Route ID],0)),"Not Found"))</f>
        <v/>
      </c>
      <c r="F241" s="24">
        <f>IF([@[Route ID]]="","",IFERROR(INDEX(tblRoutes[Origin],MATCH([@[Route ID]],tblRoutes[Route ID],0)),"Not Found"))</f>
        <v/>
      </c>
      <c r="G241" s="24">
        <f>IF([@[Route ID]]="","",IFERROR(INDEX(tblRoutes[Destination],MATCH([@[Route ID]],tblRoutes[Route ID],0)),"Not Found"))</f>
        <v/>
      </c>
      <c r="H241" s="28" t="n"/>
      <c r="I241" s="28" t="n"/>
      <c r="J241" s="25">
        <f>IF(OR([@[Start Date/Time]]="",[@[End Date/Time]]=""),"",IFERROR(([@[End Date/Time]]-[@[Start Date/Time]])*24,""))</f>
        <v/>
      </c>
      <c r="K241" s="26" t="n"/>
      <c r="L241" s="24">
        <f>IF([@[Driver ID]]="","",IFERROR(INDEX(tblDrivers[Driver Name],MATCH([@[Driver ID]],tblDrivers[Driver ID],0)),"Not Found"))</f>
        <v/>
      </c>
      <c r="M241" s="26" t="n"/>
      <c r="N241" s="24">
        <f>IF([@[Vehicle ID]]="","",IFERROR(INDEX(tblVehicles[Unit Description],MATCH([@[Vehicle ID]],tblVehicles[Vehicle ID],0)),"Not Found"))</f>
        <v/>
      </c>
      <c r="O241" s="53">
        <f>IF([@[Route ID]]="","",IFERROR(INDEX(tblRoutes[Scheduled Miles],MATCH([@[Route ID]],tblRoutes[Route ID],0)),""))</f>
        <v/>
      </c>
      <c r="P241" s="16">
        <f>IF([@[Route ID]]="","",IFERROR(INDEX(tblRoutes[Planned Stops],MATCH([@[Route ID]],tblRoutes[Route ID],0)),""))</f>
        <v/>
      </c>
      <c r="Q241" s="53">
        <f>IF(OR([@[Scheduled Miles]]="",[@[Vehicle ID]]=""),"",IFERROR([@[Scheduled Miles]]/INDEX(tblVehicles[MPG],MATCH([@[Vehicle ID]],tblVehicles[Vehicle ID],0)),""))</f>
        <v/>
      </c>
      <c r="R241" s="57">
        <f>IF(OR([@[Estimated Gallons]]="",[@[Estimated Hours]]="",[@[Driver ID]]=""),"",IFERROR([@[Estimated Gallons]]*'Settings'!$B$4+[@[Scheduled Miles]]*'Settings'!$B$5+[@[Estimated Hours]]*INDEX(tblDrivers[Hourly Rate],MATCH([@[Driver ID]],tblDrivers[Driver ID],0)),""))</f>
        <v/>
      </c>
      <c r="S241" s="26" t="n"/>
      <c r="T241" s="30" t="n"/>
      <c r="U24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4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4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41" s="23">
        <f>IF(COUNTA([@[Roster ID]],[@[Service Date]],[@[Route ID]],[@[Scheduled Start]],[@[Scheduled End]],[@[Driver ID]],[@[Vehicle ID]],[@Status],[@[Dispatch Notes]])=0,"",IF([@Status]="Canceled","Not Required",IF(AND([@[Driver Check]]="OK",[@[Vehicle Check]]="OK",[@[Schedule Check]]="OK"),"OK","Review")))</f>
        <v/>
      </c>
      <c r="Y241" s="58">
        <f>IF(OR([@[Service Date]]="",[@[Scheduled Start]]=""),"",IFERROR([@[Service Date]]+[@[Scheduled Start]],""))</f>
        <v/>
      </c>
      <c r="Z241" s="58">
        <f>IF(OR([@[Service Date]]="",[@[Scheduled Start]]="",[@[Scheduled End]]=""),"",IFERROR([@[Service Date]]+[@[Scheduled End]]+IF([@[Scheduled End]]&lt;[@[Scheduled Start]],1,0),""))</f>
        <v/>
      </c>
    </row>
    <row r="242">
      <c r="A242" s="26" t="n"/>
      <c r="B242" s="56" t="n"/>
      <c r="C242" s="23">
        <f>IF([@[Service Date]]="","",TEXT([@[Service Date]],"ddd"))</f>
        <v/>
      </c>
      <c r="D242" s="26" t="n"/>
      <c r="E242" s="24">
        <f>IF([@[Route ID]]="","",IFERROR(INDEX(tblRoutes[Route Name],MATCH([@[Route ID]],tblRoutes[Route ID],0)),"Not Found"))</f>
        <v/>
      </c>
      <c r="F242" s="24">
        <f>IF([@[Route ID]]="","",IFERROR(INDEX(tblRoutes[Origin],MATCH([@[Route ID]],tblRoutes[Route ID],0)),"Not Found"))</f>
        <v/>
      </c>
      <c r="G242" s="24">
        <f>IF([@[Route ID]]="","",IFERROR(INDEX(tblRoutes[Destination],MATCH([@[Route ID]],tblRoutes[Route ID],0)),"Not Found"))</f>
        <v/>
      </c>
      <c r="H242" s="28" t="n"/>
      <c r="I242" s="28" t="n"/>
      <c r="J242" s="25">
        <f>IF(OR([@[Start Date/Time]]="",[@[End Date/Time]]=""),"",IFERROR(([@[End Date/Time]]-[@[Start Date/Time]])*24,""))</f>
        <v/>
      </c>
      <c r="K242" s="26" t="n"/>
      <c r="L242" s="24">
        <f>IF([@[Driver ID]]="","",IFERROR(INDEX(tblDrivers[Driver Name],MATCH([@[Driver ID]],tblDrivers[Driver ID],0)),"Not Found"))</f>
        <v/>
      </c>
      <c r="M242" s="26" t="n"/>
      <c r="N242" s="24">
        <f>IF([@[Vehicle ID]]="","",IFERROR(INDEX(tblVehicles[Unit Description],MATCH([@[Vehicle ID]],tblVehicles[Vehicle ID],0)),"Not Found"))</f>
        <v/>
      </c>
      <c r="O242" s="53">
        <f>IF([@[Route ID]]="","",IFERROR(INDEX(tblRoutes[Scheduled Miles],MATCH([@[Route ID]],tblRoutes[Route ID],0)),""))</f>
        <v/>
      </c>
      <c r="P242" s="16">
        <f>IF([@[Route ID]]="","",IFERROR(INDEX(tblRoutes[Planned Stops],MATCH([@[Route ID]],tblRoutes[Route ID],0)),""))</f>
        <v/>
      </c>
      <c r="Q242" s="53">
        <f>IF(OR([@[Scheduled Miles]]="",[@[Vehicle ID]]=""),"",IFERROR([@[Scheduled Miles]]/INDEX(tblVehicles[MPG],MATCH([@[Vehicle ID]],tblVehicles[Vehicle ID],0)),""))</f>
        <v/>
      </c>
      <c r="R242" s="57">
        <f>IF(OR([@[Estimated Gallons]]="",[@[Estimated Hours]]="",[@[Driver ID]]=""),"",IFERROR([@[Estimated Gallons]]*'Settings'!$B$4+[@[Scheduled Miles]]*'Settings'!$B$5+[@[Estimated Hours]]*INDEX(tblDrivers[Hourly Rate],MATCH([@[Driver ID]],tblDrivers[Driver ID],0)),""))</f>
        <v/>
      </c>
      <c r="S242" s="26" t="n"/>
      <c r="T242" s="30" t="n"/>
      <c r="U24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4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4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42" s="23">
        <f>IF(COUNTA([@[Roster ID]],[@[Service Date]],[@[Route ID]],[@[Scheduled Start]],[@[Scheduled End]],[@[Driver ID]],[@[Vehicle ID]],[@Status],[@[Dispatch Notes]])=0,"",IF([@Status]="Canceled","Not Required",IF(AND([@[Driver Check]]="OK",[@[Vehicle Check]]="OK",[@[Schedule Check]]="OK"),"OK","Review")))</f>
        <v/>
      </c>
      <c r="Y242" s="58">
        <f>IF(OR([@[Service Date]]="",[@[Scheduled Start]]=""),"",IFERROR([@[Service Date]]+[@[Scheduled Start]],""))</f>
        <v/>
      </c>
      <c r="Z242" s="58">
        <f>IF(OR([@[Service Date]]="",[@[Scheduled Start]]="",[@[Scheduled End]]=""),"",IFERROR([@[Service Date]]+[@[Scheduled End]]+IF([@[Scheduled End]]&lt;[@[Scheduled Start]],1,0),""))</f>
        <v/>
      </c>
    </row>
    <row r="243">
      <c r="A243" s="26" t="n"/>
      <c r="B243" s="56" t="n"/>
      <c r="C243" s="23">
        <f>IF([@[Service Date]]="","",TEXT([@[Service Date]],"ddd"))</f>
        <v/>
      </c>
      <c r="D243" s="26" t="n"/>
      <c r="E243" s="24">
        <f>IF([@[Route ID]]="","",IFERROR(INDEX(tblRoutes[Route Name],MATCH([@[Route ID]],tblRoutes[Route ID],0)),"Not Found"))</f>
        <v/>
      </c>
      <c r="F243" s="24">
        <f>IF([@[Route ID]]="","",IFERROR(INDEX(tblRoutes[Origin],MATCH([@[Route ID]],tblRoutes[Route ID],0)),"Not Found"))</f>
        <v/>
      </c>
      <c r="G243" s="24">
        <f>IF([@[Route ID]]="","",IFERROR(INDEX(tblRoutes[Destination],MATCH([@[Route ID]],tblRoutes[Route ID],0)),"Not Found"))</f>
        <v/>
      </c>
      <c r="H243" s="28" t="n"/>
      <c r="I243" s="28" t="n"/>
      <c r="J243" s="25">
        <f>IF(OR([@[Start Date/Time]]="",[@[End Date/Time]]=""),"",IFERROR(([@[End Date/Time]]-[@[Start Date/Time]])*24,""))</f>
        <v/>
      </c>
      <c r="K243" s="26" t="n"/>
      <c r="L243" s="24">
        <f>IF([@[Driver ID]]="","",IFERROR(INDEX(tblDrivers[Driver Name],MATCH([@[Driver ID]],tblDrivers[Driver ID],0)),"Not Found"))</f>
        <v/>
      </c>
      <c r="M243" s="26" t="n"/>
      <c r="N243" s="24">
        <f>IF([@[Vehicle ID]]="","",IFERROR(INDEX(tblVehicles[Unit Description],MATCH([@[Vehicle ID]],tblVehicles[Vehicle ID],0)),"Not Found"))</f>
        <v/>
      </c>
      <c r="O243" s="53">
        <f>IF([@[Route ID]]="","",IFERROR(INDEX(tblRoutes[Scheduled Miles],MATCH([@[Route ID]],tblRoutes[Route ID],0)),""))</f>
        <v/>
      </c>
      <c r="P243" s="16">
        <f>IF([@[Route ID]]="","",IFERROR(INDEX(tblRoutes[Planned Stops],MATCH([@[Route ID]],tblRoutes[Route ID],0)),""))</f>
        <v/>
      </c>
      <c r="Q243" s="53">
        <f>IF(OR([@[Scheduled Miles]]="",[@[Vehicle ID]]=""),"",IFERROR([@[Scheduled Miles]]/INDEX(tblVehicles[MPG],MATCH([@[Vehicle ID]],tblVehicles[Vehicle ID],0)),""))</f>
        <v/>
      </c>
      <c r="R243" s="57">
        <f>IF(OR([@[Estimated Gallons]]="",[@[Estimated Hours]]="",[@[Driver ID]]=""),"",IFERROR([@[Estimated Gallons]]*'Settings'!$B$4+[@[Scheduled Miles]]*'Settings'!$B$5+[@[Estimated Hours]]*INDEX(tblDrivers[Hourly Rate],MATCH([@[Driver ID]],tblDrivers[Driver ID],0)),""))</f>
        <v/>
      </c>
      <c r="S243" s="26" t="n"/>
      <c r="T243" s="30" t="n"/>
      <c r="U24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4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4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43" s="23">
        <f>IF(COUNTA([@[Roster ID]],[@[Service Date]],[@[Route ID]],[@[Scheduled Start]],[@[Scheduled End]],[@[Driver ID]],[@[Vehicle ID]],[@Status],[@[Dispatch Notes]])=0,"",IF([@Status]="Canceled","Not Required",IF(AND([@[Driver Check]]="OK",[@[Vehicle Check]]="OK",[@[Schedule Check]]="OK"),"OK","Review")))</f>
        <v/>
      </c>
      <c r="Y243" s="58">
        <f>IF(OR([@[Service Date]]="",[@[Scheduled Start]]=""),"",IFERROR([@[Service Date]]+[@[Scheduled Start]],""))</f>
        <v/>
      </c>
      <c r="Z243" s="58">
        <f>IF(OR([@[Service Date]]="",[@[Scheduled Start]]="",[@[Scheduled End]]=""),"",IFERROR([@[Service Date]]+[@[Scheduled End]]+IF([@[Scheduled End]]&lt;[@[Scheduled Start]],1,0),""))</f>
        <v/>
      </c>
    </row>
    <row r="244">
      <c r="A244" s="26" t="n"/>
      <c r="B244" s="56" t="n"/>
      <c r="C244" s="23">
        <f>IF([@[Service Date]]="","",TEXT([@[Service Date]],"ddd"))</f>
        <v/>
      </c>
      <c r="D244" s="26" t="n"/>
      <c r="E244" s="24">
        <f>IF([@[Route ID]]="","",IFERROR(INDEX(tblRoutes[Route Name],MATCH([@[Route ID]],tblRoutes[Route ID],0)),"Not Found"))</f>
        <v/>
      </c>
      <c r="F244" s="24">
        <f>IF([@[Route ID]]="","",IFERROR(INDEX(tblRoutes[Origin],MATCH([@[Route ID]],tblRoutes[Route ID],0)),"Not Found"))</f>
        <v/>
      </c>
      <c r="G244" s="24">
        <f>IF([@[Route ID]]="","",IFERROR(INDEX(tblRoutes[Destination],MATCH([@[Route ID]],tblRoutes[Route ID],0)),"Not Found"))</f>
        <v/>
      </c>
      <c r="H244" s="28" t="n"/>
      <c r="I244" s="28" t="n"/>
      <c r="J244" s="25">
        <f>IF(OR([@[Start Date/Time]]="",[@[End Date/Time]]=""),"",IFERROR(([@[End Date/Time]]-[@[Start Date/Time]])*24,""))</f>
        <v/>
      </c>
      <c r="K244" s="26" t="n"/>
      <c r="L244" s="24">
        <f>IF([@[Driver ID]]="","",IFERROR(INDEX(tblDrivers[Driver Name],MATCH([@[Driver ID]],tblDrivers[Driver ID],0)),"Not Found"))</f>
        <v/>
      </c>
      <c r="M244" s="26" t="n"/>
      <c r="N244" s="24">
        <f>IF([@[Vehicle ID]]="","",IFERROR(INDEX(tblVehicles[Unit Description],MATCH([@[Vehicle ID]],tblVehicles[Vehicle ID],0)),"Not Found"))</f>
        <v/>
      </c>
      <c r="O244" s="53">
        <f>IF([@[Route ID]]="","",IFERROR(INDEX(tblRoutes[Scheduled Miles],MATCH([@[Route ID]],tblRoutes[Route ID],0)),""))</f>
        <v/>
      </c>
      <c r="P244" s="16">
        <f>IF([@[Route ID]]="","",IFERROR(INDEX(tblRoutes[Planned Stops],MATCH([@[Route ID]],tblRoutes[Route ID],0)),""))</f>
        <v/>
      </c>
      <c r="Q244" s="53">
        <f>IF(OR([@[Scheduled Miles]]="",[@[Vehicle ID]]=""),"",IFERROR([@[Scheduled Miles]]/INDEX(tblVehicles[MPG],MATCH([@[Vehicle ID]],tblVehicles[Vehicle ID],0)),""))</f>
        <v/>
      </c>
      <c r="R244" s="57">
        <f>IF(OR([@[Estimated Gallons]]="",[@[Estimated Hours]]="",[@[Driver ID]]=""),"",IFERROR([@[Estimated Gallons]]*'Settings'!$B$4+[@[Scheduled Miles]]*'Settings'!$B$5+[@[Estimated Hours]]*INDEX(tblDrivers[Hourly Rate],MATCH([@[Driver ID]],tblDrivers[Driver ID],0)),""))</f>
        <v/>
      </c>
      <c r="S244" s="26" t="n"/>
      <c r="T244" s="30" t="n"/>
      <c r="U24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4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4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44" s="23">
        <f>IF(COUNTA([@[Roster ID]],[@[Service Date]],[@[Route ID]],[@[Scheduled Start]],[@[Scheduled End]],[@[Driver ID]],[@[Vehicle ID]],[@Status],[@[Dispatch Notes]])=0,"",IF([@Status]="Canceled","Not Required",IF(AND([@[Driver Check]]="OK",[@[Vehicle Check]]="OK",[@[Schedule Check]]="OK"),"OK","Review")))</f>
        <v/>
      </c>
      <c r="Y244" s="58">
        <f>IF(OR([@[Service Date]]="",[@[Scheduled Start]]=""),"",IFERROR([@[Service Date]]+[@[Scheduled Start]],""))</f>
        <v/>
      </c>
      <c r="Z244" s="58">
        <f>IF(OR([@[Service Date]]="",[@[Scheduled Start]]="",[@[Scheduled End]]=""),"",IFERROR([@[Service Date]]+[@[Scheduled End]]+IF([@[Scheduled End]]&lt;[@[Scheduled Start]],1,0),""))</f>
        <v/>
      </c>
    </row>
    <row r="245">
      <c r="A245" s="26" t="n"/>
      <c r="B245" s="56" t="n"/>
      <c r="C245" s="23">
        <f>IF([@[Service Date]]="","",TEXT([@[Service Date]],"ddd"))</f>
        <v/>
      </c>
      <c r="D245" s="26" t="n"/>
      <c r="E245" s="24">
        <f>IF([@[Route ID]]="","",IFERROR(INDEX(tblRoutes[Route Name],MATCH([@[Route ID]],tblRoutes[Route ID],0)),"Not Found"))</f>
        <v/>
      </c>
      <c r="F245" s="24">
        <f>IF([@[Route ID]]="","",IFERROR(INDEX(tblRoutes[Origin],MATCH([@[Route ID]],tblRoutes[Route ID],0)),"Not Found"))</f>
        <v/>
      </c>
      <c r="G245" s="24">
        <f>IF([@[Route ID]]="","",IFERROR(INDEX(tblRoutes[Destination],MATCH([@[Route ID]],tblRoutes[Route ID],0)),"Not Found"))</f>
        <v/>
      </c>
      <c r="H245" s="28" t="n"/>
      <c r="I245" s="28" t="n"/>
      <c r="J245" s="25">
        <f>IF(OR([@[Start Date/Time]]="",[@[End Date/Time]]=""),"",IFERROR(([@[End Date/Time]]-[@[Start Date/Time]])*24,""))</f>
        <v/>
      </c>
      <c r="K245" s="26" t="n"/>
      <c r="L245" s="24">
        <f>IF([@[Driver ID]]="","",IFERROR(INDEX(tblDrivers[Driver Name],MATCH([@[Driver ID]],tblDrivers[Driver ID],0)),"Not Found"))</f>
        <v/>
      </c>
      <c r="M245" s="26" t="n"/>
      <c r="N245" s="24">
        <f>IF([@[Vehicle ID]]="","",IFERROR(INDEX(tblVehicles[Unit Description],MATCH([@[Vehicle ID]],tblVehicles[Vehicle ID],0)),"Not Found"))</f>
        <v/>
      </c>
      <c r="O245" s="53">
        <f>IF([@[Route ID]]="","",IFERROR(INDEX(tblRoutes[Scheduled Miles],MATCH([@[Route ID]],tblRoutes[Route ID],0)),""))</f>
        <v/>
      </c>
      <c r="P245" s="16">
        <f>IF([@[Route ID]]="","",IFERROR(INDEX(tblRoutes[Planned Stops],MATCH([@[Route ID]],tblRoutes[Route ID],0)),""))</f>
        <v/>
      </c>
      <c r="Q245" s="53">
        <f>IF(OR([@[Scheduled Miles]]="",[@[Vehicle ID]]=""),"",IFERROR([@[Scheduled Miles]]/INDEX(tblVehicles[MPG],MATCH([@[Vehicle ID]],tblVehicles[Vehicle ID],0)),""))</f>
        <v/>
      </c>
      <c r="R245" s="57">
        <f>IF(OR([@[Estimated Gallons]]="",[@[Estimated Hours]]="",[@[Driver ID]]=""),"",IFERROR([@[Estimated Gallons]]*'Settings'!$B$4+[@[Scheduled Miles]]*'Settings'!$B$5+[@[Estimated Hours]]*INDEX(tblDrivers[Hourly Rate],MATCH([@[Driver ID]],tblDrivers[Driver ID],0)),""))</f>
        <v/>
      </c>
      <c r="S245" s="26" t="n"/>
      <c r="T245" s="30" t="n"/>
      <c r="U24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4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4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45" s="23">
        <f>IF(COUNTA([@[Roster ID]],[@[Service Date]],[@[Route ID]],[@[Scheduled Start]],[@[Scheduled End]],[@[Driver ID]],[@[Vehicle ID]],[@Status],[@[Dispatch Notes]])=0,"",IF([@Status]="Canceled","Not Required",IF(AND([@[Driver Check]]="OK",[@[Vehicle Check]]="OK",[@[Schedule Check]]="OK"),"OK","Review")))</f>
        <v/>
      </c>
      <c r="Y245" s="58">
        <f>IF(OR([@[Service Date]]="",[@[Scheduled Start]]=""),"",IFERROR([@[Service Date]]+[@[Scheduled Start]],""))</f>
        <v/>
      </c>
      <c r="Z245" s="58">
        <f>IF(OR([@[Service Date]]="",[@[Scheduled Start]]="",[@[Scheduled End]]=""),"",IFERROR([@[Service Date]]+[@[Scheduled End]]+IF([@[Scheduled End]]&lt;[@[Scheduled Start]],1,0),""))</f>
        <v/>
      </c>
    </row>
    <row r="246">
      <c r="A246" s="26" t="n"/>
      <c r="B246" s="56" t="n"/>
      <c r="C246" s="23">
        <f>IF([@[Service Date]]="","",TEXT([@[Service Date]],"ddd"))</f>
        <v/>
      </c>
      <c r="D246" s="26" t="n"/>
      <c r="E246" s="24">
        <f>IF([@[Route ID]]="","",IFERROR(INDEX(tblRoutes[Route Name],MATCH([@[Route ID]],tblRoutes[Route ID],0)),"Not Found"))</f>
        <v/>
      </c>
      <c r="F246" s="24">
        <f>IF([@[Route ID]]="","",IFERROR(INDEX(tblRoutes[Origin],MATCH([@[Route ID]],tblRoutes[Route ID],0)),"Not Found"))</f>
        <v/>
      </c>
      <c r="G246" s="24">
        <f>IF([@[Route ID]]="","",IFERROR(INDEX(tblRoutes[Destination],MATCH([@[Route ID]],tblRoutes[Route ID],0)),"Not Found"))</f>
        <v/>
      </c>
      <c r="H246" s="28" t="n"/>
      <c r="I246" s="28" t="n"/>
      <c r="J246" s="25">
        <f>IF(OR([@[Start Date/Time]]="",[@[End Date/Time]]=""),"",IFERROR(([@[End Date/Time]]-[@[Start Date/Time]])*24,""))</f>
        <v/>
      </c>
      <c r="K246" s="26" t="n"/>
      <c r="L246" s="24">
        <f>IF([@[Driver ID]]="","",IFERROR(INDEX(tblDrivers[Driver Name],MATCH([@[Driver ID]],tblDrivers[Driver ID],0)),"Not Found"))</f>
        <v/>
      </c>
      <c r="M246" s="26" t="n"/>
      <c r="N246" s="24">
        <f>IF([@[Vehicle ID]]="","",IFERROR(INDEX(tblVehicles[Unit Description],MATCH([@[Vehicle ID]],tblVehicles[Vehicle ID],0)),"Not Found"))</f>
        <v/>
      </c>
      <c r="O246" s="53">
        <f>IF([@[Route ID]]="","",IFERROR(INDEX(tblRoutes[Scheduled Miles],MATCH([@[Route ID]],tblRoutes[Route ID],0)),""))</f>
        <v/>
      </c>
      <c r="P246" s="16">
        <f>IF([@[Route ID]]="","",IFERROR(INDEX(tblRoutes[Planned Stops],MATCH([@[Route ID]],tblRoutes[Route ID],0)),""))</f>
        <v/>
      </c>
      <c r="Q246" s="53">
        <f>IF(OR([@[Scheduled Miles]]="",[@[Vehicle ID]]=""),"",IFERROR([@[Scheduled Miles]]/INDEX(tblVehicles[MPG],MATCH([@[Vehicle ID]],tblVehicles[Vehicle ID],0)),""))</f>
        <v/>
      </c>
      <c r="R246" s="57">
        <f>IF(OR([@[Estimated Gallons]]="",[@[Estimated Hours]]="",[@[Driver ID]]=""),"",IFERROR([@[Estimated Gallons]]*'Settings'!$B$4+[@[Scheduled Miles]]*'Settings'!$B$5+[@[Estimated Hours]]*INDEX(tblDrivers[Hourly Rate],MATCH([@[Driver ID]],tblDrivers[Driver ID],0)),""))</f>
        <v/>
      </c>
      <c r="S246" s="26" t="n"/>
      <c r="T246" s="30" t="n"/>
      <c r="U24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4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4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46" s="23">
        <f>IF(COUNTA([@[Roster ID]],[@[Service Date]],[@[Route ID]],[@[Scheduled Start]],[@[Scheduled End]],[@[Driver ID]],[@[Vehicle ID]],[@Status],[@[Dispatch Notes]])=0,"",IF([@Status]="Canceled","Not Required",IF(AND([@[Driver Check]]="OK",[@[Vehicle Check]]="OK",[@[Schedule Check]]="OK"),"OK","Review")))</f>
        <v/>
      </c>
      <c r="Y246" s="58">
        <f>IF(OR([@[Service Date]]="",[@[Scheduled Start]]=""),"",IFERROR([@[Service Date]]+[@[Scheduled Start]],""))</f>
        <v/>
      </c>
      <c r="Z246" s="58">
        <f>IF(OR([@[Service Date]]="",[@[Scheduled Start]]="",[@[Scheduled End]]=""),"",IFERROR([@[Service Date]]+[@[Scheduled End]]+IF([@[Scheduled End]]&lt;[@[Scheduled Start]],1,0),""))</f>
        <v/>
      </c>
    </row>
    <row r="247">
      <c r="A247" s="26" t="n"/>
      <c r="B247" s="56" t="n"/>
      <c r="C247" s="23">
        <f>IF([@[Service Date]]="","",TEXT([@[Service Date]],"ddd"))</f>
        <v/>
      </c>
      <c r="D247" s="26" t="n"/>
      <c r="E247" s="24">
        <f>IF([@[Route ID]]="","",IFERROR(INDEX(tblRoutes[Route Name],MATCH([@[Route ID]],tblRoutes[Route ID],0)),"Not Found"))</f>
        <v/>
      </c>
      <c r="F247" s="24">
        <f>IF([@[Route ID]]="","",IFERROR(INDEX(tblRoutes[Origin],MATCH([@[Route ID]],tblRoutes[Route ID],0)),"Not Found"))</f>
        <v/>
      </c>
      <c r="G247" s="24">
        <f>IF([@[Route ID]]="","",IFERROR(INDEX(tblRoutes[Destination],MATCH([@[Route ID]],tblRoutes[Route ID],0)),"Not Found"))</f>
        <v/>
      </c>
      <c r="H247" s="28" t="n"/>
      <c r="I247" s="28" t="n"/>
      <c r="J247" s="25">
        <f>IF(OR([@[Start Date/Time]]="",[@[End Date/Time]]=""),"",IFERROR(([@[End Date/Time]]-[@[Start Date/Time]])*24,""))</f>
        <v/>
      </c>
      <c r="K247" s="26" t="n"/>
      <c r="L247" s="24">
        <f>IF([@[Driver ID]]="","",IFERROR(INDEX(tblDrivers[Driver Name],MATCH([@[Driver ID]],tblDrivers[Driver ID],0)),"Not Found"))</f>
        <v/>
      </c>
      <c r="M247" s="26" t="n"/>
      <c r="N247" s="24">
        <f>IF([@[Vehicle ID]]="","",IFERROR(INDEX(tblVehicles[Unit Description],MATCH([@[Vehicle ID]],tblVehicles[Vehicle ID],0)),"Not Found"))</f>
        <v/>
      </c>
      <c r="O247" s="53">
        <f>IF([@[Route ID]]="","",IFERROR(INDEX(tblRoutes[Scheduled Miles],MATCH([@[Route ID]],tblRoutes[Route ID],0)),""))</f>
        <v/>
      </c>
      <c r="P247" s="16">
        <f>IF([@[Route ID]]="","",IFERROR(INDEX(tblRoutes[Planned Stops],MATCH([@[Route ID]],tblRoutes[Route ID],0)),""))</f>
        <v/>
      </c>
      <c r="Q247" s="53">
        <f>IF(OR([@[Scheduled Miles]]="",[@[Vehicle ID]]=""),"",IFERROR([@[Scheduled Miles]]/INDEX(tblVehicles[MPG],MATCH([@[Vehicle ID]],tblVehicles[Vehicle ID],0)),""))</f>
        <v/>
      </c>
      <c r="R247" s="57">
        <f>IF(OR([@[Estimated Gallons]]="",[@[Estimated Hours]]="",[@[Driver ID]]=""),"",IFERROR([@[Estimated Gallons]]*'Settings'!$B$4+[@[Scheduled Miles]]*'Settings'!$B$5+[@[Estimated Hours]]*INDEX(tblDrivers[Hourly Rate],MATCH([@[Driver ID]],tblDrivers[Driver ID],0)),""))</f>
        <v/>
      </c>
      <c r="S247" s="26" t="n"/>
      <c r="T247" s="30" t="n"/>
      <c r="U24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4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4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47" s="23">
        <f>IF(COUNTA([@[Roster ID]],[@[Service Date]],[@[Route ID]],[@[Scheduled Start]],[@[Scheduled End]],[@[Driver ID]],[@[Vehicle ID]],[@Status],[@[Dispatch Notes]])=0,"",IF([@Status]="Canceled","Not Required",IF(AND([@[Driver Check]]="OK",[@[Vehicle Check]]="OK",[@[Schedule Check]]="OK"),"OK","Review")))</f>
        <v/>
      </c>
      <c r="Y247" s="58">
        <f>IF(OR([@[Service Date]]="",[@[Scheduled Start]]=""),"",IFERROR([@[Service Date]]+[@[Scheduled Start]],""))</f>
        <v/>
      </c>
      <c r="Z247" s="58">
        <f>IF(OR([@[Service Date]]="",[@[Scheduled Start]]="",[@[Scheduled End]]=""),"",IFERROR([@[Service Date]]+[@[Scheduled End]]+IF([@[Scheduled End]]&lt;[@[Scheduled Start]],1,0),""))</f>
        <v/>
      </c>
    </row>
    <row r="248">
      <c r="A248" s="26" t="n"/>
      <c r="B248" s="56" t="n"/>
      <c r="C248" s="23">
        <f>IF([@[Service Date]]="","",TEXT([@[Service Date]],"ddd"))</f>
        <v/>
      </c>
      <c r="D248" s="26" t="n"/>
      <c r="E248" s="24">
        <f>IF([@[Route ID]]="","",IFERROR(INDEX(tblRoutes[Route Name],MATCH([@[Route ID]],tblRoutes[Route ID],0)),"Not Found"))</f>
        <v/>
      </c>
      <c r="F248" s="24">
        <f>IF([@[Route ID]]="","",IFERROR(INDEX(tblRoutes[Origin],MATCH([@[Route ID]],tblRoutes[Route ID],0)),"Not Found"))</f>
        <v/>
      </c>
      <c r="G248" s="24">
        <f>IF([@[Route ID]]="","",IFERROR(INDEX(tblRoutes[Destination],MATCH([@[Route ID]],tblRoutes[Route ID],0)),"Not Found"))</f>
        <v/>
      </c>
      <c r="H248" s="28" t="n"/>
      <c r="I248" s="28" t="n"/>
      <c r="J248" s="25">
        <f>IF(OR([@[Start Date/Time]]="",[@[End Date/Time]]=""),"",IFERROR(([@[End Date/Time]]-[@[Start Date/Time]])*24,""))</f>
        <v/>
      </c>
      <c r="K248" s="26" t="n"/>
      <c r="L248" s="24">
        <f>IF([@[Driver ID]]="","",IFERROR(INDEX(tblDrivers[Driver Name],MATCH([@[Driver ID]],tblDrivers[Driver ID],0)),"Not Found"))</f>
        <v/>
      </c>
      <c r="M248" s="26" t="n"/>
      <c r="N248" s="24">
        <f>IF([@[Vehicle ID]]="","",IFERROR(INDEX(tblVehicles[Unit Description],MATCH([@[Vehicle ID]],tblVehicles[Vehicle ID],0)),"Not Found"))</f>
        <v/>
      </c>
      <c r="O248" s="53">
        <f>IF([@[Route ID]]="","",IFERROR(INDEX(tblRoutes[Scheduled Miles],MATCH([@[Route ID]],tblRoutes[Route ID],0)),""))</f>
        <v/>
      </c>
      <c r="P248" s="16">
        <f>IF([@[Route ID]]="","",IFERROR(INDEX(tblRoutes[Planned Stops],MATCH([@[Route ID]],tblRoutes[Route ID],0)),""))</f>
        <v/>
      </c>
      <c r="Q248" s="53">
        <f>IF(OR([@[Scheduled Miles]]="",[@[Vehicle ID]]=""),"",IFERROR([@[Scheduled Miles]]/INDEX(tblVehicles[MPG],MATCH([@[Vehicle ID]],tblVehicles[Vehicle ID],0)),""))</f>
        <v/>
      </c>
      <c r="R248" s="57">
        <f>IF(OR([@[Estimated Gallons]]="",[@[Estimated Hours]]="",[@[Driver ID]]=""),"",IFERROR([@[Estimated Gallons]]*'Settings'!$B$4+[@[Scheduled Miles]]*'Settings'!$B$5+[@[Estimated Hours]]*INDEX(tblDrivers[Hourly Rate],MATCH([@[Driver ID]],tblDrivers[Driver ID],0)),""))</f>
        <v/>
      </c>
      <c r="S248" s="26" t="n"/>
      <c r="T248" s="30" t="n"/>
      <c r="U24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4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4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48" s="23">
        <f>IF(COUNTA([@[Roster ID]],[@[Service Date]],[@[Route ID]],[@[Scheduled Start]],[@[Scheduled End]],[@[Driver ID]],[@[Vehicle ID]],[@Status],[@[Dispatch Notes]])=0,"",IF([@Status]="Canceled","Not Required",IF(AND([@[Driver Check]]="OK",[@[Vehicle Check]]="OK",[@[Schedule Check]]="OK"),"OK","Review")))</f>
        <v/>
      </c>
      <c r="Y248" s="58">
        <f>IF(OR([@[Service Date]]="",[@[Scheduled Start]]=""),"",IFERROR([@[Service Date]]+[@[Scheduled Start]],""))</f>
        <v/>
      </c>
      <c r="Z248" s="58">
        <f>IF(OR([@[Service Date]]="",[@[Scheduled Start]]="",[@[Scheduled End]]=""),"",IFERROR([@[Service Date]]+[@[Scheduled End]]+IF([@[Scheduled End]]&lt;[@[Scheduled Start]],1,0),""))</f>
        <v/>
      </c>
    </row>
    <row r="249">
      <c r="A249" s="26" t="n"/>
      <c r="B249" s="56" t="n"/>
      <c r="C249" s="23">
        <f>IF([@[Service Date]]="","",TEXT([@[Service Date]],"ddd"))</f>
        <v/>
      </c>
      <c r="D249" s="26" t="n"/>
      <c r="E249" s="24">
        <f>IF([@[Route ID]]="","",IFERROR(INDEX(tblRoutes[Route Name],MATCH([@[Route ID]],tblRoutes[Route ID],0)),"Not Found"))</f>
        <v/>
      </c>
      <c r="F249" s="24">
        <f>IF([@[Route ID]]="","",IFERROR(INDEX(tblRoutes[Origin],MATCH([@[Route ID]],tblRoutes[Route ID],0)),"Not Found"))</f>
        <v/>
      </c>
      <c r="G249" s="24">
        <f>IF([@[Route ID]]="","",IFERROR(INDEX(tblRoutes[Destination],MATCH([@[Route ID]],tblRoutes[Route ID],0)),"Not Found"))</f>
        <v/>
      </c>
      <c r="H249" s="28" t="n"/>
      <c r="I249" s="28" t="n"/>
      <c r="J249" s="25">
        <f>IF(OR([@[Start Date/Time]]="",[@[End Date/Time]]=""),"",IFERROR(([@[End Date/Time]]-[@[Start Date/Time]])*24,""))</f>
        <v/>
      </c>
      <c r="K249" s="26" t="n"/>
      <c r="L249" s="24">
        <f>IF([@[Driver ID]]="","",IFERROR(INDEX(tblDrivers[Driver Name],MATCH([@[Driver ID]],tblDrivers[Driver ID],0)),"Not Found"))</f>
        <v/>
      </c>
      <c r="M249" s="26" t="n"/>
      <c r="N249" s="24">
        <f>IF([@[Vehicle ID]]="","",IFERROR(INDEX(tblVehicles[Unit Description],MATCH([@[Vehicle ID]],tblVehicles[Vehicle ID],0)),"Not Found"))</f>
        <v/>
      </c>
      <c r="O249" s="53">
        <f>IF([@[Route ID]]="","",IFERROR(INDEX(tblRoutes[Scheduled Miles],MATCH([@[Route ID]],tblRoutes[Route ID],0)),""))</f>
        <v/>
      </c>
      <c r="P249" s="16">
        <f>IF([@[Route ID]]="","",IFERROR(INDEX(tblRoutes[Planned Stops],MATCH([@[Route ID]],tblRoutes[Route ID],0)),""))</f>
        <v/>
      </c>
      <c r="Q249" s="53">
        <f>IF(OR([@[Scheduled Miles]]="",[@[Vehicle ID]]=""),"",IFERROR([@[Scheduled Miles]]/INDEX(tblVehicles[MPG],MATCH([@[Vehicle ID]],tblVehicles[Vehicle ID],0)),""))</f>
        <v/>
      </c>
      <c r="R249" s="57">
        <f>IF(OR([@[Estimated Gallons]]="",[@[Estimated Hours]]="",[@[Driver ID]]=""),"",IFERROR([@[Estimated Gallons]]*'Settings'!$B$4+[@[Scheduled Miles]]*'Settings'!$B$5+[@[Estimated Hours]]*INDEX(tblDrivers[Hourly Rate],MATCH([@[Driver ID]],tblDrivers[Driver ID],0)),""))</f>
        <v/>
      </c>
      <c r="S249" s="26" t="n"/>
      <c r="T249" s="30" t="n"/>
      <c r="U24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4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4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49" s="23">
        <f>IF(COUNTA([@[Roster ID]],[@[Service Date]],[@[Route ID]],[@[Scheduled Start]],[@[Scheduled End]],[@[Driver ID]],[@[Vehicle ID]],[@Status],[@[Dispatch Notes]])=0,"",IF([@Status]="Canceled","Not Required",IF(AND([@[Driver Check]]="OK",[@[Vehicle Check]]="OK",[@[Schedule Check]]="OK"),"OK","Review")))</f>
        <v/>
      </c>
      <c r="Y249" s="58">
        <f>IF(OR([@[Service Date]]="",[@[Scheduled Start]]=""),"",IFERROR([@[Service Date]]+[@[Scheduled Start]],""))</f>
        <v/>
      </c>
      <c r="Z249" s="58">
        <f>IF(OR([@[Service Date]]="",[@[Scheduled Start]]="",[@[Scheduled End]]=""),"",IFERROR([@[Service Date]]+[@[Scheduled End]]+IF([@[Scheduled End]]&lt;[@[Scheduled Start]],1,0),""))</f>
        <v/>
      </c>
    </row>
    <row r="250">
      <c r="A250" s="26" t="n"/>
      <c r="B250" s="56" t="n"/>
      <c r="C250" s="23">
        <f>IF([@[Service Date]]="","",TEXT([@[Service Date]],"ddd"))</f>
        <v/>
      </c>
      <c r="D250" s="26" t="n"/>
      <c r="E250" s="24">
        <f>IF([@[Route ID]]="","",IFERROR(INDEX(tblRoutes[Route Name],MATCH([@[Route ID]],tblRoutes[Route ID],0)),"Not Found"))</f>
        <v/>
      </c>
      <c r="F250" s="24">
        <f>IF([@[Route ID]]="","",IFERROR(INDEX(tblRoutes[Origin],MATCH([@[Route ID]],tblRoutes[Route ID],0)),"Not Found"))</f>
        <v/>
      </c>
      <c r="G250" s="24">
        <f>IF([@[Route ID]]="","",IFERROR(INDEX(tblRoutes[Destination],MATCH([@[Route ID]],tblRoutes[Route ID],0)),"Not Found"))</f>
        <v/>
      </c>
      <c r="H250" s="28" t="n"/>
      <c r="I250" s="28" t="n"/>
      <c r="J250" s="25">
        <f>IF(OR([@[Start Date/Time]]="",[@[End Date/Time]]=""),"",IFERROR(([@[End Date/Time]]-[@[Start Date/Time]])*24,""))</f>
        <v/>
      </c>
      <c r="K250" s="26" t="n"/>
      <c r="L250" s="24">
        <f>IF([@[Driver ID]]="","",IFERROR(INDEX(tblDrivers[Driver Name],MATCH([@[Driver ID]],tblDrivers[Driver ID],0)),"Not Found"))</f>
        <v/>
      </c>
      <c r="M250" s="26" t="n"/>
      <c r="N250" s="24">
        <f>IF([@[Vehicle ID]]="","",IFERROR(INDEX(tblVehicles[Unit Description],MATCH([@[Vehicle ID]],tblVehicles[Vehicle ID],0)),"Not Found"))</f>
        <v/>
      </c>
      <c r="O250" s="53">
        <f>IF([@[Route ID]]="","",IFERROR(INDEX(tblRoutes[Scheduled Miles],MATCH([@[Route ID]],tblRoutes[Route ID],0)),""))</f>
        <v/>
      </c>
      <c r="P250" s="16">
        <f>IF([@[Route ID]]="","",IFERROR(INDEX(tblRoutes[Planned Stops],MATCH([@[Route ID]],tblRoutes[Route ID],0)),""))</f>
        <v/>
      </c>
      <c r="Q250" s="53">
        <f>IF(OR([@[Scheduled Miles]]="",[@[Vehicle ID]]=""),"",IFERROR([@[Scheduled Miles]]/INDEX(tblVehicles[MPG],MATCH([@[Vehicle ID]],tblVehicles[Vehicle ID],0)),""))</f>
        <v/>
      </c>
      <c r="R250" s="57">
        <f>IF(OR([@[Estimated Gallons]]="",[@[Estimated Hours]]="",[@[Driver ID]]=""),"",IFERROR([@[Estimated Gallons]]*'Settings'!$B$4+[@[Scheduled Miles]]*'Settings'!$B$5+[@[Estimated Hours]]*INDEX(tblDrivers[Hourly Rate],MATCH([@[Driver ID]],tblDrivers[Driver ID],0)),""))</f>
        <v/>
      </c>
      <c r="S250" s="26" t="n"/>
      <c r="T250" s="30" t="n"/>
      <c r="U25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5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5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50" s="23">
        <f>IF(COUNTA([@[Roster ID]],[@[Service Date]],[@[Route ID]],[@[Scheduled Start]],[@[Scheduled End]],[@[Driver ID]],[@[Vehicle ID]],[@Status],[@[Dispatch Notes]])=0,"",IF([@Status]="Canceled","Not Required",IF(AND([@[Driver Check]]="OK",[@[Vehicle Check]]="OK",[@[Schedule Check]]="OK"),"OK","Review")))</f>
        <v/>
      </c>
      <c r="Y250" s="58">
        <f>IF(OR([@[Service Date]]="",[@[Scheduled Start]]=""),"",IFERROR([@[Service Date]]+[@[Scheduled Start]],""))</f>
        <v/>
      </c>
      <c r="Z250" s="58">
        <f>IF(OR([@[Service Date]]="",[@[Scheduled Start]]="",[@[Scheduled End]]=""),"",IFERROR([@[Service Date]]+[@[Scheduled End]]+IF([@[Scheduled End]]&lt;[@[Scheduled Start]],1,0),""))</f>
        <v/>
      </c>
    </row>
    <row r="251">
      <c r="A251" s="26" t="n"/>
      <c r="B251" s="56" t="n"/>
      <c r="C251" s="23">
        <f>IF([@[Service Date]]="","",TEXT([@[Service Date]],"ddd"))</f>
        <v/>
      </c>
      <c r="D251" s="26" t="n"/>
      <c r="E251" s="24">
        <f>IF([@[Route ID]]="","",IFERROR(INDEX(tblRoutes[Route Name],MATCH([@[Route ID]],tblRoutes[Route ID],0)),"Not Found"))</f>
        <v/>
      </c>
      <c r="F251" s="24">
        <f>IF([@[Route ID]]="","",IFERROR(INDEX(tblRoutes[Origin],MATCH([@[Route ID]],tblRoutes[Route ID],0)),"Not Found"))</f>
        <v/>
      </c>
      <c r="G251" s="24">
        <f>IF([@[Route ID]]="","",IFERROR(INDEX(tblRoutes[Destination],MATCH([@[Route ID]],tblRoutes[Route ID],0)),"Not Found"))</f>
        <v/>
      </c>
      <c r="H251" s="28" t="n"/>
      <c r="I251" s="28" t="n"/>
      <c r="J251" s="25">
        <f>IF(OR([@[Start Date/Time]]="",[@[End Date/Time]]=""),"",IFERROR(([@[End Date/Time]]-[@[Start Date/Time]])*24,""))</f>
        <v/>
      </c>
      <c r="K251" s="26" t="n"/>
      <c r="L251" s="24">
        <f>IF([@[Driver ID]]="","",IFERROR(INDEX(tblDrivers[Driver Name],MATCH([@[Driver ID]],tblDrivers[Driver ID],0)),"Not Found"))</f>
        <v/>
      </c>
      <c r="M251" s="26" t="n"/>
      <c r="N251" s="24">
        <f>IF([@[Vehicle ID]]="","",IFERROR(INDEX(tblVehicles[Unit Description],MATCH([@[Vehicle ID]],tblVehicles[Vehicle ID],0)),"Not Found"))</f>
        <v/>
      </c>
      <c r="O251" s="53">
        <f>IF([@[Route ID]]="","",IFERROR(INDEX(tblRoutes[Scheduled Miles],MATCH([@[Route ID]],tblRoutes[Route ID],0)),""))</f>
        <v/>
      </c>
      <c r="P251" s="16">
        <f>IF([@[Route ID]]="","",IFERROR(INDEX(tblRoutes[Planned Stops],MATCH([@[Route ID]],tblRoutes[Route ID],0)),""))</f>
        <v/>
      </c>
      <c r="Q251" s="53">
        <f>IF(OR([@[Scheduled Miles]]="",[@[Vehicle ID]]=""),"",IFERROR([@[Scheduled Miles]]/INDEX(tblVehicles[MPG],MATCH([@[Vehicle ID]],tblVehicles[Vehicle ID],0)),""))</f>
        <v/>
      </c>
      <c r="R251" s="57">
        <f>IF(OR([@[Estimated Gallons]]="",[@[Estimated Hours]]="",[@[Driver ID]]=""),"",IFERROR([@[Estimated Gallons]]*'Settings'!$B$4+[@[Scheduled Miles]]*'Settings'!$B$5+[@[Estimated Hours]]*INDEX(tblDrivers[Hourly Rate],MATCH([@[Driver ID]],tblDrivers[Driver ID],0)),""))</f>
        <v/>
      </c>
      <c r="S251" s="26" t="n"/>
      <c r="T251" s="30" t="n"/>
      <c r="U25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5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5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51" s="23">
        <f>IF(COUNTA([@[Roster ID]],[@[Service Date]],[@[Route ID]],[@[Scheduled Start]],[@[Scheduled End]],[@[Driver ID]],[@[Vehicle ID]],[@Status],[@[Dispatch Notes]])=0,"",IF([@Status]="Canceled","Not Required",IF(AND([@[Driver Check]]="OK",[@[Vehicle Check]]="OK",[@[Schedule Check]]="OK"),"OK","Review")))</f>
        <v/>
      </c>
      <c r="Y251" s="58">
        <f>IF(OR([@[Service Date]]="",[@[Scheduled Start]]=""),"",IFERROR([@[Service Date]]+[@[Scheduled Start]],""))</f>
        <v/>
      </c>
      <c r="Z251" s="58">
        <f>IF(OR([@[Service Date]]="",[@[Scheduled Start]]="",[@[Scheduled End]]=""),"",IFERROR([@[Service Date]]+[@[Scheduled End]]+IF([@[Scheduled End]]&lt;[@[Scheduled Start]],1,0),""))</f>
        <v/>
      </c>
    </row>
    <row r="252">
      <c r="A252" s="26" t="n"/>
      <c r="B252" s="56" t="n"/>
      <c r="C252" s="23">
        <f>IF([@[Service Date]]="","",TEXT([@[Service Date]],"ddd"))</f>
        <v/>
      </c>
      <c r="D252" s="26" t="n"/>
      <c r="E252" s="24">
        <f>IF([@[Route ID]]="","",IFERROR(INDEX(tblRoutes[Route Name],MATCH([@[Route ID]],tblRoutes[Route ID],0)),"Not Found"))</f>
        <v/>
      </c>
      <c r="F252" s="24">
        <f>IF([@[Route ID]]="","",IFERROR(INDEX(tblRoutes[Origin],MATCH([@[Route ID]],tblRoutes[Route ID],0)),"Not Found"))</f>
        <v/>
      </c>
      <c r="G252" s="24">
        <f>IF([@[Route ID]]="","",IFERROR(INDEX(tblRoutes[Destination],MATCH([@[Route ID]],tblRoutes[Route ID],0)),"Not Found"))</f>
        <v/>
      </c>
      <c r="H252" s="28" t="n"/>
      <c r="I252" s="28" t="n"/>
      <c r="J252" s="25">
        <f>IF(OR([@[Start Date/Time]]="",[@[End Date/Time]]=""),"",IFERROR(([@[End Date/Time]]-[@[Start Date/Time]])*24,""))</f>
        <v/>
      </c>
      <c r="K252" s="26" t="n"/>
      <c r="L252" s="24">
        <f>IF([@[Driver ID]]="","",IFERROR(INDEX(tblDrivers[Driver Name],MATCH([@[Driver ID]],tblDrivers[Driver ID],0)),"Not Found"))</f>
        <v/>
      </c>
      <c r="M252" s="26" t="n"/>
      <c r="N252" s="24">
        <f>IF([@[Vehicle ID]]="","",IFERROR(INDEX(tblVehicles[Unit Description],MATCH([@[Vehicle ID]],tblVehicles[Vehicle ID],0)),"Not Found"))</f>
        <v/>
      </c>
      <c r="O252" s="53">
        <f>IF([@[Route ID]]="","",IFERROR(INDEX(tblRoutes[Scheduled Miles],MATCH([@[Route ID]],tblRoutes[Route ID],0)),""))</f>
        <v/>
      </c>
      <c r="P252" s="16">
        <f>IF([@[Route ID]]="","",IFERROR(INDEX(tblRoutes[Planned Stops],MATCH([@[Route ID]],tblRoutes[Route ID],0)),""))</f>
        <v/>
      </c>
      <c r="Q252" s="53">
        <f>IF(OR([@[Scheduled Miles]]="",[@[Vehicle ID]]=""),"",IFERROR([@[Scheduled Miles]]/INDEX(tblVehicles[MPG],MATCH([@[Vehicle ID]],tblVehicles[Vehicle ID],0)),""))</f>
        <v/>
      </c>
      <c r="R252" s="57">
        <f>IF(OR([@[Estimated Gallons]]="",[@[Estimated Hours]]="",[@[Driver ID]]=""),"",IFERROR([@[Estimated Gallons]]*'Settings'!$B$4+[@[Scheduled Miles]]*'Settings'!$B$5+[@[Estimated Hours]]*INDEX(tblDrivers[Hourly Rate],MATCH([@[Driver ID]],tblDrivers[Driver ID],0)),""))</f>
        <v/>
      </c>
      <c r="S252" s="26" t="n"/>
      <c r="T252" s="30" t="n"/>
      <c r="U25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5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5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52" s="23">
        <f>IF(COUNTA([@[Roster ID]],[@[Service Date]],[@[Route ID]],[@[Scheduled Start]],[@[Scheduled End]],[@[Driver ID]],[@[Vehicle ID]],[@Status],[@[Dispatch Notes]])=0,"",IF([@Status]="Canceled","Not Required",IF(AND([@[Driver Check]]="OK",[@[Vehicle Check]]="OK",[@[Schedule Check]]="OK"),"OK","Review")))</f>
        <v/>
      </c>
      <c r="Y252" s="58">
        <f>IF(OR([@[Service Date]]="",[@[Scheduled Start]]=""),"",IFERROR([@[Service Date]]+[@[Scheduled Start]],""))</f>
        <v/>
      </c>
      <c r="Z252" s="58">
        <f>IF(OR([@[Service Date]]="",[@[Scheduled Start]]="",[@[Scheduled End]]=""),"",IFERROR([@[Service Date]]+[@[Scheduled End]]+IF([@[Scheduled End]]&lt;[@[Scheduled Start]],1,0),""))</f>
        <v/>
      </c>
    </row>
    <row r="253">
      <c r="A253" s="26" t="n"/>
      <c r="B253" s="56" t="n"/>
      <c r="C253" s="23">
        <f>IF([@[Service Date]]="","",TEXT([@[Service Date]],"ddd"))</f>
        <v/>
      </c>
      <c r="D253" s="26" t="n"/>
      <c r="E253" s="24">
        <f>IF([@[Route ID]]="","",IFERROR(INDEX(tblRoutes[Route Name],MATCH([@[Route ID]],tblRoutes[Route ID],0)),"Not Found"))</f>
        <v/>
      </c>
      <c r="F253" s="24">
        <f>IF([@[Route ID]]="","",IFERROR(INDEX(tblRoutes[Origin],MATCH([@[Route ID]],tblRoutes[Route ID],0)),"Not Found"))</f>
        <v/>
      </c>
      <c r="G253" s="24">
        <f>IF([@[Route ID]]="","",IFERROR(INDEX(tblRoutes[Destination],MATCH([@[Route ID]],tblRoutes[Route ID],0)),"Not Found"))</f>
        <v/>
      </c>
      <c r="H253" s="28" t="n"/>
      <c r="I253" s="28" t="n"/>
      <c r="J253" s="25">
        <f>IF(OR([@[Start Date/Time]]="",[@[End Date/Time]]=""),"",IFERROR(([@[End Date/Time]]-[@[Start Date/Time]])*24,""))</f>
        <v/>
      </c>
      <c r="K253" s="26" t="n"/>
      <c r="L253" s="24">
        <f>IF([@[Driver ID]]="","",IFERROR(INDEX(tblDrivers[Driver Name],MATCH([@[Driver ID]],tblDrivers[Driver ID],0)),"Not Found"))</f>
        <v/>
      </c>
      <c r="M253" s="26" t="n"/>
      <c r="N253" s="24">
        <f>IF([@[Vehicle ID]]="","",IFERROR(INDEX(tblVehicles[Unit Description],MATCH([@[Vehicle ID]],tblVehicles[Vehicle ID],0)),"Not Found"))</f>
        <v/>
      </c>
      <c r="O253" s="53">
        <f>IF([@[Route ID]]="","",IFERROR(INDEX(tblRoutes[Scheduled Miles],MATCH([@[Route ID]],tblRoutes[Route ID],0)),""))</f>
        <v/>
      </c>
      <c r="P253" s="16">
        <f>IF([@[Route ID]]="","",IFERROR(INDEX(tblRoutes[Planned Stops],MATCH([@[Route ID]],tblRoutes[Route ID],0)),""))</f>
        <v/>
      </c>
      <c r="Q253" s="53">
        <f>IF(OR([@[Scheduled Miles]]="",[@[Vehicle ID]]=""),"",IFERROR([@[Scheduled Miles]]/INDEX(tblVehicles[MPG],MATCH([@[Vehicle ID]],tblVehicles[Vehicle ID],0)),""))</f>
        <v/>
      </c>
      <c r="R253" s="57">
        <f>IF(OR([@[Estimated Gallons]]="",[@[Estimated Hours]]="",[@[Driver ID]]=""),"",IFERROR([@[Estimated Gallons]]*'Settings'!$B$4+[@[Scheduled Miles]]*'Settings'!$B$5+[@[Estimated Hours]]*INDEX(tblDrivers[Hourly Rate],MATCH([@[Driver ID]],tblDrivers[Driver ID],0)),""))</f>
        <v/>
      </c>
      <c r="S253" s="26" t="n"/>
      <c r="T253" s="30" t="n"/>
      <c r="U25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5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5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53" s="23">
        <f>IF(COUNTA([@[Roster ID]],[@[Service Date]],[@[Route ID]],[@[Scheduled Start]],[@[Scheduled End]],[@[Driver ID]],[@[Vehicle ID]],[@Status],[@[Dispatch Notes]])=0,"",IF([@Status]="Canceled","Not Required",IF(AND([@[Driver Check]]="OK",[@[Vehicle Check]]="OK",[@[Schedule Check]]="OK"),"OK","Review")))</f>
        <v/>
      </c>
      <c r="Y253" s="58">
        <f>IF(OR([@[Service Date]]="",[@[Scheduled Start]]=""),"",IFERROR([@[Service Date]]+[@[Scheduled Start]],""))</f>
        <v/>
      </c>
      <c r="Z253" s="58">
        <f>IF(OR([@[Service Date]]="",[@[Scheduled Start]]="",[@[Scheduled End]]=""),"",IFERROR([@[Service Date]]+[@[Scheduled End]]+IF([@[Scheduled End]]&lt;[@[Scheduled Start]],1,0),""))</f>
        <v/>
      </c>
    </row>
    <row r="254">
      <c r="A254" s="26" t="n"/>
      <c r="B254" s="56" t="n"/>
      <c r="C254" s="23">
        <f>IF([@[Service Date]]="","",TEXT([@[Service Date]],"ddd"))</f>
        <v/>
      </c>
      <c r="D254" s="26" t="n"/>
      <c r="E254" s="24">
        <f>IF([@[Route ID]]="","",IFERROR(INDEX(tblRoutes[Route Name],MATCH([@[Route ID]],tblRoutes[Route ID],0)),"Not Found"))</f>
        <v/>
      </c>
      <c r="F254" s="24">
        <f>IF([@[Route ID]]="","",IFERROR(INDEX(tblRoutes[Origin],MATCH([@[Route ID]],tblRoutes[Route ID],0)),"Not Found"))</f>
        <v/>
      </c>
      <c r="G254" s="24">
        <f>IF([@[Route ID]]="","",IFERROR(INDEX(tblRoutes[Destination],MATCH([@[Route ID]],tblRoutes[Route ID],0)),"Not Found"))</f>
        <v/>
      </c>
      <c r="H254" s="28" t="n"/>
      <c r="I254" s="28" t="n"/>
      <c r="J254" s="25">
        <f>IF(OR([@[Start Date/Time]]="",[@[End Date/Time]]=""),"",IFERROR(([@[End Date/Time]]-[@[Start Date/Time]])*24,""))</f>
        <v/>
      </c>
      <c r="K254" s="26" t="n"/>
      <c r="L254" s="24">
        <f>IF([@[Driver ID]]="","",IFERROR(INDEX(tblDrivers[Driver Name],MATCH([@[Driver ID]],tblDrivers[Driver ID],0)),"Not Found"))</f>
        <v/>
      </c>
      <c r="M254" s="26" t="n"/>
      <c r="N254" s="24">
        <f>IF([@[Vehicle ID]]="","",IFERROR(INDEX(tblVehicles[Unit Description],MATCH([@[Vehicle ID]],tblVehicles[Vehicle ID],0)),"Not Found"))</f>
        <v/>
      </c>
      <c r="O254" s="53">
        <f>IF([@[Route ID]]="","",IFERROR(INDEX(tblRoutes[Scheduled Miles],MATCH([@[Route ID]],tblRoutes[Route ID],0)),""))</f>
        <v/>
      </c>
      <c r="P254" s="16">
        <f>IF([@[Route ID]]="","",IFERROR(INDEX(tblRoutes[Planned Stops],MATCH([@[Route ID]],tblRoutes[Route ID],0)),""))</f>
        <v/>
      </c>
      <c r="Q254" s="53">
        <f>IF(OR([@[Scheduled Miles]]="",[@[Vehicle ID]]=""),"",IFERROR([@[Scheduled Miles]]/INDEX(tblVehicles[MPG],MATCH([@[Vehicle ID]],tblVehicles[Vehicle ID],0)),""))</f>
        <v/>
      </c>
      <c r="R254" s="57">
        <f>IF(OR([@[Estimated Gallons]]="",[@[Estimated Hours]]="",[@[Driver ID]]=""),"",IFERROR([@[Estimated Gallons]]*'Settings'!$B$4+[@[Scheduled Miles]]*'Settings'!$B$5+[@[Estimated Hours]]*INDEX(tblDrivers[Hourly Rate],MATCH([@[Driver ID]],tblDrivers[Driver ID],0)),""))</f>
        <v/>
      </c>
      <c r="S254" s="26" t="n"/>
      <c r="T254" s="30" t="n"/>
      <c r="U25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5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5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54" s="23">
        <f>IF(COUNTA([@[Roster ID]],[@[Service Date]],[@[Route ID]],[@[Scheduled Start]],[@[Scheduled End]],[@[Driver ID]],[@[Vehicle ID]],[@Status],[@[Dispatch Notes]])=0,"",IF([@Status]="Canceled","Not Required",IF(AND([@[Driver Check]]="OK",[@[Vehicle Check]]="OK",[@[Schedule Check]]="OK"),"OK","Review")))</f>
        <v/>
      </c>
      <c r="Y254" s="58">
        <f>IF(OR([@[Service Date]]="",[@[Scheduled Start]]=""),"",IFERROR([@[Service Date]]+[@[Scheduled Start]],""))</f>
        <v/>
      </c>
      <c r="Z254" s="58">
        <f>IF(OR([@[Service Date]]="",[@[Scheduled Start]]="",[@[Scheduled End]]=""),"",IFERROR([@[Service Date]]+[@[Scheduled End]]+IF([@[Scheduled End]]&lt;[@[Scheduled Start]],1,0),""))</f>
        <v/>
      </c>
    </row>
    <row r="255">
      <c r="A255" s="26" t="n"/>
      <c r="B255" s="56" t="n"/>
      <c r="C255" s="23">
        <f>IF([@[Service Date]]="","",TEXT([@[Service Date]],"ddd"))</f>
        <v/>
      </c>
      <c r="D255" s="26" t="n"/>
      <c r="E255" s="24">
        <f>IF([@[Route ID]]="","",IFERROR(INDEX(tblRoutes[Route Name],MATCH([@[Route ID]],tblRoutes[Route ID],0)),"Not Found"))</f>
        <v/>
      </c>
      <c r="F255" s="24">
        <f>IF([@[Route ID]]="","",IFERROR(INDEX(tblRoutes[Origin],MATCH([@[Route ID]],tblRoutes[Route ID],0)),"Not Found"))</f>
        <v/>
      </c>
      <c r="G255" s="24">
        <f>IF([@[Route ID]]="","",IFERROR(INDEX(tblRoutes[Destination],MATCH([@[Route ID]],tblRoutes[Route ID],0)),"Not Found"))</f>
        <v/>
      </c>
      <c r="H255" s="28" t="n"/>
      <c r="I255" s="28" t="n"/>
      <c r="J255" s="25">
        <f>IF(OR([@[Start Date/Time]]="",[@[End Date/Time]]=""),"",IFERROR(([@[End Date/Time]]-[@[Start Date/Time]])*24,""))</f>
        <v/>
      </c>
      <c r="K255" s="26" t="n"/>
      <c r="L255" s="24">
        <f>IF([@[Driver ID]]="","",IFERROR(INDEX(tblDrivers[Driver Name],MATCH([@[Driver ID]],tblDrivers[Driver ID],0)),"Not Found"))</f>
        <v/>
      </c>
      <c r="M255" s="26" t="n"/>
      <c r="N255" s="24">
        <f>IF([@[Vehicle ID]]="","",IFERROR(INDEX(tblVehicles[Unit Description],MATCH([@[Vehicle ID]],tblVehicles[Vehicle ID],0)),"Not Found"))</f>
        <v/>
      </c>
      <c r="O255" s="53">
        <f>IF([@[Route ID]]="","",IFERROR(INDEX(tblRoutes[Scheduled Miles],MATCH([@[Route ID]],tblRoutes[Route ID],0)),""))</f>
        <v/>
      </c>
      <c r="P255" s="16">
        <f>IF([@[Route ID]]="","",IFERROR(INDEX(tblRoutes[Planned Stops],MATCH([@[Route ID]],tblRoutes[Route ID],0)),""))</f>
        <v/>
      </c>
      <c r="Q255" s="53">
        <f>IF(OR([@[Scheduled Miles]]="",[@[Vehicle ID]]=""),"",IFERROR([@[Scheduled Miles]]/INDEX(tblVehicles[MPG],MATCH([@[Vehicle ID]],tblVehicles[Vehicle ID],0)),""))</f>
        <v/>
      </c>
      <c r="R255" s="57">
        <f>IF(OR([@[Estimated Gallons]]="",[@[Estimated Hours]]="",[@[Driver ID]]=""),"",IFERROR([@[Estimated Gallons]]*'Settings'!$B$4+[@[Scheduled Miles]]*'Settings'!$B$5+[@[Estimated Hours]]*INDEX(tblDrivers[Hourly Rate],MATCH([@[Driver ID]],tblDrivers[Driver ID],0)),""))</f>
        <v/>
      </c>
      <c r="S255" s="26" t="n"/>
      <c r="T255" s="30" t="n"/>
      <c r="U25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5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5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55" s="23">
        <f>IF(COUNTA([@[Roster ID]],[@[Service Date]],[@[Route ID]],[@[Scheduled Start]],[@[Scheduled End]],[@[Driver ID]],[@[Vehicle ID]],[@Status],[@[Dispatch Notes]])=0,"",IF([@Status]="Canceled","Not Required",IF(AND([@[Driver Check]]="OK",[@[Vehicle Check]]="OK",[@[Schedule Check]]="OK"),"OK","Review")))</f>
        <v/>
      </c>
      <c r="Y255" s="58">
        <f>IF(OR([@[Service Date]]="",[@[Scheduled Start]]=""),"",IFERROR([@[Service Date]]+[@[Scheduled Start]],""))</f>
        <v/>
      </c>
      <c r="Z255" s="58">
        <f>IF(OR([@[Service Date]]="",[@[Scheduled Start]]="",[@[Scheduled End]]=""),"",IFERROR([@[Service Date]]+[@[Scheduled End]]+IF([@[Scheduled End]]&lt;[@[Scheduled Start]],1,0),""))</f>
        <v/>
      </c>
    </row>
    <row r="256">
      <c r="A256" s="26" t="n"/>
      <c r="B256" s="56" t="n"/>
      <c r="C256" s="23">
        <f>IF([@[Service Date]]="","",TEXT([@[Service Date]],"ddd"))</f>
        <v/>
      </c>
      <c r="D256" s="26" t="n"/>
      <c r="E256" s="24">
        <f>IF([@[Route ID]]="","",IFERROR(INDEX(tblRoutes[Route Name],MATCH([@[Route ID]],tblRoutes[Route ID],0)),"Not Found"))</f>
        <v/>
      </c>
      <c r="F256" s="24">
        <f>IF([@[Route ID]]="","",IFERROR(INDEX(tblRoutes[Origin],MATCH([@[Route ID]],tblRoutes[Route ID],0)),"Not Found"))</f>
        <v/>
      </c>
      <c r="G256" s="24">
        <f>IF([@[Route ID]]="","",IFERROR(INDEX(tblRoutes[Destination],MATCH([@[Route ID]],tblRoutes[Route ID],0)),"Not Found"))</f>
        <v/>
      </c>
      <c r="H256" s="28" t="n"/>
      <c r="I256" s="28" t="n"/>
      <c r="J256" s="25">
        <f>IF(OR([@[Start Date/Time]]="",[@[End Date/Time]]=""),"",IFERROR(([@[End Date/Time]]-[@[Start Date/Time]])*24,""))</f>
        <v/>
      </c>
      <c r="K256" s="26" t="n"/>
      <c r="L256" s="24">
        <f>IF([@[Driver ID]]="","",IFERROR(INDEX(tblDrivers[Driver Name],MATCH([@[Driver ID]],tblDrivers[Driver ID],0)),"Not Found"))</f>
        <v/>
      </c>
      <c r="M256" s="26" t="n"/>
      <c r="N256" s="24">
        <f>IF([@[Vehicle ID]]="","",IFERROR(INDEX(tblVehicles[Unit Description],MATCH([@[Vehicle ID]],tblVehicles[Vehicle ID],0)),"Not Found"))</f>
        <v/>
      </c>
      <c r="O256" s="53">
        <f>IF([@[Route ID]]="","",IFERROR(INDEX(tblRoutes[Scheduled Miles],MATCH([@[Route ID]],tblRoutes[Route ID],0)),""))</f>
        <v/>
      </c>
      <c r="P256" s="16">
        <f>IF([@[Route ID]]="","",IFERROR(INDEX(tblRoutes[Planned Stops],MATCH([@[Route ID]],tblRoutes[Route ID],0)),""))</f>
        <v/>
      </c>
      <c r="Q256" s="53">
        <f>IF(OR([@[Scheduled Miles]]="",[@[Vehicle ID]]=""),"",IFERROR([@[Scheduled Miles]]/INDEX(tblVehicles[MPG],MATCH([@[Vehicle ID]],tblVehicles[Vehicle ID],0)),""))</f>
        <v/>
      </c>
      <c r="R256" s="57">
        <f>IF(OR([@[Estimated Gallons]]="",[@[Estimated Hours]]="",[@[Driver ID]]=""),"",IFERROR([@[Estimated Gallons]]*'Settings'!$B$4+[@[Scheduled Miles]]*'Settings'!$B$5+[@[Estimated Hours]]*INDEX(tblDrivers[Hourly Rate],MATCH([@[Driver ID]],tblDrivers[Driver ID],0)),""))</f>
        <v/>
      </c>
      <c r="S256" s="26" t="n"/>
      <c r="T256" s="30" t="n"/>
      <c r="U25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5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5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56" s="23">
        <f>IF(COUNTA([@[Roster ID]],[@[Service Date]],[@[Route ID]],[@[Scheduled Start]],[@[Scheduled End]],[@[Driver ID]],[@[Vehicle ID]],[@Status],[@[Dispatch Notes]])=0,"",IF([@Status]="Canceled","Not Required",IF(AND([@[Driver Check]]="OK",[@[Vehicle Check]]="OK",[@[Schedule Check]]="OK"),"OK","Review")))</f>
        <v/>
      </c>
      <c r="Y256" s="58">
        <f>IF(OR([@[Service Date]]="",[@[Scheduled Start]]=""),"",IFERROR([@[Service Date]]+[@[Scheduled Start]],""))</f>
        <v/>
      </c>
      <c r="Z256" s="58">
        <f>IF(OR([@[Service Date]]="",[@[Scheduled Start]]="",[@[Scheduled End]]=""),"",IFERROR([@[Service Date]]+[@[Scheduled End]]+IF([@[Scheduled End]]&lt;[@[Scheduled Start]],1,0),""))</f>
        <v/>
      </c>
    </row>
    <row r="257">
      <c r="A257" s="26" t="n"/>
      <c r="B257" s="56" t="n"/>
      <c r="C257" s="23">
        <f>IF([@[Service Date]]="","",TEXT([@[Service Date]],"ddd"))</f>
        <v/>
      </c>
      <c r="D257" s="26" t="n"/>
      <c r="E257" s="24">
        <f>IF([@[Route ID]]="","",IFERROR(INDEX(tblRoutes[Route Name],MATCH([@[Route ID]],tblRoutes[Route ID],0)),"Not Found"))</f>
        <v/>
      </c>
      <c r="F257" s="24">
        <f>IF([@[Route ID]]="","",IFERROR(INDEX(tblRoutes[Origin],MATCH([@[Route ID]],tblRoutes[Route ID],0)),"Not Found"))</f>
        <v/>
      </c>
      <c r="G257" s="24">
        <f>IF([@[Route ID]]="","",IFERROR(INDEX(tblRoutes[Destination],MATCH([@[Route ID]],tblRoutes[Route ID],0)),"Not Found"))</f>
        <v/>
      </c>
      <c r="H257" s="28" t="n"/>
      <c r="I257" s="28" t="n"/>
      <c r="J257" s="25">
        <f>IF(OR([@[Start Date/Time]]="",[@[End Date/Time]]=""),"",IFERROR(([@[End Date/Time]]-[@[Start Date/Time]])*24,""))</f>
        <v/>
      </c>
      <c r="K257" s="26" t="n"/>
      <c r="L257" s="24">
        <f>IF([@[Driver ID]]="","",IFERROR(INDEX(tblDrivers[Driver Name],MATCH([@[Driver ID]],tblDrivers[Driver ID],0)),"Not Found"))</f>
        <v/>
      </c>
      <c r="M257" s="26" t="n"/>
      <c r="N257" s="24">
        <f>IF([@[Vehicle ID]]="","",IFERROR(INDEX(tblVehicles[Unit Description],MATCH([@[Vehicle ID]],tblVehicles[Vehicle ID],0)),"Not Found"))</f>
        <v/>
      </c>
      <c r="O257" s="53">
        <f>IF([@[Route ID]]="","",IFERROR(INDEX(tblRoutes[Scheduled Miles],MATCH([@[Route ID]],tblRoutes[Route ID],0)),""))</f>
        <v/>
      </c>
      <c r="P257" s="16">
        <f>IF([@[Route ID]]="","",IFERROR(INDEX(tblRoutes[Planned Stops],MATCH([@[Route ID]],tblRoutes[Route ID],0)),""))</f>
        <v/>
      </c>
      <c r="Q257" s="53">
        <f>IF(OR([@[Scheduled Miles]]="",[@[Vehicle ID]]=""),"",IFERROR([@[Scheduled Miles]]/INDEX(tblVehicles[MPG],MATCH([@[Vehicle ID]],tblVehicles[Vehicle ID],0)),""))</f>
        <v/>
      </c>
      <c r="R257" s="57">
        <f>IF(OR([@[Estimated Gallons]]="",[@[Estimated Hours]]="",[@[Driver ID]]=""),"",IFERROR([@[Estimated Gallons]]*'Settings'!$B$4+[@[Scheduled Miles]]*'Settings'!$B$5+[@[Estimated Hours]]*INDEX(tblDrivers[Hourly Rate],MATCH([@[Driver ID]],tblDrivers[Driver ID],0)),""))</f>
        <v/>
      </c>
      <c r="S257" s="26" t="n"/>
      <c r="T257" s="30" t="n"/>
      <c r="U25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5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5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57" s="23">
        <f>IF(COUNTA([@[Roster ID]],[@[Service Date]],[@[Route ID]],[@[Scheduled Start]],[@[Scheduled End]],[@[Driver ID]],[@[Vehicle ID]],[@Status],[@[Dispatch Notes]])=0,"",IF([@Status]="Canceled","Not Required",IF(AND([@[Driver Check]]="OK",[@[Vehicle Check]]="OK",[@[Schedule Check]]="OK"),"OK","Review")))</f>
        <v/>
      </c>
      <c r="Y257" s="58">
        <f>IF(OR([@[Service Date]]="",[@[Scheduled Start]]=""),"",IFERROR([@[Service Date]]+[@[Scheduled Start]],""))</f>
        <v/>
      </c>
      <c r="Z257" s="58">
        <f>IF(OR([@[Service Date]]="",[@[Scheduled Start]]="",[@[Scheduled End]]=""),"",IFERROR([@[Service Date]]+[@[Scheduled End]]+IF([@[Scheduled End]]&lt;[@[Scheduled Start]],1,0),""))</f>
        <v/>
      </c>
    </row>
    <row r="258">
      <c r="A258" s="26" t="n"/>
      <c r="B258" s="56" t="n"/>
      <c r="C258" s="23">
        <f>IF([@[Service Date]]="","",TEXT([@[Service Date]],"ddd"))</f>
        <v/>
      </c>
      <c r="D258" s="26" t="n"/>
      <c r="E258" s="24">
        <f>IF([@[Route ID]]="","",IFERROR(INDEX(tblRoutes[Route Name],MATCH([@[Route ID]],tblRoutes[Route ID],0)),"Not Found"))</f>
        <v/>
      </c>
      <c r="F258" s="24">
        <f>IF([@[Route ID]]="","",IFERROR(INDEX(tblRoutes[Origin],MATCH([@[Route ID]],tblRoutes[Route ID],0)),"Not Found"))</f>
        <v/>
      </c>
      <c r="G258" s="24">
        <f>IF([@[Route ID]]="","",IFERROR(INDEX(tblRoutes[Destination],MATCH([@[Route ID]],tblRoutes[Route ID],0)),"Not Found"))</f>
        <v/>
      </c>
      <c r="H258" s="28" t="n"/>
      <c r="I258" s="28" t="n"/>
      <c r="J258" s="25">
        <f>IF(OR([@[Start Date/Time]]="",[@[End Date/Time]]=""),"",IFERROR(([@[End Date/Time]]-[@[Start Date/Time]])*24,""))</f>
        <v/>
      </c>
      <c r="K258" s="26" t="n"/>
      <c r="L258" s="24">
        <f>IF([@[Driver ID]]="","",IFERROR(INDEX(tblDrivers[Driver Name],MATCH([@[Driver ID]],tblDrivers[Driver ID],0)),"Not Found"))</f>
        <v/>
      </c>
      <c r="M258" s="26" t="n"/>
      <c r="N258" s="24">
        <f>IF([@[Vehicle ID]]="","",IFERROR(INDEX(tblVehicles[Unit Description],MATCH([@[Vehicle ID]],tblVehicles[Vehicle ID],0)),"Not Found"))</f>
        <v/>
      </c>
      <c r="O258" s="53">
        <f>IF([@[Route ID]]="","",IFERROR(INDEX(tblRoutes[Scheduled Miles],MATCH([@[Route ID]],tblRoutes[Route ID],0)),""))</f>
        <v/>
      </c>
      <c r="P258" s="16">
        <f>IF([@[Route ID]]="","",IFERROR(INDEX(tblRoutes[Planned Stops],MATCH([@[Route ID]],tblRoutes[Route ID],0)),""))</f>
        <v/>
      </c>
      <c r="Q258" s="53">
        <f>IF(OR([@[Scheduled Miles]]="",[@[Vehicle ID]]=""),"",IFERROR([@[Scheduled Miles]]/INDEX(tblVehicles[MPG],MATCH([@[Vehicle ID]],tblVehicles[Vehicle ID],0)),""))</f>
        <v/>
      </c>
      <c r="R258" s="57">
        <f>IF(OR([@[Estimated Gallons]]="",[@[Estimated Hours]]="",[@[Driver ID]]=""),"",IFERROR([@[Estimated Gallons]]*'Settings'!$B$4+[@[Scheduled Miles]]*'Settings'!$B$5+[@[Estimated Hours]]*INDEX(tblDrivers[Hourly Rate],MATCH([@[Driver ID]],tblDrivers[Driver ID],0)),""))</f>
        <v/>
      </c>
      <c r="S258" s="26" t="n"/>
      <c r="T258" s="30" t="n"/>
      <c r="U25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5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5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58" s="23">
        <f>IF(COUNTA([@[Roster ID]],[@[Service Date]],[@[Route ID]],[@[Scheduled Start]],[@[Scheduled End]],[@[Driver ID]],[@[Vehicle ID]],[@Status],[@[Dispatch Notes]])=0,"",IF([@Status]="Canceled","Not Required",IF(AND([@[Driver Check]]="OK",[@[Vehicle Check]]="OK",[@[Schedule Check]]="OK"),"OK","Review")))</f>
        <v/>
      </c>
      <c r="Y258" s="58">
        <f>IF(OR([@[Service Date]]="",[@[Scheduled Start]]=""),"",IFERROR([@[Service Date]]+[@[Scheduled Start]],""))</f>
        <v/>
      </c>
      <c r="Z258" s="58">
        <f>IF(OR([@[Service Date]]="",[@[Scheduled Start]]="",[@[Scheduled End]]=""),"",IFERROR([@[Service Date]]+[@[Scheduled End]]+IF([@[Scheduled End]]&lt;[@[Scheduled Start]],1,0),""))</f>
        <v/>
      </c>
    </row>
    <row r="259">
      <c r="A259" s="26" t="n"/>
      <c r="B259" s="56" t="n"/>
      <c r="C259" s="23">
        <f>IF([@[Service Date]]="","",TEXT([@[Service Date]],"ddd"))</f>
        <v/>
      </c>
      <c r="D259" s="26" t="n"/>
      <c r="E259" s="24">
        <f>IF([@[Route ID]]="","",IFERROR(INDEX(tblRoutes[Route Name],MATCH([@[Route ID]],tblRoutes[Route ID],0)),"Not Found"))</f>
        <v/>
      </c>
      <c r="F259" s="24">
        <f>IF([@[Route ID]]="","",IFERROR(INDEX(tblRoutes[Origin],MATCH([@[Route ID]],tblRoutes[Route ID],0)),"Not Found"))</f>
        <v/>
      </c>
      <c r="G259" s="24">
        <f>IF([@[Route ID]]="","",IFERROR(INDEX(tblRoutes[Destination],MATCH([@[Route ID]],tblRoutes[Route ID],0)),"Not Found"))</f>
        <v/>
      </c>
      <c r="H259" s="28" t="n"/>
      <c r="I259" s="28" t="n"/>
      <c r="J259" s="25">
        <f>IF(OR([@[Start Date/Time]]="",[@[End Date/Time]]=""),"",IFERROR(([@[End Date/Time]]-[@[Start Date/Time]])*24,""))</f>
        <v/>
      </c>
      <c r="K259" s="26" t="n"/>
      <c r="L259" s="24">
        <f>IF([@[Driver ID]]="","",IFERROR(INDEX(tblDrivers[Driver Name],MATCH([@[Driver ID]],tblDrivers[Driver ID],0)),"Not Found"))</f>
        <v/>
      </c>
      <c r="M259" s="26" t="n"/>
      <c r="N259" s="24">
        <f>IF([@[Vehicle ID]]="","",IFERROR(INDEX(tblVehicles[Unit Description],MATCH([@[Vehicle ID]],tblVehicles[Vehicle ID],0)),"Not Found"))</f>
        <v/>
      </c>
      <c r="O259" s="53">
        <f>IF([@[Route ID]]="","",IFERROR(INDEX(tblRoutes[Scheduled Miles],MATCH([@[Route ID]],tblRoutes[Route ID],0)),""))</f>
        <v/>
      </c>
      <c r="P259" s="16">
        <f>IF([@[Route ID]]="","",IFERROR(INDEX(tblRoutes[Planned Stops],MATCH([@[Route ID]],tblRoutes[Route ID],0)),""))</f>
        <v/>
      </c>
      <c r="Q259" s="53">
        <f>IF(OR([@[Scheduled Miles]]="",[@[Vehicle ID]]=""),"",IFERROR([@[Scheduled Miles]]/INDEX(tblVehicles[MPG],MATCH([@[Vehicle ID]],tblVehicles[Vehicle ID],0)),""))</f>
        <v/>
      </c>
      <c r="R259" s="57">
        <f>IF(OR([@[Estimated Gallons]]="",[@[Estimated Hours]]="",[@[Driver ID]]=""),"",IFERROR([@[Estimated Gallons]]*'Settings'!$B$4+[@[Scheduled Miles]]*'Settings'!$B$5+[@[Estimated Hours]]*INDEX(tblDrivers[Hourly Rate],MATCH([@[Driver ID]],tblDrivers[Driver ID],0)),""))</f>
        <v/>
      </c>
      <c r="S259" s="26" t="n"/>
      <c r="T259" s="30" t="n"/>
      <c r="U25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5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5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59" s="23">
        <f>IF(COUNTA([@[Roster ID]],[@[Service Date]],[@[Route ID]],[@[Scheduled Start]],[@[Scheduled End]],[@[Driver ID]],[@[Vehicle ID]],[@Status],[@[Dispatch Notes]])=0,"",IF([@Status]="Canceled","Not Required",IF(AND([@[Driver Check]]="OK",[@[Vehicle Check]]="OK",[@[Schedule Check]]="OK"),"OK","Review")))</f>
        <v/>
      </c>
      <c r="Y259" s="58">
        <f>IF(OR([@[Service Date]]="",[@[Scheduled Start]]=""),"",IFERROR([@[Service Date]]+[@[Scheduled Start]],""))</f>
        <v/>
      </c>
      <c r="Z259" s="58">
        <f>IF(OR([@[Service Date]]="",[@[Scheduled Start]]="",[@[Scheduled End]]=""),"",IFERROR([@[Service Date]]+[@[Scheduled End]]+IF([@[Scheduled End]]&lt;[@[Scheduled Start]],1,0),""))</f>
        <v/>
      </c>
    </row>
    <row r="260">
      <c r="A260" s="26" t="n"/>
      <c r="B260" s="56" t="n"/>
      <c r="C260" s="23">
        <f>IF([@[Service Date]]="","",TEXT([@[Service Date]],"ddd"))</f>
        <v/>
      </c>
      <c r="D260" s="26" t="n"/>
      <c r="E260" s="24">
        <f>IF([@[Route ID]]="","",IFERROR(INDEX(tblRoutes[Route Name],MATCH([@[Route ID]],tblRoutes[Route ID],0)),"Not Found"))</f>
        <v/>
      </c>
      <c r="F260" s="24">
        <f>IF([@[Route ID]]="","",IFERROR(INDEX(tblRoutes[Origin],MATCH([@[Route ID]],tblRoutes[Route ID],0)),"Not Found"))</f>
        <v/>
      </c>
      <c r="G260" s="24">
        <f>IF([@[Route ID]]="","",IFERROR(INDEX(tblRoutes[Destination],MATCH([@[Route ID]],tblRoutes[Route ID],0)),"Not Found"))</f>
        <v/>
      </c>
      <c r="H260" s="28" t="n"/>
      <c r="I260" s="28" t="n"/>
      <c r="J260" s="25">
        <f>IF(OR([@[Start Date/Time]]="",[@[End Date/Time]]=""),"",IFERROR(([@[End Date/Time]]-[@[Start Date/Time]])*24,""))</f>
        <v/>
      </c>
      <c r="K260" s="26" t="n"/>
      <c r="L260" s="24">
        <f>IF([@[Driver ID]]="","",IFERROR(INDEX(tblDrivers[Driver Name],MATCH([@[Driver ID]],tblDrivers[Driver ID],0)),"Not Found"))</f>
        <v/>
      </c>
      <c r="M260" s="26" t="n"/>
      <c r="N260" s="24">
        <f>IF([@[Vehicle ID]]="","",IFERROR(INDEX(tblVehicles[Unit Description],MATCH([@[Vehicle ID]],tblVehicles[Vehicle ID],0)),"Not Found"))</f>
        <v/>
      </c>
      <c r="O260" s="53">
        <f>IF([@[Route ID]]="","",IFERROR(INDEX(tblRoutes[Scheduled Miles],MATCH([@[Route ID]],tblRoutes[Route ID],0)),""))</f>
        <v/>
      </c>
      <c r="P260" s="16">
        <f>IF([@[Route ID]]="","",IFERROR(INDEX(tblRoutes[Planned Stops],MATCH([@[Route ID]],tblRoutes[Route ID],0)),""))</f>
        <v/>
      </c>
      <c r="Q260" s="53">
        <f>IF(OR([@[Scheduled Miles]]="",[@[Vehicle ID]]=""),"",IFERROR([@[Scheduled Miles]]/INDEX(tblVehicles[MPG],MATCH([@[Vehicle ID]],tblVehicles[Vehicle ID],0)),""))</f>
        <v/>
      </c>
      <c r="R260" s="57">
        <f>IF(OR([@[Estimated Gallons]]="",[@[Estimated Hours]]="",[@[Driver ID]]=""),"",IFERROR([@[Estimated Gallons]]*'Settings'!$B$4+[@[Scheduled Miles]]*'Settings'!$B$5+[@[Estimated Hours]]*INDEX(tblDrivers[Hourly Rate],MATCH([@[Driver ID]],tblDrivers[Driver ID],0)),""))</f>
        <v/>
      </c>
      <c r="S260" s="26" t="n"/>
      <c r="T260" s="30" t="n"/>
      <c r="U26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6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6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60" s="23">
        <f>IF(COUNTA([@[Roster ID]],[@[Service Date]],[@[Route ID]],[@[Scheduled Start]],[@[Scheduled End]],[@[Driver ID]],[@[Vehicle ID]],[@Status],[@[Dispatch Notes]])=0,"",IF([@Status]="Canceled","Not Required",IF(AND([@[Driver Check]]="OK",[@[Vehicle Check]]="OK",[@[Schedule Check]]="OK"),"OK","Review")))</f>
        <v/>
      </c>
      <c r="Y260" s="58">
        <f>IF(OR([@[Service Date]]="",[@[Scheduled Start]]=""),"",IFERROR([@[Service Date]]+[@[Scheduled Start]],""))</f>
        <v/>
      </c>
      <c r="Z260" s="58">
        <f>IF(OR([@[Service Date]]="",[@[Scheduled Start]]="",[@[Scheduled End]]=""),"",IFERROR([@[Service Date]]+[@[Scheduled End]]+IF([@[Scheduled End]]&lt;[@[Scheduled Start]],1,0),""))</f>
        <v/>
      </c>
    </row>
    <row r="261">
      <c r="A261" s="26" t="n"/>
      <c r="B261" s="56" t="n"/>
      <c r="C261" s="23">
        <f>IF([@[Service Date]]="","",TEXT([@[Service Date]],"ddd"))</f>
        <v/>
      </c>
      <c r="D261" s="26" t="n"/>
      <c r="E261" s="24">
        <f>IF([@[Route ID]]="","",IFERROR(INDEX(tblRoutes[Route Name],MATCH([@[Route ID]],tblRoutes[Route ID],0)),"Not Found"))</f>
        <v/>
      </c>
      <c r="F261" s="24">
        <f>IF([@[Route ID]]="","",IFERROR(INDEX(tblRoutes[Origin],MATCH([@[Route ID]],tblRoutes[Route ID],0)),"Not Found"))</f>
        <v/>
      </c>
      <c r="G261" s="24">
        <f>IF([@[Route ID]]="","",IFERROR(INDEX(tblRoutes[Destination],MATCH([@[Route ID]],tblRoutes[Route ID],0)),"Not Found"))</f>
        <v/>
      </c>
      <c r="H261" s="28" t="n"/>
      <c r="I261" s="28" t="n"/>
      <c r="J261" s="25">
        <f>IF(OR([@[Start Date/Time]]="",[@[End Date/Time]]=""),"",IFERROR(([@[End Date/Time]]-[@[Start Date/Time]])*24,""))</f>
        <v/>
      </c>
      <c r="K261" s="26" t="n"/>
      <c r="L261" s="24">
        <f>IF([@[Driver ID]]="","",IFERROR(INDEX(tblDrivers[Driver Name],MATCH([@[Driver ID]],tblDrivers[Driver ID],0)),"Not Found"))</f>
        <v/>
      </c>
      <c r="M261" s="26" t="n"/>
      <c r="N261" s="24">
        <f>IF([@[Vehicle ID]]="","",IFERROR(INDEX(tblVehicles[Unit Description],MATCH([@[Vehicle ID]],tblVehicles[Vehicle ID],0)),"Not Found"))</f>
        <v/>
      </c>
      <c r="O261" s="53">
        <f>IF([@[Route ID]]="","",IFERROR(INDEX(tblRoutes[Scheduled Miles],MATCH([@[Route ID]],tblRoutes[Route ID],0)),""))</f>
        <v/>
      </c>
      <c r="P261" s="16">
        <f>IF([@[Route ID]]="","",IFERROR(INDEX(tblRoutes[Planned Stops],MATCH([@[Route ID]],tblRoutes[Route ID],0)),""))</f>
        <v/>
      </c>
      <c r="Q261" s="53">
        <f>IF(OR([@[Scheduled Miles]]="",[@[Vehicle ID]]=""),"",IFERROR([@[Scheduled Miles]]/INDEX(tblVehicles[MPG],MATCH([@[Vehicle ID]],tblVehicles[Vehicle ID],0)),""))</f>
        <v/>
      </c>
      <c r="R261" s="57">
        <f>IF(OR([@[Estimated Gallons]]="",[@[Estimated Hours]]="",[@[Driver ID]]=""),"",IFERROR([@[Estimated Gallons]]*'Settings'!$B$4+[@[Scheduled Miles]]*'Settings'!$B$5+[@[Estimated Hours]]*INDEX(tblDrivers[Hourly Rate],MATCH([@[Driver ID]],tblDrivers[Driver ID],0)),""))</f>
        <v/>
      </c>
      <c r="S261" s="26" t="n"/>
      <c r="T261" s="30" t="n"/>
      <c r="U26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6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6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61" s="23">
        <f>IF(COUNTA([@[Roster ID]],[@[Service Date]],[@[Route ID]],[@[Scheduled Start]],[@[Scheduled End]],[@[Driver ID]],[@[Vehicle ID]],[@Status],[@[Dispatch Notes]])=0,"",IF([@Status]="Canceled","Not Required",IF(AND([@[Driver Check]]="OK",[@[Vehicle Check]]="OK",[@[Schedule Check]]="OK"),"OK","Review")))</f>
        <v/>
      </c>
      <c r="Y261" s="58">
        <f>IF(OR([@[Service Date]]="",[@[Scheduled Start]]=""),"",IFERROR([@[Service Date]]+[@[Scheduled Start]],""))</f>
        <v/>
      </c>
      <c r="Z261" s="58">
        <f>IF(OR([@[Service Date]]="",[@[Scheduled Start]]="",[@[Scheduled End]]=""),"",IFERROR([@[Service Date]]+[@[Scheduled End]]+IF([@[Scheduled End]]&lt;[@[Scheduled Start]],1,0),""))</f>
        <v/>
      </c>
    </row>
    <row r="262">
      <c r="A262" s="26" t="n"/>
      <c r="B262" s="56" t="n"/>
      <c r="C262" s="23">
        <f>IF([@[Service Date]]="","",TEXT([@[Service Date]],"ddd"))</f>
        <v/>
      </c>
      <c r="D262" s="26" t="n"/>
      <c r="E262" s="24">
        <f>IF([@[Route ID]]="","",IFERROR(INDEX(tblRoutes[Route Name],MATCH([@[Route ID]],tblRoutes[Route ID],0)),"Not Found"))</f>
        <v/>
      </c>
      <c r="F262" s="24">
        <f>IF([@[Route ID]]="","",IFERROR(INDEX(tblRoutes[Origin],MATCH([@[Route ID]],tblRoutes[Route ID],0)),"Not Found"))</f>
        <v/>
      </c>
      <c r="G262" s="24">
        <f>IF([@[Route ID]]="","",IFERROR(INDEX(tblRoutes[Destination],MATCH([@[Route ID]],tblRoutes[Route ID],0)),"Not Found"))</f>
        <v/>
      </c>
      <c r="H262" s="28" t="n"/>
      <c r="I262" s="28" t="n"/>
      <c r="J262" s="25">
        <f>IF(OR([@[Start Date/Time]]="",[@[End Date/Time]]=""),"",IFERROR(([@[End Date/Time]]-[@[Start Date/Time]])*24,""))</f>
        <v/>
      </c>
      <c r="K262" s="26" t="n"/>
      <c r="L262" s="24">
        <f>IF([@[Driver ID]]="","",IFERROR(INDEX(tblDrivers[Driver Name],MATCH([@[Driver ID]],tblDrivers[Driver ID],0)),"Not Found"))</f>
        <v/>
      </c>
      <c r="M262" s="26" t="n"/>
      <c r="N262" s="24">
        <f>IF([@[Vehicle ID]]="","",IFERROR(INDEX(tblVehicles[Unit Description],MATCH([@[Vehicle ID]],tblVehicles[Vehicle ID],0)),"Not Found"))</f>
        <v/>
      </c>
      <c r="O262" s="53">
        <f>IF([@[Route ID]]="","",IFERROR(INDEX(tblRoutes[Scheduled Miles],MATCH([@[Route ID]],tblRoutes[Route ID],0)),""))</f>
        <v/>
      </c>
      <c r="P262" s="16">
        <f>IF([@[Route ID]]="","",IFERROR(INDEX(tblRoutes[Planned Stops],MATCH([@[Route ID]],tblRoutes[Route ID],0)),""))</f>
        <v/>
      </c>
      <c r="Q262" s="53">
        <f>IF(OR([@[Scheduled Miles]]="",[@[Vehicle ID]]=""),"",IFERROR([@[Scheduled Miles]]/INDEX(tblVehicles[MPG],MATCH([@[Vehicle ID]],tblVehicles[Vehicle ID],0)),""))</f>
        <v/>
      </c>
      <c r="R262" s="57">
        <f>IF(OR([@[Estimated Gallons]]="",[@[Estimated Hours]]="",[@[Driver ID]]=""),"",IFERROR([@[Estimated Gallons]]*'Settings'!$B$4+[@[Scheduled Miles]]*'Settings'!$B$5+[@[Estimated Hours]]*INDEX(tblDrivers[Hourly Rate],MATCH([@[Driver ID]],tblDrivers[Driver ID],0)),""))</f>
        <v/>
      </c>
      <c r="S262" s="26" t="n"/>
      <c r="T262" s="30" t="n"/>
      <c r="U26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6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6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62" s="23">
        <f>IF(COUNTA([@[Roster ID]],[@[Service Date]],[@[Route ID]],[@[Scheduled Start]],[@[Scheduled End]],[@[Driver ID]],[@[Vehicle ID]],[@Status],[@[Dispatch Notes]])=0,"",IF([@Status]="Canceled","Not Required",IF(AND([@[Driver Check]]="OK",[@[Vehicle Check]]="OK",[@[Schedule Check]]="OK"),"OK","Review")))</f>
        <v/>
      </c>
      <c r="Y262" s="58">
        <f>IF(OR([@[Service Date]]="",[@[Scheduled Start]]=""),"",IFERROR([@[Service Date]]+[@[Scheduled Start]],""))</f>
        <v/>
      </c>
      <c r="Z262" s="58">
        <f>IF(OR([@[Service Date]]="",[@[Scheduled Start]]="",[@[Scheduled End]]=""),"",IFERROR([@[Service Date]]+[@[Scheduled End]]+IF([@[Scheduled End]]&lt;[@[Scheduled Start]],1,0),""))</f>
        <v/>
      </c>
    </row>
    <row r="263">
      <c r="A263" s="26" t="n"/>
      <c r="B263" s="56" t="n"/>
      <c r="C263" s="23">
        <f>IF([@[Service Date]]="","",TEXT([@[Service Date]],"ddd"))</f>
        <v/>
      </c>
      <c r="D263" s="26" t="n"/>
      <c r="E263" s="24">
        <f>IF([@[Route ID]]="","",IFERROR(INDEX(tblRoutes[Route Name],MATCH([@[Route ID]],tblRoutes[Route ID],0)),"Not Found"))</f>
        <v/>
      </c>
      <c r="F263" s="24">
        <f>IF([@[Route ID]]="","",IFERROR(INDEX(tblRoutes[Origin],MATCH([@[Route ID]],tblRoutes[Route ID],0)),"Not Found"))</f>
        <v/>
      </c>
      <c r="G263" s="24">
        <f>IF([@[Route ID]]="","",IFERROR(INDEX(tblRoutes[Destination],MATCH([@[Route ID]],tblRoutes[Route ID],0)),"Not Found"))</f>
        <v/>
      </c>
      <c r="H263" s="28" t="n"/>
      <c r="I263" s="28" t="n"/>
      <c r="J263" s="25">
        <f>IF(OR([@[Start Date/Time]]="",[@[End Date/Time]]=""),"",IFERROR(([@[End Date/Time]]-[@[Start Date/Time]])*24,""))</f>
        <v/>
      </c>
      <c r="K263" s="26" t="n"/>
      <c r="L263" s="24">
        <f>IF([@[Driver ID]]="","",IFERROR(INDEX(tblDrivers[Driver Name],MATCH([@[Driver ID]],tblDrivers[Driver ID],0)),"Not Found"))</f>
        <v/>
      </c>
      <c r="M263" s="26" t="n"/>
      <c r="N263" s="24">
        <f>IF([@[Vehicle ID]]="","",IFERROR(INDEX(tblVehicles[Unit Description],MATCH([@[Vehicle ID]],tblVehicles[Vehicle ID],0)),"Not Found"))</f>
        <v/>
      </c>
      <c r="O263" s="53">
        <f>IF([@[Route ID]]="","",IFERROR(INDEX(tblRoutes[Scheduled Miles],MATCH([@[Route ID]],tblRoutes[Route ID],0)),""))</f>
        <v/>
      </c>
      <c r="P263" s="16">
        <f>IF([@[Route ID]]="","",IFERROR(INDEX(tblRoutes[Planned Stops],MATCH([@[Route ID]],tblRoutes[Route ID],0)),""))</f>
        <v/>
      </c>
      <c r="Q263" s="53">
        <f>IF(OR([@[Scheduled Miles]]="",[@[Vehicle ID]]=""),"",IFERROR([@[Scheduled Miles]]/INDEX(tblVehicles[MPG],MATCH([@[Vehicle ID]],tblVehicles[Vehicle ID],0)),""))</f>
        <v/>
      </c>
      <c r="R263" s="57">
        <f>IF(OR([@[Estimated Gallons]]="",[@[Estimated Hours]]="",[@[Driver ID]]=""),"",IFERROR([@[Estimated Gallons]]*'Settings'!$B$4+[@[Scheduled Miles]]*'Settings'!$B$5+[@[Estimated Hours]]*INDEX(tblDrivers[Hourly Rate],MATCH([@[Driver ID]],tblDrivers[Driver ID],0)),""))</f>
        <v/>
      </c>
      <c r="S263" s="26" t="n"/>
      <c r="T263" s="30" t="n"/>
      <c r="U26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6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6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63" s="23">
        <f>IF(COUNTA([@[Roster ID]],[@[Service Date]],[@[Route ID]],[@[Scheduled Start]],[@[Scheduled End]],[@[Driver ID]],[@[Vehicle ID]],[@Status],[@[Dispatch Notes]])=0,"",IF([@Status]="Canceled","Not Required",IF(AND([@[Driver Check]]="OK",[@[Vehicle Check]]="OK",[@[Schedule Check]]="OK"),"OK","Review")))</f>
        <v/>
      </c>
      <c r="Y263" s="58">
        <f>IF(OR([@[Service Date]]="",[@[Scheduled Start]]=""),"",IFERROR([@[Service Date]]+[@[Scheduled Start]],""))</f>
        <v/>
      </c>
      <c r="Z263" s="58">
        <f>IF(OR([@[Service Date]]="",[@[Scheduled Start]]="",[@[Scheduled End]]=""),"",IFERROR([@[Service Date]]+[@[Scheduled End]]+IF([@[Scheduled End]]&lt;[@[Scheduled Start]],1,0),""))</f>
        <v/>
      </c>
    </row>
    <row r="264">
      <c r="A264" s="26" t="n"/>
      <c r="B264" s="56" t="n"/>
      <c r="C264" s="23">
        <f>IF([@[Service Date]]="","",TEXT([@[Service Date]],"ddd"))</f>
        <v/>
      </c>
      <c r="D264" s="26" t="n"/>
      <c r="E264" s="24">
        <f>IF([@[Route ID]]="","",IFERROR(INDEX(tblRoutes[Route Name],MATCH([@[Route ID]],tblRoutes[Route ID],0)),"Not Found"))</f>
        <v/>
      </c>
      <c r="F264" s="24">
        <f>IF([@[Route ID]]="","",IFERROR(INDEX(tblRoutes[Origin],MATCH([@[Route ID]],tblRoutes[Route ID],0)),"Not Found"))</f>
        <v/>
      </c>
      <c r="G264" s="24">
        <f>IF([@[Route ID]]="","",IFERROR(INDEX(tblRoutes[Destination],MATCH([@[Route ID]],tblRoutes[Route ID],0)),"Not Found"))</f>
        <v/>
      </c>
      <c r="H264" s="28" t="n"/>
      <c r="I264" s="28" t="n"/>
      <c r="J264" s="25">
        <f>IF(OR([@[Start Date/Time]]="",[@[End Date/Time]]=""),"",IFERROR(([@[End Date/Time]]-[@[Start Date/Time]])*24,""))</f>
        <v/>
      </c>
      <c r="K264" s="26" t="n"/>
      <c r="L264" s="24">
        <f>IF([@[Driver ID]]="","",IFERROR(INDEX(tblDrivers[Driver Name],MATCH([@[Driver ID]],tblDrivers[Driver ID],0)),"Not Found"))</f>
        <v/>
      </c>
      <c r="M264" s="26" t="n"/>
      <c r="N264" s="24">
        <f>IF([@[Vehicle ID]]="","",IFERROR(INDEX(tblVehicles[Unit Description],MATCH([@[Vehicle ID]],tblVehicles[Vehicle ID],0)),"Not Found"))</f>
        <v/>
      </c>
      <c r="O264" s="53">
        <f>IF([@[Route ID]]="","",IFERROR(INDEX(tblRoutes[Scheduled Miles],MATCH([@[Route ID]],tblRoutes[Route ID],0)),""))</f>
        <v/>
      </c>
      <c r="P264" s="16">
        <f>IF([@[Route ID]]="","",IFERROR(INDEX(tblRoutes[Planned Stops],MATCH([@[Route ID]],tblRoutes[Route ID],0)),""))</f>
        <v/>
      </c>
      <c r="Q264" s="53">
        <f>IF(OR([@[Scheduled Miles]]="",[@[Vehicle ID]]=""),"",IFERROR([@[Scheduled Miles]]/INDEX(tblVehicles[MPG],MATCH([@[Vehicle ID]],tblVehicles[Vehicle ID],0)),""))</f>
        <v/>
      </c>
      <c r="R264" s="57">
        <f>IF(OR([@[Estimated Gallons]]="",[@[Estimated Hours]]="",[@[Driver ID]]=""),"",IFERROR([@[Estimated Gallons]]*'Settings'!$B$4+[@[Scheduled Miles]]*'Settings'!$B$5+[@[Estimated Hours]]*INDEX(tblDrivers[Hourly Rate],MATCH([@[Driver ID]],tblDrivers[Driver ID],0)),""))</f>
        <v/>
      </c>
      <c r="S264" s="26" t="n"/>
      <c r="T264" s="30" t="n"/>
      <c r="U26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6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6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64" s="23">
        <f>IF(COUNTA([@[Roster ID]],[@[Service Date]],[@[Route ID]],[@[Scheduled Start]],[@[Scheduled End]],[@[Driver ID]],[@[Vehicle ID]],[@Status],[@[Dispatch Notes]])=0,"",IF([@Status]="Canceled","Not Required",IF(AND([@[Driver Check]]="OK",[@[Vehicle Check]]="OK",[@[Schedule Check]]="OK"),"OK","Review")))</f>
        <v/>
      </c>
      <c r="Y264" s="58">
        <f>IF(OR([@[Service Date]]="",[@[Scheduled Start]]=""),"",IFERROR([@[Service Date]]+[@[Scheduled Start]],""))</f>
        <v/>
      </c>
      <c r="Z264" s="58">
        <f>IF(OR([@[Service Date]]="",[@[Scheduled Start]]="",[@[Scheduled End]]=""),"",IFERROR([@[Service Date]]+[@[Scheduled End]]+IF([@[Scheduled End]]&lt;[@[Scheduled Start]],1,0),""))</f>
        <v/>
      </c>
    </row>
    <row r="265">
      <c r="A265" s="26" t="n"/>
      <c r="B265" s="56" t="n"/>
      <c r="C265" s="23">
        <f>IF([@[Service Date]]="","",TEXT([@[Service Date]],"ddd"))</f>
        <v/>
      </c>
      <c r="D265" s="26" t="n"/>
      <c r="E265" s="24">
        <f>IF([@[Route ID]]="","",IFERROR(INDEX(tblRoutes[Route Name],MATCH([@[Route ID]],tblRoutes[Route ID],0)),"Not Found"))</f>
        <v/>
      </c>
      <c r="F265" s="24">
        <f>IF([@[Route ID]]="","",IFERROR(INDEX(tblRoutes[Origin],MATCH([@[Route ID]],tblRoutes[Route ID],0)),"Not Found"))</f>
        <v/>
      </c>
      <c r="G265" s="24">
        <f>IF([@[Route ID]]="","",IFERROR(INDEX(tblRoutes[Destination],MATCH([@[Route ID]],tblRoutes[Route ID],0)),"Not Found"))</f>
        <v/>
      </c>
      <c r="H265" s="28" t="n"/>
      <c r="I265" s="28" t="n"/>
      <c r="J265" s="25">
        <f>IF(OR([@[Start Date/Time]]="",[@[End Date/Time]]=""),"",IFERROR(([@[End Date/Time]]-[@[Start Date/Time]])*24,""))</f>
        <v/>
      </c>
      <c r="K265" s="26" t="n"/>
      <c r="L265" s="24">
        <f>IF([@[Driver ID]]="","",IFERROR(INDEX(tblDrivers[Driver Name],MATCH([@[Driver ID]],tblDrivers[Driver ID],0)),"Not Found"))</f>
        <v/>
      </c>
      <c r="M265" s="26" t="n"/>
      <c r="N265" s="24">
        <f>IF([@[Vehicle ID]]="","",IFERROR(INDEX(tblVehicles[Unit Description],MATCH([@[Vehicle ID]],tblVehicles[Vehicle ID],0)),"Not Found"))</f>
        <v/>
      </c>
      <c r="O265" s="53">
        <f>IF([@[Route ID]]="","",IFERROR(INDEX(tblRoutes[Scheduled Miles],MATCH([@[Route ID]],tblRoutes[Route ID],0)),""))</f>
        <v/>
      </c>
      <c r="P265" s="16">
        <f>IF([@[Route ID]]="","",IFERROR(INDEX(tblRoutes[Planned Stops],MATCH([@[Route ID]],tblRoutes[Route ID],0)),""))</f>
        <v/>
      </c>
      <c r="Q265" s="53">
        <f>IF(OR([@[Scheduled Miles]]="",[@[Vehicle ID]]=""),"",IFERROR([@[Scheduled Miles]]/INDEX(tblVehicles[MPG],MATCH([@[Vehicle ID]],tblVehicles[Vehicle ID],0)),""))</f>
        <v/>
      </c>
      <c r="R265" s="57">
        <f>IF(OR([@[Estimated Gallons]]="",[@[Estimated Hours]]="",[@[Driver ID]]=""),"",IFERROR([@[Estimated Gallons]]*'Settings'!$B$4+[@[Scheduled Miles]]*'Settings'!$B$5+[@[Estimated Hours]]*INDEX(tblDrivers[Hourly Rate],MATCH([@[Driver ID]],tblDrivers[Driver ID],0)),""))</f>
        <v/>
      </c>
      <c r="S265" s="26" t="n"/>
      <c r="T265" s="30" t="n"/>
      <c r="U26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6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6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65" s="23">
        <f>IF(COUNTA([@[Roster ID]],[@[Service Date]],[@[Route ID]],[@[Scheduled Start]],[@[Scheduled End]],[@[Driver ID]],[@[Vehicle ID]],[@Status],[@[Dispatch Notes]])=0,"",IF([@Status]="Canceled","Not Required",IF(AND([@[Driver Check]]="OK",[@[Vehicle Check]]="OK",[@[Schedule Check]]="OK"),"OK","Review")))</f>
        <v/>
      </c>
      <c r="Y265" s="58">
        <f>IF(OR([@[Service Date]]="",[@[Scheduled Start]]=""),"",IFERROR([@[Service Date]]+[@[Scheduled Start]],""))</f>
        <v/>
      </c>
      <c r="Z265" s="58">
        <f>IF(OR([@[Service Date]]="",[@[Scheduled Start]]="",[@[Scheduled End]]=""),"",IFERROR([@[Service Date]]+[@[Scheduled End]]+IF([@[Scheduled End]]&lt;[@[Scheduled Start]],1,0),""))</f>
        <v/>
      </c>
    </row>
    <row r="266">
      <c r="A266" s="26" t="n"/>
      <c r="B266" s="56" t="n"/>
      <c r="C266" s="23">
        <f>IF([@[Service Date]]="","",TEXT([@[Service Date]],"ddd"))</f>
        <v/>
      </c>
      <c r="D266" s="26" t="n"/>
      <c r="E266" s="24">
        <f>IF([@[Route ID]]="","",IFERROR(INDEX(tblRoutes[Route Name],MATCH([@[Route ID]],tblRoutes[Route ID],0)),"Not Found"))</f>
        <v/>
      </c>
      <c r="F266" s="24">
        <f>IF([@[Route ID]]="","",IFERROR(INDEX(tblRoutes[Origin],MATCH([@[Route ID]],tblRoutes[Route ID],0)),"Not Found"))</f>
        <v/>
      </c>
      <c r="G266" s="24">
        <f>IF([@[Route ID]]="","",IFERROR(INDEX(tblRoutes[Destination],MATCH([@[Route ID]],tblRoutes[Route ID],0)),"Not Found"))</f>
        <v/>
      </c>
      <c r="H266" s="28" t="n"/>
      <c r="I266" s="28" t="n"/>
      <c r="J266" s="25">
        <f>IF(OR([@[Start Date/Time]]="",[@[End Date/Time]]=""),"",IFERROR(([@[End Date/Time]]-[@[Start Date/Time]])*24,""))</f>
        <v/>
      </c>
      <c r="K266" s="26" t="n"/>
      <c r="L266" s="24">
        <f>IF([@[Driver ID]]="","",IFERROR(INDEX(tblDrivers[Driver Name],MATCH([@[Driver ID]],tblDrivers[Driver ID],0)),"Not Found"))</f>
        <v/>
      </c>
      <c r="M266" s="26" t="n"/>
      <c r="N266" s="24">
        <f>IF([@[Vehicle ID]]="","",IFERROR(INDEX(tblVehicles[Unit Description],MATCH([@[Vehicle ID]],tblVehicles[Vehicle ID],0)),"Not Found"))</f>
        <v/>
      </c>
      <c r="O266" s="53">
        <f>IF([@[Route ID]]="","",IFERROR(INDEX(tblRoutes[Scheduled Miles],MATCH([@[Route ID]],tblRoutes[Route ID],0)),""))</f>
        <v/>
      </c>
      <c r="P266" s="16">
        <f>IF([@[Route ID]]="","",IFERROR(INDEX(tblRoutes[Planned Stops],MATCH([@[Route ID]],tblRoutes[Route ID],0)),""))</f>
        <v/>
      </c>
      <c r="Q266" s="53">
        <f>IF(OR([@[Scheduled Miles]]="",[@[Vehicle ID]]=""),"",IFERROR([@[Scheduled Miles]]/INDEX(tblVehicles[MPG],MATCH([@[Vehicle ID]],tblVehicles[Vehicle ID],0)),""))</f>
        <v/>
      </c>
      <c r="R266" s="57">
        <f>IF(OR([@[Estimated Gallons]]="",[@[Estimated Hours]]="",[@[Driver ID]]=""),"",IFERROR([@[Estimated Gallons]]*'Settings'!$B$4+[@[Scheduled Miles]]*'Settings'!$B$5+[@[Estimated Hours]]*INDEX(tblDrivers[Hourly Rate],MATCH([@[Driver ID]],tblDrivers[Driver ID],0)),""))</f>
        <v/>
      </c>
      <c r="S266" s="26" t="n"/>
      <c r="T266" s="30" t="n"/>
      <c r="U26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6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6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66" s="23">
        <f>IF(COUNTA([@[Roster ID]],[@[Service Date]],[@[Route ID]],[@[Scheduled Start]],[@[Scheduled End]],[@[Driver ID]],[@[Vehicle ID]],[@Status],[@[Dispatch Notes]])=0,"",IF([@Status]="Canceled","Not Required",IF(AND([@[Driver Check]]="OK",[@[Vehicle Check]]="OK",[@[Schedule Check]]="OK"),"OK","Review")))</f>
        <v/>
      </c>
      <c r="Y266" s="58">
        <f>IF(OR([@[Service Date]]="",[@[Scheduled Start]]=""),"",IFERROR([@[Service Date]]+[@[Scheduled Start]],""))</f>
        <v/>
      </c>
      <c r="Z266" s="58">
        <f>IF(OR([@[Service Date]]="",[@[Scheduled Start]]="",[@[Scheduled End]]=""),"",IFERROR([@[Service Date]]+[@[Scheduled End]]+IF([@[Scheduled End]]&lt;[@[Scheduled Start]],1,0),""))</f>
        <v/>
      </c>
    </row>
    <row r="267">
      <c r="A267" s="26" t="n"/>
      <c r="B267" s="56" t="n"/>
      <c r="C267" s="23">
        <f>IF([@[Service Date]]="","",TEXT([@[Service Date]],"ddd"))</f>
        <v/>
      </c>
      <c r="D267" s="26" t="n"/>
      <c r="E267" s="24">
        <f>IF([@[Route ID]]="","",IFERROR(INDEX(tblRoutes[Route Name],MATCH([@[Route ID]],tblRoutes[Route ID],0)),"Not Found"))</f>
        <v/>
      </c>
      <c r="F267" s="24">
        <f>IF([@[Route ID]]="","",IFERROR(INDEX(tblRoutes[Origin],MATCH([@[Route ID]],tblRoutes[Route ID],0)),"Not Found"))</f>
        <v/>
      </c>
      <c r="G267" s="24">
        <f>IF([@[Route ID]]="","",IFERROR(INDEX(tblRoutes[Destination],MATCH([@[Route ID]],tblRoutes[Route ID],0)),"Not Found"))</f>
        <v/>
      </c>
      <c r="H267" s="28" t="n"/>
      <c r="I267" s="28" t="n"/>
      <c r="J267" s="25">
        <f>IF(OR([@[Start Date/Time]]="",[@[End Date/Time]]=""),"",IFERROR(([@[End Date/Time]]-[@[Start Date/Time]])*24,""))</f>
        <v/>
      </c>
      <c r="K267" s="26" t="n"/>
      <c r="L267" s="24">
        <f>IF([@[Driver ID]]="","",IFERROR(INDEX(tblDrivers[Driver Name],MATCH([@[Driver ID]],tblDrivers[Driver ID],0)),"Not Found"))</f>
        <v/>
      </c>
      <c r="M267" s="26" t="n"/>
      <c r="N267" s="24">
        <f>IF([@[Vehicle ID]]="","",IFERROR(INDEX(tblVehicles[Unit Description],MATCH([@[Vehicle ID]],tblVehicles[Vehicle ID],0)),"Not Found"))</f>
        <v/>
      </c>
      <c r="O267" s="53">
        <f>IF([@[Route ID]]="","",IFERROR(INDEX(tblRoutes[Scheduled Miles],MATCH([@[Route ID]],tblRoutes[Route ID],0)),""))</f>
        <v/>
      </c>
      <c r="P267" s="16">
        <f>IF([@[Route ID]]="","",IFERROR(INDEX(tblRoutes[Planned Stops],MATCH([@[Route ID]],tblRoutes[Route ID],0)),""))</f>
        <v/>
      </c>
      <c r="Q267" s="53">
        <f>IF(OR([@[Scheduled Miles]]="",[@[Vehicle ID]]=""),"",IFERROR([@[Scheduled Miles]]/INDEX(tblVehicles[MPG],MATCH([@[Vehicle ID]],tblVehicles[Vehicle ID],0)),""))</f>
        <v/>
      </c>
      <c r="R267" s="57">
        <f>IF(OR([@[Estimated Gallons]]="",[@[Estimated Hours]]="",[@[Driver ID]]=""),"",IFERROR([@[Estimated Gallons]]*'Settings'!$B$4+[@[Scheduled Miles]]*'Settings'!$B$5+[@[Estimated Hours]]*INDEX(tblDrivers[Hourly Rate],MATCH([@[Driver ID]],tblDrivers[Driver ID],0)),""))</f>
        <v/>
      </c>
      <c r="S267" s="26" t="n"/>
      <c r="T267" s="30" t="n"/>
      <c r="U26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6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6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67" s="23">
        <f>IF(COUNTA([@[Roster ID]],[@[Service Date]],[@[Route ID]],[@[Scheduled Start]],[@[Scheduled End]],[@[Driver ID]],[@[Vehicle ID]],[@Status],[@[Dispatch Notes]])=0,"",IF([@Status]="Canceled","Not Required",IF(AND([@[Driver Check]]="OK",[@[Vehicle Check]]="OK",[@[Schedule Check]]="OK"),"OK","Review")))</f>
        <v/>
      </c>
      <c r="Y267" s="58">
        <f>IF(OR([@[Service Date]]="",[@[Scheduled Start]]=""),"",IFERROR([@[Service Date]]+[@[Scheduled Start]],""))</f>
        <v/>
      </c>
      <c r="Z267" s="58">
        <f>IF(OR([@[Service Date]]="",[@[Scheduled Start]]="",[@[Scheduled End]]=""),"",IFERROR([@[Service Date]]+[@[Scheduled End]]+IF([@[Scheduled End]]&lt;[@[Scheduled Start]],1,0),""))</f>
        <v/>
      </c>
    </row>
    <row r="268">
      <c r="A268" s="26" t="n"/>
      <c r="B268" s="56" t="n"/>
      <c r="C268" s="23">
        <f>IF([@[Service Date]]="","",TEXT([@[Service Date]],"ddd"))</f>
        <v/>
      </c>
      <c r="D268" s="26" t="n"/>
      <c r="E268" s="24">
        <f>IF([@[Route ID]]="","",IFERROR(INDEX(tblRoutes[Route Name],MATCH([@[Route ID]],tblRoutes[Route ID],0)),"Not Found"))</f>
        <v/>
      </c>
      <c r="F268" s="24">
        <f>IF([@[Route ID]]="","",IFERROR(INDEX(tblRoutes[Origin],MATCH([@[Route ID]],tblRoutes[Route ID],0)),"Not Found"))</f>
        <v/>
      </c>
      <c r="G268" s="24">
        <f>IF([@[Route ID]]="","",IFERROR(INDEX(tblRoutes[Destination],MATCH([@[Route ID]],tblRoutes[Route ID],0)),"Not Found"))</f>
        <v/>
      </c>
      <c r="H268" s="28" t="n"/>
      <c r="I268" s="28" t="n"/>
      <c r="J268" s="25">
        <f>IF(OR([@[Start Date/Time]]="",[@[End Date/Time]]=""),"",IFERROR(([@[End Date/Time]]-[@[Start Date/Time]])*24,""))</f>
        <v/>
      </c>
      <c r="K268" s="26" t="n"/>
      <c r="L268" s="24">
        <f>IF([@[Driver ID]]="","",IFERROR(INDEX(tblDrivers[Driver Name],MATCH([@[Driver ID]],tblDrivers[Driver ID],0)),"Not Found"))</f>
        <v/>
      </c>
      <c r="M268" s="26" t="n"/>
      <c r="N268" s="24">
        <f>IF([@[Vehicle ID]]="","",IFERROR(INDEX(tblVehicles[Unit Description],MATCH([@[Vehicle ID]],tblVehicles[Vehicle ID],0)),"Not Found"))</f>
        <v/>
      </c>
      <c r="O268" s="53">
        <f>IF([@[Route ID]]="","",IFERROR(INDEX(tblRoutes[Scheduled Miles],MATCH([@[Route ID]],tblRoutes[Route ID],0)),""))</f>
        <v/>
      </c>
      <c r="P268" s="16">
        <f>IF([@[Route ID]]="","",IFERROR(INDEX(tblRoutes[Planned Stops],MATCH([@[Route ID]],tblRoutes[Route ID],0)),""))</f>
        <v/>
      </c>
      <c r="Q268" s="53">
        <f>IF(OR([@[Scheduled Miles]]="",[@[Vehicle ID]]=""),"",IFERROR([@[Scheduled Miles]]/INDEX(tblVehicles[MPG],MATCH([@[Vehicle ID]],tblVehicles[Vehicle ID],0)),""))</f>
        <v/>
      </c>
      <c r="R268" s="57">
        <f>IF(OR([@[Estimated Gallons]]="",[@[Estimated Hours]]="",[@[Driver ID]]=""),"",IFERROR([@[Estimated Gallons]]*'Settings'!$B$4+[@[Scheduled Miles]]*'Settings'!$B$5+[@[Estimated Hours]]*INDEX(tblDrivers[Hourly Rate],MATCH([@[Driver ID]],tblDrivers[Driver ID],0)),""))</f>
        <v/>
      </c>
      <c r="S268" s="26" t="n"/>
      <c r="T268" s="30" t="n"/>
      <c r="U26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6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6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68" s="23">
        <f>IF(COUNTA([@[Roster ID]],[@[Service Date]],[@[Route ID]],[@[Scheduled Start]],[@[Scheduled End]],[@[Driver ID]],[@[Vehicle ID]],[@Status],[@[Dispatch Notes]])=0,"",IF([@Status]="Canceled","Not Required",IF(AND([@[Driver Check]]="OK",[@[Vehicle Check]]="OK",[@[Schedule Check]]="OK"),"OK","Review")))</f>
        <v/>
      </c>
      <c r="Y268" s="58">
        <f>IF(OR([@[Service Date]]="",[@[Scheduled Start]]=""),"",IFERROR([@[Service Date]]+[@[Scheduled Start]],""))</f>
        <v/>
      </c>
      <c r="Z268" s="58">
        <f>IF(OR([@[Service Date]]="",[@[Scheduled Start]]="",[@[Scheduled End]]=""),"",IFERROR([@[Service Date]]+[@[Scheduled End]]+IF([@[Scheduled End]]&lt;[@[Scheduled Start]],1,0),""))</f>
        <v/>
      </c>
    </row>
    <row r="269">
      <c r="A269" s="26" t="n"/>
      <c r="B269" s="56" t="n"/>
      <c r="C269" s="23">
        <f>IF([@[Service Date]]="","",TEXT([@[Service Date]],"ddd"))</f>
        <v/>
      </c>
      <c r="D269" s="26" t="n"/>
      <c r="E269" s="24">
        <f>IF([@[Route ID]]="","",IFERROR(INDEX(tblRoutes[Route Name],MATCH([@[Route ID]],tblRoutes[Route ID],0)),"Not Found"))</f>
        <v/>
      </c>
      <c r="F269" s="24">
        <f>IF([@[Route ID]]="","",IFERROR(INDEX(tblRoutes[Origin],MATCH([@[Route ID]],tblRoutes[Route ID],0)),"Not Found"))</f>
        <v/>
      </c>
      <c r="G269" s="24">
        <f>IF([@[Route ID]]="","",IFERROR(INDEX(tblRoutes[Destination],MATCH([@[Route ID]],tblRoutes[Route ID],0)),"Not Found"))</f>
        <v/>
      </c>
      <c r="H269" s="28" t="n"/>
      <c r="I269" s="28" t="n"/>
      <c r="J269" s="25">
        <f>IF(OR([@[Start Date/Time]]="",[@[End Date/Time]]=""),"",IFERROR(([@[End Date/Time]]-[@[Start Date/Time]])*24,""))</f>
        <v/>
      </c>
      <c r="K269" s="26" t="n"/>
      <c r="L269" s="24">
        <f>IF([@[Driver ID]]="","",IFERROR(INDEX(tblDrivers[Driver Name],MATCH([@[Driver ID]],tblDrivers[Driver ID],0)),"Not Found"))</f>
        <v/>
      </c>
      <c r="M269" s="26" t="n"/>
      <c r="N269" s="24">
        <f>IF([@[Vehicle ID]]="","",IFERROR(INDEX(tblVehicles[Unit Description],MATCH([@[Vehicle ID]],tblVehicles[Vehicle ID],0)),"Not Found"))</f>
        <v/>
      </c>
      <c r="O269" s="53">
        <f>IF([@[Route ID]]="","",IFERROR(INDEX(tblRoutes[Scheduled Miles],MATCH([@[Route ID]],tblRoutes[Route ID],0)),""))</f>
        <v/>
      </c>
      <c r="P269" s="16">
        <f>IF([@[Route ID]]="","",IFERROR(INDEX(tblRoutes[Planned Stops],MATCH([@[Route ID]],tblRoutes[Route ID],0)),""))</f>
        <v/>
      </c>
      <c r="Q269" s="53">
        <f>IF(OR([@[Scheduled Miles]]="",[@[Vehicle ID]]=""),"",IFERROR([@[Scheduled Miles]]/INDEX(tblVehicles[MPG],MATCH([@[Vehicle ID]],tblVehicles[Vehicle ID],0)),""))</f>
        <v/>
      </c>
      <c r="R269" s="57">
        <f>IF(OR([@[Estimated Gallons]]="",[@[Estimated Hours]]="",[@[Driver ID]]=""),"",IFERROR([@[Estimated Gallons]]*'Settings'!$B$4+[@[Scheduled Miles]]*'Settings'!$B$5+[@[Estimated Hours]]*INDEX(tblDrivers[Hourly Rate],MATCH([@[Driver ID]],tblDrivers[Driver ID],0)),""))</f>
        <v/>
      </c>
      <c r="S269" s="26" t="n"/>
      <c r="T269" s="30" t="n"/>
      <c r="U26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6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6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69" s="23">
        <f>IF(COUNTA([@[Roster ID]],[@[Service Date]],[@[Route ID]],[@[Scheduled Start]],[@[Scheduled End]],[@[Driver ID]],[@[Vehicle ID]],[@Status],[@[Dispatch Notes]])=0,"",IF([@Status]="Canceled","Not Required",IF(AND([@[Driver Check]]="OK",[@[Vehicle Check]]="OK",[@[Schedule Check]]="OK"),"OK","Review")))</f>
        <v/>
      </c>
      <c r="Y269" s="58">
        <f>IF(OR([@[Service Date]]="",[@[Scheduled Start]]=""),"",IFERROR([@[Service Date]]+[@[Scheduled Start]],""))</f>
        <v/>
      </c>
      <c r="Z269" s="58">
        <f>IF(OR([@[Service Date]]="",[@[Scheduled Start]]="",[@[Scheduled End]]=""),"",IFERROR([@[Service Date]]+[@[Scheduled End]]+IF([@[Scheduled End]]&lt;[@[Scheduled Start]],1,0),""))</f>
        <v/>
      </c>
    </row>
    <row r="270">
      <c r="A270" s="26" t="n"/>
      <c r="B270" s="56" t="n"/>
      <c r="C270" s="23">
        <f>IF([@[Service Date]]="","",TEXT([@[Service Date]],"ddd"))</f>
        <v/>
      </c>
      <c r="D270" s="26" t="n"/>
      <c r="E270" s="24">
        <f>IF([@[Route ID]]="","",IFERROR(INDEX(tblRoutes[Route Name],MATCH([@[Route ID]],tblRoutes[Route ID],0)),"Not Found"))</f>
        <v/>
      </c>
      <c r="F270" s="24">
        <f>IF([@[Route ID]]="","",IFERROR(INDEX(tblRoutes[Origin],MATCH([@[Route ID]],tblRoutes[Route ID],0)),"Not Found"))</f>
        <v/>
      </c>
      <c r="G270" s="24">
        <f>IF([@[Route ID]]="","",IFERROR(INDEX(tblRoutes[Destination],MATCH([@[Route ID]],tblRoutes[Route ID],0)),"Not Found"))</f>
        <v/>
      </c>
      <c r="H270" s="28" t="n"/>
      <c r="I270" s="28" t="n"/>
      <c r="J270" s="25">
        <f>IF(OR([@[Start Date/Time]]="",[@[End Date/Time]]=""),"",IFERROR(([@[End Date/Time]]-[@[Start Date/Time]])*24,""))</f>
        <v/>
      </c>
      <c r="K270" s="26" t="n"/>
      <c r="L270" s="24">
        <f>IF([@[Driver ID]]="","",IFERROR(INDEX(tblDrivers[Driver Name],MATCH([@[Driver ID]],tblDrivers[Driver ID],0)),"Not Found"))</f>
        <v/>
      </c>
      <c r="M270" s="26" t="n"/>
      <c r="N270" s="24">
        <f>IF([@[Vehicle ID]]="","",IFERROR(INDEX(tblVehicles[Unit Description],MATCH([@[Vehicle ID]],tblVehicles[Vehicle ID],0)),"Not Found"))</f>
        <v/>
      </c>
      <c r="O270" s="53">
        <f>IF([@[Route ID]]="","",IFERROR(INDEX(tblRoutes[Scheduled Miles],MATCH([@[Route ID]],tblRoutes[Route ID],0)),""))</f>
        <v/>
      </c>
      <c r="P270" s="16">
        <f>IF([@[Route ID]]="","",IFERROR(INDEX(tblRoutes[Planned Stops],MATCH([@[Route ID]],tblRoutes[Route ID],0)),""))</f>
        <v/>
      </c>
      <c r="Q270" s="53">
        <f>IF(OR([@[Scheduled Miles]]="",[@[Vehicle ID]]=""),"",IFERROR([@[Scheduled Miles]]/INDEX(tblVehicles[MPG],MATCH([@[Vehicle ID]],tblVehicles[Vehicle ID],0)),""))</f>
        <v/>
      </c>
      <c r="R270" s="57">
        <f>IF(OR([@[Estimated Gallons]]="",[@[Estimated Hours]]="",[@[Driver ID]]=""),"",IFERROR([@[Estimated Gallons]]*'Settings'!$B$4+[@[Scheduled Miles]]*'Settings'!$B$5+[@[Estimated Hours]]*INDEX(tblDrivers[Hourly Rate],MATCH([@[Driver ID]],tblDrivers[Driver ID],0)),""))</f>
        <v/>
      </c>
      <c r="S270" s="26" t="n"/>
      <c r="T270" s="30" t="n"/>
      <c r="U27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7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7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70" s="23">
        <f>IF(COUNTA([@[Roster ID]],[@[Service Date]],[@[Route ID]],[@[Scheduled Start]],[@[Scheduled End]],[@[Driver ID]],[@[Vehicle ID]],[@Status],[@[Dispatch Notes]])=0,"",IF([@Status]="Canceled","Not Required",IF(AND([@[Driver Check]]="OK",[@[Vehicle Check]]="OK",[@[Schedule Check]]="OK"),"OK","Review")))</f>
        <v/>
      </c>
      <c r="Y270" s="58">
        <f>IF(OR([@[Service Date]]="",[@[Scheduled Start]]=""),"",IFERROR([@[Service Date]]+[@[Scheduled Start]],""))</f>
        <v/>
      </c>
      <c r="Z270" s="58">
        <f>IF(OR([@[Service Date]]="",[@[Scheduled Start]]="",[@[Scheduled End]]=""),"",IFERROR([@[Service Date]]+[@[Scheduled End]]+IF([@[Scheduled End]]&lt;[@[Scheduled Start]],1,0),""))</f>
        <v/>
      </c>
    </row>
    <row r="271">
      <c r="A271" s="26" t="n"/>
      <c r="B271" s="56" t="n"/>
      <c r="C271" s="23">
        <f>IF([@[Service Date]]="","",TEXT([@[Service Date]],"ddd"))</f>
        <v/>
      </c>
      <c r="D271" s="26" t="n"/>
      <c r="E271" s="24">
        <f>IF([@[Route ID]]="","",IFERROR(INDEX(tblRoutes[Route Name],MATCH([@[Route ID]],tblRoutes[Route ID],0)),"Not Found"))</f>
        <v/>
      </c>
      <c r="F271" s="24">
        <f>IF([@[Route ID]]="","",IFERROR(INDEX(tblRoutes[Origin],MATCH([@[Route ID]],tblRoutes[Route ID],0)),"Not Found"))</f>
        <v/>
      </c>
      <c r="G271" s="24">
        <f>IF([@[Route ID]]="","",IFERROR(INDEX(tblRoutes[Destination],MATCH([@[Route ID]],tblRoutes[Route ID],0)),"Not Found"))</f>
        <v/>
      </c>
      <c r="H271" s="28" t="n"/>
      <c r="I271" s="28" t="n"/>
      <c r="J271" s="25">
        <f>IF(OR([@[Start Date/Time]]="",[@[End Date/Time]]=""),"",IFERROR(([@[End Date/Time]]-[@[Start Date/Time]])*24,""))</f>
        <v/>
      </c>
      <c r="K271" s="26" t="n"/>
      <c r="L271" s="24">
        <f>IF([@[Driver ID]]="","",IFERROR(INDEX(tblDrivers[Driver Name],MATCH([@[Driver ID]],tblDrivers[Driver ID],0)),"Not Found"))</f>
        <v/>
      </c>
      <c r="M271" s="26" t="n"/>
      <c r="N271" s="24">
        <f>IF([@[Vehicle ID]]="","",IFERROR(INDEX(tblVehicles[Unit Description],MATCH([@[Vehicle ID]],tblVehicles[Vehicle ID],0)),"Not Found"))</f>
        <v/>
      </c>
      <c r="O271" s="53">
        <f>IF([@[Route ID]]="","",IFERROR(INDEX(tblRoutes[Scheduled Miles],MATCH([@[Route ID]],tblRoutes[Route ID],0)),""))</f>
        <v/>
      </c>
      <c r="P271" s="16">
        <f>IF([@[Route ID]]="","",IFERROR(INDEX(tblRoutes[Planned Stops],MATCH([@[Route ID]],tblRoutes[Route ID],0)),""))</f>
        <v/>
      </c>
      <c r="Q271" s="53">
        <f>IF(OR([@[Scheduled Miles]]="",[@[Vehicle ID]]=""),"",IFERROR([@[Scheduled Miles]]/INDEX(tblVehicles[MPG],MATCH([@[Vehicle ID]],tblVehicles[Vehicle ID],0)),""))</f>
        <v/>
      </c>
      <c r="R271" s="57">
        <f>IF(OR([@[Estimated Gallons]]="",[@[Estimated Hours]]="",[@[Driver ID]]=""),"",IFERROR([@[Estimated Gallons]]*'Settings'!$B$4+[@[Scheduled Miles]]*'Settings'!$B$5+[@[Estimated Hours]]*INDEX(tblDrivers[Hourly Rate],MATCH([@[Driver ID]],tblDrivers[Driver ID],0)),""))</f>
        <v/>
      </c>
      <c r="S271" s="26" t="n"/>
      <c r="T271" s="30" t="n"/>
      <c r="U27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7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7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71" s="23">
        <f>IF(COUNTA([@[Roster ID]],[@[Service Date]],[@[Route ID]],[@[Scheduled Start]],[@[Scheduled End]],[@[Driver ID]],[@[Vehicle ID]],[@Status],[@[Dispatch Notes]])=0,"",IF([@Status]="Canceled","Not Required",IF(AND([@[Driver Check]]="OK",[@[Vehicle Check]]="OK",[@[Schedule Check]]="OK"),"OK","Review")))</f>
        <v/>
      </c>
      <c r="Y271" s="58">
        <f>IF(OR([@[Service Date]]="",[@[Scheduled Start]]=""),"",IFERROR([@[Service Date]]+[@[Scheduled Start]],""))</f>
        <v/>
      </c>
      <c r="Z271" s="58">
        <f>IF(OR([@[Service Date]]="",[@[Scheduled Start]]="",[@[Scheduled End]]=""),"",IFERROR([@[Service Date]]+[@[Scheduled End]]+IF([@[Scheduled End]]&lt;[@[Scheduled Start]],1,0),""))</f>
        <v/>
      </c>
    </row>
    <row r="272">
      <c r="A272" s="26" t="n"/>
      <c r="B272" s="56" t="n"/>
      <c r="C272" s="23">
        <f>IF([@[Service Date]]="","",TEXT([@[Service Date]],"ddd"))</f>
        <v/>
      </c>
      <c r="D272" s="26" t="n"/>
      <c r="E272" s="24">
        <f>IF([@[Route ID]]="","",IFERROR(INDEX(tblRoutes[Route Name],MATCH([@[Route ID]],tblRoutes[Route ID],0)),"Not Found"))</f>
        <v/>
      </c>
      <c r="F272" s="24">
        <f>IF([@[Route ID]]="","",IFERROR(INDEX(tblRoutes[Origin],MATCH([@[Route ID]],tblRoutes[Route ID],0)),"Not Found"))</f>
        <v/>
      </c>
      <c r="G272" s="24">
        <f>IF([@[Route ID]]="","",IFERROR(INDEX(tblRoutes[Destination],MATCH([@[Route ID]],tblRoutes[Route ID],0)),"Not Found"))</f>
        <v/>
      </c>
      <c r="H272" s="28" t="n"/>
      <c r="I272" s="28" t="n"/>
      <c r="J272" s="25">
        <f>IF(OR([@[Start Date/Time]]="",[@[End Date/Time]]=""),"",IFERROR(([@[End Date/Time]]-[@[Start Date/Time]])*24,""))</f>
        <v/>
      </c>
      <c r="K272" s="26" t="n"/>
      <c r="L272" s="24">
        <f>IF([@[Driver ID]]="","",IFERROR(INDEX(tblDrivers[Driver Name],MATCH([@[Driver ID]],tblDrivers[Driver ID],0)),"Not Found"))</f>
        <v/>
      </c>
      <c r="M272" s="26" t="n"/>
      <c r="N272" s="24">
        <f>IF([@[Vehicle ID]]="","",IFERROR(INDEX(tblVehicles[Unit Description],MATCH([@[Vehicle ID]],tblVehicles[Vehicle ID],0)),"Not Found"))</f>
        <v/>
      </c>
      <c r="O272" s="53">
        <f>IF([@[Route ID]]="","",IFERROR(INDEX(tblRoutes[Scheduled Miles],MATCH([@[Route ID]],tblRoutes[Route ID],0)),""))</f>
        <v/>
      </c>
      <c r="P272" s="16">
        <f>IF([@[Route ID]]="","",IFERROR(INDEX(tblRoutes[Planned Stops],MATCH([@[Route ID]],tblRoutes[Route ID],0)),""))</f>
        <v/>
      </c>
      <c r="Q272" s="53">
        <f>IF(OR([@[Scheduled Miles]]="",[@[Vehicle ID]]=""),"",IFERROR([@[Scheduled Miles]]/INDEX(tblVehicles[MPG],MATCH([@[Vehicle ID]],tblVehicles[Vehicle ID],0)),""))</f>
        <v/>
      </c>
      <c r="R272" s="57">
        <f>IF(OR([@[Estimated Gallons]]="",[@[Estimated Hours]]="",[@[Driver ID]]=""),"",IFERROR([@[Estimated Gallons]]*'Settings'!$B$4+[@[Scheduled Miles]]*'Settings'!$B$5+[@[Estimated Hours]]*INDEX(tblDrivers[Hourly Rate],MATCH([@[Driver ID]],tblDrivers[Driver ID],0)),""))</f>
        <v/>
      </c>
      <c r="S272" s="26" t="n"/>
      <c r="T272" s="30" t="n"/>
      <c r="U27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7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7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72" s="23">
        <f>IF(COUNTA([@[Roster ID]],[@[Service Date]],[@[Route ID]],[@[Scheduled Start]],[@[Scheduled End]],[@[Driver ID]],[@[Vehicle ID]],[@Status],[@[Dispatch Notes]])=0,"",IF([@Status]="Canceled","Not Required",IF(AND([@[Driver Check]]="OK",[@[Vehicle Check]]="OK",[@[Schedule Check]]="OK"),"OK","Review")))</f>
        <v/>
      </c>
      <c r="Y272" s="58">
        <f>IF(OR([@[Service Date]]="",[@[Scheduled Start]]=""),"",IFERROR([@[Service Date]]+[@[Scheduled Start]],""))</f>
        <v/>
      </c>
      <c r="Z272" s="58">
        <f>IF(OR([@[Service Date]]="",[@[Scheduled Start]]="",[@[Scheduled End]]=""),"",IFERROR([@[Service Date]]+[@[Scheduled End]]+IF([@[Scheduled End]]&lt;[@[Scheduled Start]],1,0),""))</f>
        <v/>
      </c>
    </row>
    <row r="273">
      <c r="A273" s="26" t="n"/>
      <c r="B273" s="56" t="n"/>
      <c r="C273" s="23">
        <f>IF([@[Service Date]]="","",TEXT([@[Service Date]],"ddd"))</f>
        <v/>
      </c>
      <c r="D273" s="26" t="n"/>
      <c r="E273" s="24">
        <f>IF([@[Route ID]]="","",IFERROR(INDEX(tblRoutes[Route Name],MATCH([@[Route ID]],tblRoutes[Route ID],0)),"Not Found"))</f>
        <v/>
      </c>
      <c r="F273" s="24">
        <f>IF([@[Route ID]]="","",IFERROR(INDEX(tblRoutes[Origin],MATCH([@[Route ID]],tblRoutes[Route ID],0)),"Not Found"))</f>
        <v/>
      </c>
      <c r="G273" s="24">
        <f>IF([@[Route ID]]="","",IFERROR(INDEX(tblRoutes[Destination],MATCH([@[Route ID]],tblRoutes[Route ID],0)),"Not Found"))</f>
        <v/>
      </c>
      <c r="H273" s="28" t="n"/>
      <c r="I273" s="28" t="n"/>
      <c r="J273" s="25">
        <f>IF(OR([@[Start Date/Time]]="",[@[End Date/Time]]=""),"",IFERROR(([@[End Date/Time]]-[@[Start Date/Time]])*24,""))</f>
        <v/>
      </c>
      <c r="K273" s="26" t="n"/>
      <c r="L273" s="24">
        <f>IF([@[Driver ID]]="","",IFERROR(INDEX(tblDrivers[Driver Name],MATCH([@[Driver ID]],tblDrivers[Driver ID],0)),"Not Found"))</f>
        <v/>
      </c>
      <c r="M273" s="26" t="n"/>
      <c r="N273" s="24">
        <f>IF([@[Vehicle ID]]="","",IFERROR(INDEX(tblVehicles[Unit Description],MATCH([@[Vehicle ID]],tblVehicles[Vehicle ID],0)),"Not Found"))</f>
        <v/>
      </c>
      <c r="O273" s="53">
        <f>IF([@[Route ID]]="","",IFERROR(INDEX(tblRoutes[Scheduled Miles],MATCH([@[Route ID]],tblRoutes[Route ID],0)),""))</f>
        <v/>
      </c>
      <c r="P273" s="16">
        <f>IF([@[Route ID]]="","",IFERROR(INDEX(tblRoutes[Planned Stops],MATCH([@[Route ID]],tblRoutes[Route ID],0)),""))</f>
        <v/>
      </c>
      <c r="Q273" s="53">
        <f>IF(OR([@[Scheduled Miles]]="",[@[Vehicle ID]]=""),"",IFERROR([@[Scheduled Miles]]/INDEX(tblVehicles[MPG],MATCH([@[Vehicle ID]],tblVehicles[Vehicle ID],0)),""))</f>
        <v/>
      </c>
      <c r="R273" s="57">
        <f>IF(OR([@[Estimated Gallons]]="",[@[Estimated Hours]]="",[@[Driver ID]]=""),"",IFERROR([@[Estimated Gallons]]*'Settings'!$B$4+[@[Scheduled Miles]]*'Settings'!$B$5+[@[Estimated Hours]]*INDEX(tblDrivers[Hourly Rate],MATCH([@[Driver ID]],tblDrivers[Driver ID],0)),""))</f>
        <v/>
      </c>
      <c r="S273" s="26" t="n"/>
      <c r="T273" s="30" t="n"/>
      <c r="U27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7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7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73" s="23">
        <f>IF(COUNTA([@[Roster ID]],[@[Service Date]],[@[Route ID]],[@[Scheduled Start]],[@[Scheduled End]],[@[Driver ID]],[@[Vehicle ID]],[@Status],[@[Dispatch Notes]])=0,"",IF([@Status]="Canceled","Not Required",IF(AND([@[Driver Check]]="OK",[@[Vehicle Check]]="OK",[@[Schedule Check]]="OK"),"OK","Review")))</f>
        <v/>
      </c>
      <c r="Y273" s="58">
        <f>IF(OR([@[Service Date]]="",[@[Scheduled Start]]=""),"",IFERROR([@[Service Date]]+[@[Scheduled Start]],""))</f>
        <v/>
      </c>
      <c r="Z273" s="58">
        <f>IF(OR([@[Service Date]]="",[@[Scheduled Start]]="",[@[Scheduled End]]=""),"",IFERROR([@[Service Date]]+[@[Scheduled End]]+IF([@[Scheduled End]]&lt;[@[Scheduled Start]],1,0),""))</f>
        <v/>
      </c>
    </row>
    <row r="274">
      <c r="A274" s="26" t="n"/>
      <c r="B274" s="56" t="n"/>
      <c r="C274" s="23">
        <f>IF([@[Service Date]]="","",TEXT([@[Service Date]],"ddd"))</f>
        <v/>
      </c>
      <c r="D274" s="26" t="n"/>
      <c r="E274" s="24">
        <f>IF([@[Route ID]]="","",IFERROR(INDEX(tblRoutes[Route Name],MATCH([@[Route ID]],tblRoutes[Route ID],0)),"Not Found"))</f>
        <v/>
      </c>
      <c r="F274" s="24">
        <f>IF([@[Route ID]]="","",IFERROR(INDEX(tblRoutes[Origin],MATCH([@[Route ID]],tblRoutes[Route ID],0)),"Not Found"))</f>
        <v/>
      </c>
      <c r="G274" s="24">
        <f>IF([@[Route ID]]="","",IFERROR(INDEX(tblRoutes[Destination],MATCH([@[Route ID]],tblRoutes[Route ID],0)),"Not Found"))</f>
        <v/>
      </c>
      <c r="H274" s="28" t="n"/>
      <c r="I274" s="28" t="n"/>
      <c r="J274" s="25">
        <f>IF(OR([@[Start Date/Time]]="",[@[End Date/Time]]=""),"",IFERROR(([@[End Date/Time]]-[@[Start Date/Time]])*24,""))</f>
        <v/>
      </c>
      <c r="K274" s="26" t="n"/>
      <c r="L274" s="24">
        <f>IF([@[Driver ID]]="","",IFERROR(INDEX(tblDrivers[Driver Name],MATCH([@[Driver ID]],tblDrivers[Driver ID],0)),"Not Found"))</f>
        <v/>
      </c>
      <c r="M274" s="26" t="n"/>
      <c r="N274" s="24">
        <f>IF([@[Vehicle ID]]="","",IFERROR(INDEX(tblVehicles[Unit Description],MATCH([@[Vehicle ID]],tblVehicles[Vehicle ID],0)),"Not Found"))</f>
        <v/>
      </c>
      <c r="O274" s="53">
        <f>IF([@[Route ID]]="","",IFERROR(INDEX(tblRoutes[Scheduled Miles],MATCH([@[Route ID]],tblRoutes[Route ID],0)),""))</f>
        <v/>
      </c>
      <c r="P274" s="16">
        <f>IF([@[Route ID]]="","",IFERROR(INDEX(tblRoutes[Planned Stops],MATCH([@[Route ID]],tblRoutes[Route ID],0)),""))</f>
        <v/>
      </c>
      <c r="Q274" s="53">
        <f>IF(OR([@[Scheduled Miles]]="",[@[Vehicle ID]]=""),"",IFERROR([@[Scheduled Miles]]/INDEX(tblVehicles[MPG],MATCH([@[Vehicle ID]],tblVehicles[Vehicle ID],0)),""))</f>
        <v/>
      </c>
      <c r="R274" s="57">
        <f>IF(OR([@[Estimated Gallons]]="",[@[Estimated Hours]]="",[@[Driver ID]]=""),"",IFERROR([@[Estimated Gallons]]*'Settings'!$B$4+[@[Scheduled Miles]]*'Settings'!$B$5+[@[Estimated Hours]]*INDEX(tblDrivers[Hourly Rate],MATCH([@[Driver ID]],tblDrivers[Driver ID],0)),""))</f>
        <v/>
      </c>
      <c r="S274" s="26" t="n"/>
      <c r="T274" s="30" t="n"/>
      <c r="U27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7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7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74" s="23">
        <f>IF(COUNTA([@[Roster ID]],[@[Service Date]],[@[Route ID]],[@[Scheduled Start]],[@[Scheduled End]],[@[Driver ID]],[@[Vehicle ID]],[@Status],[@[Dispatch Notes]])=0,"",IF([@Status]="Canceled","Not Required",IF(AND([@[Driver Check]]="OK",[@[Vehicle Check]]="OK",[@[Schedule Check]]="OK"),"OK","Review")))</f>
        <v/>
      </c>
      <c r="Y274" s="58">
        <f>IF(OR([@[Service Date]]="",[@[Scheduled Start]]=""),"",IFERROR([@[Service Date]]+[@[Scheduled Start]],""))</f>
        <v/>
      </c>
      <c r="Z274" s="58">
        <f>IF(OR([@[Service Date]]="",[@[Scheduled Start]]="",[@[Scheduled End]]=""),"",IFERROR([@[Service Date]]+[@[Scheduled End]]+IF([@[Scheduled End]]&lt;[@[Scheduled Start]],1,0),""))</f>
        <v/>
      </c>
    </row>
    <row r="275">
      <c r="A275" s="26" t="n"/>
      <c r="B275" s="56" t="n"/>
      <c r="C275" s="23">
        <f>IF([@[Service Date]]="","",TEXT([@[Service Date]],"ddd"))</f>
        <v/>
      </c>
      <c r="D275" s="26" t="n"/>
      <c r="E275" s="24">
        <f>IF([@[Route ID]]="","",IFERROR(INDEX(tblRoutes[Route Name],MATCH([@[Route ID]],tblRoutes[Route ID],0)),"Not Found"))</f>
        <v/>
      </c>
      <c r="F275" s="24">
        <f>IF([@[Route ID]]="","",IFERROR(INDEX(tblRoutes[Origin],MATCH([@[Route ID]],tblRoutes[Route ID],0)),"Not Found"))</f>
        <v/>
      </c>
      <c r="G275" s="24">
        <f>IF([@[Route ID]]="","",IFERROR(INDEX(tblRoutes[Destination],MATCH([@[Route ID]],tblRoutes[Route ID],0)),"Not Found"))</f>
        <v/>
      </c>
      <c r="H275" s="28" t="n"/>
      <c r="I275" s="28" t="n"/>
      <c r="J275" s="25">
        <f>IF(OR([@[Start Date/Time]]="",[@[End Date/Time]]=""),"",IFERROR(([@[End Date/Time]]-[@[Start Date/Time]])*24,""))</f>
        <v/>
      </c>
      <c r="K275" s="26" t="n"/>
      <c r="L275" s="24">
        <f>IF([@[Driver ID]]="","",IFERROR(INDEX(tblDrivers[Driver Name],MATCH([@[Driver ID]],tblDrivers[Driver ID],0)),"Not Found"))</f>
        <v/>
      </c>
      <c r="M275" s="26" t="n"/>
      <c r="N275" s="24">
        <f>IF([@[Vehicle ID]]="","",IFERROR(INDEX(tblVehicles[Unit Description],MATCH([@[Vehicle ID]],tblVehicles[Vehicle ID],0)),"Not Found"))</f>
        <v/>
      </c>
      <c r="O275" s="53">
        <f>IF([@[Route ID]]="","",IFERROR(INDEX(tblRoutes[Scheduled Miles],MATCH([@[Route ID]],tblRoutes[Route ID],0)),""))</f>
        <v/>
      </c>
      <c r="P275" s="16">
        <f>IF([@[Route ID]]="","",IFERROR(INDEX(tblRoutes[Planned Stops],MATCH([@[Route ID]],tblRoutes[Route ID],0)),""))</f>
        <v/>
      </c>
      <c r="Q275" s="53">
        <f>IF(OR([@[Scheduled Miles]]="",[@[Vehicle ID]]=""),"",IFERROR([@[Scheduled Miles]]/INDEX(tblVehicles[MPG],MATCH([@[Vehicle ID]],tblVehicles[Vehicle ID],0)),""))</f>
        <v/>
      </c>
      <c r="R275" s="57">
        <f>IF(OR([@[Estimated Gallons]]="",[@[Estimated Hours]]="",[@[Driver ID]]=""),"",IFERROR([@[Estimated Gallons]]*'Settings'!$B$4+[@[Scheduled Miles]]*'Settings'!$B$5+[@[Estimated Hours]]*INDEX(tblDrivers[Hourly Rate],MATCH([@[Driver ID]],tblDrivers[Driver ID],0)),""))</f>
        <v/>
      </c>
      <c r="S275" s="26" t="n"/>
      <c r="T275" s="30" t="n"/>
      <c r="U27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7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7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75" s="23">
        <f>IF(COUNTA([@[Roster ID]],[@[Service Date]],[@[Route ID]],[@[Scheduled Start]],[@[Scheduled End]],[@[Driver ID]],[@[Vehicle ID]],[@Status],[@[Dispatch Notes]])=0,"",IF([@Status]="Canceled","Not Required",IF(AND([@[Driver Check]]="OK",[@[Vehicle Check]]="OK",[@[Schedule Check]]="OK"),"OK","Review")))</f>
        <v/>
      </c>
      <c r="Y275" s="58">
        <f>IF(OR([@[Service Date]]="",[@[Scheduled Start]]=""),"",IFERROR([@[Service Date]]+[@[Scheduled Start]],""))</f>
        <v/>
      </c>
      <c r="Z275" s="58">
        <f>IF(OR([@[Service Date]]="",[@[Scheduled Start]]="",[@[Scheduled End]]=""),"",IFERROR([@[Service Date]]+[@[Scheduled End]]+IF([@[Scheduled End]]&lt;[@[Scheduled Start]],1,0),""))</f>
        <v/>
      </c>
    </row>
    <row r="276">
      <c r="A276" s="26" t="n"/>
      <c r="B276" s="56" t="n"/>
      <c r="C276" s="23">
        <f>IF([@[Service Date]]="","",TEXT([@[Service Date]],"ddd"))</f>
        <v/>
      </c>
      <c r="D276" s="26" t="n"/>
      <c r="E276" s="24">
        <f>IF([@[Route ID]]="","",IFERROR(INDEX(tblRoutes[Route Name],MATCH([@[Route ID]],tblRoutes[Route ID],0)),"Not Found"))</f>
        <v/>
      </c>
      <c r="F276" s="24">
        <f>IF([@[Route ID]]="","",IFERROR(INDEX(tblRoutes[Origin],MATCH([@[Route ID]],tblRoutes[Route ID],0)),"Not Found"))</f>
        <v/>
      </c>
      <c r="G276" s="24">
        <f>IF([@[Route ID]]="","",IFERROR(INDEX(tblRoutes[Destination],MATCH([@[Route ID]],tblRoutes[Route ID],0)),"Not Found"))</f>
        <v/>
      </c>
      <c r="H276" s="28" t="n"/>
      <c r="I276" s="28" t="n"/>
      <c r="J276" s="25">
        <f>IF(OR([@[Start Date/Time]]="",[@[End Date/Time]]=""),"",IFERROR(([@[End Date/Time]]-[@[Start Date/Time]])*24,""))</f>
        <v/>
      </c>
      <c r="K276" s="26" t="n"/>
      <c r="L276" s="24">
        <f>IF([@[Driver ID]]="","",IFERROR(INDEX(tblDrivers[Driver Name],MATCH([@[Driver ID]],tblDrivers[Driver ID],0)),"Not Found"))</f>
        <v/>
      </c>
      <c r="M276" s="26" t="n"/>
      <c r="N276" s="24">
        <f>IF([@[Vehicle ID]]="","",IFERROR(INDEX(tblVehicles[Unit Description],MATCH([@[Vehicle ID]],tblVehicles[Vehicle ID],0)),"Not Found"))</f>
        <v/>
      </c>
      <c r="O276" s="53">
        <f>IF([@[Route ID]]="","",IFERROR(INDEX(tblRoutes[Scheduled Miles],MATCH([@[Route ID]],tblRoutes[Route ID],0)),""))</f>
        <v/>
      </c>
      <c r="P276" s="16">
        <f>IF([@[Route ID]]="","",IFERROR(INDEX(tblRoutes[Planned Stops],MATCH([@[Route ID]],tblRoutes[Route ID],0)),""))</f>
        <v/>
      </c>
      <c r="Q276" s="53">
        <f>IF(OR([@[Scheduled Miles]]="",[@[Vehicle ID]]=""),"",IFERROR([@[Scheduled Miles]]/INDEX(tblVehicles[MPG],MATCH([@[Vehicle ID]],tblVehicles[Vehicle ID],0)),""))</f>
        <v/>
      </c>
      <c r="R276" s="57">
        <f>IF(OR([@[Estimated Gallons]]="",[@[Estimated Hours]]="",[@[Driver ID]]=""),"",IFERROR([@[Estimated Gallons]]*'Settings'!$B$4+[@[Scheduled Miles]]*'Settings'!$B$5+[@[Estimated Hours]]*INDEX(tblDrivers[Hourly Rate],MATCH([@[Driver ID]],tblDrivers[Driver ID],0)),""))</f>
        <v/>
      </c>
      <c r="S276" s="26" t="n"/>
      <c r="T276" s="30" t="n"/>
      <c r="U27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7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7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76" s="23">
        <f>IF(COUNTA([@[Roster ID]],[@[Service Date]],[@[Route ID]],[@[Scheduled Start]],[@[Scheduled End]],[@[Driver ID]],[@[Vehicle ID]],[@Status],[@[Dispatch Notes]])=0,"",IF([@Status]="Canceled","Not Required",IF(AND([@[Driver Check]]="OK",[@[Vehicle Check]]="OK",[@[Schedule Check]]="OK"),"OK","Review")))</f>
        <v/>
      </c>
      <c r="Y276" s="58">
        <f>IF(OR([@[Service Date]]="",[@[Scheduled Start]]=""),"",IFERROR([@[Service Date]]+[@[Scheduled Start]],""))</f>
        <v/>
      </c>
      <c r="Z276" s="58">
        <f>IF(OR([@[Service Date]]="",[@[Scheduled Start]]="",[@[Scheduled End]]=""),"",IFERROR([@[Service Date]]+[@[Scheduled End]]+IF([@[Scheduled End]]&lt;[@[Scheduled Start]],1,0),""))</f>
        <v/>
      </c>
    </row>
    <row r="277">
      <c r="A277" s="26" t="n"/>
      <c r="B277" s="56" t="n"/>
      <c r="C277" s="23">
        <f>IF([@[Service Date]]="","",TEXT([@[Service Date]],"ddd"))</f>
        <v/>
      </c>
      <c r="D277" s="26" t="n"/>
      <c r="E277" s="24">
        <f>IF([@[Route ID]]="","",IFERROR(INDEX(tblRoutes[Route Name],MATCH([@[Route ID]],tblRoutes[Route ID],0)),"Not Found"))</f>
        <v/>
      </c>
      <c r="F277" s="24">
        <f>IF([@[Route ID]]="","",IFERROR(INDEX(tblRoutes[Origin],MATCH([@[Route ID]],tblRoutes[Route ID],0)),"Not Found"))</f>
        <v/>
      </c>
      <c r="G277" s="24">
        <f>IF([@[Route ID]]="","",IFERROR(INDEX(tblRoutes[Destination],MATCH([@[Route ID]],tblRoutes[Route ID],0)),"Not Found"))</f>
        <v/>
      </c>
      <c r="H277" s="28" t="n"/>
      <c r="I277" s="28" t="n"/>
      <c r="J277" s="25">
        <f>IF(OR([@[Start Date/Time]]="",[@[End Date/Time]]=""),"",IFERROR(([@[End Date/Time]]-[@[Start Date/Time]])*24,""))</f>
        <v/>
      </c>
      <c r="K277" s="26" t="n"/>
      <c r="L277" s="24">
        <f>IF([@[Driver ID]]="","",IFERROR(INDEX(tblDrivers[Driver Name],MATCH([@[Driver ID]],tblDrivers[Driver ID],0)),"Not Found"))</f>
        <v/>
      </c>
      <c r="M277" s="26" t="n"/>
      <c r="N277" s="24">
        <f>IF([@[Vehicle ID]]="","",IFERROR(INDEX(tblVehicles[Unit Description],MATCH([@[Vehicle ID]],tblVehicles[Vehicle ID],0)),"Not Found"))</f>
        <v/>
      </c>
      <c r="O277" s="53">
        <f>IF([@[Route ID]]="","",IFERROR(INDEX(tblRoutes[Scheduled Miles],MATCH([@[Route ID]],tblRoutes[Route ID],0)),""))</f>
        <v/>
      </c>
      <c r="P277" s="16">
        <f>IF([@[Route ID]]="","",IFERROR(INDEX(tblRoutes[Planned Stops],MATCH([@[Route ID]],tblRoutes[Route ID],0)),""))</f>
        <v/>
      </c>
      <c r="Q277" s="53">
        <f>IF(OR([@[Scheduled Miles]]="",[@[Vehicle ID]]=""),"",IFERROR([@[Scheduled Miles]]/INDEX(tblVehicles[MPG],MATCH([@[Vehicle ID]],tblVehicles[Vehicle ID],0)),""))</f>
        <v/>
      </c>
      <c r="R277" s="57">
        <f>IF(OR([@[Estimated Gallons]]="",[@[Estimated Hours]]="",[@[Driver ID]]=""),"",IFERROR([@[Estimated Gallons]]*'Settings'!$B$4+[@[Scheduled Miles]]*'Settings'!$B$5+[@[Estimated Hours]]*INDEX(tblDrivers[Hourly Rate],MATCH([@[Driver ID]],tblDrivers[Driver ID],0)),""))</f>
        <v/>
      </c>
      <c r="S277" s="26" t="n"/>
      <c r="T277" s="30" t="n"/>
      <c r="U27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7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7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77" s="23">
        <f>IF(COUNTA([@[Roster ID]],[@[Service Date]],[@[Route ID]],[@[Scheduled Start]],[@[Scheduled End]],[@[Driver ID]],[@[Vehicle ID]],[@Status],[@[Dispatch Notes]])=0,"",IF([@Status]="Canceled","Not Required",IF(AND([@[Driver Check]]="OK",[@[Vehicle Check]]="OK",[@[Schedule Check]]="OK"),"OK","Review")))</f>
        <v/>
      </c>
      <c r="Y277" s="58">
        <f>IF(OR([@[Service Date]]="",[@[Scheduled Start]]=""),"",IFERROR([@[Service Date]]+[@[Scheduled Start]],""))</f>
        <v/>
      </c>
      <c r="Z277" s="58">
        <f>IF(OR([@[Service Date]]="",[@[Scheduled Start]]="",[@[Scheduled End]]=""),"",IFERROR([@[Service Date]]+[@[Scheduled End]]+IF([@[Scheduled End]]&lt;[@[Scheduled Start]],1,0),""))</f>
        <v/>
      </c>
    </row>
    <row r="278">
      <c r="A278" s="26" t="n"/>
      <c r="B278" s="56" t="n"/>
      <c r="C278" s="23">
        <f>IF([@[Service Date]]="","",TEXT([@[Service Date]],"ddd"))</f>
        <v/>
      </c>
      <c r="D278" s="26" t="n"/>
      <c r="E278" s="24">
        <f>IF([@[Route ID]]="","",IFERROR(INDEX(tblRoutes[Route Name],MATCH([@[Route ID]],tblRoutes[Route ID],0)),"Not Found"))</f>
        <v/>
      </c>
      <c r="F278" s="24">
        <f>IF([@[Route ID]]="","",IFERROR(INDEX(tblRoutes[Origin],MATCH([@[Route ID]],tblRoutes[Route ID],0)),"Not Found"))</f>
        <v/>
      </c>
      <c r="G278" s="24">
        <f>IF([@[Route ID]]="","",IFERROR(INDEX(tblRoutes[Destination],MATCH([@[Route ID]],tblRoutes[Route ID],0)),"Not Found"))</f>
        <v/>
      </c>
      <c r="H278" s="28" t="n"/>
      <c r="I278" s="28" t="n"/>
      <c r="J278" s="25">
        <f>IF(OR([@[Start Date/Time]]="",[@[End Date/Time]]=""),"",IFERROR(([@[End Date/Time]]-[@[Start Date/Time]])*24,""))</f>
        <v/>
      </c>
      <c r="K278" s="26" t="n"/>
      <c r="L278" s="24">
        <f>IF([@[Driver ID]]="","",IFERROR(INDEX(tblDrivers[Driver Name],MATCH([@[Driver ID]],tblDrivers[Driver ID],0)),"Not Found"))</f>
        <v/>
      </c>
      <c r="M278" s="26" t="n"/>
      <c r="N278" s="24">
        <f>IF([@[Vehicle ID]]="","",IFERROR(INDEX(tblVehicles[Unit Description],MATCH([@[Vehicle ID]],tblVehicles[Vehicle ID],0)),"Not Found"))</f>
        <v/>
      </c>
      <c r="O278" s="53">
        <f>IF([@[Route ID]]="","",IFERROR(INDEX(tblRoutes[Scheduled Miles],MATCH([@[Route ID]],tblRoutes[Route ID],0)),""))</f>
        <v/>
      </c>
      <c r="P278" s="16">
        <f>IF([@[Route ID]]="","",IFERROR(INDEX(tblRoutes[Planned Stops],MATCH([@[Route ID]],tblRoutes[Route ID],0)),""))</f>
        <v/>
      </c>
      <c r="Q278" s="53">
        <f>IF(OR([@[Scheduled Miles]]="",[@[Vehicle ID]]=""),"",IFERROR([@[Scheduled Miles]]/INDEX(tblVehicles[MPG],MATCH([@[Vehicle ID]],tblVehicles[Vehicle ID],0)),""))</f>
        <v/>
      </c>
      <c r="R278" s="57">
        <f>IF(OR([@[Estimated Gallons]]="",[@[Estimated Hours]]="",[@[Driver ID]]=""),"",IFERROR([@[Estimated Gallons]]*'Settings'!$B$4+[@[Scheduled Miles]]*'Settings'!$B$5+[@[Estimated Hours]]*INDEX(tblDrivers[Hourly Rate],MATCH([@[Driver ID]],tblDrivers[Driver ID],0)),""))</f>
        <v/>
      </c>
      <c r="S278" s="26" t="n"/>
      <c r="T278" s="30" t="n"/>
      <c r="U27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7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7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78" s="23">
        <f>IF(COUNTA([@[Roster ID]],[@[Service Date]],[@[Route ID]],[@[Scheduled Start]],[@[Scheduled End]],[@[Driver ID]],[@[Vehicle ID]],[@Status],[@[Dispatch Notes]])=0,"",IF([@Status]="Canceled","Not Required",IF(AND([@[Driver Check]]="OK",[@[Vehicle Check]]="OK",[@[Schedule Check]]="OK"),"OK","Review")))</f>
        <v/>
      </c>
      <c r="Y278" s="58">
        <f>IF(OR([@[Service Date]]="",[@[Scheduled Start]]=""),"",IFERROR([@[Service Date]]+[@[Scheduled Start]],""))</f>
        <v/>
      </c>
      <c r="Z278" s="58">
        <f>IF(OR([@[Service Date]]="",[@[Scheduled Start]]="",[@[Scheduled End]]=""),"",IFERROR([@[Service Date]]+[@[Scheduled End]]+IF([@[Scheduled End]]&lt;[@[Scheduled Start]],1,0),""))</f>
        <v/>
      </c>
    </row>
    <row r="279">
      <c r="A279" s="26" t="n"/>
      <c r="B279" s="56" t="n"/>
      <c r="C279" s="23">
        <f>IF([@[Service Date]]="","",TEXT([@[Service Date]],"ddd"))</f>
        <v/>
      </c>
      <c r="D279" s="26" t="n"/>
      <c r="E279" s="24">
        <f>IF([@[Route ID]]="","",IFERROR(INDEX(tblRoutes[Route Name],MATCH([@[Route ID]],tblRoutes[Route ID],0)),"Not Found"))</f>
        <v/>
      </c>
      <c r="F279" s="24">
        <f>IF([@[Route ID]]="","",IFERROR(INDEX(tblRoutes[Origin],MATCH([@[Route ID]],tblRoutes[Route ID],0)),"Not Found"))</f>
        <v/>
      </c>
      <c r="G279" s="24">
        <f>IF([@[Route ID]]="","",IFERROR(INDEX(tblRoutes[Destination],MATCH([@[Route ID]],tblRoutes[Route ID],0)),"Not Found"))</f>
        <v/>
      </c>
      <c r="H279" s="28" t="n"/>
      <c r="I279" s="28" t="n"/>
      <c r="J279" s="25">
        <f>IF(OR([@[Start Date/Time]]="",[@[End Date/Time]]=""),"",IFERROR(([@[End Date/Time]]-[@[Start Date/Time]])*24,""))</f>
        <v/>
      </c>
      <c r="K279" s="26" t="n"/>
      <c r="L279" s="24">
        <f>IF([@[Driver ID]]="","",IFERROR(INDEX(tblDrivers[Driver Name],MATCH([@[Driver ID]],tblDrivers[Driver ID],0)),"Not Found"))</f>
        <v/>
      </c>
      <c r="M279" s="26" t="n"/>
      <c r="N279" s="24">
        <f>IF([@[Vehicle ID]]="","",IFERROR(INDEX(tblVehicles[Unit Description],MATCH([@[Vehicle ID]],tblVehicles[Vehicle ID],0)),"Not Found"))</f>
        <v/>
      </c>
      <c r="O279" s="53">
        <f>IF([@[Route ID]]="","",IFERROR(INDEX(tblRoutes[Scheduled Miles],MATCH([@[Route ID]],tblRoutes[Route ID],0)),""))</f>
        <v/>
      </c>
      <c r="P279" s="16">
        <f>IF([@[Route ID]]="","",IFERROR(INDEX(tblRoutes[Planned Stops],MATCH([@[Route ID]],tblRoutes[Route ID],0)),""))</f>
        <v/>
      </c>
      <c r="Q279" s="53">
        <f>IF(OR([@[Scheduled Miles]]="",[@[Vehicle ID]]=""),"",IFERROR([@[Scheduled Miles]]/INDEX(tblVehicles[MPG],MATCH([@[Vehicle ID]],tblVehicles[Vehicle ID],0)),""))</f>
        <v/>
      </c>
      <c r="R279" s="57">
        <f>IF(OR([@[Estimated Gallons]]="",[@[Estimated Hours]]="",[@[Driver ID]]=""),"",IFERROR([@[Estimated Gallons]]*'Settings'!$B$4+[@[Scheduled Miles]]*'Settings'!$B$5+[@[Estimated Hours]]*INDEX(tblDrivers[Hourly Rate],MATCH([@[Driver ID]],tblDrivers[Driver ID],0)),""))</f>
        <v/>
      </c>
      <c r="S279" s="26" t="n"/>
      <c r="T279" s="30" t="n"/>
      <c r="U27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7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7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79" s="23">
        <f>IF(COUNTA([@[Roster ID]],[@[Service Date]],[@[Route ID]],[@[Scheduled Start]],[@[Scheduled End]],[@[Driver ID]],[@[Vehicle ID]],[@Status],[@[Dispatch Notes]])=0,"",IF([@Status]="Canceled","Not Required",IF(AND([@[Driver Check]]="OK",[@[Vehicle Check]]="OK",[@[Schedule Check]]="OK"),"OK","Review")))</f>
        <v/>
      </c>
      <c r="Y279" s="58">
        <f>IF(OR([@[Service Date]]="",[@[Scheduled Start]]=""),"",IFERROR([@[Service Date]]+[@[Scheduled Start]],""))</f>
        <v/>
      </c>
      <c r="Z279" s="58">
        <f>IF(OR([@[Service Date]]="",[@[Scheduled Start]]="",[@[Scheduled End]]=""),"",IFERROR([@[Service Date]]+[@[Scheduled End]]+IF([@[Scheduled End]]&lt;[@[Scheduled Start]],1,0),""))</f>
        <v/>
      </c>
    </row>
    <row r="280">
      <c r="A280" s="26" t="n"/>
      <c r="B280" s="56" t="n"/>
      <c r="C280" s="23">
        <f>IF([@[Service Date]]="","",TEXT([@[Service Date]],"ddd"))</f>
        <v/>
      </c>
      <c r="D280" s="26" t="n"/>
      <c r="E280" s="24">
        <f>IF([@[Route ID]]="","",IFERROR(INDEX(tblRoutes[Route Name],MATCH([@[Route ID]],tblRoutes[Route ID],0)),"Not Found"))</f>
        <v/>
      </c>
      <c r="F280" s="24">
        <f>IF([@[Route ID]]="","",IFERROR(INDEX(tblRoutes[Origin],MATCH([@[Route ID]],tblRoutes[Route ID],0)),"Not Found"))</f>
        <v/>
      </c>
      <c r="G280" s="24">
        <f>IF([@[Route ID]]="","",IFERROR(INDEX(tblRoutes[Destination],MATCH([@[Route ID]],tblRoutes[Route ID],0)),"Not Found"))</f>
        <v/>
      </c>
      <c r="H280" s="28" t="n"/>
      <c r="I280" s="28" t="n"/>
      <c r="J280" s="25">
        <f>IF(OR([@[Start Date/Time]]="",[@[End Date/Time]]=""),"",IFERROR(([@[End Date/Time]]-[@[Start Date/Time]])*24,""))</f>
        <v/>
      </c>
      <c r="K280" s="26" t="n"/>
      <c r="L280" s="24">
        <f>IF([@[Driver ID]]="","",IFERROR(INDEX(tblDrivers[Driver Name],MATCH([@[Driver ID]],tblDrivers[Driver ID],0)),"Not Found"))</f>
        <v/>
      </c>
      <c r="M280" s="26" t="n"/>
      <c r="N280" s="24">
        <f>IF([@[Vehicle ID]]="","",IFERROR(INDEX(tblVehicles[Unit Description],MATCH([@[Vehicle ID]],tblVehicles[Vehicle ID],0)),"Not Found"))</f>
        <v/>
      </c>
      <c r="O280" s="53">
        <f>IF([@[Route ID]]="","",IFERROR(INDEX(tblRoutes[Scheduled Miles],MATCH([@[Route ID]],tblRoutes[Route ID],0)),""))</f>
        <v/>
      </c>
      <c r="P280" s="16">
        <f>IF([@[Route ID]]="","",IFERROR(INDEX(tblRoutes[Planned Stops],MATCH([@[Route ID]],tblRoutes[Route ID],0)),""))</f>
        <v/>
      </c>
      <c r="Q280" s="53">
        <f>IF(OR([@[Scheduled Miles]]="",[@[Vehicle ID]]=""),"",IFERROR([@[Scheduled Miles]]/INDEX(tblVehicles[MPG],MATCH([@[Vehicle ID]],tblVehicles[Vehicle ID],0)),""))</f>
        <v/>
      </c>
      <c r="R280" s="57">
        <f>IF(OR([@[Estimated Gallons]]="",[@[Estimated Hours]]="",[@[Driver ID]]=""),"",IFERROR([@[Estimated Gallons]]*'Settings'!$B$4+[@[Scheduled Miles]]*'Settings'!$B$5+[@[Estimated Hours]]*INDEX(tblDrivers[Hourly Rate],MATCH([@[Driver ID]],tblDrivers[Driver ID],0)),""))</f>
        <v/>
      </c>
      <c r="S280" s="26" t="n"/>
      <c r="T280" s="30" t="n"/>
      <c r="U28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8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8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80" s="23">
        <f>IF(COUNTA([@[Roster ID]],[@[Service Date]],[@[Route ID]],[@[Scheduled Start]],[@[Scheduled End]],[@[Driver ID]],[@[Vehicle ID]],[@Status],[@[Dispatch Notes]])=0,"",IF([@Status]="Canceled","Not Required",IF(AND([@[Driver Check]]="OK",[@[Vehicle Check]]="OK",[@[Schedule Check]]="OK"),"OK","Review")))</f>
        <v/>
      </c>
      <c r="Y280" s="58">
        <f>IF(OR([@[Service Date]]="",[@[Scheduled Start]]=""),"",IFERROR([@[Service Date]]+[@[Scheduled Start]],""))</f>
        <v/>
      </c>
      <c r="Z280" s="58">
        <f>IF(OR([@[Service Date]]="",[@[Scheduled Start]]="",[@[Scheduled End]]=""),"",IFERROR([@[Service Date]]+[@[Scheduled End]]+IF([@[Scheduled End]]&lt;[@[Scheduled Start]],1,0),""))</f>
        <v/>
      </c>
    </row>
    <row r="281">
      <c r="A281" s="26" t="n"/>
      <c r="B281" s="56" t="n"/>
      <c r="C281" s="23">
        <f>IF([@[Service Date]]="","",TEXT([@[Service Date]],"ddd"))</f>
        <v/>
      </c>
      <c r="D281" s="26" t="n"/>
      <c r="E281" s="24">
        <f>IF([@[Route ID]]="","",IFERROR(INDEX(tblRoutes[Route Name],MATCH([@[Route ID]],tblRoutes[Route ID],0)),"Not Found"))</f>
        <v/>
      </c>
      <c r="F281" s="24">
        <f>IF([@[Route ID]]="","",IFERROR(INDEX(tblRoutes[Origin],MATCH([@[Route ID]],tblRoutes[Route ID],0)),"Not Found"))</f>
        <v/>
      </c>
      <c r="G281" s="24">
        <f>IF([@[Route ID]]="","",IFERROR(INDEX(tblRoutes[Destination],MATCH([@[Route ID]],tblRoutes[Route ID],0)),"Not Found"))</f>
        <v/>
      </c>
      <c r="H281" s="28" t="n"/>
      <c r="I281" s="28" t="n"/>
      <c r="J281" s="25">
        <f>IF(OR([@[Start Date/Time]]="",[@[End Date/Time]]=""),"",IFERROR(([@[End Date/Time]]-[@[Start Date/Time]])*24,""))</f>
        <v/>
      </c>
      <c r="K281" s="26" t="n"/>
      <c r="L281" s="24">
        <f>IF([@[Driver ID]]="","",IFERROR(INDEX(tblDrivers[Driver Name],MATCH([@[Driver ID]],tblDrivers[Driver ID],0)),"Not Found"))</f>
        <v/>
      </c>
      <c r="M281" s="26" t="n"/>
      <c r="N281" s="24">
        <f>IF([@[Vehicle ID]]="","",IFERROR(INDEX(tblVehicles[Unit Description],MATCH([@[Vehicle ID]],tblVehicles[Vehicle ID],0)),"Not Found"))</f>
        <v/>
      </c>
      <c r="O281" s="53">
        <f>IF([@[Route ID]]="","",IFERROR(INDEX(tblRoutes[Scheduled Miles],MATCH([@[Route ID]],tblRoutes[Route ID],0)),""))</f>
        <v/>
      </c>
      <c r="P281" s="16">
        <f>IF([@[Route ID]]="","",IFERROR(INDEX(tblRoutes[Planned Stops],MATCH([@[Route ID]],tblRoutes[Route ID],0)),""))</f>
        <v/>
      </c>
      <c r="Q281" s="53">
        <f>IF(OR([@[Scheduled Miles]]="",[@[Vehicle ID]]=""),"",IFERROR([@[Scheduled Miles]]/INDEX(tblVehicles[MPG],MATCH([@[Vehicle ID]],tblVehicles[Vehicle ID],0)),""))</f>
        <v/>
      </c>
      <c r="R281" s="57">
        <f>IF(OR([@[Estimated Gallons]]="",[@[Estimated Hours]]="",[@[Driver ID]]=""),"",IFERROR([@[Estimated Gallons]]*'Settings'!$B$4+[@[Scheduled Miles]]*'Settings'!$B$5+[@[Estimated Hours]]*INDEX(tblDrivers[Hourly Rate],MATCH([@[Driver ID]],tblDrivers[Driver ID],0)),""))</f>
        <v/>
      </c>
      <c r="S281" s="26" t="n"/>
      <c r="T281" s="30" t="n"/>
      <c r="U28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8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8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81" s="23">
        <f>IF(COUNTA([@[Roster ID]],[@[Service Date]],[@[Route ID]],[@[Scheduled Start]],[@[Scheduled End]],[@[Driver ID]],[@[Vehicle ID]],[@Status],[@[Dispatch Notes]])=0,"",IF([@Status]="Canceled","Not Required",IF(AND([@[Driver Check]]="OK",[@[Vehicle Check]]="OK",[@[Schedule Check]]="OK"),"OK","Review")))</f>
        <v/>
      </c>
      <c r="Y281" s="58">
        <f>IF(OR([@[Service Date]]="",[@[Scheduled Start]]=""),"",IFERROR([@[Service Date]]+[@[Scheduled Start]],""))</f>
        <v/>
      </c>
      <c r="Z281" s="58">
        <f>IF(OR([@[Service Date]]="",[@[Scheduled Start]]="",[@[Scheduled End]]=""),"",IFERROR([@[Service Date]]+[@[Scheduled End]]+IF([@[Scheduled End]]&lt;[@[Scheduled Start]],1,0),""))</f>
        <v/>
      </c>
    </row>
    <row r="282">
      <c r="A282" s="26" t="n"/>
      <c r="B282" s="56" t="n"/>
      <c r="C282" s="23">
        <f>IF([@[Service Date]]="","",TEXT([@[Service Date]],"ddd"))</f>
        <v/>
      </c>
      <c r="D282" s="26" t="n"/>
      <c r="E282" s="24">
        <f>IF([@[Route ID]]="","",IFERROR(INDEX(tblRoutes[Route Name],MATCH([@[Route ID]],tblRoutes[Route ID],0)),"Not Found"))</f>
        <v/>
      </c>
      <c r="F282" s="24">
        <f>IF([@[Route ID]]="","",IFERROR(INDEX(tblRoutes[Origin],MATCH([@[Route ID]],tblRoutes[Route ID],0)),"Not Found"))</f>
        <v/>
      </c>
      <c r="G282" s="24">
        <f>IF([@[Route ID]]="","",IFERROR(INDEX(tblRoutes[Destination],MATCH([@[Route ID]],tblRoutes[Route ID],0)),"Not Found"))</f>
        <v/>
      </c>
      <c r="H282" s="28" t="n"/>
      <c r="I282" s="28" t="n"/>
      <c r="J282" s="25">
        <f>IF(OR([@[Start Date/Time]]="",[@[End Date/Time]]=""),"",IFERROR(([@[End Date/Time]]-[@[Start Date/Time]])*24,""))</f>
        <v/>
      </c>
      <c r="K282" s="26" t="n"/>
      <c r="L282" s="24">
        <f>IF([@[Driver ID]]="","",IFERROR(INDEX(tblDrivers[Driver Name],MATCH([@[Driver ID]],tblDrivers[Driver ID],0)),"Not Found"))</f>
        <v/>
      </c>
      <c r="M282" s="26" t="n"/>
      <c r="N282" s="24">
        <f>IF([@[Vehicle ID]]="","",IFERROR(INDEX(tblVehicles[Unit Description],MATCH([@[Vehicle ID]],tblVehicles[Vehicle ID],0)),"Not Found"))</f>
        <v/>
      </c>
      <c r="O282" s="53">
        <f>IF([@[Route ID]]="","",IFERROR(INDEX(tblRoutes[Scheduled Miles],MATCH([@[Route ID]],tblRoutes[Route ID],0)),""))</f>
        <v/>
      </c>
      <c r="P282" s="16">
        <f>IF([@[Route ID]]="","",IFERROR(INDEX(tblRoutes[Planned Stops],MATCH([@[Route ID]],tblRoutes[Route ID],0)),""))</f>
        <v/>
      </c>
      <c r="Q282" s="53">
        <f>IF(OR([@[Scheduled Miles]]="",[@[Vehicle ID]]=""),"",IFERROR([@[Scheduled Miles]]/INDEX(tblVehicles[MPG],MATCH([@[Vehicle ID]],tblVehicles[Vehicle ID],0)),""))</f>
        <v/>
      </c>
      <c r="R282" s="57">
        <f>IF(OR([@[Estimated Gallons]]="",[@[Estimated Hours]]="",[@[Driver ID]]=""),"",IFERROR([@[Estimated Gallons]]*'Settings'!$B$4+[@[Scheduled Miles]]*'Settings'!$B$5+[@[Estimated Hours]]*INDEX(tblDrivers[Hourly Rate],MATCH([@[Driver ID]],tblDrivers[Driver ID],0)),""))</f>
        <v/>
      </c>
      <c r="S282" s="26" t="n"/>
      <c r="T282" s="30" t="n"/>
      <c r="U28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8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8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82" s="23">
        <f>IF(COUNTA([@[Roster ID]],[@[Service Date]],[@[Route ID]],[@[Scheduled Start]],[@[Scheduled End]],[@[Driver ID]],[@[Vehicle ID]],[@Status],[@[Dispatch Notes]])=0,"",IF([@Status]="Canceled","Not Required",IF(AND([@[Driver Check]]="OK",[@[Vehicle Check]]="OK",[@[Schedule Check]]="OK"),"OK","Review")))</f>
        <v/>
      </c>
      <c r="Y282" s="58">
        <f>IF(OR([@[Service Date]]="",[@[Scheduled Start]]=""),"",IFERROR([@[Service Date]]+[@[Scheduled Start]],""))</f>
        <v/>
      </c>
      <c r="Z282" s="58">
        <f>IF(OR([@[Service Date]]="",[@[Scheduled Start]]="",[@[Scheduled End]]=""),"",IFERROR([@[Service Date]]+[@[Scheduled End]]+IF([@[Scheduled End]]&lt;[@[Scheduled Start]],1,0),""))</f>
        <v/>
      </c>
    </row>
    <row r="283">
      <c r="A283" s="26" t="n"/>
      <c r="B283" s="56" t="n"/>
      <c r="C283" s="23">
        <f>IF([@[Service Date]]="","",TEXT([@[Service Date]],"ddd"))</f>
        <v/>
      </c>
      <c r="D283" s="26" t="n"/>
      <c r="E283" s="24">
        <f>IF([@[Route ID]]="","",IFERROR(INDEX(tblRoutes[Route Name],MATCH([@[Route ID]],tblRoutes[Route ID],0)),"Not Found"))</f>
        <v/>
      </c>
      <c r="F283" s="24">
        <f>IF([@[Route ID]]="","",IFERROR(INDEX(tblRoutes[Origin],MATCH([@[Route ID]],tblRoutes[Route ID],0)),"Not Found"))</f>
        <v/>
      </c>
      <c r="G283" s="24">
        <f>IF([@[Route ID]]="","",IFERROR(INDEX(tblRoutes[Destination],MATCH([@[Route ID]],tblRoutes[Route ID],0)),"Not Found"))</f>
        <v/>
      </c>
      <c r="H283" s="28" t="n"/>
      <c r="I283" s="28" t="n"/>
      <c r="J283" s="25">
        <f>IF(OR([@[Start Date/Time]]="",[@[End Date/Time]]=""),"",IFERROR(([@[End Date/Time]]-[@[Start Date/Time]])*24,""))</f>
        <v/>
      </c>
      <c r="K283" s="26" t="n"/>
      <c r="L283" s="24">
        <f>IF([@[Driver ID]]="","",IFERROR(INDEX(tblDrivers[Driver Name],MATCH([@[Driver ID]],tblDrivers[Driver ID],0)),"Not Found"))</f>
        <v/>
      </c>
      <c r="M283" s="26" t="n"/>
      <c r="N283" s="24">
        <f>IF([@[Vehicle ID]]="","",IFERROR(INDEX(tblVehicles[Unit Description],MATCH([@[Vehicle ID]],tblVehicles[Vehicle ID],0)),"Not Found"))</f>
        <v/>
      </c>
      <c r="O283" s="53">
        <f>IF([@[Route ID]]="","",IFERROR(INDEX(tblRoutes[Scheduled Miles],MATCH([@[Route ID]],tblRoutes[Route ID],0)),""))</f>
        <v/>
      </c>
      <c r="P283" s="16">
        <f>IF([@[Route ID]]="","",IFERROR(INDEX(tblRoutes[Planned Stops],MATCH([@[Route ID]],tblRoutes[Route ID],0)),""))</f>
        <v/>
      </c>
      <c r="Q283" s="53">
        <f>IF(OR([@[Scheduled Miles]]="",[@[Vehicle ID]]=""),"",IFERROR([@[Scheduled Miles]]/INDEX(tblVehicles[MPG],MATCH([@[Vehicle ID]],tblVehicles[Vehicle ID],0)),""))</f>
        <v/>
      </c>
      <c r="R283" s="57">
        <f>IF(OR([@[Estimated Gallons]]="",[@[Estimated Hours]]="",[@[Driver ID]]=""),"",IFERROR([@[Estimated Gallons]]*'Settings'!$B$4+[@[Scheduled Miles]]*'Settings'!$B$5+[@[Estimated Hours]]*INDEX(tblDrivers[Hourly Rate],MATCH([@[Driver ID]],tblDrivers[Driver ID],0)),""))</f>
        <v/>
      </c>
      <c r="S283" s="26" t="n"/>
      <c r="T283" s="30" t="n"/>
      <c r="U28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8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8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83" s="23">
        <f>IF(COUNTA([@[Roster ID]],[@[Service Date]],[@[Route ID]],[@[Scheduled Start]],[@[Scheduled End]],[@[Driver ID]],[@[Vehicle ID]],[@Status],[@[Dispatch Notes]])=0,"",IF([@Status]="Canceled","Not Required",IF(AND([@[Driver Check]]="OK",[@[Vehicle Check]]="OK",[@[Schedule Check]]="OK"),"OK","Review")))</f>
        <v/>
      </c>
      <c r="Y283" s="58">
        <f>IF(OR([@[Service Date]]="",[@[Scheduled Start]]=""),"",IFERROR([@[Service Date]]+[@[Scheduled Start]],""))</f>
        <v/>
      </c>
      <c r="Z283" s="58">
        <f>IF(OR([@[Service Date]]="",[@[Scheduled Start]]="",[@[Scheduled End]]=""),"",IFERROR([@[Service Date]]+[@[Scheduled End]]+IF([@[Scheduled End]]&lt;[@[Scheduled Start]],1,0),""))</f>
        <v/>
      </c>
    </row>
    <row r="284">
      <c r="A284" s="26" t="n"/>
      <c r="B284" s="56" t="n"/>
      <c r="C284" s="23">
        <f>IF([@[Service Date]]="","",TEXT([@[Service Date]],"ddd"))</f>
        <v/>
      </c>
      <c r="D284" s="26" t="n"/>
      <c r="E284" s="24">
        <f>IF([@[Route ID]]="","",IFERROR(INDEX(tblRoutes[Route Name],MATCH([@[Route ID]],tblRoutes[Route ID],0)),"Not Found"))</f>
        <v/>
      </c>
      <c r="F284" s="24">
        <f>IF([@[Route ID]]="","",IFERROR(INDEX(tblRoutes[Origin],MATCH([@[Route ID]],tblRoutes[Route ID],0)),"Not Found"))</f>
        <v/>
      </c>
      <c r="G284" s="24">
        <f>IF([@[Route ID]]="","",IFERROR(INDEX(tblRoutes[Destination],MATCH([@[Route ID]],tblRoutes[Route ID],0)),"Not Found"))</f>
        <v/>
      </c>
      <c r="H284" s="28" t="n"/>
      <c r="I284" s="28" t="n"/>
      <c r="J284" s="25">
        <f>IF(OR([@[Start Date/Time]]="",[@[End Date/Time]]=""),"",IFERROR(([@[End Date/Time]]-[@[Start Date/Time]])*24,""))</f>
        <v/>
      </c>
      <c r="K284" s="26" t="n"/>
      <c r="L284" s="24">
        <f>IF([@[Driver ID]]="","",IFERROR(INDEX(tblDrivers[Driver Name],MATCH([@[Driver ID]],tblDrivers[Driver ID],0)),"Not Found"))</f>
        <v/>
      </c>
      <c r="M284" s="26" t="n"/>
      <c r="N284" s="24">
        <f>IF([@[Vehicle ID]]="","",IFERROR(INDEX(tblVehicles[Unit Description],MATCH([@[Vehicle ID]],tblVehicles[Vehicle ID],0)),"Not Found"))</f>
        <v/>
      </c>
      <c r="O284" s="53">
        <f>IF([@[Route ID]]="","",IFERROR(INDEX(tblRoutes[Scheduled Miles],MATCH([@[Route ID]],tblRoutes[Route ID],0)),""))</f>
        <v/>
      </c>
      <c r="P284" s="16">
        <f>IF([@[Route ID]]="","",IFERROR(INDEX(tblRoutes[Planned Stops],MATCH([@[Route ID]],tblRoutes[Route ID],0)),""))</f>
        <v/>
      </c>
      <c r="Q284" s="53">
        <f>IF(OR([@[Scheduled Miles]]="",[@[Vehicle ID]]=""),"",IFERROR([@[Scheduled Miles]]/INDEX(tblVehicles[MPG],MATCH([@[Vehicle ID]],tblVehicles[Vehicle ID],0)),""))</f>
        <v/>
      </c>
      <c r="R284" s="57">
        <f>IF(OR([@[Estimated Gallons]]="",[@[Estimated Hours]]="",[@[Driver ID]]=""),"",IFERROR([@[Estimated Gallons]]*'Settings'!$B$4+[@[Scheduled Miles]]*'Settings'!$B$5+[@[Estimated Hours]]*INDEX(tblDrivers[Hourly Rate],MATCH([@[Driver ID]],tblDrivers[Driver ID],0)),""))</f>
        <v/>
      </c>
      <c r="S284" s="26" t="n"/>
      <c r="T284" s="30" t="n"/>
      <c r="U28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8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8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84" s="23">
        <f>IF(COUNTA([@[Roster ID]],[@[Service Date]],[@[Route ID]],[@[Scheduled Start]],[@[Scheduled End]],[@[Driver ID]],[@[Vehicle ID]],[@Status],[@[Dispatch Notes]])=0,"",IF([@Status]="Canceled","Not Required",IF(AND([@[Driver Check]]="OK",[@[Vehicle Check]]="OK",[@[Schedule Check]]="OK"),"OK","Review")))</f>
        <v/>
      </c>
      <c r="Y284" s="58">
        <f>IF(OR([@[Service Date]]="",[@[Scheduled Start]]=""),"",IFERROR([@[Service Date]]+[@[Scheduled Start]],""))</f>
        <v/>
      </c>
      <c r="Z284" s="58">
        <f>IF(OR([@[Service Date]]="",[@[Scheduled Start]]="",[@[Scheduled End]]=""),"",IFERROR([@[Service Date]]+[@[Scheduled End]]+IF([@[Scheduled End]]&lt;[@[Scheduled Start]],1,0),""))</f>
        <v/>
      </c>
    </row>
    <row r="285">
      <c r="A285" s="26" t="n"/>
      <c r="B285" s="56" t="n"/>
      <c r="C285" s="23">
        <f>IF([@[Service Date]]="","",TEXT([@[Service Date]],"ddd"))</f>
        <v/>
      </c>
      <c r="D285" s="26" t="n"/>
      <c r="E285" s="24">
        <f>IF([@[Route ID]]="","",IFERROR(INDEX(tblRoutes[Route Name],MATCH([@[Route ID]],tblRoutes[Route ID],0)),"Not Found"))</f>
        <v/>
      </c>
      <c r="F285" s="24">
        <f>IF([@[Route ID]]="","",IFERROR(INDEX(tblRoutes[Origin],MATCH([@[Route ID]],tblRoutes[Route ID],0)),"Not Found"))</f>
        <v/>
      </c>
      <c r="G285" s="24">
        <f>IF([@[Route ID]]="","",IFERROR(INDEX(tblRoutes[Destination],MATCH([@[Route ID]],tblRoutes[Route ID],0)),"Not Found"))</f>
        <v/>
      </c>
      <c r="H285" s="28" t="n"/>
      <c r="I285" s="28" t="n"/>
      <c r="J285" s="25">
        <f>IF(OR([@[Start Date/Time]]="",[@[End Date/Time]]=""),"",IFERROR(([@[End Date/Time]]-[@[Start Date/Time]])*24,""))</f>
        <v/>
      </c>
      <c r="K285" s="26" t="n"/>
      <c r="L285" s="24">
        <f>IF([@[Driver ID]]="","",IFERROR(INDEX(tblDrivers[Driver Name],MATCH([@[Driver ID]],tblDrivers[Driver ID],0)),"Not Found"))</f>
        <v/>
      </c>
      <c r="M285" s="26" t="n"/>
      <c r="N285" s="24">
        <f>IF([@[Vehicle ID]]="","",IFERROR(INDEX(tblVehicles[Unit Description],MATCH([@[Vehicle ID]],tblVehicles[Vehicle ID],0)),"Not Found"))</f>
        <v/>
      </c>
      <c r="O285" s="53">
        <f>IF([@[Route ID]]="","",IFERROR(INDEX(tblRoutes[Scheduled Miles],MATCH([@[Route ID]],tblRoutes[Route ID],0)),""))</f>
        <v/>
      </c>
      <c r="P285" s="16">
        <f>IF([@[Route ID]]="","",IFERROR(INDEX(tblRoutes[Planned Stops],MATCH([@[Route ID]],tblRoutes[Route ID],0)),""))</f>
        <v/>
      </c>
      <c r="Q285" s="53">
        <f>IF(OR([@[Scheduled Miles]]="",[@[Vehicle ID]]=""),"",IFERROR([@[Scheduled Miles]]/INDEX(tblVehicles[MPG],MATCH([@[Vehicle ID]],tblVehicles[Vehicle ID],0)),""))</f>
        <v/>
      </c>
      <c r="R285" s="57">
        <f>IF(OR([@[Estimated Gallons]]="",[@[Estimated Hours]]="",[@[Driver ID]]=""),"",IFERROR([@[Estimated Gallons]]*'Settings'!$B$4+[@[Scheduled Miles]]*'Settings'!$B$5+[@[Estimated Hours]]*INDEX(tblDrivers[Hourly Rate],MATCH([@[Driver ID]],tblDrivers[Driver ID],0)),""))</f>
        <v/>
      </c>
      <c r="S285" s="26" t="n"/>
      <c r="T285" s="30" t="n"/>
      <c r="U28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8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8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85" s="23">
        <f>IF(COUNTA([@[Roster ID]],[@[Service Date]],[@[Route ID]],[@[Scheduled Start]],[@[Scheduled End]],[@[Driver ID]],[@[Vehicle ID]],[@Status],[@[Dispatch Notes]])=0,"",IF([@Status]="Canceled","Not Required",IF(AND([@[Driver Check]]="OK",[@[Vehicle Check]]="OK",[@[Schedule Check]]="OK"),"OK","Review")))</f>
        <v/>
      </c>
      <c r="Y285" s="58">
        <f>IF(OR([@[Service Date]]="",[@[Scheduled Start]]=""),"",IFERROR([@[Service Date]]+[@[Scheduled Start]],""))</f>
        <v/>
      </c>
      <c r="Z285" s="58">
        <f>IF(OR([@[Service Date]]="",[@[Scheduled Start]]="",[@[Scheduled End]]=""),"",IFERROR([@[Service Date]]+[@[Scheduled End]]+IF([@[Scheduled End]]&lt;[@[Scheduled Start]],1,0),""))</f>
        <v/>
      </c>
    </row>
    <row r="286">
      <c r="A286" s="26" t="n"/>
      <c r="B286" s="56" t="n"/>
      <c r="C286" s="23">
        <f>IF([@[Service Date]]="","",TEXT([@[Service Date]],"ddd"))</f>
        <v/>
      </c>
      <c r="D286" s="26" t="n"/>
      <c r="E286" s="24">
        <f>IF([@[Route ID]]="","",IFERROR(INDEX(tblRoutes[Route Name],MATCH([@[Route ID]],tblRoutes[Route ID],0)),"Not Found"))</f>
        <v/>
      </c>
      <c r="F286" s="24">
        <f>IF([@[Route ID]]="","",IFERROR(INDEX(tblRoutes[Origin],MATCH([@[Route ID]],tblRoutes[Route ID],0)),"Not Found"))</f>
        <v/>
      </c>
      <c r="G286" s="24">
        <f>IF([@[Route ID]]="","",IFERROR(INDEX(tblRoutes[Destination],MATCH([@[Route ID]],tblRoutes[Route ID],0)),"Not Found"))</f>
        <v/>
      </c>
      <c r="H286" s="28" t="n"/>
      <c r="I286" s="28" t="n"/>
      <c r="J286" s="25">
        <f>IF(OR([@[Start Date/Time]]="",[@[End Date/Time]]=""),"",IFERROR(([@[End Date/Time]]-[@[Start Date/Time]])*24,""))</f>
        <v/>
      </c>
      <c r="K286" s="26" t="n"/>
      <c r="L286" s="24">
        <f>IF([@[Driver ID]]="","",IFERROR(INDEX(tblDrivers[Driver Name],MATCH([@[Driver ID]],tblDrivers[Driver ID],0)),"Not Found"))</f>
        <v/>
      </c>
      <c r="M286" s="26" t="n"/>
      <c r="N286" s="24">
        <f>IF([@[Vehicle ID]]="","",IFERROR(INDEX(tblVehicles[Unit Description],MATCH([@[Vehicle ID]],tblVehicles[Vehicle ID],0)),"Not Found"))</f>
        <v/>
      </c>
      <c r="O286" s="53">
        <f>IF([@[Route ID]]="","",IFERROR(INDEX(tblRoutes[Scheduled Miles],MATCH([@[Route ID]],tblRoutes[Route ID],0)),""))</f>
        <v/>
      </c>
      <c r="P286" s="16">
        <f>IF([@[Route ID]]="","",IFERROR(INDEX(tblRoutes[Planned Stops],MATCH([@[Route ID]],tblRoutes[Route ID],0)),""))</f>
        <v/>
      </c>
      <c r="Q286" s="53">
        <f>IF(OR([@[Scheduled Miles]]="",[@[Vehicle ID]]=""),"",IFERROR([@[Scheduled Miles]]/INDEX(tblVehicles[MPG],MATCH([@[Vehicle ID]],tblVehicles[Vehicle ID],0)),""))</f>
        <v/>
      </c>
      <c r="R286" s="57">
        <f>IF(OR([@[Estimated Gallons]]="",[@[Estimated Hours]]="",[@[Driver ID]]=""),"",IFERROR([@[Estimated Gallons]]*'Settings'!$B$4+[@[Scheduled Miles]]*'Settings'!$B$5+[@[Estimated Hours]]*INDEX(tblDrivers[Hourly Rate],MATCH([@[Driver ID]],tblDrivers[Driver ID],0)),""))</f>
        <v/>
      </c>
      <c r="S286" s="26" t="n"/>
      <c r="T286" s="30" t="n"/>
      <c r="U28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8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8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86" s="23">
        <f>IF(COUNTA([@[Roster ID]],[@[Service Date]],[@[Route ID]],[@[Scheduled Start]],[@[Scheduled End]],[@[Driver ID]],[@[Vehicle ID]],[@Status],[@[Dispatch Notes]])=0,"",IF([@Status]="Canceled","Not Required",IF(AND([@[Driver Check]]="OK",[@[Vehicle Check]]="OK",[@[Schedule Check]]="OK"),"OK","Review")))</f>
        <v/>
      </c>
      <c r="Y286" s="58">
        <f>IF(OR([@[Service Date]]="",[@[Scheduled Start]]=""),"",IFERROR([@[Service Date]]+[@[Scheduled Start]],""))</f>
        <v/>
      </c>
      <c r="Z286" s="58">
        <f>IF(OR([@[Service Date]]="",[@[Scheduled Start]]="",[@[Scheduled End]]=""),"",IFERROR([@[Service Date]]+[@[Scheduled End]]+IF([@[Scheduled End]]&lt;[@[Scheduled Start]],1,0),""))</f>
        <v/>
      </c>
    </row>
    <row r="287">
      <c r="A287" s="26" t="n"/>
      <c r="B287" s="56" t="n"/>
      <c r="C287" s="23">
        <f>IF([@[Service Date]]="","",TEXT([@[Service Date]],"ddd"))</f>
        <v/>
      </c>
      <c r="D287" s="26" t="n"/>
      <c r="E287" s="24">
        <f>IF([@[Route ID]]="","",IFERROR(INDEX(tblRoutes[Route Name],MATCH([@[Route ID]],tblRoutes[Route ID],0)),"Not Found"))</f>
        <v/>
      </c>
      <c r="F287" s="24">
        <f>IF([@[Route ID]]="","",IFERROR(INDEX(tblRoutes[Origin],MATCH([@[Route ID]],tblRoutes[Route ID],0)),"Not Found"))</f>
        <v/>
      </c>
      <c r="G287" s="24">
        <f>IF([@[Route ID]]="","",IFERROR(INDEX(tblRoutes[Destination],MATCH([@[Route ID]],tblRoutes[Route ID],0)),"Not Found"))</f>
        <v/>
      </c>
      <c r="H287" s="28" t="n"/>
      <c r="I287" s="28" t="n"/>
      <c r="J287" s="25">
        <f>IF(OR([@[Start Date/Time]]="",[@[End Date/Time]]=""),"",IFERROR(([@[End Date/Time]]-[@[Start Date/Time]])*24,""))</f>
        <v/>
      </c>
      <c r="K287" s="26" t="n"/>
      <c r="L287" s="24">
        <f>IF([@[Driver ID]]="","",IFERROR(INDEX(tblDrivers[Driver Name],MATCH([@[Driver ID]],tblDrivers[Driver ID],0)),"Not Found"))</f>
        <v/>
      </c>
      <c r="M287" s="26" t="n"/>
      <c r="N287" s="24">
        <f>IF([@[Vehicle ID]]="","",IFERROR(INDEX(tblVehicles[Unit Description],MATCH([@[Vehicle ID]],tblVehicles[Vehicle ID],0)),"Not Found"))</f>
        <v/>
      </c>
      <c r="O287" s="53">
        <f>IF([@[Route ID]]="","",IFERROR(INDEX(tblRoutes[Scheduled Miles],MATCH([@[Route ID]],tblRoutes[Route ID],0)),""))</f>
        <v/>
      </c>
      <c r="P287" s="16">
        <f>IF([@[Route ID]]="","",IFERROR(INDEX(tblRoutes[Planned Stops],MATCH([@[Route ID]],tblRoutes[Route ID],0)),""))</f>
        <v/>
      </c>
      <c r="Q287" s="53">
        <f>IF(OR([@[Scheduled Miles]]="",[@[Vehicle ID]]=""),"",IFERROR([@[Scheduled Miles]]/INDEX(tblVehicles[MPG],MATCH([@[Vehicle ID]],tblVehicles[Vehicle ID],0)),""))</f>
        <v/>
      </c>
      <c r="R287" s="57">
        <f>IF(OR([@[Estimated Gallons]]="",[@[Estimated Hours]]="",[@[Driver ID]]=""),"",IFERROR([@[Estimated Gallons]]*'Settings'!$B$4+[@[Scheduled Miles]]*'Settings'!$B$5+[@[Estimated Hours]]*INDEX(tblDrivers[Hourly Rate],MATCH([@[Driver ID]],tblDrivers[Driver ID],0)),""))</f>
        <v/>
      </c>
      <c r="S287" s="26" t="n"/>
      <c r="T287" s="30" t="n"/>
      <c r="U28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8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8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87" s="23">
        <f>IF(COUNTA([@[Roster ID]],[@[Service Date]],[@[Route ID]],[@[Scheduled Start]],[@[Scheduled End]],[@[Driver ID]],[@[Vehicle ID]],[@Status],[@[Dispatch Notes]])=0,"",IF([@Status]="Canceled","Not Required",IF(AND([@[Driver Check]]="OK",[@[Vehicle Check]]="OK",[@[Schedule Check]]="OK"),"OK","Review")))</f>
        <v/>
      </c>
      <c r="Y287" s="58">
        <f>IF(OR([@[Service Date]]="",[@[Scheduled Start]]=""),"",IFERROR([@[Service Date]]+[@[Scheduled Start]],""))</f>
        <v/>
      </c>
      <c r="Z287" s="58">
        <f>IF(OR([@[Service Date]]="",[@[Scheduled Start]]="",[@[Scheduled End]]=""),"",IFERROR([@[Service Date]]+[@[Scheduled End]]+IF([@[Scheduled End]]&lt;[@[Scheduled Start]],1,0),""))</f>
        <v/>
      </c>
    </row>
    <row r="288">
      <c r="A288" s="26" t="n"/>
      <c r="B288" s="56" t="n"/>
      <c r="C288" s="23">
        <f>IF([@[Service Date]]="","",TEXT([@[Service Date]],"ddd"))</f>
        <v/>
      </c>
      <c r="D288" s="26" t="n"/>
      <c r="E288" s="24">
        <f>IF([@[Route ID]]="","",IFERROR(INDEX(tblRoutes[Route Name],MATCH([@[Route ID]],tblRoutes[Route ID],0)),"Not Found"))</f>
        <v/>
      </c>
      <c r="F288" s="24">
        <f>IF([@[Route ID]]="","",IFERROR(INDEX(tblRoutes[Origin],MATCH([@[Route ID]],tblRoutes[Route ID],0)),"Not Found"))</f>
        <v/>
      </c>
      <c r="G288" s="24">
        <f>IF([@[Route ID]]="","",IFERROR(INDEX(tblRoutes[Destination],MATCH([@[Route ID]],tblRoutes[Route ID],0)),"Not Found"))</f>
        <v/>
      </c>
      <c r="H288" s="28" t="n"/>
      <c r="I288" s="28" t="n"/>
      <c r="J288" s="25">
        <f>IF(OR([@[Start Date/Time]]="",[@[End Date/Time]]=""),"",IFERROR(([@[End Date/Time]]-[@[Start Date/Time]])*24,""))</f>
        <v/>
      </c>
      <c r="K288" s="26" t="n"/>
      <c r="L288" s="24">
        <f>IF([@[Driver ID]]="","",IFERROR(INDEX(tblDrivers[Driver Name],MATCH([@[Driver ID]],tblDrivers[Driver ID],0)),"Not Found"))</f>
        <v/>
      </c>
      <c r="M288" s="26" t="n"/>
      <c r="N288" s="24">
        <f>IF([@[Vehicle ID]]="","",IFERROR(INDEX(tblVehicles[Unit Description],MATCH([@[Vehicle ID]],tblVehicles[Vehicle ID],0)),"Not Found"))</f>
        <v/>
      </c>
      <c r="O288" s="53">
        <f>IF([@[Route ID]]="","",IFERROR(INDEX(tblRoutes[Scheduled Miles],MATCH([@[Route ID]],tblRoutes[Route ID],0)),""))</f>
        <v/>
      </c>
      <c r="P288" s="16">
        <f>IF([@[Route ID]]="","",IFERROR(INDEX(tblRoutes[Planned Stops],MATCH([@[Route ID]],tblRoutes[Route ID],0)),""))</f>
        <v/>
      </c>
      <c r="Q288" s="53">
        <f>IF(OR([@[Scheduled Miles]]="",[@[Vehicle ID]]=""),"",IFERROR([@[Scheduled Miles]]/INDEX(tblVehicles[MPG],MATCH([@[Vehicle ID]],tblVehicles[Vehicle ID],0)),""))</f>
        <v/>
      </c>
      <c r="R288" s="57">
        <f>IF(OR([@[Estimated Gallons]]="",[@[Estimated Hours]]="",[@[Driver ID]]=""),"",IFERROR([@[Estimated Gallons]]*'Settings'!$B$4+[@[Scheduled Miles]]*'Settings'!$B$5+[@[Estimated Hours]]*INDEX(tblDrivers[Hourly Rate],MATCH([@[Driver ID]],tblDrivers[Driver ID],0)),""))</f>
        <v/>
      </c>
      <c r="S288" s="26" t="n"/>
      <c r="T288" s="30" t="n"/>
      <c r="U28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8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8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88" s="23">
        <f>IF(COUNTA([@[Roster ID]],[@[Service Date]],[@[Route ID]],[@[Scheduled Start]],[@[Scheduled End]],[@[Driver ID]],[@[Vehicle ID]],[@Status],[@[Dispatch Notes]])=0,"",IF([@Status]="Canceled","Not Required",IF(AND([@[Driver Check]]="OK",[@[Vehicle Check]]="OK",[@[Schedule Check]]="OK"),"OK","Review")))</f>
        <v/>
      </c>
      <c r="Y288" s="58">
        <f>IF(OR([@[Service Date]]="",[@[Scheduled Start]]=""),"",IFERROR([@[Service Date]]+[@[Scheduled Start]],""))</f>
        <v/>
      </c>
      <c r="Z288" s="58">
        <f>IF(OR([@[Service Date]]="",[@[Scheduled Start]]="",[@[Scheduled End]]=""),"",IFERROR([@[Service Date]]+[@[Scheduled End]]+IF([@[Scheduled End]]&lt;[@[Scheduled Start]],1,0),""))</f>
        <v/>
      </c>
    </row>
    <row r="289">
      <c r="A289" s="26" t="n"/>
      <c r="B289" s="56" t="n"/>
      <c r="C289" s="23">
        <f>IF([@[Service Date]]="","",TEXT([@[Service Date]],"ddd"))</f>
        <v/>
      </c>
      <c r="D289" s="26" t="n"/>
      <c r="E289" s="24">
        <f>IF([@[Route ID]]="","",IFERROR(INDEX(tblRoutes[Route Name],MATCH([@[Route ID]],tblRoutes[Route ID],0)),"Not Found"))</f>
        <v/>
      </c>
      <c r="F289" s="24">
        <f>IF([@[Route ID]]="","",IFERROR(INDEX(tblRoutes[Origin],MATCH([@[Route ID]],tblRoutes[Route ID],0)),"Not Found"))</f>
        <v/>
      </c>
      <c r="G289" s="24">
        <f>IF([@[Route ID]]="","",IFERROR(INDEX(tblRoutes[Destination],MATCH([@[Route ID]],tblRoutes[Route ID],0)),"Not Found"))</f>
        <v/>
      </c>
      <c r="H289" s="28" t="n"/>
      <c r="I289" s="28" t="n"/>
      <c r="J289" s="25">
        <f>IF(OR([@[Start Date/Time]]="",[@[End Date/Time]]=""),"",IFERROR(([@[End Date/Time]]-[@[Start Date/Time]])*24,""))</f>
        <v/>
      </c>
      <c r="K289" s="26" t="n"/>
      <c r="L289" s="24">
        <f>IF([@[Driver ID]]="","",IFERROR(INDEX(tblDrivers[Driver Name],MATCH([@[Driver ID]],tblDrivers[Driver ID],0)),"Not Found"))</f>
        <v/>
      </c>
      <c r="M289" s="26" t="n"/>
      <c r="N289" s="24">
        <f>IF([@[Vehicle ID]]="","",IFERROR(INDEX(tblVehicles[Unit Description],MATCH([@[Vehicle ID]],tblVehicles[Vehicle ID],0)),"Not Found"))</f>
        <v/>
      </c>
      <c r="O289" s="53">
        <f>IF([@[Route ID]]="","",IFERROR(INDEX(tblRoutes[Scheduled Miles],MATCH([@[Route ID]],tblRoutes[Route ID],0)),""))</f>
        <v/>
      </c>
      <c r="P289" s="16">
        <f>IF([@[Route ID]]="","",IFERROR(INDEX(tblRoutes[Planned Stops],MATCH([@[Route ID]],tblRoutes[Route ID],0)),""))</f>
        <v/>
      </c>
      <c r="Q289" s="53">
        <f>IF(OR([@[Scheduled Miles]]="",[@[Vehicle ID]]=""),"",IFERROR([@[Scheduled Miles]]/INDEX(tblVehicles[MPG],MATCH([@[Vehicle ID]],tblVehicles[Vehicle ID],0)),""))</f>
        <v/>
      </c>
      <c r="R289" s="57">
        <f>IF(OR([@[Estimated Gallons]]="",[@[Estimated Hours]]="",[@[Driver ID]]=""),"",IFERROR([@[Estimated Gallons]]*'Settings'!$B$4+[@[Scheduled Miles]]*'Settings'!$B$5+[@[Estimated Hours]]*INDEX(tblDrivers[Hourly Rate],MATCH([@[Driver ID]],tblDrivers[Driver ID],0)),""))</f>
        <v/>
      </c>
      <c r="S289" s="26" t="n"/>
      <c r="T289" s="30" t="n"/>
      <c r="U28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8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8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89" s="23">
        <f>IF(COUNTA([@[Roster ID]],[@[Service Date]],[@[Route ID]],[@[Scheduled Start]],[@[Scheduled End]],[@[Driver ID]],[@[Vehicle ID]],[@Status],[@[Dispatch Notes]])=0,"",IF([@Status]="Canceled","Not Required",IF(AND([@[Driver Check]]="OK",[@[Vehicle Check]]="OK",[@[Schedule Check]]="OK"),"OK","Review")))</f>
        <v/>
      </c>
      <c r="Y289" s="58">
        <f>IF(OR([@[Service Date]]="",[@[Scheduled Start]]=""),"",IFERROR([@[Service Date]]+[@[Scheduled Start]],""))</f>
        <v/>
      </c>
      <c r="Z289" s="58">
        <f>IF(OR([@[Service Date]]="",[@[Scheduled Start]]="",[@[Scheduled End]]=""),"",IFERROR([@[Service Date]]+[@[Scheduled End]]+IF([@[Scheduled End]]&lt;[@[Scheduled Start]],1,0),""))</f>
        <v/>
      </c>
    </row>
    <row r="290">
      <c r="A290" s="26" t="n"/>
      <c r="B290" s="56" t="n"/>
      <c r="C290" s="23">
        <f>IF([@[Service Date]]="","",TEXT([@[Service Date]],"ddd"))</f>
        <v/>
      </c>
      <c r="D290" s="26" t="n"/>
      <c r="E290" s="24">
        <f>IF([@[Route ID]]="","",IFERROR(INDEX(tblRoutes[Route Name],MATCH([@[Route ID]],tblRoutes[Route ID],0)),"Not Found"))</f>
        <v/>
      </c>
      <c r="F290" s="24">
        <f>IF([@[Route ID]]="","",IFERROR(INDEX(tblRoutes[Origin],MATCH([@[Route ID]],tblRoutes[Route ID],0)),"Not Found"))</f>
        <v/>
      </c>
      <c r="G290" s="24">
        <f>IF([@[Route ID]]="","",IFERROR(INDEX(tblRoutes[Destination],MATCH([@[Route ID]],tblRoutes[Route ID],0)),"Not Found"))</f>
        <v/>
      </c>
      <c r="H290" s="28" t="n"/>
      <c r="I290" s="28" t="n"/>
      <c r="J290" s="25">
        <f>IF(OR([@[Start Date/Time]]="",[@[End Date/Time]]=""),"",IFERROR(([@[End Date/Time]]-[@[Start Date/Time]])*24,""))</f>
        <v/>
      </c>
      <c r="K290" s="26" t="n"/>
      <c r="L290" s="24">
        <f>IF([@[Driver ID]]="","",IFERROR(INDEX(tblDrivers[Driver Name],MATCH([@[Driver ID]],tblDrivers[Driver ID],0)),"Not Found"))</f>
        <v/>
      </c>
      <c r="M290" s="26" t="n"/>
      <c r="N290" s="24">
        <f>IF([@[Vehicle ID]]="","",IFERROR(INDEX(tblVehicles[Unit Description],MATCH([@[Vehicle ID]],tblVehicles[Vehicle ID],0)),"Not Found"))</f>
        <v/>
      </c>
      <c r="O290" s="53">
        <f>IF([@[Route ID]]="","",IFERROR(INDEX(tblRoutes[Scheduled Miles],MATCH([@[Route ID]],tblRoutes[Route ID],0)),""))</f>
        <v/>
      </c>
      <c r="P290" s="16">
        <f>IF([@[Route ID]]="","",IFERROR(INDEX(tblRoutes[Planned Stops],MATCH([@[Route ID]],tblRoutes[Route ID],0)),""))</f>
        <v/>
      </c>
      <c r="Q290" s="53">
        <f>IF(OR([@[Scheduled Miles]]="",[@[Vehicle ID]]=""),"",IFERROR([@[Scheduled Miles]]/INDEX(tblVehicles[MPG],MATCH([@[Vehicle ID]],tblVehicles[Vehicle ID],0)),""))</f>
        <v/>
      </c>
      <c r="R290" s="57">
        <f>IF(OR([@[Estimated Gallons]]="",[@[Estimated Hours]]="",[@[Driver ID]]=""),"",IFERROR([@[Estimated Gallons]]*'Settings'!$B$4+[@[Scheduled Miles]]*'Settings'!$B$5+[@[Estimated Hours]]*INDEX(tblDrivers[Hourly Rate],MATCH([@[Driver ID]],tblDrivers[Driver ID],0)),""))</f>
        <v/>
      </c>
      <c r="S290" s="26" t="n"/>
      <c r="T290" s="30" t="n"/>
      <c r="U29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9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9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90" s="23">
        <f>IF(COUNTA([@[Roster ID]],[@[Service Date]],[@[Route ID]],[@[Scheduled Start]],[@[Scheduled End]],[@[Driver ID]],[@[Vehicle ID]],[@Status],[@[Dispatch Notes]])=0,"",IF([@Status]="Canceled","Not Required",IF(AND([@[Driver Check]]="OK",[@[Vehicle Check]]="OK",[@[Schedule Check]]="OK"),"OK","Review")))</f>
        <v/>
      </c>
      <c r="Y290" s="58">
        <f>IF(OR([@[Service Date]]="",[@[Scheduled Start]]=""),"",IFERROR([@[Service Date]]+[@[Scheduled Start]],""))</f>
        <v/>
      </c>
      <c r="Z290" s="58">
        <f>IF(OR([@[Service Date]]="",[@[Scheduled Start]]="",[@[Scheduled End]]=""),"",IFERROR([@[Service Date]]+[@[Scheduled End]]+IF([@[Scheduled End]]&lt;[@[Scheduled Start]],1,0),""))</f>
        <v/>
      </c>
    </row>
    <row r="291">
      <c r="A291" s="26" t="n"/>
      <c r="B291" s="56" t="n"/>
      <c r="C291" s="23">
        <f>IF([@[Service Date]]="","",TEXT([@[Service Date]],"ddd"))</f>
        <v/>
      </c>
      <c r="D291" s="26" t="n"/>
      <c r="E291" s="24">
        <f>IF([@[Route ID]]="","",IFERROR(INDEX(tblRoutes[Route Name],MATCH([@[Route ID]],tblRoutes[Route ID],0)),"Not Found"))</f>
        <v/>
      </c>
      <c r="F291" s="24">
        <f>IF([@[Route ID]]="","",IFERROR(INDEX(tblRoutes[Origin],MATCH([@[Route ID]],tblRoutes[Route ID],0)),"Not Found"))</f>
        <v/>
      </c>
      <c r="G291" s="24">
        <f>IF([@[Route ID]]="","",IFERROR(INDEX(tblRoutes[Destination],MATCH([@[Route ID]],tblRoutes[Route ID],0)),"Not Found"))</f>
        <v/>
      </c>
      <c r="H291" s="28" t="n"/>
      <c r="I291" s="28" t="n"/>
      <c r="J291" s="25">
        <f>IF(OR([@[Start Date/Time]]="",[@[End Date/Time]]=""),"",IFERROR(([@[End Date/Time]]-[@[Start Date/Time]])*24,""))</f>
        <v/>
      </c>
      <c r="K291" s="26" t="n"/>
      <c r="L291" s="24">
        <f>IF([@[Driver ID]]="","",IFERROR(INDEX(tblDrivers[Driver Name],MATCH([@[Driver ID]],tblDrivers[Driver ID],0)),"Not Found"))</f>
        <v/>
      </c>
      <c r="M291" s="26" t="n"/>
      <c r="N291" s="24">
        <f>IF([@[Vehicle ID]]="","",IFERROR(INDEX(tblVehicles[Unit Description],MATCH([@[Vehicle ID]],tblVehicles[Vehicle ID],0)),"Not Found"))</f>
        <v/>
      </c>
      <c r="O291" s="53">
        <f>IF([@[Route ID]]="","",IFERROR(INDEX(tblRoutes[Scheduled Miles],MATCH([@[Route ID]],tblRoutes[Route ID],0)),""))</f>
        <v/>
      </c>
      <c r="P291" s="16">
        <f>IF([@[Route ID]]="","",IFERROR(INDEX(tblRoutes[Planned Stops],MATCH([@[Route ID]],tblRoutes[Route ID],0)),""))</f>
        <v/>
      </c>
      <c r="Q291" s="53">
        <f>IF(OR([@[Scheduled Miles]]="",[@[Vehicle ID]]=""),"",IFERROR([@[Scheduled Miles]]/INDEX(tblVehicles[MPG],MATCH([@[Vehicle ID]],tblVehicles[Vehicle ID],0)),""))</f>
        <v/>
      </c>
      <c r="R291" s="57">
        <f>IF(OR([@[Estimated Gallons]]="",[@[Estimated Hours]]="",[@[Driver ID]]=""),"",IFERROR([@[Estimated Gallons]]*'Settings'!$B$4+[@[Scheduled Miles]]*'Settings'!$B$5+[@[Estimated Hours]]*INDEX(tblDrivers[Hourly Rate],MATCH([@[Driver ID]],tblDrivers[Driver ID],0)),""))</f>
        <v/>
      </c>
      <c r="S291" s="26" t="n"/>
      <c r="T291" s="30" t="n"/>
      <c r="U29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9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9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91" s="23">
        <f>IF(COUNTA([@[Roster ID]],[@[Service Date]],[@[Route ID]],[@[Scheduled Start]],[@[Scheduled End]],[@[Driver ID]],[@[Vehicle ID]],[@Status],[@[Dispatch Notes]])=0,"",IF([@Status]="Canceled","Not Required",IF(AND([@[Driver Check]]="OK",[@[Vehicle Check]]="OK",[@[Schedule Check]]="OK"),"OK","Review")))</f>
        <v/>
      </c>
      <c r="Y291" s="58">
        <f>IF(OR([@[Service Date]]="",[@[Scheduled Start]]=""),"",IFERROR([@[Service Date]]+[@[Scheduled Start]],""))</f>
        <v/>
      </c>
      <c r="Z291" s="58">
        <f>IF(OR([@[Service Date]]="",[@[Scheduled Start]]="",[@[Scheduled End]]=""),"",IFERROR([@[Service Date]]+[@[Scheduled End]]+IF([@[Scheduled End]]&lt;[@[Scheduled Start]],1,0),""))</f>
        <v/>
      </c>
    </row>
    <row r="292">
      <c r="A292" s="26" t="n"/>
      <c r="B292" s="56" t="n"/>
      <c r="C292" s="23">
        <f>IF([@[Service Date]]="","",TEXT([@[Service Date]],"ddd"))</f>
        <v/>
      </c>
      <c r="D292" s="26" t="n"/>
      <c r="E292" s="24">
        <f>IF([@[Route ID]]="","",IFERROR(INDEX(tblRoutes[Route Name],MATCH([@[Route ID]],tblRoutes[Route ID],0)),"Not Found"))</f>
        <v/>
      </c>
      <c r="F292" s="24">
        <f>IF([@[Route ID]]="","",IFERROR(INDEX(tblRoutes[Origin],MATCH([@[Route ID]],tblRoutes[Route ID],0)),"Not Found"))</f>
        <v/>
      </c>
      <c r="G292" s="24">
        <f>IF([@[Route ID]]="","",IFERROR(INDEX(tblRoutes[Destination],MATCH([@[Route ID]],tblRoutes[Route ID],0)),"Not Found"))</f>
        <v/>
      </c>
      <c r="H292" s="28" t="n"/>
      <c r="I292" s="28" t="n"/>
      <c r="J292" s="25">
        <f>IF(OR([@[Start Date/Time]]="",[@[End Date/Time]]=""),"",IFERROR(([@[End Date/Time]]-[@[Start Date/Time]])*24,""))</f>
        <v/>
      </c>
      <c r="K292" s="26" t="n"/>
      <c r="L292" s="24">
        <f>IF([@[Driver ID]]="","",IFERROR(INDEX(tblDrivers[Driver Name],MATCH([@[Driver ID]],tblDrivers[Driver ID],0)),"Not Found"))</f>
        <v/>
      </c>
      <c r="M292" s="26" t="n"/>
      <c r="N292" s="24">
        <f>IF([@[Vehicle ID]]="","",IFERROR(INDEX(tblVehicles[Unit Description],MATCH([@[Vehicle ID]],tblVehicles[Vehicle ID],0)),"Not Found"))</f>
        <v/>
      </c>
      <c r="O292" s="53">
        <f>IF([@[Route ID]]="","",IFERROR(INDEX(tblRoutes[Scheduled Miles],MATCH([@[Route ID]],tblRoutes[Route ID],0)),""))</f>
        <v/>
      </c>
      <c r="P292" s="16">
        <f>IF([@[Route ID]]="","",IFERROR(INDEX(tblRoutes[Planned Stops],MATCH([@[Route ID]],tblRoutes[Route ID],0)),""))</f>
        <v/>
      </c>
      <c r="Q292" s="53">
        <f>IF(OR([@[Scheduled Miles]]="",[@[Vehicle ID]]=""),"",IFERROR([@[Scheduled Miles]]/INDEX(tblVehicles[MPG],MATCH([@[Vehicle ID]],tblVehicles[Vehicle ID],0)),""))</f>
        <v/>
      </c>
      <c r="R292" s="57">
        <f>IF(OR([@[Estimated Gallons]]="",[@[Estimated Hours]]="",[@[Driver ID]]=""),"",IFERROR([@[Estimated Gallons]]*'Settings'!$B$4+[@[Scheduled Miles]]*'Settings'!$B$5+[@[Estimated Hours]]*INDEX(tblDrivers[Hourly Rate],MATCH([@[Driver ID]],tblDrivers[Driver ID],0)),""))</f>
        <v/>
      </c>
      <c r="S292" s="26" t="n"/>
      <c r="T292" s="30" t="n"/>
      <c r="U29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9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9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92" s="23">
        <f>IF(COUNTA([@[Roster ID]],[@[Service Date]],[@[Route ID]],[@[Scheduled Start]],[@[Scheduled End]],[@[Driver ID]],[@[Vehicle ID]],[@Status],[@[Dispatch Notes]])=0,"",IF([@Status]="Canceled","Not Required",IF(AND([@[Driver Check]]="OK",[@[Vehicle Check]]="OK",[@[Schedule Check]]="OK"),"OK","Review")))</f>
        <v/>
      </c>
      <c r="Y292" s="58">
        <f>IF(OR([@[Service Date]]="",[@[Scheduled Start]]=""),"",IFERROR([@[Service Date]]+[@[Scheduled Start]],""))</f>
        <v/>
      </c>
      <c r="Z292" s="58">
        <f>IF(OR([@[Service Date]]="",[@[Scheduled Start]]="",[@[Scheduled End]]=""),"",IFERROR([@[Service Date]]+[@[Scheduled End]]+IF([@[Scheduled End]]&lt;[@[Scheduled Start]],1,0),""))</f>
        <v/>
      </c>
    </row>
    <row r="293">
      <c r="A293" s="26" t="n"/>
      <c r="B293" s="56" t="n"/>
      <c r="C293" s="23">
        <f>IF([@[Service Date]]="","",TEXT([@[Service Date]],"ddd"))</f>
        <v/>
      </c>
      <c r="D293" s="26" t="n"/>
      <c r="E293" s="24">
        <f>IF([@[Route ID]]="","",IFERROR(INDEX(tblRoutes[Route Name],MATCH([@[Route ID]],tblRoutes[Route ID],0)),"Not Found"))</f>
        <v/>
      </c>
      <c r="F293" s="24">
        <f>IF([@[Route ID]]="","",IFERROR(INDEX(tblRoutes[Origin],MATCH([@[Route ID]],tblRoutes[Route ID],0)),"Not Found"))</f>
        <v/>
      </c>
      <c r="G293" s="24">
        <f>IF([@[Route ID]]="","",IFERROR(INDEX(tblRoutes[Destination],MATCH([@[Route ID]],tblRoutes[Route ID],0)),"Not Found"))</f>
        <v/>
      </c>
      <c r="H293" s="28" t="n"/>
      <c r="I293" s="28" t="n"/>
      <c r="J293" s="25">
        <f>IF(OR([@[Start Date/Time]]="",[@[End Date/Time]]=""),"",IFERROR(([@[End Date/Time]]-[@[Start Date/Time]])*24,""))</f>
        <v/>
      </c>
      <c r="K293" s="26" t="n"/>
      <c r="L293" s="24">
        <f>IF([@[Driver ID]]="","",IFERROR(INDEX(tblDrivers[Driver Name],MATCH([@[Driver ID]],tblDrivers[Driver ID],0)),"Not Found"))</f>
        <v/>
      </c>
      <c r="M293" s="26" t="n"/>
      <c r="N293" s="24">
        <f>IF([@[Vehicle ID]]="","",IFERROR(INDEX(tblVehicles[Unit Description],MATCH([@[Vehicle ID]],tblVehicles[Vehicle ID],0)),"Not Found"))</f>
        <v/>
      </c>
      <c r="O293" s="53">
        <f>IF([@[Route ID]]="","",IFERROR(INDEX(tblRoutes[Scheduled Miles],MATCH([@[Route ID]],tblRoutes[Route ID],0)),""))</f>
        <v/>
      </c>
      <c r="P293" s="16">
        <f>IF([@[Route ID]]="","",IFERROR(INDEX(tblRoutes[Planned Stops],MATCH([@[Route ID]],tblRoutes[Route ID],0)),""))</f>
        <v/>
      </c>
      <c r="Q293" s="53">
        <f>IF(OR([@[Scheduled Miles]]="",[@[Vehicle ID]]=""),"",IFERROR([@[Scheduled Miles]]/INDEX(tblVehicles[MPG],MATCH([@[Vehicle ID]],tblVehicles[Vehicle ID],0)),""))</f>
        <v/>
      </c>
      <c r="R293" s="57">
        <f>IF(OR([@[Estimated Gallons]]="",[@[Estimated Hours]]="",[@[Driver ID]]=""),"",IFERROR([@[Estimated Gallons]]*'Settings'!$B$4+[@[Scheduled Miles]]*'Settings'!$B$5+[@[Estimated Hours]]*INDEX(tblDrivers[Hourly Rate],MATCH([@[Driver ID]],tblDrivers[Driver ID],0)),""))</f>
        <v/>
      </c>
      <c r="S293" s="26" t="n"/>
      <c r="T293" s="30" t="n"/>
      <c r="U29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9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9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93" s="23">
        <f>IF(COUNTA([@[Roster ID]],[@[Service Date]],[@[Route ID]],[@[Scheduled Start]],[@[Scheduled End]],[@[Driver ID]],[@[Vehicle ID]],[@Status],[@[Dispatch Notes]])=0,"",IF([@Status]="Canceled","Not Required",IF(AND([@[Driver Check]]="OK",[@[Vehicle Check]]="OK",[@[Schedule Check]]="OK"),"OK","Review")))</f>
        <v/>
      </c>
      <c r="Y293" s="58">
        <f>IF(OR([@[Service Date]]="",[@[Scheduled Start]]=""),"",IFERROR([@[Service Date]]+[@[Scheduled Start]],""))</f>
        <v/>
      </c>
      <c r="Z293" s="58">
        <f>IF(OR([@[Service Date]]="",[@[Scheduled Start]]="",[@[Scheduled End]]=""),"",IFERROR([@[Service Date]]+[@[Scheduled End]]+IF([@[Scheduled End]]&lt;[@[Scheduled Start]],1,0),""))</f>
        <v/>
      </c>
    </row>
    <row r="294">
      <c r="A294" s="26" t="n"/>
      <c r="B294" s="56" t="n"/>
      <c r="C294" s="23">
        <f>IF([@[Service Date]]="","",TEXT([@[Service Date]],"ddd"))</f>
        <v/>
      </c>
      <c r="D294" s="26" t="n"/>
      <c r="E294" s="24">
        <f>IF([@[Route ID]]="","",IFERROR(INDEX(tblRoutes[Route Name],MATCH([@[Route ID]],tblRoutes[Route ID],0)),"Not Found"))</f>
        <v/>
      </c>
      <c r="F294" s="24">
        <f>IF([@[Route ID]]="","",IFERROR(INDEX(tblRoutes[Origin],MATCH([@[Route ID]],tblRoutes[Route ID],0)),"Not Found"))</f>
        <v/>
      </c>
      <c r="G294" s="24">
        <f>IF([@[Route ID]]="","",IFERROR(INDEX(tblRoutes[Destination],MATCH([@[Route ID]],tblRoutes[Route ID],0)),"Not Found"))</f>
        <v/>
      </c>
      <c r="H294" s="28" t="n"/>
      <c r="I294" s="28" t="n"/>
      <c r="J294" s="25">
        <f>IF(OR([@[Start Date/Time]]="",[@[End Date/Time]]=""),"",IFERROR(([@[End Date/Time]]-[@[Start Date/Time]])*24,""))</f>
        <v/>
      </c>
      <c r="K294" s="26" t="n"/>
      <c r="L294" s="24">
        <f>IF([@[Driver ID]]="","",IFERROR(INDEX(tblDrivers[Driver Name],MATCH([@[Driver ID]],tblDrivers[Driver ID],0)),"Not Found"))</f>
        <v/>
      </c>
      <c r="M294" s="26" t="n"/>
      <c r="N294" s="24">
        <f>IF([@[Vehicle ID]]="","",IFERROR(INDEX(tblVehicles[Unit Description],MATCH([@[Vehicle ID]],tblVehicles[Vehicle ID],0)),"Not Found"))</f>
        <v/>
      </c>
      <c r="O294" s="53">
        <f>IF([@[Route ID]]="","",IFERROR(INDEX(tblRoutes[Scheduled Miles],MATCH([@[Route ID]],tblRoutes[Route ID],0)),""))</f>
        <v/>
      </c>
      <c r="P294" s="16">
        <f>IF([@[Route ID]]="","",IFERROR(INDEX(tblRoutes[Planned Stops],MATCH([@[Route ID]],tblRoutes[Route ID],0)),""))</f>
        <v/>
      </c>
      <c r="Q294" s="53">
        <f>IF(OR([@[Scheduled Miles]]="",[@[Vehicle ID]]=""),"",IFERROR([@[Scheduled Miles]]/INDEX(tblVehicles[MPG],MATCH([@[Vehicle ID]],tblVehicles[Vehicle ID],0)),""))</f>
        <v/>
      </c>
      <c r="R294" s="57">
        <f>IF(OR([@[Estimated Gallons]]="",[@[Estimated Hours]]="",[@[Driver ID]]=""),"",IFERROR([@[Estimated Gallons]]*'Settings'!$B$4+[@[Scheduled Miles]]*'Settings'!$B$5+[@[Estimated Hours]]*INDEX(tblDrivers[Hourly Rate],MATCH([@[Driver ID]],tblDrivers[Driver ID],0)),""))</f>
        <v/>
      </c>
      <c r="S294" s="26" t="n"/>
      <c r="T294" s="30" t="n"/>
      <c r="U29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9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9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94" s="23">
        <f>IF(COUNTA([@[Roster ID]],[@[Service Date]],[@[Route ID]],[@[Scheduled Start]],[@[Scheduled End]],[@[Driver ID]],[@[Vehicle ID]],[@Status],[@[Dispatch Notes]])=0,"",IF([@Status]="Canceled","Not Required",IF(AND([@[Driver Check]]="OK",[@[Vehicle Check]]="OK",[@[Schedule Check]]="OK"),"OK","Review")))</f>
        <v/>
      </c>
      <c r="Y294" s="58">
        <f>IF(OR([@[Service Date]]="",[@[Scheduled Start]]=""),"",IFERROR([@[Service Date]]+[@[Scheduled Start]],""))</f>
        <v/>
      </c>
      <c r="Z294" s="58">
        <f>IF(OR([@[Service Date]]="",[@[Scheduled Start]]="",[@[Scheduled End]]=""),"",IFERROR([@[Service Date]]+[@[Scheduled End]]+IF([@[Scheduled End]]&lt;[@[Scheduled Start]],1,0),""))</f>
        <v/>
      </c>
    </row>
    <row r="295">
      <c r="A295" s="26" t="n"/>
      <c r="B295" s="56" t="n"/>
      <c r="C295" s="23">
        <f>IF([@[Service Date]]="","",TEXT([@[Service Date]],"ddd"))</f>
        <v/>
      </c>
      <c r="D295" s="26" t="n"/>
      <c r="E295" s="24">
        <f>IF([@[Route ID]]="","",IFERROR(INDEX(tblRoutes[Route Name],MATCH([@[Route ID]],tblRoutes[Route ID],0)),"Not Found"))</f>
        <v/>
      </c>
      <c r="F295" s="24">
        <f>IF([@[Route ID]]="","",IFERROR(INDEX(tblRoutes[Origin],MATCH([@[Route ID]],tblRoutes[Route ID],0)),"Not Found"))</f>
        <v/>
      </c>
      <c r="G295" s="24">
        <f>IF([@[Route ID]]="","",IFERROR(INDEX(tblRoutes[Destination],MATCH([@[Route ID]],tblRoutes[Route ID],0)),"Not Found"))</f>
        <v/>
      </c>
      <c r="H295" s="28" t="n"/>
      <c r="I295" s="28" t="n"/>
      <c r="J295" s="25">
        <f>IF(OR([@[Start Date/Time]]="",[@[End Date/Time]]=""),"",IFERROR(([@[End Date/Time]]-[@[Start Date/Time]])*24,""))</f>
        <v/>
      </c>
      <c r="K295" s="26" t="n"/>
      <c r="L295" s="24">
        <f>IF([@[Driver ID]]="","",IFERROR(INDEX(tblDrivers[Driver Name],MATCH([@[Driver ID]],tblDrivers[Driver ID],0)),"Not Found"))</f>
        <v/>
      </c>
      <c r="M295" s="26" t="n"/>
      <c r="N295" s="24">
        <f>IF([@[Vehicle ID]]="","",IFERROR(INDEX(tblVehicles[Unit Description],MATCH([@[Vehicle ID]],tblVehicles[Vehicle ID],0)),"Not Found"))</f>
        <v/>
      </c>
      <c r="O295" s="53">
        <f>IF([@[Route ID]]="","",IFERROR(INDEX(tblRoutes[Scheduled Miles],MATCH([@[Route ID]],tblRoutes[Route ID],0)),""))</f>
        <v/>
      </c>
      <c r="P295" s="16">
        <f>IF([@[Route ID]]="","",IFERROR(INDEX(tblRoutes[Planned Stops],MATCH([@[Route ID]],tblRoutes[Route ID],0)),""))</f>
        <v/>
      </c>
      <c r="Q295" s="53">
        <f>IF(OR([@[Scheduled Miles]]="",[@[Vehicle ID]]=""),"",IFERROR([@[Scheduled Miles]]/INDEX(tblVehicles[MPG],MATCH([@[Vehicle ID]],tblVehicles[Vehicle ID],0)),""))</f>
        <v/>
      </c>
      <c r="R295" s="57">
        <f>IF(OR([@[Estimated Gallons]]="",[@[Estimated Hours]]="",[@[Driver ID]]=""),"",IFERROR([@[Estimated Gallons]]*'Settings'!$B$4+[@[Scheduled Miles]]*'Settings'!$B$5+[@[Estimated Hours]]*INDEX(tblDrivers[Hourly Rate],MATCH([@[Driver ID]],tblDrivers[Driver ID],0)),""))</f>
        <v/>
      </c>
      <c r="S295" s="26" t="n"/>
      <c r="T295" s="30" t="n"/>
      <c r="U29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9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9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95" s="23">
        <f>IF(COUNTA([@[Roster ID]],[@[Service Date]],[@[Route ID]],[@[Scheduled Start]],[@[Scheduled End]],[@[Driver ID]],[@[Vehicle ID]],[@Status],[@[Dispatch Notes]])=0,"",IF([@Status]="Canceled","Not Required",IF(AND([@[Driver Check]]="OK",[@[Vehicle Check]]="OK",[@[Schedule Check]]="OK"),"OK","Review")))</f>
        <v/>
      </c>
      <c r="Y295" s="58">
        <f>IF(OR([@[Service Date]]="",[@[Scheduled Start]]=""),"",IFERROR([@[Service Date]]+[@[Scheduled Start]],""))</f>
        <v/>
      </c>
      <c r="Z295" s="58">
        <f>IF(OR([@[Service Date]]="",[@[Scheduled Start]]="",[@[Scheduled End]]=""),"",IFERROR([@[Service Date]]+[@[Scheduled End]]+IF([@[Scheduled End]]&lt;[@[Scheduled Start]],1,0),""))</f>
        <v/>
      </c>
    </row>
    <row r="296">
      <c r="A296" s="26" t="n"/>
      <c r="B296" s="56" t="n"/>
      <c r="C296" s="23">
        <f>IF([@[Service Date]]="","",TEXT([@[Service Date]],"ddd"))</f>
        <v/>
      </c>
      <c r="D296" s="26" t="n"/>
      <c r="E296" s="24">
        <f>IF([@[Route ID]]="","",IFERROR(INDEX(tblRoutes[Route Name],MATCH([@[Route ID]],tblRoutes[Route ID],0)),"Not Found"))</f>
        <v/>
      </c>
      <c r="F296" s="24">
        <f>IF([@[Route ID]]="","",IFERROR(INDEX(tblRoutes[Origin],MATCH([@[Route ID]],tblRoutes[Route ID],0)),"Not Found"))</f>
        <v/>
      </c>
      <c r="G296" s="24">
        <f>IF([@[Route ID]]="","",IFERROR(INDEX(tblRoutes[Destination],MATCH([@[Route ID]],tblRoutes[Route ID],0)),"Not Found"))</f>
        <v/>
      </c>
      <c r="H296" s="28" t="n"/>
      <c r="I296" s="28" t="n"/>
      <c r="J296" s="25">
        <f>IF(OR([@[Start Date/Time]]="",[@[End Date/Time]]=""),"",IFERROR(([@[End Date/Time]]-[@[Start Date/Time]])*24,""))</f>
        <v/>
      </c>
      <c r="K296" s="26" t="n"/>
      <c r="L296" s="24">
        <f>IF([@[Driver ID]]="","",IFERROR(INDEX(tblDrivers[Driver Name],MATCH([@[Driver ID]],tblDrivers[Driver ID],0)),"Not Found"))</f>
        <v/>
      </c>
      <c r="M296" s="26" t="n"/>
      <c r="N296" s="24">
        <f>IF([@[Vehicle ID]]="","",IFERROR(INDEX(tblVehicles[Unit Description],MATCH([@[Vehicle ID]],tblVehicles[Vehicle ID],0)),"Not Found"))</f>
        <v/>
      </c>
      <c r="O296" s="53">
        <f>IF([@[Route ID]]="","",IFERROR(INDEX(tblRoutes[Scheduled Miles],MATCH([@[Route ID]],tblRoutes[Route ID],0)),""))</f>
        <v/>
      </c>
      <c r="P296" s="16">
        <f>IF([@[Route ID]]="","",IFERROR(INDEX(tblRoutes[Planned Stops],MATCH([@[Route ID]],tblRoutes[Route ID],0)),""))</f>
        <v/>
      </c>
      <c r="Q296" s="53">
        <f>IF(OR([@[Scheduled Miles]]="",[@[Vehicle ID]]=""),"",IFERROR([@[Scheduled Miles]]/INDEX(tblVehicles[MPG],MATCH([@[Vehicle ID]],tblVehicles[Vehicle ID],0)),""))</f>
        <v/>
      </c>
      <c r="R296" s="57">
        <f>IF(OR([@[Estimated Gallons]]="",[@[Estimated Hours]]="",[@[Driver ID]]=""),"",IFERROR([@[Estimated Gallons]]*'Settings'!$B$4+[@[Scheduled Miles]]*'Settings'!$B$5+[@[Estimated Hours]]*INDEX(tblDrivers[Hourly Rate],MATCH([@[Driver ID]],tblDrivers[Driver ID],0)),""))</f>
        <v/>
      </c>
      <c r="S296" s="26" t="n"/>
      <c r="T296" s="30" t="n"/>
      <c r="U29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9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9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96" s="23">
        <f>IF(COUNTA([@[Roster ID]],[@[Service Date]],[@[Route ID]],[@[Scheduled Start]],[@[Scheduled End]],[@[Driver ID]],[@[Vehicle ID]],[@Status],[@[Dispatch Notes]])=0,"",IF([@Status]="Canceled","Not Required",IF(AND([@[Driver Check]]="OK",[@[Vehicle Check]]="OK",[@[Schedule Check]]="OK"),"OK","Review")))</f>
        <v/>
      </c>
      <c r="Y296" s="58">
        <f>IF(OR([@[Service Date]]="",[@[Scheduled Start]]=""),"",IFERROR([@[Service Date]]+[@[Scheduled Start]],""))</f>
        <v/>
      </c>
      <c r="Z296" s="58">
        <f>IF(OR([@[Service Date]]="",[@[Scheduled Start]]="",[@[Scheduled End]]=""),"",IFERROR([@[Service Date]]+[@[Scheduled End]]+IF([@[Scheduled End]]&lt;[@[Scheduled Start]],1,0),""))</f>
        <v/>
      </c>
    </row>
    <row r="297">
      <c r="A297" s="26" t="n"/>
      <c r="B297" s="56" t="n"/>
      <c r="C297" s="23">
        <f>IF([@[Service Date]]="","",TEXT([@[Service Date]],"ddd"))</f>
        <v/>
      </c>
      <c r="D297" s="26" t="n"/>
      <c r="E297" s="24">
        <f>IF([@[Route ID]]="","",IFERROR(INDEX(tblRoutes[Route Name],MATCH([@[Route ID]],tblRoutes[Route ID],0)),"Not Found"))</f>
        <v/>
      </c>
      <c r="F297" s="24">
        <f>IF([@[Route ID]]="","",IFERROR(INDEX(tblRoutes[Origin],MATCH([@[Route ID]],tblRoutes[Route ID],0)),"Not Found"))</f>
        <v/>
      </c>
      <c r="G297" s="24">
        <f>IF([@[Route ID]]="","",IFERROR(INDEX(tblRoutes[Destination],MATCH([@[Route ID]],tblRoutes[Route ID],0)),"Not Found"))</f>
        <v/>
      </c>
      <c r="H297" s="28" t="n"/>
      <c r="I297" s="28" t="n"/>
      <c r="J297" s="25">
        <f>IF(OR([@[Start Date/Time]]="",[@[End Date/Time]]=""),"",IFERROR(([@[End Date/Time]]-[@[Start Date/Time]])*24,""))</f>
        <v/>
      </c>
      <c r="K297" s="26" t="n"/>
      <c r="L297" s="24">
        <f>IF([@[Driver ID]]="","",IFERROR(INDEX(tblDrivers[Driver Name],MATCH([@[Driver ID]],tblDrivers[Driver ID],0)),"Not Found"))</f>
        <v/>
      </c>
      <c r="M297" s="26" t="n"/>
      <c r="N297" s="24">
        <f>IF([@[Vehicle ID]]="","",IFERROR(INDEX(tblVehicles[Unit Description],MATCH([@[Vehicle ID]],tblVehicles[Vehicle ID],0)),"Not Found"))</f>
        <v/>
      </c>
      <c r="O297" s="53">
        <f>IF([@[Route ID]]="","",IFERROR(INDEX(tblRoutes[Scheduled Miles],MATCH([@[Route ID]],tblRoutes[Route ID],0)),""))</f>
        <v/>
      </c>
      <c r="P297" s="16">
        <f>IF([@[Route ID]]="","",IFERROR(INDEX(tblRoutes[Planned Stops],MATCH([@[Route ID]],tblRoutes[Route ID],0)),""))</f>
        <v/>
      </c>
      <c r="Q297" s="53">
        <f>IF(OR([@[Scheduled Miles]]="",[@[Vehicle ID]]=""),"",IFERROR([@[Scheduled Miles]]/INDEX(tblVehicles[MPG],MATCH([@[Vehicle ID]],tblVehicles[Vehicle ID],0)),""))</f>
        <v/>
      </c>
      <c r="R297" s="57">
        <f>IF(OR([@[Estimated Gallons]]="",[@[Estimated Hours]]="",[@[Driver ID]]=""),"",IFERROR([@[Estimated Gallons]]*'Settings'!$B$4+[@[Scheduled Miles]]*'Settings'!$B$5+[@[Estimated Hours]]*INDEX(tblDrivers[Hourly Rate],MATCH([@[Driver ID]],tblDrivers[Driver ID],0)),""))</f>
        <v/>
      </c>
      <c r="S297" s="26" t="n"/>
      <c r="T297" s="30" t="n"/>
      <c r="U29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9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9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97" s="23">
        <f>IF(COUNTA([@[Roster ID]],[@[Service Date]],[@[Route ID]],[@[Scheduled Start]],[@[Scheduled End]],[@[Driver ID]],[@[Vehicle ID]],[@Status],[@[Dispatch Notes]])=0,"",IF([@Status]="Canceled","Not Required",IF(AND([@[Driver Check]]="OK",[@[Vehicle Check]]="OK",[@[Schedule Check]]="OK"),"OK","Review")))</f>
        <v/>
      </c>
      <c r="Y297" s="58">
        <f>IF(OR([@[Service Date]]="",[@[Scheduled Start]]=""),"",IFERROR([@[Service Date]]+[@[Scheduled Start]],""))</f>
        <v/>
      </c>
      <c r="Z297" s="58">
        <f>IF(OR([@[Service Date]]="",[@[Scheduled Start]]="",[@[Scheduled End]]=""),"",IFERROR([@[Service Date]]+[@[Scheduled End]]+IF([@[Scheduled End]]&lt;[@[Scheduled Start]],1,0),""))</f>
        <v/>
      </c>
    </row>
    <row r="298">
      <c r="A298" s="26" t="n"/>
      <c r="B298" s="56" t="n"/>
      <c r="C298" s="23">
        <f>IF([@[Service Date]]="","",TEXT([@[Service Date]],"ddd"))</f>
        <v/>
      </c>
      <c r="D298" s="26" t="n"/>
      <c r="E298" s="24">
        <f>IF([@[Route ID]]="","",IFERROR(INDEX(tblRoutes[Route Name],MATCH([@[Route ID]],tblRoutes[Route ID],0)),"Not Found"))</f>
        <v/>
      </c>
      <c r="F298" s="24">
        <f>IF([@[Route ID]]="","",IFERROR(INDEX(tblRoutes[Origin],MATCH([@[Route ID]],tblRoutes[Route ID],0)),"Not Found"))</f>
        <v/>
      </c>
      <c r="G298" s="24">
        <f>IF([@[Route ID]]="","",IFERROR(INDEX(tblRoutes[Destination],MATCH([@[Route ID]],tblRoutes[Route ID],0)),"Not Found"))</f>
        <v/>
      </c>
      <c r="H298" s="28" t="n"/>
      <c r="I298" s="28" t="n"/>
      <c r="J298" s="25">
        <f>IF(OR([@[Start Date/Time]]="",[@[End Date/Time]]=""),"",IFERROR(([@[End Date/Time]]-[@[Start Date/Time]])*24,""))</f>
        <v/>
      </c>
      <c r="K298" s="26" t="n"/>
      <c r="L298" s="24">
        <f>IF([@[Driver ID]]="","",IFERROR(INDEX(tblDrivers[Driver Name],MATCH([@[Driver ID]],tblDrivers[Driver ID],0)),"Not Found"))</f>
        <v/>
      </c>
      <c r="M298" s="26" t="n"/>
      <c r="N298" s="24">
        <f>IF([@[Vehicle ID]]="","",IFERROR(INDEX(tblVehicles[Unit Description],MATCH([@[Vehicle ID]],tblVehicles[Vehicle ID],0)),"Not Found"))</f>
        <v/>
      </c>
      <c r="O298" s="53">
        <f>IF([@[Route ID]]="","",IFERROR(INDEX(tblRoutes[Scheduled Miles],MATCH([@[Route ID]],tblRoutes[Route ID],0)),""))</f>
        <v/>
      </c>
      <c r="P298" s="16">
        <f>IF([@[Route ID]]="","",IFERROR(INDEX(tblRoutes[Planned Stops],MATCH([@[Route ID]],tblRoutes[Route ID],0)),""))</f>
        <v/>
      </c>
      <c r="Q298" s="53">
        <f>IF(OR([@[Scheduled Miles]]="",[@[Vehicle ID]]=""),"",IFERROR([@[Scheduled Miles]]/INDEX(tblVehicles[MPG],MATCH([@[Vehicle ID]],tblVehicles[Vehicle ID],0)),""))</f>
        <v/>
      </c>
      <c r="R298" s="57">
        <f>IF(OR([@[Estimated Gallons]]="",[@[Estimated Hours]]="",[@[Driver ID]]=""),"",IFERROR([@[Estimated Gallons]]*'Settings'!$B$4+[@[Scheduled Miles]]*'Settings'!$B$5+[@[Estimated Hours]]*INDEX(tblDrivers[Hourly Rate],MATCH([@[Driver ID]],tblDrivers[Driver ID],0)),""))</f>
        <v/>
      </c>
      <c r="S298" s="26" t="n"/>
      <c r="T298" s="30" t="n"/>
      <c r="U29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9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9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98" s="23">
        <f>IF(COUNTA([@[Roster ID]],[@[Service Date]],[@[Route ID]],[@[Scheduled Start]],[@[Scheduled End]],[@[Driver ID]],[@[Vehicle ID]],[@Status],[@[Dispatch Notes]])=0,"",IF([@Status]="Canceled","Not Required",IF(AND([@[Driver Check]]="OK",[@[Vehicle Check]]="OK",[@[Schedule Check]]="OK"),"OK","Review")))</f>
        <v/>
      </c>
      <c r="Y298" s="58">
        <f>IF(OR([@[Service Date]]="",[@[Scheduled Start]]=""),"",IFERROR([@[Service Date]]+[@[Scheduled Start]],""))</f>
        <v/>
      </c>
      <c r="Z298" s="58">
        <f>IF(OR([@[Service Date]]="",[@[Scheduled Start]]="",[@[Scheduled End]]=""),"",IFERROR([@[Service Date]]+[@[Scheduled End]]+IF([@[Scheduled End]]&lt;[@[Scheduled Start]],1,0),""))</f>
        <v/>
      </c>
    </row>
    <row r="299">
      <c r="A299" s="26" t="n"/>
      <c r="B299" s="56" t="n"/>
      <c r="C299" s="23">
        <f>IF([@[Service Date]]="","",TEXT([@[Service Date]],"ddd"))</f>
        <v/>
      </c>
      <c r="D299" s="26" t="n"/>
      <c r="E299" s="24">
        <f>IF([@[Route ID]]="","",IFERROR(INDEX(tblRoutes[Route Name],MATCH([@[Route ID]],tblRoutes[Route ID],0)),"Not Found"))</f>
        <v/>
      </c>
      <c r="F299" s="24">
        <f>IF([@[Route ID]]="","",IFERROR(INDEX(tblRoutes[Origin],MATCH([@[Route ID]],tblRoutes[Route ID],0)),"Not Found"))</f>
        <v/>
      </c>
      <c r="G299" s="24">
        <f>IF([@[Route ID]]="","",IFERROR(INDEX(tblRoutes[Destination],MATCH([@[Route ID]],tblRoutes[Route ID],0)),"Not Found"))</f>
        <v/>
      </c>
      <c r="H299" s="28" t="n"/>
      <c r="I299" s="28" t="n"/>
      <c r="J299" s="25">
        <f>IF(OR([@[Start Date/Time]]="",[@[End Date/Time]]=""),"",IFERROR(([@[End Date/Time]]-[@[Start Date/Time]])*24,""))</f>
        <v/>
      </c>
      <c r="K299" s="26" t="n"/>
      <c r="L299" s="24">
        <f>IF([@[Driver ID]]="","",IFERROR(INDEX(tblDrivers[Driver Name],MATCH([@[Driver ID]],tblDrivers[Driver ID],0)),"Not Found"))</f>
        <v/>
      </c>
      <c r="M299" s="26" t="n"/>
      <c r="N299" s="24">
        <f>IF([@[Vehicle ID]]="","",IFERROR(INDEX(tblVehicles[Unit Description],MATCH([@[Vehicle ID]],tblVehicles[Vehicle ID],0)),"Not Found"))</f>
        <v/>
      </c>
      <c r="O299" s="53">
        <f>IF([@[Route ID]]="","",IFERROR(INDEX(tblRoutes[Scheduled Miles],MATCH([@[Route ID]],tblRoutes[Route ID],0)),""))</f>
        <v/>
      </c>
      <c r="P299" s="16">
        <f>IF([@[Route ID]]="","",IFERROR(INDEX(tblRoutes[Planned Stops],MATCH([@[Route ID]],tblRoutes[Route ID],0)),""))</f>
        <v/>
      </c>
      <c r="Q299" s="53">
        <f>IF(OR([@[Scheduled Miles]]="",[@[Vehicle ID]]=""),"",IFERROR([@[Scheduled Miles]]/INDEX(tblVehicles[MPG],MATCH([@[Vehicle ID]],tblVehicles[Vehicle ID],0)),""))</f>
        <v/>
      </c>
      <c r="R299" s="57">
        <f>IF(OR([@[Estimated Gallons]]="",[@[Estimated Hours]]="",[@[Driver ID]]=""),"",IFERROR([@[Estimated Gallons]]*'Settings'!$B$4+[@[Scheduled Miles]]*'Settings'!$B$5+[@[Estimated Hours]]*INDEX(tblDrivers[Hourly Rate],MATCH([@[Driver ID]],tblDrivers[Driver ID],0)),""))</f>
        <v/>
      </c>
      <c r="S299" s="26" t="n"/>
      <c r="T299" s="30" t="n"/>
      <c r="U29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29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29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299" s="23">
        <f>IF(COUNTA([@[Roster ID]],[@[Service Date]],[@[Route ID]],[@[Scheduled Start]],[@[Scheduled End]],[@[Driver ID]],[@[Vehicle ID]],[@Status],[@[Dispatch Notes]])=0,"",IF([@Status]="Canceled","Not Required",IF(AND([@[Driver Check]]="OK",[@[Vehicle Check]]="OK",[@[Schedule Check]]="OK"),"OK","Review")))</f>
        <v/>
      </c>
      <c r="Y299" s="58">
        <f>IF(OR([@[Service Date]]="",[@[Scheduled Start]]=""),"",IFERROR([@[Service Date]]+[@[Scheduled Start]],""))</f>
        <v/>
      </c>
      <c r="Z299" s="58">
        <f>IF(OR([@[Service Date]]="",[@[Scheduled Start]]="",[@[Scheduled End]]=""),"",IFERROR([@[Service Date]]+[@[Scheduled End]]+IF([@[Scheduled End]]&lt;[@[Scheduled Start]],1,0),""))</f>
        <v/>
      </c>
    </row>
    <row r="300">
      <c r="A300" s="26" t="n"/>
      <c r="B300" s="56" t="n"/>
      <c r="C300" s="23">
        <f>IF([@[Service Date]]="","",TEXT([@[Service Date]],"ddd"))</f>
        <v/>
      </c>
      <c r="D300" s="26" t="n"/>
      <c r="E300" s="24">
        <f>IF([@[Route ID]]="","",IFERROR(INDEX(tblRoutes[Route Name],MATCH([@[Route ID]],tblRoutes[Route ID],0)),"Not Found"))</f>
        <v/>
      </c>
      <c r="F300" s="24">
        <f>IF([@[Route ID]]="","",IFERROR(INDEX(tblRoutes[Origin],MATCH([@[Route ID]],tblRoutes[Route ID],0)),"Not Found"))</f>
        <v/>
      </c>
      <c r="G300" s="24">
        <f>IF([@[Route ID]]="","",IFERROR(INDEX(tblRoutes[Destination],MATCH([@[Route ID]],tblRoutes[Route ID],0)),"Not Found"))</f>
        <v/>
      </c>
      <c r="H300" s="28" t="n"/>
      <c r="I300" s="28" t="n"/>
      <c r="J300" s="25">
        <f>IF(OR([@[Start Date/Time]]="",[@[End Date/Time]]=""),"",IFERROR(([@[End Date/Time]]-[@[Start Date/Time]])*24,""))</f>
        <v/>
      </c>
      <c r="K300" s="26" t="n"/>
      <c r="L300" s="24">
        <f>IF([@[Driver ID]]="","",IFERROR(INDEX(tblDrivers[Driver Name],MATCH([@[Driver ID]],tblDrivers[Driver ID],0)),"Not Found"))</f>
        <v/>
      </c>
      <c r="M300" s="26" t="n"/>
      <c r="N300" s="24">
        <f>IF([@[Vehicle ID]]="","",IFERROR(INDEX(tblVehicles[Unit Description],MATCH([@[Vehicle ID]],tblVehicles[Vehicle ID],0)),"Not Found"))</f>
        <v/>
      </c>
      <c r="O300" s="53">
        <f>IF([@[Route ID]]="","",IFERROR(INDEX(tblRoutes[Scheduled Miles],MATCH([@[Route ID]],tblRoutes[Route ID],0)),""))</f>
        <v/>
      </c>
      <c r="P300" s="16">
        <f>IF([@[Route ID]]="","",IFERROR(INDEX(tblRoutes[Planned Stops],MATCH([@[Route ID]],tblRoutes[Route ID],0)),""))</f>
        <v/>
      </c>
      <c r="Q300" s="53">
        <f>IF(OR([@[Scheduled Miles]]="",[@[Vehicle ID]]=""),"",IFERROR([@[Scheduled Miles]]/INDEX(tblVehicles[MPG],MATCH([@[Vehicle ID]],tblVehicles[Vehicle ID],0)),""))</f>
        <v/>
      </c>
      <c r="R300" s="57">
        <f>IF(OR([@[Estimated Gallons]]="",[@[Estimated Hours]]="",[@[Driver ID]]=""),"",IFERROR([@[Estimated Gallons]]*'Settings'!$B$4+[@[Scheduled Miles]]*'Settings'!$B$5+[@[Estimated Hours]]*INDEX(tblDrivers[Hourly Rate],MATCH([@[Driver ID]],tblDrivers[Driver ID],0)),""))</f>
        <v/>
      </c>
      <c r="S300" s="26" t="n"/>
      <c r="T300" s="30" t="n"/>
      <c r="U30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0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0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00" s="23">
        <f>IF(COUNTA([@[Roster ID]],[@[Service Date]],[@[Route ID]],[@[Scheduled Start]],[@[Scheduled End]],[@[Driver ID]],[@[Vehicle ID]],[@Status],[@[Dispatch Notes]])=0,"",IF([@Status]="Canceled","Not Required",IF(AND([@[Driver Check]]="OK",[@[Vehicle Check]]="OK",[@[Schedule Check]]="OK"),"OK","Review")))</f>
        <v/>
      </c>
      <c r="Y300" s="58">
        <f>IF(OR([@[Service Date]]="",[@[Scheduled Start]]=""),"",IFERROR([@[Service Date]]+[@[Scheduled Start]],""))</f>
        <v/>
      </c>
      <c r="Z300" s="58">
        <f>IF(OR([@[Service Date]]="",[@[Scheduled Start]]="",[@[Scheduled End]]=""),"",IFERROR([@[Service Date]]+[@[Scheduled End]]+IF([@[Scheduled End]]&lt;[@[Scheduled Start]],1,0),""))</f>
        <v/>
      </c>
    </row>
    <row r="301">
      <c r="A301" s="26" t="n"/>
      <c r="B301" s="56" t="n"/>
      <c r="C301" s="23">
        <f>IF([@[Service Date]]="","",TEXT([@[Service Date]],"ddd"))</f>
        <v/>
      </c>
      <c r="D301" s="26" t="n"/>
      <c r="E301" s="24">
        <f>IF([@[Route ID]]="","",IFERROR(INDEX(tblRoutes[Route Name],MATCH([@[Route ID]],tblRoutes[Route ID],0)),"Not Found"))</f>
        <v/>
      </c>
      <c r="F301" s="24">
        <f>IF([@[Route ID]]="","",IFERROR(INDEX(tblRoutes[Origin],MATCH([@[Route ID]],tblRoutes[Route ID],0)),"Not Found"))</f>
        <v/>
      </c>
      <c r="G301" s="24">
        <f>IF([@[Route ID]]="","",IFERROR(INDEX(tblRoutes[Destination],MATCH([@[Route ID]],tblRoutes[Route ID],0)),"Not Found"))</f>
        <v/>
      </c>
      <c r="H301" s="28" t="n"/>
      <c r="I301" s="28" t="n"/>
      <c r="J301" s="25">
        <f>IF(OR([@[Start Date/Time]]="",[@[End Date/Time]]=""),"",IFERROR(([@[End Date/Time]]-[@[Start Date/Time]])*24,""))</f>
        <v/>
      </c>
      <c r="K301" s="26" t="n"/>
      <c r="L301" s="24">
        <f>IF([@[Driver ID]]="","",IFERROR(INDEX(tblDrivers[Driver Name],MATCH([@[Driver ID]],tblDrivers[Driver ID],0)),"Not Found"))</f>
        <v/>
      </c>
      <c r="M301" s="26" t="n"/>
      <c r="N301" s="24">
        <f>IF([@[Vehicle ID]]="","",IFERROR(INDEX(tblVehicles[Unit Description],MATCH([@[Vehicle ID]],tblVehicles[Vehicle ID],0)),"Not Found"))</f>
        <v/>
      </c>
      <c r="O301" s="53">
        <f>IF([@[Route ID]]="","",IFERROR(INDEX(tblRoutes[Scheduled Miles],MATCH([@[Route ID]],tblRoutes[Route ID],0)),""))</f>
        <v/>
      </c>
      <c r="P301" s="16">
        <f>IF([@[Route ID]]="","",IFERROR(INDEX(tblRoutes[Planned Stops],MATCH([@[Route ID]],tblRoutes[Route ID],0)),""))</f>
        <v/>
      </c>
      <c r="Q301" s="53">
        <f>IF(OR([@[Scheduled Miles]]="",[@[Vehicle ID]]=""),"",IFERROR([@[Scheduled Miles]]/INDEX(tblVehicles[MPG],MATCH([@[Vehicle ID]],tblVehicles[Vehicle ID],0)),""))</f>
        <v/>
      </c>
      <c r="R301" s="57">
        <f>IF(OR([@[Estimated Gallons]]="",[@[Estimated Hours]]="",[@[Driver ID]]=""),"",IFERROR([@[Estimated Gallons]]*'Settings'!$B$4+[@[Scheduled Miles]]*'Settings'!$B$5+[@[Estimated Hours]]*INDEX(tblDrivers[Hourly Rate],MATCH([@[Driver ID]],tblDrivers[Driver ID],0)),""))</f>
        <v/>
      </c>
      <c r="S301" s="26" t="n"/>
      <c r="T301" s="30" t="n"/>
      <c r="U30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0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0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01" s="23">
        <f>IF(COUNTA([@[Roster ID]],[@[Service Date]],[@[Route ID]],[@[Scheduled Start]],[@[Scheduled End]],[@[Driver ID]],[@[Vehicle ID]],[@Status],[@[Dispatch Notes]])=0,"",IF([@Status]="Canceled","Not Required",IF(AND([@[Driver Check]]="OK",[@[Vehicle Check]]="OK",[@[Schedule Check]]="OK"),"OK","Review")))</f>
        <v/>
      </c>
      <c r="Y301" s="58">
        <f>IF(OR([@[Service Date]]="",[@[Scheduled Start]]=""),"",IFERROR([@[Service Date]]+[@[Scheduled Start]],""))</f>
        <v/>
      </c>
      <c r="Z301" s="58">
        <f>IF(OR([@[Service Date]]="",[@[Scheduled Start]]="",[@[Scheduled End]]=""),"",IFERROR([@[Service Date]]+[@[Scheduled End]]+IF([@[Scheduled End]]&lt;[@[Scheduled Start]],1,0),""))</f>
        <v/>
      </c>
    </row>
    <row r="302">
      <c r="A302" s="26" t="n"/>
      <c r="B302" s="56" t="n"/>
      <c r="C302" s="23">
        <f>IF([@[Service Date]]="","",TEXT([@[Service Date]],"ddd"))</f>
        <v/>
      </c>
      <c r="D302" s="26" t="n"/>
      <c r="E302" s="24">
        <f>IF([@[Route ID]]="","",IFERROR(INDEX(tblRoutes[Route Name],MATCH([@[Route ID]],tblRoutes[Route ID],0)),"Not Found"))</f>
        <v/>
      </c>
      <c r="F302" s="24">
        <f>IF([@[Route ID]]="","",IFERROR(INDEX(tblRoutes[Origin],MATCH([@[Route ID]],tblRoutes[Route ID],0)),"Not Found"))</f>
        <v/>
      </c>
      <c r="G302" s="24">
        <f>IF([@[Route ID]]="","",IFERROR(INDEX(tblRoutes[Destination],MATCH([@[Route ID]],tblRoutes[Route ID],0)),"Not Found"))</f>
        <v/>
      </c>
      <c r="H302" s="28" t="n"/>
      <c r="I302" s="28" t="n"/>
      <c r="J302" s="25">
        <f>IF(OR([@[Start Date/Time]]="",[@[End Date/Time]]=""),"",IFERROR(([@[End Date/Time]]-[@[Start Date/Time]])*24,""))</f>
        <v/>
      </c>
      <c r="K302" s="26" t="n"/>
      <c r="L302" s="24">
        <f>IF([@[Driver ID]]="","",IFERROR(INDEX(tblDrivers[Driver Name],MATCH([@[Driver ID]],tblDrivers[Driver ID],0)),"Not Found"))</f>
        <v/>
      </c>
      <c r="M302" s="26" t="n"/>
      <c r="N302" s="24">
        <f>IF([@[Vehicle ID]]="","",IFERROR(INDEX(tblVehicles[Unit Description],MATCH([@[Vehicle ID]],tblVehicles[Vehicle ID],0)),"Not Found"))</f>
        <v/>
      </c>
      <c r="O302" s="53">
        <f>IF([@[Route ID]]="","",IFERROR(INDEX(tblRoutes[Scheduled Miles],MATCH([@[Route ID]],tblRoutes[Route ID],0)),""))</f>
        <v/>
      </c>
      <c r="P302" s="16">
        <f>IF([@[Route ID]]="","",IFERROR(INDEX(tblRoutes[Planned Stops],MATCH([@[Route ID]],tblRoutes[Route ID],0)),""))</f>
        <v/>
      </c>
      <c r="Q302" s="53">
        <f>IF(OR([@[Scheduled Miles]]="",[@[Vehicle ID]]=""),"",IFERROR([@[Scheduled Miles]]/INDEX(tblVehicles[MPG],MATCH([@[Vehicle ID]],tblVehicles[Vehicle ID],0)),""))</f>
        <v/>
      </c>
      <c r="R302" s="57">
        <f>IF(OR([@[Estimated Gallons]]="",[@[Estimated Hours]]="",[@[Driver ID]]=""),"",IFERROR([@[Estimated Gallons]]*'Settings'!$B$4+[@[Scheduled Miles]]*'Settings'!$B$5+[@[Estimated Hours]]*INDEX(tblDrivers[Hourly Rate],MATCH([@[Driver ID]],tblDrivers[Driver ID],0)),""))</f>
        <v/>
      </c>
      <c r="S302" s="26" t="n"/>
      <c r="T302" s="30" t="n"/>
      <c r="U30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0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0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02" s="23">
        <f>IF(COUNTA([@[Roster ID]],[@[Service Date]],[@[Route ID]],[@[Scheduled Start]],[@[Scheduled End]],[@[Driver ID]],[@[Vehicle ID]],[@Status],[@[Dispatch Notes]])=0,"",IF([@Status]="Canceled","Not Required",IF(AND([@[Driver Check]]="OK",[@[Vehicle Check]]="OK",[@[Schedule Check]]="OK"),"OK","Review")))</f>
        <v/>
      </c>
      <c r="Y302" s="58">
        <f>IF(OR([@[Service Date]]="",[@[Scheduled Start]]=""),"",IFERROR([@[Service Date]]+[@[Scheduled Start]],""))</f>
        <v/>
      </c>
      <c r="Z302" s="58">
        <f>IF(OR([@[Service Date]]="",[@[Scheduled Start]]="",[@[Scheduled End]]=""),"",IFERROR([@[Service Date]]+[@[Scheduled End]]+IF([@[Scheduled End]]&lt;[@[Scheduled Start]],1,0),""))</f>
        <v/>
      </c>
    </row>
    <row r="303">
      <c r="A303" s="26" t="n"/>
      <c r="B303" s="56" t="n"/>
      <c r="C303" s="23">
        <f>IF([@[Service Date]]="","",TEXT([@[Service Date]],"ddd"))</f>
        <v/>
      </c>
      <c r="D303" s="26" t="n"/>
      <c r="E303" s="24">
        <f>IF([@[Route ID]]="","",IFERROR(INDEX(tblRoutes[Route Name],MATCH([@[Route ID]],tblRoutes[Route ID],0)),"Not Found"))</f>
        <v/>
      </c>
      <c r="F303" s="24">
        <f>IF([@[Route ID]]="","",IFERROR(INDEX(tblRoutes[Origin],MATCH([@[Route ID]],tblRoutes[Route ID],0)),"Not Found"))</f>
        <v/>
      </c>
      <c r="G303" s="24">
        <f>IF([@[Route ID]]="","",IFERROR(INDEX(tblRoutes[Destination],MATCH([@[Route ID]],tblRoutes[Route ID],0)),"Not Found"))</f>
        <v/>
      </c>
      <c r="H303" s="28" t="n"/>
      <c r="I303" s="28" t="n"/>
      <c r="J303" s="25">
        <f>IF(OR([@[Start Date/Time]]="",[@[End Date/Time]]=""),"",IFERROR(([@[End Date/Time]]-[@[Start Date/Time]])*24,""))</f>
        <v/>
      </c>
      <c r="K303" s="26" t="n"/>
      <c r="L303" s="24">
        <f>IF([@[Driver ID]]="","",IFERROR(INDEX(tblDrivers[Driver Name],MATCH([@[Driver ID]],tblDrivers[Driver ID],0)),"Not Found"))</f>
        <v/>
      </c>
      <c r="M303" s="26" t="n"/>
      <c r="N303" s="24">
        <f>IF([@[Vehicle ID]]="","",IFERROR(INDEX(tblVehicles[Unit Description],MATCH([@[Vehicle ID]],tblVehicles[Vehicle ID],0)),"Not Found"))</f>
        <v/>
      </c>
      <c r="O303" s="53">
        <f>IF([@[Route ID]]="","",IFERROR(INDEX(tblRoutes[Scheduled Miles],MATCH([@[Route ID]],tblRoutes[Route ID],0)),""))</f>
        <v/>
      </c>
      <c r="P303" s="16">
        <f>IF([@[Route ID]]="","",IFERROR(INDEX(tblRoutes[Planned Stops],MATCH([@[Route ID]],tblRoutes[Route ID],0)),""))</f>
        <v/>
      </c>
      <c r="Q303" s="53">
        <f>IF(OR([@[Scheduled Miles]]="",[@[Vehicle ID]]=""),"",IFERROR([@[Scheduled Miles]]/INDEX(tblVehicles[MPG],MATCH([@[Vehicle ID]],tblVehicles[Vehicle ID],0)),""))</f>
        <v/>
      </c>
      <c r="R303" s="57">
        <f>IF(OR([@[Estimated Gallons]]="",[@[Estimated Hours]]="",[@[Driver ID]]=""),"",IFERROR([@[Estimated Gallons]]*'Settings'!$B$4+[@[Scheduled Miles]]*'Settings'!$B$5+[@[Estimated Hours]]*INDEX(tblDrivers[Hourly Rate],MATCH([@[Driver ID]],tblDrivers[Driver ID],0)),""))</f>
        <v/>
      </c>
      <c r="S303" s="26" t="n"/>
      <c r="T303" s="30" t="n"/>
      <c r="U30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0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0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03" s="23">
        <f>IF(COUNTA([@[Roster ID]],[@[Service Date]],[@[Route ID]],[@[Scheduled Start]],[@[Scheduled End]],[@[Driver ID]],[@[Vehicle ID]],[@Status],[@[Dispatch Notes]])=0,"",IF([@Status]="Canceled","Not Required",IF(AND([@[Driver Check]]="OK",[@[Vehicle Check]]="OK",[@[Schedule Check]]="OK"),"OK","Review")))</f>
        <v/>
      </c>
      <c r="Y303" s="58">
        <f>IF(OR([@[Service Date]]="",[@[Scheduled Start]]=""),"",IFERROR([@[Service Date]]+[@[Scheduled Start]],""))</f>
        <v/>
      </c>
      <c r="Z303" s="58">
        <f>IF(OR([@[Service Date]]="",[@[Scheduled Start]]="",[@[Scheduled End]]=""),"",IFERROR([@[Service Date]]+[@[Scheduled End]]+IF([@[Scheduled End]]&lt;[@[Scheduled Start]],1,0),""))</f>
        <v/>
      </c>
    </row>
    <row r="304">
      <c r="A304" s="26" t="n"/>
      <c r="B304" s="56" t="n"/>
      <c r="C304" s="23">
        <f>IF([@[Service Date]]="","",TEXT([@[Service Date]],"ddd"))</f>
        <v/>
      </c>
      <c r="D304" s="26" t="n"/>
      <c r="E304" s="24">
        <f>IF([@[Route ID]]="","",IFERROR(INDEX(tblRoutes[Route Name],MATCH([@[Route ID]],tblRoutes[Route ID],0)),"Not Found"))</f>
        <v/>
      </c>
      <c r="F304" s="24">
        <f>IF([@[Route ID]]="","",IFERROR(INDEX(tblRoutes[Origin],MATCH([@[Route ID]],tblRoutes[Route ID],0)),"Not Found"))</f>
        <v/>
      </c>
      <c r="G304" s="24">
        <f>IF([@[Route ID]]="","",IFERROR(INDEX(tblRoutes[Destination],MATCH([@[Route ID]],tblRoutes[Route ID],0)),"Not Found"))</f>
        <v/>
      </c>
      <c r="H304" s="28" t="n"/>
      <c r="I304" s="28" t="n"/>
      <c r="J304" s="25">
        <f>IF(OR([@[Start Date/Time]]="",[@[End Date/Time]]=""),"",IFERROR(([@[End Date/Time]]-[@[Start Date/Time]])*24,""))</f>
        <v/>
      </c>
      <c r="K304" s="26" t="n"/>
      <c r="L304" s="24">
        <f>IF([@[Driver ID]]="","",IFERROR(INDEX(tblDrivers[Driver Name],MATCH([@[Driver ID]],tblDrivers[Driver ID],0)),"Not Found"))</f>
        <v/>
      </c>
      <c r="M304" s="26" t="n"/>
      <c r="N304" s="24">
        <f>IF([@[Vehicle ID]]="","",IFERROR(INDEX(tblVehicles[Unit Description],MATCH([@[Vehicle ID]],tblVehicles[Vehicle ID],0)),"Not Found"))</f>
        <v/>
      </c>
      <c r="O304" s="53">
        <f>IF([@[Route ID]]="","",IFERROR(INDEX(tblRoutes[Scheduled Miles],MATCH([@[Route ID]],tblRoutes[Route ID],0)),""))</f>
        <v/>
      </c>
      <c r="P304" s="16">
        <f>IF([@[Route ID]]="","",IFERROR(INDEX(tblRoutes[Planned Stops],MATCH([@[Route ID]],tblRoutes[Route ID],0)),""))</f>
        <v/>
      </c>
      <c r="Q304" s="53">
        <f>IF(OR([@[Scheduled Miles]]="",[@[Vehicle ID]]=""),"",IFERROR([@[Scheduled Miles]]/INDEX(tblVehicles[MPG],MATCH([@[Vehicle ID]],tblVehicles[Vehicle ID],0)),""))</f>
        <v/>
      </c>
      <c r="R304" s="57">
        <f>IF(OR([@[Estimated Gallons]]="",[@[Estimated Hours]]="",[@[Driver ID]]=""),"",IFERROR([@[Estimated Gallons]]*'Settings'!$B$4+[@[Scheduled Miles]]*'Settings'!$B$5+[@[Estimated Hours]]*INDEX(tblDrivers[Hourly Rate],MATCH([@[Driver ID]],tblDrivers[Driver ID],0)),""))</f>
        <v/>
      </c>
      <c r="S304" s="26" t="n"/>
      <c r="T304" s="30" t="n"/>
      <c r="U30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0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0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04" s="23">
        <f>IF(COUNTA([@[Roster ID]],[@[Service Date]],[@[Route ID]],[@[Scheduled Start]],[@[Scheduled End]],[@[Driver ID]],[@[Vehicle ID]],[@Status],[@[Dispatch Notes]])=0,"",IF([@Status]="Canceled","Not Required",IF(AND([@[Driver Check]]="OK",[@[Vehicle Check]]="OK",[@[Schedule Check]]="OK"),"OK","Review")))</f>
        <v/>
      </c>
      <c r="Y304" s="58">
        <f>IF(OR([@[Service Date]]="",[@[Scheduled Start]]=""),"",IFERROR([@[Service Date]]+[@[Scheduled Start]],""))</f>
        <v/>
      </c>
      <c r="Z304" s="58">
        <f>IF(OR([@[Service Date]]="",[@[Scheduled Start]]="",[@[Scheduled End]]=""),"",IFERROR([@[Service Date]]+[@[Scheduled End]]+IF([@[Scheduled End]]&lt;[@[Scheduled Start]],1,0),""))</f>
        <v/>
      </c>
    </row>
    <row r="305">
      <c r="A305" s="26" t="n"/>
      <c r="B305" s="56" t="n"/>
      <c r="C305" s="23">
        <f>IF([@[Service Date]]="","",TEXT([@[Service Date]],"ddd"))</f>
        <v/>
      </c>
      <c r="D305" s="26" t="n"/>
      <c r="E305" s="24">
        <f>IF([@[Route ID]]="","",IFERROR(INDEX(tblRoutes[Route Name],MATCH([@[Route ID]],tblRoutes[Route ID],0)),"Not Found"))</f>
        <v/>
      </c>
      <c r="F305" s="24">
        <f>IF([@[Route ID]]="","",IFERROR(INDEX(tblRoutes[Origin],MATCH([@[Route ID]],tblRoutes[Route ID],0)),"Not Found"))</f>
        <v/>
      </c>
      <c r="G305" s="24">
        <f>IF([@[Route ID]]="","",IFERROR(INDEX(tblRoutes[Destination],MATCH([@[Route ID]],tblRoutes[Route ID],0)),"Not Found"))</f>
        <v/>
      </c>
      <c r="H305" s="28" t="n"/>
      <c r="I305" s="28" t="n"/>
      <c r="J305" s="25">
        <f>IF(OR([@[Start Date/Time]]="",[@[End Date/Time]]=""),"",IFERROR(([@[End Date/Time]]-[@[Start Date/Time]])*24,""))</f>
        <v/>
      </c>
      <c r="K305" s="26" t="n"/>
      <c r="L305" s="24">
        <f>IF([@[Driver ID]]="","",IFERROR(INDEX(tblDrivers[Driver Name],MATCH([@[Driver ID]],tblDrivers[Driver ID],0)),"Not Found"))</f>
        <v/>
      </c>
      <c r="M305" s="26" t="n"/>
      <c r="N305" s="24">
        <f>IF([@[Vehicle ID]]="","",IFERROR(INDEX(tblVehicles[Unit Description],MATCH([@[Vehicle ID]],tblVehicles[Vehicle ID],0)),"Not Found"))</f>
        <v/>
      </c>
      <c r="O305" s="53">
        <f>IF([@[Route ID]]="","",IFERROR(INDEX(tblRoutes[Scheduled Miles],MATCH([@[Route ID]],tblRoutes[Route ID],0)),""))</f>
        <v/>
      </c>
      <c r="P305" s="16">
        <f>IF([@[Route ID]]="","",IFERROR(INDEX(tblRoutes[Planned Stops],MATCH([@[Route ID]],tblRoutes[Route ID],0)),""))</f>
        <v/>
      </c>
      <c r="Q305" s="53">
        <f>IF(OR([@[Scheduled Miles]]="",[@[Vehicle ID]]=""),"",IFERROR([@[Scheduled Miles]]/INDEX(tblVehicles[MPG],MATCH([@[Vehicle ID]],tblVehicles[Vehicle ID],0)),""))</f>
        <v/>
      </c>
      <c r="R305" s="57">
        <f>IF(OR([@[Estimated Gallons]]="",[@[Estimated Hours]]="",[@[Driver ID]]=""),"",IFERROR([@[Estimated Gallons]]*'Settings'!$B$4+[@[Scheduled Miles]]*'Settings'!$B$5+[@[Estimated Hours]]*INDEX(tblDrivers[Hourly Rate],MATCH([@[Driver ID]],tblDrivers[Driver ID],0)),""))</f>
        <v/>
      </c>
      <c r="S305" s="26" t="n"/>
      <c r="T305" s="30" t="n"/>
      <c r="U30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0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0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05" s="23">
        <f>IF(COUNTA([@[Roster ID]],[@[Service Date]],[@[Route ID]],[@[Scheduled Start]],[@[Scheduled End]],[@[Driver ID]],[@[Vehicle ID]],[@Status],[@[Dispatch Notes]])=0,"",IF([@Status]="Canceled","Not Required",IF(AND([@[Driver Check]]="OK",[@[Vehicle Check]]="OK",[@[Schedule Check]]="OK"),"OK","Review")))</f>
        <v/>
      </c>
      <c r="Y305" s="58">
        <f>IF(OR([@[Service Date]]="",[@[Scheduled Start]]=""),"",IFERROR([@[Service Date]]+[@[Scheduled Start]],""))</f>
        <v/>
      </c>
      <c r="Z305" s="58">
        <f>IF(OR([@[Service Date]]="",[@[Scheduled Start]]="",[@[Scheduled End]]=""),"",IFERROR([@[Service Date]]+[@[Scheduled End]]+IF([@[Scheduled End]]&lt;[@[Scheduled Start]],1,0),""))</f>
        <v/>
      </c>
    </row>
    <row r="306">
      <c r="A306" s="26" t="n"/>
      <c r="B306" s="56" t="n"/>
      <c r="C306" s="23">
        <f>IF([@[Service Date]]="","",TEXT([@[Service Date]],"ddd"))</f>
        <v/>
      </c>
      <c r="D306" s="26" t="n"/>
      <c r="E306" s="24">
        <f>IF([@[Route ID]]="","",IFERROR(INDEX(tblRoutes[Route Name],MATCH([@[Route ID]],tblRoutes[Route ID],0)),"Not Found"))</f>
        <v/>
      </c>
      <c r="F306" s="24">
        <f>IF([@[Route ID]]="","",IFERROR(INDEX(tblRoutes[Origin],MATCH([@[Route ID]],tblRoutes[Route ID],0)),"Not Found"))</f>
        <v/>
      </c>
      <c r="G306" s="24">
        <f>IF([@[Route ID]]="","",IFERROR(INDEX(tblRoutes[Destination],MATCH([@[Route ID]],tblRoutes[Route ID],0)),"Not Found"))</f>
        <v/>
      </c>
      <c r="H306" s="28" t="n"/>
      <c r="I306" s="28" t="n"/>
      <c r="J306" s="25">
        <f>IF(OR([@[Start Date/Time]]="",[@[End Date/Time]]=""),"",IFERROR(([@[End Date/Time]]-[@[Start Date/Time]])*24,""))</f>
        <v/>
      </c>
      <c r="K306" s="26" t="n"/>
      <c r="L306" s="24">
        <f>IF([@[Driver ID]]="","",IFERROR(INDEX(tblDrivers[Driver Name],MATCH([@[Driver ID]],tblDrivers[Driver ID],0)),"Not Found"))</f>
        <v/>
      </c>
      <c r="M306" s="26" t="n"/>
      <c r="N306" s="24">
        <f>IF([@[Vehicle ID]]="","",IFERROR(INDEX(tblVehicles[Unit Description],MATCH([@[Vehicle ID]],tblVehicles[Vehicle ID],0)),"Not Found"))</f>
        <v/>
      </c>
      <c r="O306" s="53">
        <f>IF([@[Route ID]]="","",IFERROR(INDEX(tblRoutes[Scheduled Miles],MATCH([@[Route ID]],tblRoutes[Route ID],0)),""))</f>
        <v/>
      </c>
      <c r="P306" s="16">
        <f>IF([@[Route ID]]="","",IFERROR(INDEX(tblRoutes[Planned Stops],MATCH([@[Route ID]],tblRoutes[Route ID],0)),""))</f>
        <v/>
      </c>
      <c r="Q306" s="53">
        <f>IF(OR([@[Scheduled Miles]]="",[@[Vehicle ID]]=""),"",IFERROR([@[Scheduled Miles]]/INDEX(tblVehicles[MPG],MATCH([@[Vehicle ID]],tblVehicles[Vehicle ID],0)),""))</f>
        <v/>
      </c>
      <c r="R306" s="57">
        <f>IF(OR([@[Estimated Gallons]]="",[@[Estimated Hours]]="",[@[Driver ID]]=""),"",IFERROR([@[Estimated Gallons]]*'Settings'!$B$4+[@[Scheduled Miles]]*'Settings'!$B$5+[@[Estimated Hours]]*INDEX(tblDrivers[Hourly Rate],MATCH([@[Driver ID]],tblDrivers[Driver ID],0)),""))</f>
        <v/>
      </c>
      <c r="S306" s="26" t="n"/>
      <c r="T306" s="30" t="n"/>
      <c r="U30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0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0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06" s="23">
        <f>IF(COUNTA([@[Roster ID]],[@[Service Date]],[@[Route ID]],[@[Scheduled Start]],[@[Scheduled End]],[@[Driver ID]],[@[Vehicle ID]],[@Status],[@[Dispatch Notes]])=0,"",IF([@Status]="Canceled","Not Required",IF(AND([@[Driver Check]]="OK",[@[Vehicle Check]]="OK",[@[Schedule Check]]="OK"),"OK","Review")))</f>
        <v/>
      </c>
      <c r="Y306" s="58">
        <f>IF(OR([@[Service Date]]="",[@[Scheduled Start]]=""),"",IFERROR([@[Service Date]]+[@[Scheduled Start]],""))</f>
        <v/>
      </c>
      <c r="Z306" s="58">
        <f>IF(OR([@[Service Date]]="",[@[Scheduled Start]]="",[@[Scheduled End]]=""),"",IFERROR([@[Service Date]]+[@[Scheduled End]]+IF([@[Scheduled End]]&lt;[@[Scheduled Start]],1,0),""))</f>
        <v/>
      </c>
    </row>
    <row r="307">
      <c r="A307" s="26" t="n"/>
      <c r="B307" s="56" t="n"/>
      <c r="C307" s="23">
        <f>IF([@[Service Date]]="","",TEXT([@[Service Date]],"ddd"))</f>
        <v/>
      </c>
      <c r="D307" s="26" t="n"/>
      <c r="E307" s="24">
        <f>IF([@[Route ID]]="","",IFERROR(INDEX(tblRoutes[Route Name],MATCH([@[Route ID]],tblRoutes[Route ID],0)),"Not Found"))</f>
        <v/>
      </c>
      <c r="F307" s="24">
        <f>IF([@[Route ID]]="","",IFERROR(INDEX(tblRoutes[Origin],MATCH([@[Route ID]],tblRoutes[Route ID],0)),"Not Found"))</f>
        <v/>
      </c>
      <c r="G307" s="24">
        <f>IF([@[Route ID]]="","",IFERROR(INDEX(tblRoutes[Destination],MATCH([@[Route ID]],tblRoutes[Route ID],0)),"Not Found"))</f>
        <v/>
      </c>
      <c r="H307" s="28" t="n"/>
      <c r="I307" s="28" t="n"/>
      <c r="J307" s="25">
        <f>IF(OR([@[Start Date/Time]]="",[@[End Date/Time]]=""),"",IFERROR(([@[End Date/Time]]-[@[Start Date/Time]])*24,""))</f>
        <v/>
      </c>
      <c r="K307" s="26" t="n"/>
      <c r="L307" s="24">
        <f>IF([@[Driver ID]]="","",IFERROR(INDEX(tblDrivers[Driver Name],MATCH([@[Driver ID]],tblDrivers[Driver ID],0)),"Not Found"))</f>
        <v/>
      </c>
      <c r="M307" s="26" t="n"/>
      <c r="N307" s="24">
        <f>IF([@[Vehicle ID]]="","",IFERROR(INDEX(tblVehicles[Unit Description],MATCH([@[Vehicle ID]],tblVehicles[Vehicle ID],0)),"Not Found"))</f>
        <v/>
      </c>
      <c r="O307" s="53">
        <f>IF([@[Route ID]]="","",IFERROR(INDEX(tblRoutes[Scheduled Miles],MATCH([@[Route ID]],tblRoutes[Route ID],0)),""))</f>
        <v/>
      </c>
      <c r="P307" s="16">
        <f>IF([@[Route ID]]="","",IFERROR(INDEX(tblRoutes[Planned Stops],MATCH([@[Route ID]],tblRoutes[Route ID],0)),""))</f>
        <v/>
      </c>
      <c r="Q307" s="53">
        <f>IF(OR([@[Scheduled Miles]]="",[@[Vehicle ID]]=""),"",IFERROR([@[Scheduled Miles]]/INDEX(tblVehicles[MPG],MATCH([@[Vehicle ID]],tblVehicles[Vehicle ID],0)),""))</f>
        <v/>
      </c>
      <c r="R307" s="57">
        <f>IF(OR([@[Estimated Gallons]]="",[@[Estimated Hours]]="",[@[Driver ID]]=""),"",IFERROR([@[Estimated Gallons]]*'Settings'!$B$4+[@[Scheduled Miles]]*'Settings'!$B$5+[@[Estimated Hours]]*INDEX(tblDrivers[Hourly Rate],MATCH([@[Driver ID]],tblDrivers[Driver ID],0)),""))</f>
        <v/>
      </c>
      <c r="S307" s="26" t="n"/>
      <c r="T307" s="30" t="n"/>
      <c r="U30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0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0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07" s="23">
        <f>IF(COUNTA([@[Roster ID]],[@[Service Date]],[@[Route ID]],[@[Scheduled Start]],[@[Scheduled End]],[@[Driver ID]],[@[Vehicle ID]],[@Status],[@[Dispatch Notes]])=0,"",IF([@Status]="Canceled","Not Required",IF(AND([@[Driver Check]]="OK",[@[Vehicle Check]]="OK",[@[Schedule Check]]="OK"),"OK","Review")))</f>
        <v/>
      </c>
      <c r="Y307" s="58">
        <f>IF(OR([@[Service Date]]="",[@[Scheduled Start]]=""),"",IFERROR([@[Service Date]]+[@[Scheduled Start]],""))</f>
        <v/>
      </c>
      <c r="Z307" s="58">
        <f>IF(OR([@[Service Date]]="",[@[Scheduled Start]]="",[@[Scheduled End]]=""),"",IFERROR([@[Service Date]]+[@[Scheduled End]]+IF([@[Scheduled End]]&lt;[@[Scheduled Start]],1,0),""))</f>
        <v/>
      </c>
    </row>
    <row r="308">
      <c r="A308" s="26" t="n"/>
      <c r="B308" s="56" t="n"/>
      <c r="C308" s="23">
        <f>IF([@[Service Date]]="","",TEXT([@[Service Date]],"ddd"))</f>
        <v/>
      </c>
      <c r="D308" s="26" t="n"/>
      <c r="E308" s="24">
        <f>IF([@[Route ID]]="","",IFERROR(INDEX(tblRoutes[Route Name],MATCH([@[Route ID]],tblRoutes[Route ID],0)),"Not Found"))</f>
        <v/>
      </c>
      <c r="F308" s="24">
        <f>IF([@[Route ID]]="","",IFERROR(INDEX(tblRoutes[Origin],MATCH([@[Route ID]],tblRoutes[Route ID],0)),"Not Found"))</f>
        <v/>
      </c>
      <c r="G308" s="24">
        <f>IF([@[Route ID]]="","",IFERROR(INDEX(tblRoutes[Destination],MATCH([@[Route ID]],tblRoutes[Route ID],0)),"Not Found"))</f>
        <v/>
      </c>
      <c r="H308" s="28" t="n"/>
      <c r="I308" s="28" t="n"/>
      <c r="J308" s="25">
        <f>IF(OR([@[Start Date/Time]]="",[@[End Date/Time]]=""),"",IFERROR(([@[End Date/Time]]-[@[Start Date/Time]])*24,""))</f>
        <v/>
      </c>
      <c r="K308" s="26" t="n"/>
      <c r="L308" s="24">
        <f>IF([@[Driver ID]]="","",IFERROR(INDEX(tblDrivers[Driver Name],MATCH([@[Driver ID]],tblDrivers[Driver ID],0)),"Not Found"))</f>
        <v/>
      </c>
      <c r="M308" s="26" t="n"/>
      <c r="N308" s="24">
        <f>IF([@[Vehicle ID]]="","",IFERROR(INDEX(tblVehicles[Unit Description],MATCH([@[Vehicle ID]],tblVehicles[Vehicle ID],0)),"Not Found"))</f>
        <v/>
      </c>
      <c r="O308" s="53">
        <f>IF([@[Route ID]]="","",IFERROR(INDEX(tblRoutes[Scheduled Miles],MATCH([@[Route ID]],tblRoutes[Route ID],0)),""))</f>
        <v/>
      </c>
      <c r="P308" s="16">
        <f>IF([@[Route ID]]="","",IFERROR(INDEX(tblRoutes[Planned Stops],MATCH([@[Route ID]],tblRoutes[Route ID],0)),""))</f>
        <v/>
      </c>
      <c r="Q308" s="53">
        <f>IF(OR([@[Scheduled Miles]]="",[@[Vehicle ID]]=""),"",IFERROR([@[Scheduled Miles]]/INDEX(tblVehicles[MPG],MATCH([@[Vehicle ID]],tblVehicles[Vehicle ID],0)),""))</f>
        <v/>
      </c>
      <c r="R308" s="57">
        <f>IF(OR([@[Estimated Gallons]]="",[@[Estimated Hours]]="",[@[Driver ID]]=""),"",IFERROR([@[Estimated Gallons]]*'Settings'!$B$4+[@[Scheduled Miles]]*'Settings'!$B$5+[@[Estimated Hours]]*INDEX(tblDrivers[Hourly Rate],MATCH([@[Driver ID]],tblDrivers[Driver ID],0)),""))</f>
        <v/>
      </c>
      <c r="S308" s="26" t="n"/>
      <c r="T308" s="30" t="n"/>
      <c r="U30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0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0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08" s="23">
        <f>IF(COUNTA([@[Roster ID]],[@[Service Date]],[@[Route ID]],[@[Scheduled Start]],[@[Scheduled End]],[@[Driver ID]],[@[Vehicle ID]],[@Status],[@[Dispatch Notes]])=0,"",IF([@Status]="Canceled","Not Required",IF(AND([@[Driver Check]]="OK",[@[Vehicle Check]]="OK",[@[Schedule Check]]="OK"),"OK","Review")))</f>
        <v/>
      </c>
      <c r="Y308" s="58">
        <f>IF(OR([@[Service Date]]="",[@[Scheduled Start]]=""),"",IFERROR([@[Service Date]]+[@[Scheduled Start]],""))</f>
        <v/>
      </c>
      <c r="Z308" s="58">
        <f>IF(OR([@[Service Date]]="",[@[Scheduled Start]]="",[@[Scheduled End]]=""),"",IFERROR([@[Service Date]]+[@[Scheduled End]]+IF([@[Scheduled End]]&lt;[@[Scheduled Start]],1,0),""))</f>
        <v/>
      </c>
    </row>
    <row r="309">
      <c r="A309" s="26" t="n"/>
      <c r="B309" s="56" t="n"/>
      <c r="C309" s="23">
        <f>IF([@[Service Date]]="","",TEXT([@[Service Date]],"ddd"))</f>
        <v/>
      </c>
      <c r="D309" s="26" t="n"/>
      <c r="E309" s="24">
        <f>IF([@[Route ID]]="","",IFERROR(INDEX(tblRoutes[Route Name],MATCH([@[Route ID]],tblRoutes[Route ID],0)),"Not Found"))</f>
        <v/>
      </c>
      <c r="F309" s="24">
        <f>IF([@[Route ID]]="","",IFERROR(INDEX(tblRoutes[Origin],MATCH([@[Route ID]],tblRoutes[Route ID],0)),"Not Found"))</f>
        <v/>
      </c>
      <c r="G309" s="24">
        <f>IF([@[Route ID]]="","",IFERROR(INDEX(tblRoutes[Destination],MATCH([@[Route ID]],tblRoutes[Route ID],0)),"Not Found"))</f>
        <v/>
      </c>
      <c r="H309" s="28" t="n"/>
      <c r="I309" s="28" t="n"/>
      <c r="J309" s="25">
        <f>IF(OR([@[Start Date/Time]]="",[@[End Date/Time]]=""),"",IFERROR(([@[End Date/Time]]-[@[Start Date/Time]])*24,""))</f>
        <v/>
      </c>
      <c r="K309" s="26" t="n"/>
      <c r="L309" s="24">
        <f>IF([@[Driver ID]]="","",IFERROR(INDEX(tblDrivers[Driver Name],MATCH([@[Driver ID]],tblDrivers[Driver ID],0)),"Not Found"))</f>
        <v/>
      </c>
      <c r="M309" s="26" t="n"/>
      <c r="N309" s="24">
        <f>IF([@[Vehicle ID]]="","",IFERROR(INDEX(tblVehicles[Unit Description],MATCH([@[Vehicle ID]],tblVehicles[Vehicle ID],0)),"Not Found"))</f>
        <v/>
      </c>
      <c r="O309" s="53">
        <f>IF([@[Route ID]]="","",IFERROR(INDEX(tblRoutes[Scheduled Miles],MATCH([@[Route ID]],tblRoutes[Route ID],0)),""))</f>
        <v/>
      </c>
      <c r="P309" s="16">
        <f>IF([@[Route ID]]="","",IFERROR(INDEX(tblRoutes[Planned Stops],MATCH([@[Route ID]],tblRoutes[Route ID],0)),""))</f>
        <v/>
      </c>
      <c r="Q309" s="53">
        <f>IF(OR([@[Scheduled Miles]]="",[@[Vehicle ID]]=""),"",IFERROR([@[Scheduled Miles]]/INDEX(tblVehicles[MPG],MATCH([@[Vehicle ID]],tblVehicles[Vehicle ID],0)),""))</f>
        <v/>
      </c>
      <c r="R309" s="57">
        <f>IF(OR([@[Estimated Gallons]]="",[@[Estimated Hours]]="",[@[Driver ID]]=""),"",IFERROR([@[Estimated Gallons]]*'Settings'!$B$4+[@[Scheduled Miles]]*'Settings'!$B$5+[@[Estimated Hours]]*INDEX(tblDrivers[Hourly Rate],MATCH([@[Driver ID]],tblDrivers[Driver ID],0)),""))</f>
        <v/>
      </c>
      <c r="S309" s="26" t="n"/>
      <c r="T309" s="30" t="n"/>
      <c r="U30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0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0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09" s="23">
        <f>IF(COUNTA([@[Roster ID]],[@[Service Date]],[@[Route ID]],[@[Scheduled Start]],[@[Scheduled End]],[@[Driver ID]],[@[Vehicle ID]],[@Status],[@[Dispatch Notes]])=0,"",IF([@Status]="Canceled","Not Required",IF(AND([@[Driver Check]]="OK",[@[Vehicle Check]]="OK",[@[Schedule Check]]="OK"),"OK","Review")))</f>
        <v/>
      </c>
      <c r="Y309" s="58">
        <f>IF(OR([@[Service Date]]="",[@[Scheduled Start]]=""),"",IFERROR([@[Service Date]]+[@[Scheduled Start]],""))</f>
        <v/>
      </c>
      <c r="Z309" s="58">
        <f>IF(OR([@[Service Date]]="",[@[Scheduled Start]]="",[@[Scheduled End]]=""),"",IFERROR([@[Service Date]]+[@[Scheduled End]]+IF([@[Scheduled End]]&lt;[@[Scheduled Start]],1,0),""))</f>
        <v/>
      </c>
    </row>
    <row r="310">
      <c r="A310" s="26" t="n"/>
      <c r="B310" s="56" t="n"/>
      <c r="C310" s="23">
        <f>IF([@[Service Date]]="","",TEXT([@[Service Date]],"ddd"))</f>
        <v/>
      </c>
      <c r="D310" s="26" t="n"/>
      <c r="E310" s="24">
        <f>IF([@[Route ID]]="","",IFERROR(INDEX(tblRoutes[Route Name],MATCH([@[Route ID]],tblRoutes[Route ID],0)),"Not Found"))</f>
        <v/>
      </c>
      <c r="F310" s="24">
        <f>IF([@[Route ID]]="","",IFERROR(INDEX(tblRoutes[Origin],MATCH([@[Route ID]],tblRoutes[Route ID],0)),"Not Found"))</f>
        <v/>
      </c>
      <c r="G310" s="24">
        <f>IF([@[Route ID]]="","",IFERROR(INDEX(tblRoutes[Destination],MATCH([@[Route ID]],tblRoutes[Route ID],0)),"Not Found"))</f>
        <v/>
      </c>
      <c r="H310" s="28" t="n"/>
      <c r="I310" s="28" t="n"/>
      <c r="J310" s="25">
        <f>IF(OR([@[Start Date/Time]]="",[@[End Date/Time]]=""),"",IFERROR(([@[End Date/Time]]-[@[Start Date/Time]])*24,""))</f>
        <v/>
      </c>
      <c r="K310" s="26" t="n"/>
      <c r="L310" s="24">
        <f>IF([@[Driver ID]]="","",IFERROR(INDEX(tblDrivers[Driver Name],MATCH([@[Driver ID]],tblDrivers[Driver ID],0)),"Not Found"))</f>
        <v/>
      </c>
      <c r="M310" s="26" t="n"/>
      <c r="N310" s="24">
        <f>IF([@[Vehicle ID]]="","",IFERROR(INDEX(tblVehicles[Unit Description],MATCH([@[Vehicle ID]],tblVehicles[Vehicle ID],0)),"Not Found"))</f>
        <v/>
      </c>
      <c r="O310" s="53">
        <f>IF([@[Route ID]]="","",IFERROR(INDEX(tblRoutes[Scheduled Miles],MATCH([@[Route ID]],tblRoutes[Route ID],0)),""))</f>
        <v/>
      </c>
      <c r="P310" s="16">
        <f>IF([@[Route ID]]="","",IFERROR(INDEX(tblRoutes[Planned Stops],MATCH([@[Route ID]],tblRoutes[Route ID],0)),""))</f>
        <v/>
      </c>
      <c r="Q310" s="53">
        <f>IF(OR([@[Scheduled Miles]]="",[@[Vehicle ID]]=""),"",IFERROR([@[Scheduled Miles]]/INDEX(tblVehicles[MPG],MATCH([@[Vehicle ID]],tblVehicles[Vehicle ID],0)),""))</f>
        <v/>
      </c>
      <c r="R310" s="57">
        <f>IF(OR([@[Estimated Gallons]]="",[@[Estimated Hours]]="",[@[Driver ID]]=""),"",IFERROR([@[Estimated Gallons]]*'Settings'!$B$4+[@[Scheduled Miles]]*'Settings'!$B$5+[@[Estimated Hours]]*INDEX(tblDrivers[Hourly Rate],MATCH([@[Driver ID]],tblDrivers[Driver ID],0)),""))</f>
        <v/>
      </c>
      <c r="S310" s="26" t="n"/>
      <c r="T310" s="30" t="n"/>
      <c r="U31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1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1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10" s="23">
        <f>IF(COUNTA([@[Roster ID]],[@[Service Date]],[@[Route ID]],[@[Scheduled Start]],[@[Scheduled End]],[@[Driver ID]],[@[Vehicle ID]],[@Status],[@[Dispatch Notes]])=0,"",IF([@Status]="Canceled","Not Required",IF(AND([@[Driver Check]]="OK",[@[Vehicle Check]]="OK",[@[Schedule Check]]="OK"),"OK","Review")))</f>
        <v/>
      </c>
      <c r="Y310" s="58">
        <f>IF(OR([@[Service Date]]="",[@[Scheduled Start]]=""),"",IFERROR([@[Service Date]]+[@[Scheduled Start]],""))</f>
        <v/>
      </c>
      <c r="Z310" s="58">
        <f>IF(OR([@[Service Date]]="",[@[Scheduled Start]]="",[@[Scheduled End]]=""),"",IFERROR([@[Service Date]]+[@[Scheduled End]]+IF([@[Scheduled End]]&lt;[@[Scheduled Start]],1,0),""))</f>
        <v/>
      </c>
    </row>
    <row r="311">
      <c r="A311" s="26" t="n"/>
      <c r="B311" s="56" t="n"/>
      <c r="C311" s="23">
        <f>IF([@[Service Date]]="","",TEXT([@[Service Date]],"ddd"))</f>
        <v/>
      </c>
      <c r="D311" s="26" t="n"/>
      <c r="E311" s="24">
        <f>IF([@[Route ID]]="","",IFERROR(INDEX(tblRoutes[Route Name],MATCH([@[Route ID]],tblRoutes[Route ID],0)),"Not Found"))</f>
        <v/>
      </c>
      <c r="F311" s="24">
        <f>IF([@[Route ID]]="","",IFERROR(INDEX(tblRoutes[Origin],MATCH([@[Route ID]],tblRoutes[Route ID],0)),"Not Found"))</f>
        <v/>
      </c>
      <c r="G311" s="24">
        <f>IF([@[Route ID]]="","",IFERROR(INDEX(tblRoutes[Destination],MATCH([@[Route ID]],tblRoutes[Route ID],0)),"Not Found"))</f>
        <v/>
      </c>
      <c r="H311" s="28" t="n"/>
      <c r="I311" s="28" t="n"/>
      <c r="J311" s="25">
        <f>IF(OR([@[Start Date/Time]]="",[@[End Date/Time]]=""),"",IFERROR(([@[End Date/Time]]-[@[Start Date/Time]])*24,""))</f>
        <v/>
      </c>
      <c r="K311" s="26" t="n"/>
      <c r="L311" s="24">
        <f>IF([@[Driver ID]]="","",IFERROR(INDEX(tblDrivers[Driver Name],MATCH([@[Driver ID]],tblDrivers[Driver ID],0)),"Not Found"))</f>
        <v/>
      </c>
      <c r="M311" s="26" t="n"/>
      <c r="N311" s="24">
        <f>IF([@[Vehicle ID]]="","",IFERROR(INDEX(tblVehicles[Unit Description],MATCH([@[Vehicle ID]],tblVehicles[Vehicle ID],0)),"Not Found"))</f>
        <v/>
      </c>
      <c r="O311" s="53">
        <f>IF([@[Route ID]]="","",IFERROR(INDEX(tblRoutes[Scheduled Miles],MATCH([@[Route ID]],tblRoutes[Route ID],0)),""))</f>
        <v/>
      </c>
      <c r="P311" s="16">
        <f>IF([@[Route ID]]="","",IFERROR(INDEX(tblRoutes[Planned Stops],MATCH([@[Route ID]],tblRoutes[Route ID],0)),""))</f>
        <v/>
      </c>
      <c r="Q311" s="53">
        <f>IF(OR([@[Scheduled Miles]]="",[@[Vehicle ID]]=""),"",IFERROR([@[Scheduled Miles]]/INDEX(tblVehicles[MPG],MATCH([@[Vehicle ID]],tblVehicles[Vehicle ID],0)),""))</f>
        <v/>
      </c>
      <c r="R311" s="57">
        <f>IF(OR([@[Estimated Gallons]]="",[@[Estimated Hours]]="",[@[Driver ID]]=""),"",IFERROR([@[Estimated Gallons]]*'Settings'!$B$4+[@[Scheduled Miles]]*'Settings'!$B$5+[@[Estimated Hours]]*INDEX(tblDrivers[Hourly Rate],MATCH([@[Driver ID]],tblDrivers[Driver ID],0)),""))</f>
        <v/>
      </c>
      <c r="S311" s="26" t="n"/>
      <c r="T311" s="30" t="n"/>
      <c r="U31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1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1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11" s="23">
        <f>IF(COUNTA([@[Roster ID]],[@[Service Date]],[@[Route ID]],[@[Scheduled Start]],[@[Scheduled End]],[@[Driver ID]],[@[Vehicle ID]],[@Status],[@[Dispatch Notes]])=0,"",IF([@Status]="Canceled","Not Required",IF(AND([@[Driver Check]]="OK",[@[Vehicle Check]]="OK",[@[Schedule Check]]="OK"),"OK","Review")))</f>
        <v/>
      </c>
      <c r="Y311" s="58">
        <f>IF(OR([@[Service Date]]="",[@[Scheduled Start]]=""),"",IFERROR([@[Service Date]]+[@[Scheduled Start]],""))</f>
        <v/>
      </c>
      <c r="Z311" s="58">
        <f>IF(OR([@[Service Date]]="",[@[Scheduled Start]]="",[@[Scheduled End]]=""),"",IFERROR([@[Service Date]]+[@[Scheduled End]]+IF([@[Scheduled End]]&lt;[@[Scheduled Start]],1,0),""))</f>
        <v/>
      </c>
    </row>
    <row r="312">
      <c r="A312" s="26" t="n"/>
      <c r="B312" s="56" t="n"/>
      <c r="C312" s="23">
        <f>IF([@[Service Date]]="","",TEXT([@[Service Date]],"ddd"))</f>
        <v/>
      </c>
      <c r="D312" s="26" t="n"/>
      <c r="E312" s="24">
        <f>IF([@[Route ID]]="","",IFERROR(INDEX(tblRoutes[Route Name],MATCH([@[Route ID]],tblRoutes[Route ID],0)),"Not Found"))</f>
        <v/>
      </c>
      <c r="F312" s="24">
        <f>IF([@[Route ID]]="","",IFERROR(INDEX(tblRoutes[Origin],MATCH([@[Route ID]],tblRoutes[Route ID],0)),"Not Found"))</f>
        <v/>
      </c>
      <c r="G312" s="24">
        <f>IF([@[Route ID]]="","",IFERROR(INDEX(tblRoutes[Destination],MATCH([@[Route ID]],tblRoutes[Route ID],0)),"Not Found"))</f>
        <v/>
      </c>
      <c r="H312" s="28" t="n"/>
      <c r="I312" s="28" t="n"/>
      <c r="J312" s="25">
        <f>IF(OR([@[Start Date/Time]]="",[@[End Date/Time]]=""),"",IFERROR(([@[End Date/Time]]-[@[Start Date/Time]])*24,""))</f>
        <v/>
      </c>
      <c r="K312" s="26" t="n"/>
      <c r="L312" s="24">
        <f>IF([@[Driver ID]]="","",IFERROR(INDEX(tblDrivers[Driver Name],MATCH([@[Driver ID]],tblDrivers[Driver ID],0)),"Not Found"))</f>
        <v/>
      </c>
      <c r="M312" s="26" t="n"/>
      <c r="N312" s="24">
        <f>IF([@[Vehicle ID]]="","",IFERROR(INDEX(tblVehicles[Unit Description],MATCH([@[Vehicle ID]],tblVehicles[Vehicle ID],0)),"Not Found"))</f>
        <v/>
      </c>
      <c r="O312" s="53">
        <f>IF([@[Route ID]]="","",IFERROR(INDEX(tblRoutes[Scheduled Miles],MATCH([@[Route ID]],tblRoutes[Route ID],0)),""))</f>
        <v/>
      </c>
      <c r="P312" s="16">
        <f>IF([@[Route ID]]="","",IFERROR(INDEX(tblRoutes[Planned Stops],MATCH([@[Route ID]],tblRoutes[Route ID],0)),""))</f>
        <v/>
      </c>
      <c r="Q312" s="53">
        <f>IF(OR([@[Scheduled Miles]]="",[@[Vehicle ID]]=""),"",IFERROR([@[Scheduled Miles]]/INDEX(tblVehicles[MPG],MATCH([@[Vehicle ID]],tblVehicles[Vehicle ID],0)),""))</f>
        <v/>
      </c>
      <c r="R312" s="57">
        <f>IF(OR([@[Estimated Gallons]]="",[@[Estimated Hours]]="",[@[Driver ID]]=""),"",IFERROR([@[Estimated Gallons]]*'Settings'!$B$4+[@[Scheduled Miles]]*'Settings'!$B$5+[@[Estimated Hours]]*INDEX(tblDrivers[Hourly Rate],MATCH([@[Driver ID]],tblDrivers[Driver ID],0)),""))</f>
        <v/>
      </c>
      <c r="S312" s="26" t="n"/>
      <c r="T312" s="30" t="n"/>
      <c r="U31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1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1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12" s="23">
        <f>IF(COUNTA([@[Roster ID]],[@[Service Date]],[@[Route ID]],[@[Scheduled Start]],[@[Scheduled End]],[@[Driver ID]],[@[Vehicle ID]],[@Status],[@[Dispatch Notes]])=0,"",IF([@Status]="Canceled","Not Required",IF(AND([@[Driver Check]]="OK",[@[Vehicle Check]]="OK",[@[Schedule Check]]="OK"),"OK","Review")))</f>
        <v/>
      </c>
      <c r="Y312" s="58">
        <f>IF(OR([@[Service Date]]="",[@[Scheduled Start]]=""),"",IFERROR([@[Service Date]]+[@[Scheduled Start]],""))</f>
        <v/>
      </c>
      <c r="Z312" s="58">
        <f>IF(OR([@[Service Date]]="",[@[Scheduled Start]]="",[@[Scheduled End]]=""),"",IFERROR([@[Service Date]]+[@[Scheduled End]]+IF([@[Scheduled End]]&lt;[@[Scheduled Start]],1,0),""))</f>
        <v/>
      </c>
    </row>
    <row r="313">
      <c r="A313" s="26" t="n"/>
      <c r="B313" s="56" t="n"/>
      <c r="C313" s="23">
        <f>IF([@[Service Date]]="","",TEXT([@[Service Date]],"ddd"))</f>
        <v/>
      </c>
      <c r="D313" s="26" t="n"/>
      <c r="E313" s="24">
        <f>IF([@[Route ID]]="","",IFERROR(INDEX(tblRoutes[Route Name],MATCH([@[Route ID]],tblRoutes[Route ID],0)),"Not Found"))</f>
        <v/>
      </c>
      <c r="F313" s="24">
        <f>IF([@[Route ID]]="","",IFERROR(INDEX(tblRoutes[Origin],MATCH([@[Route ID]],tblRoutes[Route ID],0)),"Not Found"))</f>
        <v/>
      </c>
      <c r="G313" s="24">
        <f>IF([@[Route ID]]="","",IFERROR(INDEX(tblRoutes[Destination],MATCH([@[Route ID]],tblRoutes[Route ID],0)),"Not Found"))</f>
        <v/>
      </c>
      <c r="H313" s="28" t="n"/>
      <c r="I313" s="28" t="n"/>
      <c r="J313" s="25">
        <f>IF(OR([@[Start Date/Time]]="",[@[End Date/Time]]=""),"",IFERROR(([@[End Date/Time]]-[@[Start Date/Time]])*24,""))</f>
        <v/>
      </c>
      <c r="K313" s="26" t="n"/>
      <c r="L313" s="24">
        <f>IF([@[Driver ID]]="","",IFERROR(INDEX(tblDrivers[Driver Name],MATCH([@[Driver ID]],tblDrivers[Driver ID],0)),"Not Found"))</f>
        <v/>
      </c>
      <c r="M313" s="26" t="n"/>
      <c r="N313" s="24">
        <f>IF([@[Vehicle ID]]="","",IFERROR(INDEX(tblVehicles[Unit Description],MATCH([@[Vehicle ID]],tblVehicles[Vehicle ID],0)),"Not Found"))</f>
        <v/>
      </c>
      <c r="O313" s="53">
        <f>IF([@[Route ID]]="","",IFERROR(INDEX(tblRoutes[Scheduled Miles],MATCH([@[Route ID]],tblRoutes[Route ID],0)),""))</f>
        <v/>
      </c>
      <c r="P313" s="16">
        <f>IF([@[Route ID]]="","",IFERROR(INDEX(tblRoutes[Planned Stops],MATCH([@[Route ID]],tblRoutes[Route ID],0)),""))</f>
        <v/>
      </c>
      <c r="Q313" s="53">
        <f>IF(OR([@[Scheduled Miles]]="",[@[Vehicle ID]]=""),"",IFERROR([@[Scheduled Miles]]/INDEX(tblVehicles[MPG],MATCH([@[Vehicle ID]],tblVehicles[Vehicle ID],0)),""))</f>
        <v/>
      </c>
      <c r="R313" s="57">
        <f>IF(OR([@[Estimated Gallons]]="",[@[Estimated Hours]]="",[@[Driver ID]]=""),"",IFERROR([@[Estimated Gallons]]*'Settings'!$B$4+[@[Scheduled Miles]]*'Settings'!$B$5+[@[Estimated Hours]]*INDEX(tblDrivers[Hourly Rate],MATCH([@[Driver ID]],tblDrivers[Driver ID],0)),""))</f>
        <v/>
      </c>
      <c r="S313" s="26" t="n"/>
      <c r="T313" s="30" t="n"/>
      <c r="U31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1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1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13" s="23">
        <f>IF(COUNTA([@[Roster ID]],[@[Service Date]],[@[Route ID]],[@[Scheduled Start]],[@[Scheduled End]],[@[Driver ID]],[@[Vehicle ID]],[@Status],[@[Dispatch Notes]])=0,"",IF([@Status]="Canceled","Not Required",IF(AND([@[Driver Check]]="OK",[@[Vehicle Check]]="OK",[@[Schedule Check]]="OK"),"OK","Review")))</f>
        <v/>
      </c>
      <c r="Y313" s="58">
        <f>IF(OR([@[Service Date]]="",[@[Scheduled Start]]=""),"",IFERROR([@[Service Date]]+[@[Scheduled Start]],""))</f>
        <v/>
      </c>
      <c r="Z313" s="58">
        <f>IF(OR([@[Service Date]]="",[@[Scheduled Start]]="",[@[Scheduled End]]=""),"",IFERROR([@[Service Date]]+[@[Scheduled End]]+IF([@[Scheduled End]]&lt;[@[Scheduled Start]],1,0),""))</f>
        <v/>
      </c>
    </row>
    <row r="314">
      <c r="A314" s="26" t="n"/>
      <c r="B314" s="56" t="n"/>
      <c r="C314" s="23">
        <f>IF([@[Service Date]]="","",TEXT([@[Service Date]],"ddd"))</f>
        <v/>
      </c>
      <c r="D314" s="26" t="n"/>
      <c r="E314" s="24">
        <f>IF([@[Route ID]]="","",IFERROR(INDEX(tblRoutes[Route Name],MATCH([@[Route ID]],tblRoutes[Route ID],0)),"Not Found"))</f>
        <v/>
      </c>
      <c r="F314" s="24">
        <f>IF([@[Route ID]]="","",IFERROR(INDEX(tblRoutes[Origin],MATCH([@[Route ID]],tblRoutes[Route ID],0)),"Not Found"))</f>
        <v/>
      </c>
      <c r="G314" s="24">
        <f>IF([@[Route ID]]="","",IFERROR(INDEX(tblRoutes[Destination],MATCH([@[Route ID]],tblRoutes[Route ID],0)),"Not Found"))</f>
        <v/>
      </c>
      <c r="H314" s="28" t="n"/>
      <c r="I314" s="28" t="n"/>
      <c r="J314" s="25">
        <f>IF(OR([@[Start Date/Time]]="",[@[End Date/Time]]=""),"",IFERROR(([@[End Date/Time]]-[@[Start Date/Time]])*24,""))</f>
        <v/>
      </c>
      <c r="K314" s="26" t="n"/>
      <c r="L314" s="24">
        <f>IF([@[Driver ID]]="","",IFERROR(INDEX(tblDrivers[Driver Name],MATCH([@[Driver ID]],tblDrivers[Driver ID],0)),"Not Found"))</f>
        <v/>
      </c>
      <c r="M314" s="26" t="n"/>
      <c r="N314" s="24">
        <f>IF([@[Vehicle ID]]="","",IFERROR(INDEX(tblVehicles[Unit Description],MATCH([@[Vehicle ID]],tblVehicles[Vehicle ID],0)),"Not Found"))</f>
        <v/>
      </c>
      <c r="O314" s="53">
        <f>IF([@[Route ID]]="","",IFERROR(INDEX(tblRoutes[Scheduled Miles],MATCH([@[Route ID]],tblRoutes[Route ID],0)),""))</f>
        <v/>
      </c>
      <c r="P314" s="16">
        <f>IF([@[Route ID]]="","",IFERROR(INDEX(tblRoutes[Planned Stops],MATCH([@[Route ID]],tblRoutes[Route ID],0)),""))</f>
        <v/>
      </c>
      <c r="Q314" s="53">
        <f>IF(OR([@[Scheduled Miles]]="",[@[Vehicle ID]]=""),"",IFERROR([@[Scheduled Miles]]/INDEX(tblVehicles[MPG],MATCH([@[Vehicle ID]],tblVehicles[Vehicle ID],0)),""))</f>
        <v/>
      </c>
      <c r="R314" s="57">
        <f>IF(OR([@[Estimated Gallons]]="",[@[Estimated Hours]]="",[@[Driver ID]]=""),"",IFERROR([@[Estimated Gallons]]*'Settings'!$B$4+[@[Scheduled Miles]]*'Settings'!$B$5+[@[Estimated Hours]]*INDEX(tblDrivers[Hourly Rate],MATCH([@[Driver ID]],tblDrivers[Driver ID],0)),""))</f>
        <v/>
      </c>
      <c r="S314" s="26" t="n"/>
      <c r="T314" s="30" t="n"/>
      <c r="U31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1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1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14" s="23">
        <f>IF(COUNTA([@[Roster ID]],[@[Service Date]],[@[Route ID]],[@[Scheduled Start]],[@[Scheduled End]],[@[Driver ID]],[@[Vehicle ID]],[@Status],[@[Dispatch Notes]])=0,"",IF([@Status]="Canceled","Not Required",IF(AND([@[Driver Check]]="OK",[@[Vehicle Check]]="OK",[@[Schedule Check]]="OK"),"OK","Review")))</f>
        <v/>
      </c>
      <c r="Y314" s="58">
        <f>IF(OR([@[Service Date]]="",[@[Scheduled Start]]=""),"",IFERROR([@[Service Date]]+[@[Scheduled Start]],""))</f>
        <v/>
      </c>
      <c r="Z314" s="58">
        <f>IF(OR([@[Service Date]]="",[@[Scheduled Start]]="",[@[Scheduled End]]=""),"",IFERROR([@[Service Date]]+[@[Scheduled End]]+IF([@[Scheduled End]]&lt;[@[Scheduled Start]],1,0),""))</f>
        <v/>
      </c>
    </row>
    <row r="315">
      <c r="A315" s="26" t="n"/>
      <c r="B315" s="56" t="n"/>
      <c r="C315" s="23">
        <f>IF([@[Service Date]]="","",TEXT([@[Service Date]],"ddd"))</f>
        <v/>
      </c>
      <c r="D315" s="26" t="n"/>
      <c r="E315" s="24">
        <f>IF([@[Route ID]]="","",IFERROR(INDEX(tblRoutes[Route Name],MATCH([@[Route ID]],tblRoutes[Route ID],0)),"Not Found"))</f>
        <v/>
      </c>
      <c r="F315" s="24">
        <f>IF([@[Route ID]]="","",IFERROR(INDEX(tblRoutes[Origin],MATCH([@[Route ID]],tblRoutes[Route ID],0)),"Not Found"))</f>
        <v/>
      </c>
      <c r="G315" s="24">
        <f>IF([@[Route ID]]="","",IFERROR(INDEX(tblRoutes[Destination],MATCH([@[Route ID]],tblRoutes[Route ID],0)),"Not Found"))</f>
        <v/>
      </c>
      <c r="H315" s="28" t="n"/>
      <c r="I315" s="28" t="n"/>
      <c r="J315" s="25">
        <f>IF(OR([@[Start Date/Time]]="",[@[End Date/Time]]=""),"",IFERROR(([@[End Date/Time]]-[@[Start Date/Time]])*24,""))</f>
        <v/>
      </c>
      <c r="K315" s="26" t="n"/>
      <c r="L315" s="24">
        <f>IF([@[Driver ID]]="","",IFERROR(INDEX(tblDrivers[Driver Name],MATCH([@[Driver ID]],tblDrivers[Driver ID],0)),"Not Found"))</f>
        <v/>
      </c>
      <c r="M315" s="26" t="n"/>
      <c r="N315" s="24">
        <f>IF([@[Vehicle ID]]="","",IFERROR(INDEX(tblVehicles[Unit Description],MATCH([@[Vehicle ID]],tblVehicles[Vehicle ID],0)),"Not Found"))</f>
        <v/>
      </c>
      <c r="O315" s="53">
        <f>IF([@[Route ID]]="","",IFERROR(INDEX(tblRoutes[Scheduled Miles],MATCH([@[Route ID]],tblRoutes[Route ID],0)),""))</f>
        <v/>
      </c>
      <c r="P315" s="16">
        <f>IF([@[Route ID]]="","",IFERROR(INDEX(tblRoutes[Planned Stops],MATCH([@[Route ID]],tblRoutes[Route ID],0)),""))</f>
        <v/>
      </c>
      <c r="Q315" s="53">
        <f>IF(OR([@[Scheduled Miles]]="",[@[Vehicle ID]]=""),"",IFERROR([@[Scheduled Miles]]/INDEX(tblVehicles[MPG],MATCH([@[Vehicle ID]],tblVehicles[Vehicle ID],0)),""))</f>
        <v/>
      </c>
      <c r="R315" s="57">
        <f>IF(OR([@[Estimated Gallons]]="",[@[Estimated Hours]]="",[@[Driver ID]]=""),"",IFERROR([@[Estimated Gallons]]*'Settings'!$B$4+[@[Scheduled Miles]]*'Settings'!$B$5+[@[Estimated Hours]]*INDEX(tblDrivers[Hourly Rate],MATCH([@[Driver ID]],tblDrivers[Driver ID],0)),""))</f>
        <v/>
      </c>
      <c r="S315" s="26" t="n"/>
      <c r="T315" s="30" t="n"/>
      <c r="U31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1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1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15" s="23">
        <f>IF(COUNTA([@[Roster ID]],[@[Service Date]],[@[Route ID]],[@[Scheduled Start]],[@[Scheduled End]],[@[Driver ID]],[@[Vehicle ID]],[@Status],[@[Dispatch Notes]])=0,"",IF([@Status]="Canceled","Not Required",IF(AND([@[Driver Check]]="OK",[@[Vehicle Check]]="OK",[@[Schedule Check]]="OK"),"OK","Review")))</f>
        <v/>
      </c>
      <c r="Y315" s="58">
        <f>IF(OR([@[Service Date]]="",[@[Scheduled Start]]=""),"",IFERROR([@[Service Date]]+[@[Scheduled Start]],""))</f>
        <v/>
      </c>
      <c r="Z315" s="58">
        <f>IF(OR([@[Service Date]]="",[@[Scheduled Start]]="",[@[Scheduled End]]=""),"",IFERROR([@[Service Date]]+[@[Scheduled End]]+IF([@[Scheduled End]]&lt;[@[Scheduled Start]],1,0),""))</f>
        <v/>
      </c>
    </row>
    <row r="316">
      <c r="A316" s="26" t="n"/>
      <c r="B316" s="56" t="n"/>
      <c r="C316" s="23">
        <f>IF([@[Service Date]]="","",TEXT([@[Service Date]],"ddd"))</f>
        <v/>
      </c>
      <c r="D316" s="26" t="n"/>
      <c r="E316" s="24">
        <f>IF([@[Route ID]]="","",IFERROR(INDEX(tblRoutes[Route Name],MATCH([@[Route ID]],tblRoutes[Route ID],0)),"Not Found"))</f>
        <v/>
      </c>
      <c r="F316" s="24">
        <f>IF([@[Route ID]]="","",IFERROR(INDEX(tblRoutes[Origin],MATCH([@[Route ID]],tblRoutes[Route ID],0)),"Not Found"))</f>
        <v/>
      </c>
      <c r="G316" s="24">
        <f>IF([@[Route ID]]="","",IFERROR(INDEX(tblRoutes[Destination],MATCH([@[Route ID]],tblRoutes[Route ID],0)),"Not Found"))</f>
        <v/>
      </c>
      <c r="H316" s="28" t="n"/>
      <c r="I316" s="28" t="n"/>
      <c r="J316" s="25">
        <f>IF(OR([@[Start Date/Time]]="",[@[End Date/Time]]=""),"",IFERROR(([@[End Date/Time]]-[@[Start Date/Time]])*24,""))</f>
        <v/>
      </c>
      <c r="K316" s="26" t="n"/>
      <c r="L316" s="24">
        <f>IF([@[Driver ID]]="","",IFERROR(INDEX(tblDrivers[Driver Name],MATCH([@[Driver ID]],tblDrivers[Driver ID],0)),"Not Found"))</f>
        <v/>
      </c>
      <c r="M316" s="26" t="n"/>
      <c r="N316" s="24">
        <f>IF([@[Vehicle ID]]="","",IFERROR(INDEX(tblVehicles[Unit Description],MATCH([@[Vehicle ID]],tblVehicles[Vehicle ID],0)),"Not Found"))</f>
        <v/>
      </c>
      <c r="O316" s="53">
        <f>IF([@[Route ID]]="","",IFERROR(INDEX(tblRoutes[Scheduled Miles],MATCH([@[Route ID]],tblRoutes[Route ID],0)),""))</f>
        <v/>
      </c>
      <c r="P316" s="16">
        <f>IF([@[Route ID]]="","",IFERROR(INDEX(tblRoutes[Planned Stops],MATCH([@[Route ID]],tblRoutes[Route ID],0)),""))</f>
        <v/>
      </c>
      <c r="Q316" s="53">
        <f>IF(OR([@[Scheduled Miles]]="",[@[Vehicle ID]]=""),"",IFERROR([@[Scheduled Miles]]/INDEX(tblVehicles[MPG],MATCH([@[Vehicle ID]],tblVehicles[Vehicle ID],0)),""))</f>
        <v/>
      </c>
      <c r="R316" s="57">
        <f>IF(OR([@[Estimated Gallons]]="",[@[Estimated Hours]]="",[@[Driver ID]]=""),"",IFERROR([@[Estimated Gallons]]*'Settings'!$B$4+[@[Scheduled Miles]]*'Settings'!$B$5+[@[Estimated Hours]]*INDEX(tblDrivers[Hourly Rate],MATCH([@[Driver ID]],tblDrivers[Driver ID],0)),""))</f>
        <v/>
      </c>
      <c r="S316" s="26" t="n"/>
      <c r="T316" s="30" t="n"/>
      <c r="U31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1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1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16" s="23">
        <f>IF(COUNTA([@[Roster ID]],[@[Service Date]],[@[Route ID]],[@[Scheduled Start]],[@[Scheduled End]],[@[Driver ID]],[@[Vehicle ID]],[@Status],[@[Dispatch Notes]])=0,"",IF([@Status]="Canceled","Not Required",IF(AND([@[Driver Check]]="OK",[@[Vehicle Check]]="OK",[@[Schedule Check]]="OK"),"OK","Review")))</f>
        <v/>
      </c>
      <c r="Y316" s="58">
        <f>IF(OR([@[Service Date]]="",[@[Scheduled Start]]=""),"",IFERROR([@[Service Date]]+[@[Scheduled Start]],""))</f>
        <v/>
      </c>
      <c r="Z316" s="58">
        <f>IF(OR([@[Service Date]]="",[@[Scheduled Start]]="",[@[Scheduled End]]=""),"",IFERROR([@[Service Date]]+[@[Scheduled End]]+IF([@[Scheduled End]]&lt;[@[Scheduled Start]],1,0),""))</f>
        <v/>
      </c>
    </row>
    <row r="317">
      <c r="A317" s="26" t="n"/>
      <c r="B317" s="56" t="n"/>
      <c r="C317" s="23">
        <f>IF([@[Service Date]]="","",TEXT([@[Service Date]],"ddd"))</f>
        <v/>
      </c>
      <c r="D317" s="26" t="n"/>
      <c r="E317" s="24">
        <f>IF([@[Route ID]]="","",IFERROR(INDEX(tblRoutes[Route Name],MATCH([@[Route ID]],tblRoutes[Route ID],0)),"Not Found"))</f>
        <v/>
      </c>
      <c r="F317" s="24">
        <f>IF([@[Route ID]]="","",IFERROR(INDEX(tblRoutes[Origin],MATCH([@[Route ID]],tblRoutes[Route ID],0)),"Not Found"))</f>
        <v/>
      </c>
      <c r="G317" s="24">
        <f>IF([@[Route ID]]="","",IFERROR(INDEX(tblRoutes[Destination],MATCH([@[Route ID]],tblRoutes[Route ID],0)),"Not Found"))</f>
        <v/>
      </c>
      <c r="H317" s="28" t="n"/>
      <c r="I317" s="28" t="n"/>
      <c r="J317" s="25">
        <f>IF(OR([@[Start Date/Time]]="",[@[End Date/Time]]=""),"",IFERROR(([@[End Date/Time]]-[@[Start Date/Time]])*24,""))</f>
        <v/>
      </c>
      <c r="K317" s="26" t="n"/>
      <c r="L317" s="24">
        <f>IF([@[Driver ID]]="","",IFERROR(INDEX(tblDrivers[Driver Name],MATCH([@[Driver ID]],tblDrivers[Driver ID],0)),"Not Found"))</f>
        <v/>
      </c>
      <c r="M317" s="26" t="n"/>
      <c r="N317" s="24">
        <f>IF([@[Vehicle ID]]="","",IFERROR(INDEX(tblVehicles[Unit Description],MATCH([@[Vehicle ID]],tblVehicles[Vehicle ID],0)),"Not Found"))</f>
        <v/>
      </c>
      <c r="O317" s="53">
        <f>IF([@[Route ID]]="","",IFERROR(INDEX(tblRoutes[Scheduled Miles],MATCH([@[Route ID]],tblRoutes[Route ID],0)),""))</f>
        <v/>
      </c>
      <c r="P317" s="16">
        <f>IF([@[Route ID]]="","",IFERROR(INDEX(tblRoutes[Planned Stops],MATCH([@[Route ID]],tblRoutes[Route ID],0)),""))</f>
        <v/>
      </c>
      <c r="Q317" s="53">
        <f>IF(OR([@[Scheduled Miles]]="",[@[Vehicle ID]]=""),"",IFERROR([@[Scheduled Miles]]/INDEX(tblVehicles[MPG],MATCH([@[Vehicle ID]],tblVehicles[Vehicle ID],0)),""))</f>
        <v/>
      </c>
      <c r="R317" s="57">
        <f>IF(OR([@[Estimated Gallons]]="",[@[Estimated Hours]]="",[@[Driver ID]]=""),"",IFERROR([@[Estimated Gallons]]*'Settings'!$B$4+[@[Scheduled Miles]]*'Settings'!$B$5+[@[Estimated Hours]]*INDEX(tblDrivers[Hourly Rate],MATCH([@[Driver ID]],tblDrivers[Driver ID],0)),""))</f>
        <v/>
      </c>
      <c r="S317" s="26" t="n"/>
      <c r="T317" s="30" t="n"/>
      <c r="U31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1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1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17" s="23">
        <f>IF(COUNTA([@[Roster ID]],[@[Service Date]],[@[Route ID]],[@[Scheduled Start]],[@[Scheduled End]],[@[Driver ID]],[@[Vehicle ID]],[@Status],[@[Dispatch Notes]])=0,"",IF([@Status]="Canceled","Not Required",IF(AND([@[Driver Check]]="OK",[@[Vehicle Check]]="OK",[@[Schedule Check]]="OK"),"OK","Review")))</f>
        <v/>
      </c>
      <c r="Y317" s="58">
        <f>IF(OR([@[Service Date]]="",[@[Scheduled Start]]=""),"",IFERROR([@[Service Date]]+[@[Scheduled Start]],""))</f>
        <v/>
      </c>
      <c r="Z317" s="58">
        <f>IF(OR([@[Service Date]]="",[@[Scheduled Start]]="",[@[Scheduled End]]=""),"",IFERROR([@[Service Date]]+[@[Scheduled End]]+IF([@[Scheduled End]]&lt;[@[Scheduled Start]],1,0),""))</f>
        <v/>
      </c>
    </row>
    <row r="318">
      <c r="A318" s="26" t="n"/>
      <c r="B318" s="56" t="n"/>
      <c r="C318" s="23">
        <f>IF([@[Service Date]]="","",TEXT([@[Service Date]],"ddd"))</f>
        <v/>
      </c>
      <c r="D318" s="26" t="n"/>
      <c r="E318" s="24">
        <f>IF([@[Route ID]]="","",IFERROR(INDEX(tblRoutes[Route Name],MATCH([@[Route ID]],tblRoutes[Route ID],0)),"Not Found"))</f>
        <v/>
      </c>
      <c r="F318" s="24">
        <f>IF([@[Route ID]]="","",IFERROR(INDEX(tblRoutes[Origin],MATCH([@[Route ID]],tblRoutes[Route ID],0)),"Not Found"))</f>
        <v/>
      </c>
      <c r="G318" s="24">
        <f>IF([@[Route ID]]="","",IFERROR(INDEX(tblRoutes[Destination],MATCH([@[Route ID]],tblRoutes[Route ID],0)),"Not Found"))</f>
        <v/>
      </c>
      <c r="H318" s="28" t="n"/>
      <c r="I318" s="28" t="n"/>
      <c r="J318" s="25">
        <f>IF(OR([@[Start Date/Time]]="",[@[End Date/Time]]=""),"",IFERROR(([@[End Date/Time]]-[@[Start Date/Time]])*24,""))</f>
        <v/>
      </c>
      <c r="K318" s="26" t="n"/>
      <c r="L318" s="24">
        <f>IF([@[Driver ID]]="","",IFERROR(INDEX(tblDrivers[Driver Name],MATCH([@[Driver ID]],tblDrivers[Driver ID],0)),"Not Found"))</f>
        <v/>
      </c>
      <c r="M318" s="26" t="n"/>
      <c r="N318" s="24">
        <f>IF([@[Vehicle ID]]="","",IFERROR(INDEX(tblVehicles[Unit Description],MATCH([@[Vehicle ID]],tblVehicles[Vehicle ID],0)),"Not Found"))</f>
        <v/>
      </c>
      <c r="O318" s="53">
        <f>IF([@[Route ID]]="","",IFERROR(INDEX(tblRoutes[Scheduled Miles],MATCH([@[Route ID]],tblRoutes[Route ID],0)),""))</f>
        <v/>
      </c>
      <c r="P318" s="16">
        <f>IF([@[Route ID]]="","",IFERROR(INDEX(tblRoutes[Planned Stops],MATCH([@[Route ID]],tblRoutes[Route ID],0)),""))</f>
        <v/>
      </c>
      <c r="Q318" s="53">
        <f>IF(OR([@[Scheduled Miles]]="",[@[Vehicle ID]]=""),"",IFERROR([@[Scheduled Miles]]/INDEX(tblVehicles[MPG],MATCH([@[Vehicle ID]],tblVehicles[Vehicle ID],0)),""))</f>
        <v/>
      </c>
      <c r="R318" s="57">
        <f>IF(OR([@[Estimated Gallons]]="",[@[Estimated Hours]]="",[@[Driver ID]]=""),"",IFERROR([@[Estimated Gallons]]*'Settings'!$B$4+[@[Scheduled Miles]]*'Settings'!$B$5+[@[Estimated Hours]]*INDEX(tblDrivers[Hourly Rate],MATCH([@[Driver ID]],tblDrivers[Driver ID],0)),""))</f>
        <v/>
      </c>
      <c r="S318" s="26" t="n"/>
      <c r="T318" s="30" t="n"/>
      <c r="U31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1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1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18" s="23">
        <f>IF(COUNTA([@[Roster ID]],[@[Service Date]],[@[Route ID]],[@[Scheduled Start]],[@[Scheduled End]],[@[Driver ID]],[@[Vehicle ID]],[@Status],[@[Dispatch Notes]])=0,"",IF([@Status]="Canceled","Not Required",IF(AND([@[Driver Check]]="OK",[@[Vehicle Check]]="OK",[@[Schedule Check]]="OK"),"OK","Review")))</f>
        <v/>
      </c>
      <c r="Y318" s="58">
        <f>IF(OR([@[Service Date]]="",[@[Scheduled Start]]=""),"",IFERROR([@[Service Date]]+[@[Scheduled Start]],""))</f>
        <v/>
      </c>
      <c r="Z318" s="58">
        <f>IF(OR([@[Service Date]]="",[@[Scheduled Start]]="",[@[Scheduled End]]=""),"",IFERROR([@[Service Date]]+[@[Scheduled End]]+IF([@[Scheduled End]]&lt;[@[Scheduled Start]],1,0),""))</f>
        <v/>
      </c>
    </row>
    <row r="319">
      <c r="A319" s="26" t="n"/>
      <c r="B319" s="56" t="n"/>
      <c r="C319" s="23">
        <f>IF([@[Service Date]]="","",TEXT([@[Service Date]],"ddd"))</f>
        <v/>
      </c>
      <c r="D319" s="26" t="n"/>
      <c r="E319" s="24">
        <f>IF([@[Route ID]]="","",IFERROR(INDEX(tblRoutes[Route Name],MATCH([@[Route ID]],tblRoutes[Route ID],0)),"Not Found"))</f>
        <v/>
      </c>
      <c r="F319" s="24">
        <f>IF([@[Route ID]]="","",IFERROR(INDEX(tblRoutes[Origin],MATCH([@[Route ID]],tblRoutes[Route ID],0)),"Not Found"))</f>
        <v/>
      </c>
      <c r="G319" s="24">
        <f>IF([@[Route ID]]="","",IFERROR(INDEX(tblRoutes[Destination],MATCH([@[Route ID]],tblRoutes[Route ID],0)),"Not Found"))</f>
        <v/>
      </c>
      <c r="H319" s="28" t="n"/>
      <c r="I319" s="28" t="n"/>
      <c r="J319" s="25">
        <f>IF(OR([@[Start Date/Time]]="",[@[End Date/Time]]=""),"",IFERROR(([@[End Date/Time]]-[@[Start Date/Time]])*24,""))</f>
        <v/>
      </c>
      <c r="K319" s="26" t="n"/>
      <c r="L319" s="24">
        <f>IF([@[Driver ID]]="","",IFERROR(INDEX(tblDrivers[Driver Name],MATCH([@[Driver ID]],tblDrivers[Driver ID],0)),"Not Found"))</f>
        <v/>
      </c>
      <c r="M319" s="26" t="n"/>
      <c r="N319" s="24">
        <f>IF([@[Vehicle ID]]="","",IFERROR(INDEX(tblVehicles[Unit Description],MATCH([@[Vehicle ID]],tblVehicles[Vehicle ID],0)),"Not Found"))</f>
        <v/>
      </c>
      <c r="O319" s="53">
        <f>IF([@[Route ID]]="","",IFERROR(INDEX(tblRoutes[Scheduled Miles],MATCH([@[Route ID]],tblRoutes[Route ID],0)),""))</f>
        <v/>
      </c>
      <c r="P319" s="16">
        <f>IF([@[Route ID]]="","",IFERROR(INDEX(tblRoutes[Planned Stops],MATCH([@[Route ID]],tblRoutes[Route ID],0)),""))</f>
        <v/>
      </c>
      <c r="Q319" s="53">
        <f>IF(OR([@[Scheduled Miles]]="",[@[Vehicle ID]]=""),"",IFERROR([@[Scheduled Miles]]/INDEX(tblVehicles[MPG],MATCH([@[Vehicle ID]],tblVehicles[Vehicle ID],0)),""))</f>
        <v/>
      </c>
      <c r="R319" s="57">
        <f>IF(OR([@[Estimated Gallons]]="",[@[Estimated Hours]]="",[@[Driver ID]]=""),"",IFERROR([@[Estimated Gallons]]*'Settings'!$B$4+[@[Scheduled Miles]]*'Settings'!$B$5+[@[Estimated Hours]]*INDEX(tblDrivers[Hourly Rate],MATCH([@[Driver ID]],tblDrivers[Driver ID],0)),""))</f>
        <v/>
      </c>
      <c r="S319" s="26" t="n"/>
      <c r="T319" s="30" t="n"/>
      <c r="U31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1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1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19" s="23">
        <f>IF(COUNTA([@[Roster ID]],[@[Service Date]],[@[Route ID]],[@[Scheduled Start]],[@[Scheduled End]],[@[Driver ID]],[@[Vehicle ID]],[@Status],[@[Dispatch Notes]])=0,"",IF([@Status]="Canceled","Not Required",IF(AND([@[Driver Check]]="OK",[@[Vehicle Check]]="OK",[@[Schedule Check]]="OK"),"OK","Review")))</f>
        <v/>
      </c>
      <c r="Y319" s="58">
        <f>IF(OR([@[Service Date]]="",[@[Scheduled Start]]=""),"",IFERROR([@[Service Date]]+[@[Scheduled Start]],""))</f>
        <v/>
      </c>
      <c r="Z319" s="58">
        <f>IF(OR([@[Service Date]]="",[@[Scheduled Start]]="",[@[Scheduled End]]=""),"",IFERROR([@[Service Date]]+[@[Scheduled End]]+IF([@[Scheduled End]]&lt;[@[Scheduled Start]],1,0),""))</f>
        <v/>
      </c>
    </row>
    <row r="320">
      <c r="A320" s="26" t="n"/>
      <c r="B320" s="56" t="n"/>
      <c r="C320" s="23">
        <f>IF([@[Service Date]]="","",TEXT([@[Service Date]],"ddd"))</f>
        <v/>
      </c>
      <c r="D320" s="26" t="n"/>
      <c r="E320" s="24">
        <f>IF([@[Route ID]]="","",IFERROR(INDEX(tblRoutes[Route Name],MATCH([@[Route ID]],tblRoutes[Route ID],0)),"Not Found"))</f>
        <v/>
      </c>
      <c r="F320" s="24">
        <f>IF([@[Route ID]]="","",IFERROR(INDEX(tblRoutes[Origin],MATCH([@[Route ID]],tblRoutes[Route ID],0)),"Not Found"))</f>
        <v/>
      </c>
      <c r="G320" s="24">
        <f>IF([@[Route ID]]="","",IFERROR(INDEX(tblRoutes[Destination],MATCH([@[Route ID]],tblRoutes[Route ID],0)),"Not Found"))</f>
        <v/>
      </c>
      <c r="H320" s="28" t="n"/>
      <c r="I320" s="28" t="n"/>
      <c r="J320" s="25">
        <f>IF(OR([@[Start Date/Time]]="",[@[End Date/Time]]=""),"",IFERROR(([@[End Date/Time]]-[@[Start Date/Time]])*24,""))</f>
        <v/>
      </c>
      <c r="K320" s="26" t="n"/>
      <c r="L320" s="24">
        <f>IF([@[Driver ID]]="","",IFERROR(INDEX(tblDrivers[Driver Name],MATCH([@[Driver ID]],tblDrivers[Driver ID],0)),"Not Found"))</f>
        <v/>
      </c>
      <c r="M320" s="26" t="n"/>
      <c r="N320" s="24">
        <f>IF([@[Vehicle ID]]="","",IFERROR(INDEX(tblVehicles[Unit Description],MATCH([@[Vehicle ID]],tblVehicles[Vehicle ID],0)),"Not Found"))</f>
        <v/>
      </c>
      <c r="O320" s="53">
        <f>IF([@[Route ID]]="","",IFERROR(INDEX(tblRoutes[Scheduled Miles],MATCH([@[Route ID]],tblRoutes[Route ID],0)),""))</f>
        <v/>
      </c>
      <c r="P320" s="16">
        <f>IF([@[Route ID]]="","",IFERROR(INDEX(tblRoutes[Planned Stops],MATCH([@[Route ID]],tblRoutes[Route ID],0)),""))</f>
        <v/>
      </c>
      <c r="Q320" s="53">
        <f>IF(OR([@[Scheduled Miles]]="",[@[Vehicle ID]]=""),"",IFERROR([@[Scheduled Miles]]/INDEX(tblVehicles[MPG],MATCH([@[Vehicle ID]],tblVehicles[Vehicle ID],0)),""))</f>
        <v/>
      </c>
      <c r="R320" s="57">
        <f>IF(OR([@[Estimated Gallons]]="",[@[Estimated Hours]]="",[@[Driver ID]]=""),"",IFERROR([@[Estimated Gallons]]*'Settings'!$B$4+[@[Scheduled Miles]]*'Settings'!$B$5+[@[Estimated Hours]]*INDEX(tblDrivers[Hourly Rate],MATCH([@[Driver ID]],tblDrivers[Driver ID],0)),""))</f>
        <v/>
      </c>
      <c r="S320" s="26" t="n"/>
      <c r="T320" s="30" t="n"/>
      <c r="U32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2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2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20" s="23">
        <f>IF(COUNTA([@[Roster ID]],[@[Service Date]],[@[Route ID]],[@[Scheduled Start]],[@[Scheduled End]],[@[Driver ID]],[@[Vehicle ID]],[@Status],[@[Dispatch Notes]])=0,"",IF([@Status]="Canceled","Not Required",IF(AND([@[Driver Check]]="OK",[@[Vehicle Check]]="OK",[@[Schedule Check]]="OK"),"OK","Review")))</f>
        <v/>
      </c>
      <c r="Y320" s="58">
        <f>IF(OR([@[Service Date]]="",[@[Scheduled Start]]=""),"",IFERROR([@[Service Date]]+[@[Scheduled Start]],""))</f>
        <v/>
      </c>
      <c r="Z320" s="58">
        <f>IF(OR([@[Service Date]]="",[@[Scheduled Start]]="",[@[Scheduled End]]=""),"",IFERROR([@[Service Date]]+[@[Scheduled End]]+IF([@[Scheduled End]]&lt;[@[Scheduled Start]],1,0),""))</f>
        <v/>
      </c>
    </row>
    <row r="321">
      <c r="A321" s="26" t="n"/>
      <c r="B321" s="56" t="n"/>
      <c r="C321" s="23">
        <f>IF([@[Service Date]]="","",TEXT([@[Service Date]],"ddd"))</f>
        <v/>
      </c>
      <c r="D321" s="26" t="n"/>
      <c r="E321" s="24">
        <f>IF([@[Route ID]]="","",IFERROR(INDEX(tblRoutes[Route Name],MATCH([@[Route ID]],tblRoutes[Route ID],0)),"Not Found"))</f>
        <v/>
      </c>
      <c r="F321" s="24">
        <f>IF([@[Route ID]]="","",IFERROR(INDEX(tblRoutes[Origin],MATCH([@[Route ID]],tblRoutes[Route ID],0)),"Not Found"))</f>
        <v/>
      </c>
      <c r="G321" s="24">
        <f>IF([@[Route ID]]="","",IFERROR(INDEX(tblRoutes[Destination],MATCH([@[Route ID]],tblRoutes[Route ID],0)),"Not Found"))</f>
        <v/>
      </c>
      <c r="H321" s="28" t="n"/>
      <c r="I321" s="28" t="n"/>
      <c r="J321" s="25">
        <f>IF(OR([@[Start Date/Time]]="",[@[End Date/Time]]=""),"",IFERROR(([@[End Date/Time]]-[@[Start Date/Time]])*24,""))</f>
        <v/>
      </c>
      <c r="K321" s="26" t="n"/>
      <c r="L321" s="24">
        <f>IF([@[Driver ID]]="","",IFERROR(INDEX(tblDrivers[Driver Name],MATCH([@[Driver ID]],tblDrivers[Driver ID],0)),"Not Found"))</f>
        <v/>
      </c>
      <c r="M321" s="26" t="n"/>
      <c r="N321" s="24">
        <f>IF([@[Vehicle ID]]="","",IFERROR(INDEX(tblVehicles[Unit Description],MATCH([@[Vehicle ID]],tblVehicles[Vehicle ID],0)),"Not Found"))</f>
        <v/>
      </c>
      <c r="O321" s="53">
        <f>IF([@[Route ID]]="","",IFERROR(INDEX(tblRoutes[Scheduled Miles],MATCH([@[Route ID]],tblRoutes[Route ID],0)),""))</f>
        <v/>
      </c>
      <c r="P321" s="16">
        <f>IF([@[Route ID]]="","",IFERROR(INDEX(tblRoutes[Planned Stops],MATCH([@[Route ID]],tblRoutes[Route ID],0)),""))</f>
        <v/>
      </c>
      <c r="Q321" s="53">
        <f>IF(OR([@[Scheduled Miles]]="",[@[Vehicle ID]]=""),"",IFERROR([@[Scheduled Miles]]/INDEX(tblVehicles[MPG],MATCH([@[Vehicle ID]],tblVehicles[Vehicle ID],0)),""))</f>
        <v/>
      </c>
      <c r="R321" s="57">
        <f>IF(OR([@[Estimated Gallons]]="",[@[Estimated Hours]]="",[@[Driver ID]]=""),"",IFERROR([@[Estimated Gallons]]*'Settings'!$B$4+[@[Scheduled Miles]]*'Settings'!$B$5+[@[Estimated Hours]]*INDEX(tblDrivers[Hourly Rate],MATCH([@[Driver ID]],tblDrivers[Driver ID],0)),""))</f>
        <v/>
      </c>
      <c r="S321" s="26" t="n"/>
      <c r="T321" s="30" t="n"/>
      <c r="U32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2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2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21" s="23">
        <f>IF(COUNTA([@[Roster ID]],[@[Service Date]],[@[Route ID]],[@[Scheduled Start]],[@[Scheduled End]],[@[Driver ID]],[@[Vehicle ID]],[@Status],[@[Dispatch Notes]])=0,"",IF([@Status]="Canceled","Not Required",IF(AND([@[Driver Check]]="OK",[@[Vehicle Check]]="OK",[@[Schedule Check]]="OK"),"OK","Review")))</f>
        <v/>
      </c>
      <c r="Y321" s="58">
        <f>IF(OR([@[Service Date]]="",[@[Scheduled Start]]=""),"",IFERROR([@[Service Date]]+[@[Scheduled Start]],""))</f>
        <v/>
      </c>
      <c r="Z321" s="58">
        <f>IF(OR([@[Service Date]]="",[@[Scheduled Start]]="",[@[Scheduled End]]=""),"",IFERROR([@[Service Date]]+[@[Scheduled End]]+IF([@[Scheduled End]]&lt;[@[Scheduled Start]],1,0),""))</f>
        <v/>
      </c>
    </row>
    <row r="322">
      <c r="A322" s="26" t="n"/>
      <c r="B322" s="56" t="n"/>
      <c r="C322" s="23">
        <f>IF([@[Service Date]]="","",TEXT([@[Service Date]],"ddd"))</f>
        <v/>
      </c>
      <c r="D322" s="26" t="n"/>
      <c r="E322" s="24">
        <f>IF([@[Route ID]]="","",IFERROR(INDEX(tblRoutes[Route Name],MATCH([@[Route ID]],tblRoutes[Route ID],0)),"Not Found"))</f>
        <v/>
      </c>
      <c r="F322" s="24">
        <f>IF([@[Route ID]]="","",IFERROR(INDEX(tblRoutes[Origin],MATCH([@[Route ID]],tblRoutes[Route ID],0)),"Not Found"))</f>
        <v/>
      </c>
      <c r="G322" s="24">
        <f>IF([@[Route ID]]="","",IFERROR(INDEX(tblRoutes[Destination],MATCH([@[Route ID]],tblRoutes[Route ID],0)),"Not Found"))</f>
        <v/>
      </c>
      <c r="H322" s="28" t="n"/>
      <c r="I322" s="28" t="n"/>
      <c r="J322" s="25">
        <f>IF(OR([@[Start Date/Time]]="",[@[End Date/Time]]=""),"",IFERROR(([@[End Date/Time]]-[@[Start Date/Time]])*24,""))</f>
        <v/>
      </c>
      <c r="K322" s="26" t="n"/>
      <c r="L322" s="24">
        <f>IF([@[Driver ID]]="","",IFERROR(INDEX(tblDrivers[Driver Name],MATCH([@[Driver ID]],tblDrivers[Driver ID],0)),"Not Found"))</f>
        <v/>
      </c>
      <c r="M322" s="26" t="n"/>
      <c r="N322" s="24">
        <f>IF([@[Vehicle ID]]="","",IFERROR(INDEX(tblVehicles[Unit Description],MATCH([@[Vehicle ID]],tblVehicles[Vehicle ID],0)),"Not Found"))</f>
        <v/>
      </c>
      <c r="O322" s="53">
        <f>IF([@[Route ID]]="","",IFERROR(INDEX(tblRoutes[Scheduled Miles],MATCH([@[Route ID]],tblRoutes[Route ID],0)),""))</f>
        <v/>
      </c>
      <c r="P322" s="16">
        <f>IF([@[Route ID]]="","",IFERROR(INDEX(tblRoutes[Planned Stops],MATCH([@[Route ID]],tblRoutes[Route ID],0)),""))</f>
        <v/>
      </c>
      <c r="Q322" s="53">
        <f>IF(OR([@[Scheduled Miles]]="",[@[Vehicle ID]]=""),"",IFERROR([@[Scheduled Miles]]/INDEX(tblVehicles[MPG],MATCH([@[Vehicle ID]],tblVehicles[Vehicle ID],0)),""))</f>
        <v/>
      </c>
      <c r="R322" s="57">
        <f>IF(OR([@[Estimated Gallons]]="",[@[Estimated Hours]]="",[@[Driver ID]]=""),"",IFERROR([@[Estimated Gallons]]*'Settings'!$B$4+[@[Scheduled Miles]]*'Settings'!$B$5+[@[Estimated Hours]]*INDEX(tblDrivers[Hourly Rate],MATCH([@[Driver ID]],tblDrivers[Driver ID],0)),""))</f>
        <v/>
      </c>
      <c r="S322" s="26" t="n"/>
      <c r="T322" s="30" t="n"/>
      <c r="U32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2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2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22" s="23">
        <f>IF(COUNTA([@[Roster ID]],[@[Service Date]],[@[Route ID]],[@[Scheduled Start]],[@[Scheduled End]],[@[Driver ID]],[@[Vehicle ID]],[@Status],[@[Dispatch Notes]])=0,"",IF([@Status]="Canceled","Not Required",IF(AND([@[Driver Check]]="OK",[@[Vehicle Check]]="OK",[@[Schedule Check]]="OK"),"OK","Review")))</f>
        <v/>
      </c>
      <c r="Y322" s="58">
        <f>IF(OR([@[Service Date]]="",[@[Scheduled Start]]=""),"",IFERROR([@[Service Date]]+[@[Scheduled Start]],""))</f>
        <v/>
      </c>
      <c r="Z322" s="58">
        <f>IF(OR([@[Service Date]]="",[@[Scheduled Start]]="",[@[Scheduled End]]=""),"",IFERROR([@[Service Date]]+[@[Scheduled End]]+IF([@[Scheduled End]]&lt;[@[Scheduled Start]],1,0),""))</f>
        <v/>
      </c>
    </row>
    <row r="323">
      <c r="A323" s="26" t="n"/>
      <c r="B323" s="56" t="n"/>
      <c r="C323" s="23">
        <f>IF([@[Service Date]]="","",TEXT([@[Service Date]],"ddd"))</f>
        <v/>
      </c>
      <c r="D323" s="26" t="n"/>
      <c r="E323" s="24">
        <f>IF([@[Route ID]]="","",IFERROR(INDEX(tblRoutes[Route Name],MATCH([@[Route ID]],tblRoutes[Route ID],0)),"Not Found"))</f>
        <v/>
      </c>
      <c r="F323" s="24">
        <f>IF([@[Route ID]]="","",IFERROR(INDEX(tblRoutes[Origin],MATCH([@[Route ID]],tblRoutes[Route ID],0)),"Not Found"))</f>
        <v/>
      </c>
      <c r="G323" s="24">
        <f>IF([@[Route ID]]="","",IFERROR(INDEX(tblRoutes[Destination],MATCH([@[Route ID]],tblRoutes[Route ID],0)),"Not Found"))</f>
        <v/>
      </c>
      <c r="H323" s="28" t="n"/>
      <c r="I323" s="28" t="n"/>
      <c r="J323" s="25">
        <f>IF(OR([@[Start Date/Time]]="",[@[End Date/Time]]=""),"",IFERROR(([@[End Date/Time]]-[@[Start Date/Time]])*24,""))</f>
        <v/>
      </c>
      <c r="K323" s="26" t="n"/>
      <c r="L323" s="24">
        <f>IF([@[Driver ID]]="","",IFERROR(INDEX(tblDrivers[Driver Name],MATCH([@[Driver ID]],tblDrivers[Driver ID],0)),"Not Found"))</f>
        <v/>
      </c>
      <c r="M323" s="26" t="n"/>
      <c r="N323" s="24">
        <f>IF([@[Vehicle ID]]="","",IFERROR(INDEX(tblVehicles[Unit Description],MATCH([@[Vehicle ID]],tblVehicles[Vehicle ID],0)),"Not Found"))</f>
        <v/>
      </c>
      <c r="O323" s="53">
        <f>IF([@[Route ID]]="","",IFERROR(INDEX(tblRoutes[Scheduled Miles],MATCH([@[Route ID]],tblRoutes[Route ID],0)),""))</f>
        <v/>
      </c>
      <c r="P323" s="16">
        <f>IF([@[Route ID]]="","",IFERROR(INDEX(tblRoutes[Planned Stops],MATCH([@[Route ID]],tblRoutes[Route ID],0)),""))</f>
        <v/>
      </c>
      <c r="Q323" s="53">
        <f>IF(OR([@[Scheduled Miles]]="",[@[Vehicle ID]]=""),"",IFERROR([@[Scheduled Miles]]/INDEX(tblVehicles[MPG],MATCH([@[Vehicle ID]],tblVehicles[Vehicle ID],0)),""))</f>
        <v/>
      </c>
      <c r="R323" s="57">
        <f>IF(OR([@[Estimated Gallons]]="",[@[Estimated Hours]]="",[@[Driver ID]]=""),"",IFERROR([@[Estimated Gallons]]*'Settings'!$B$4+[@[Scheduled Miles]]*'Settings'!$B$5+[@[Estimated Hours]]*INDEX(tblDrivers[Hourly Rate],MATCH([@[Driver ID]],tblDrivers[Driver ID],0)),""))</f>
        <v/>
      </c>
      <c r="S323" s="26" t="n"/>
      <c r="T323" s="30" t="n"/>
      <c r="U32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2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2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23" s="23">
        <f>IF(COUNTA([@[Roster ID]],[@[Service Date]],[@[Route ID]],[@[Scheduled Start]],[@[Scheduled End]],[@[Driver ID]],[@[Vehicle ID]],[@Status],[@[Dispatch Notes]])=0,"",IF([@Status]="Canceled","Not Required",IF(AND([@[Driver Check]]="OK",[@[Vehicle Check]]="OK",[@[Schedule Check]]="OK"),"OK","Review")))</f>
        <v/>
      </c>
      <c r="Y323" s="58">
        <f>IF(OR([@[Service Date]]="",[@[Scheduled Start]]=""),"",IFERROR([@[Service Date]]+[@[Scheduled Start]],""))</f>
        <v/>
      </c>
      <c r="Z323" s="58">
        <f>IF(OR([@[Service Date]]="",[@[Scheduled Start]]="",[@[Scheduled End]]=""),"",IFERROR([@[Service Date]]+[@[Scheduled End]]+IF([@[Scheduled End]]&lt;[@[Scheduled Start]],1,0),""))</f>
        <v/>
      </c>
    </row>
    <row r="324">
      <c r="A324" s="26" t="n"/>
      <c r="B324" s="56" t="n"/>
      <c r="C324" s="23">
        <f>IF([@[Service Date]]="","",TEXT([@[Service Date]],"ddd"))</f>
        <v/>
      </c>
      <c r="D324" s="26" t="n"/>
      <c r="E324" s="24">
        <f>IF([@[Route ID]]="","",IFERROR(INDEX(tblRoutes[Route Name],MATCH([@[Route ID]],tblRoutes[Route ID],0)),"Not Found"))</f>
        <v/>
      </c>
      <c r="F324" s="24">
        <f>IF([@[Route ID]]="","",IFERROR(INDEX(tblRoutes[Origin],MATCH([@[Route ID]],tblRoutes[Route ID],0)),"Not Found"))</f>
        <v/>
      </c>
      <c r="G324" s="24">
        <f>IF([@[Route ID]]="","",IFERROR(INDEX(tblRoutes[Destination],MATCH([@[Route ID]],tblRoutes[Route ID],0)),"Not Found"))</f>
        <v/>
      </c>
      <c r="H324" s="28" t="n"/>
      <c r="I324" s="28" t="n"/>
      <c r="J324" s="25">
        <f>IF(OR([@[Start Date/Time]]="",[@[End Date/Time]]=""),"",IFERROR(([@[End Date/Time]]-[@[Start Date/Time]])*24,""))</f>
        <v/>
      </c>
      <c r="K324" s="26" t="n"/>
      <c r="L324" s="24">
        <f>IF([@[Driver ID]]="","",IFERROR(INDEX(tblDrivers[Driver Name],MATCH([@[Driver ID]],tblDrivers[Driver ID],0)),"Not Found"))</f>
        <v/>
      </c>
      <c r="M324" s="26" t="n"/>
      <c r="N324" s="24">
        <f>IF([@[Vehicle ID]]="","",IFERROR(INDEX(tblVehicles[Unit Description],MATCH([@[Vehicle ID]],tblVehicles[Vehicle ID],0)),"Not Found"))</f>
        <v/>
      </c>
      <c r="O324" s="53">
        <f>IF([@[Route ID]]="","",IFERROR(INDEX(tblRoutes[Scheduled Miles],MATCH([@[Route ID]],tblRoutes[Route ID],0)),""))</f>
        <v/>
      </c>
      <c r="P324" s="16">
        <f>IF([@[Route ID]]="","",IFERROR(INDEX(tblRoutes[Planned Stops],MATCH([@[Route ID]],tblRoutes[Route ID],0)),""))</f>
        <v/>
      </c>
      <c r="Q324" s="53">
        <f>IF(OR([@[Scheduled Miles]]="",[@[Vehicle ID]]=""),"",IFERROR([@[Scheduled Miles]]/INDEX(tblVehicles[MPG],MATCH([@[Vehicle ID]],tblVehicles[Vehicle ID],0)),""))</f>
        <v/>
      </c>
      <c r="R324" s="57">
        <f>IF(OR([@[Estimated Gallons]]="",[@[Estimated Hours]]="",[@[Driver ID]]=""),"",IFERROR([@[Estimated Gallons]]*'Settings'!$B$4+[@[Scheduled Miles]]*'Settings'!$B$5+[@[Estimated Hours]]*INDEX(tblDrivers[Hourly Rate],MATCH([@[Driver ID]],tblDrivers[Driver ID],0)),""))</f>
        <v/>
      </c>
      <c r="S324" s="26" t="n"/>
      <c r="T324" s="30" t="n"/>
      <c r="U32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2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2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24" s="23">
        <f>IF(COUNTA([@[Roster ID]],[@[Service Date]],[@[Route ID]],[@[Scheduled Start]],[@[Scheduled End]],[@[Driver ID]],[@[Vehicle ID]],[@Status],[@[Dispatch Notes]])=0,"",IF([@Status]="Canceled","Not Required",IF(AND([@[Driver Check]]="OK",[@[Vehicle Check]]="OK",[@[Schedule Check]]="OK"),"OK","Review")))</f>
        <v/>
      </c>
      <c r="Y324" s="58">
        <f>IF(OR([@[Service Date]]="",[@[Scheduled Start]]=""),"",IFERROR([@[Service Date]]+[@[Scheduled Start]],""))</f>
        <v/>
      </c>
      <c r="Z324" s="58">
        <f>IF(OR([@[Service Date]]="",[@[Scheduled Start]]="",[@[Scheduled End]]=""),"",IFERROR([@[Service Date]]+[@[Scheduled End]]+IF([@[Scheduled End]]&lt;[@[Scheduled Start]],1,0),""))</f>
        <v/>
      </c>
    </row>
    <row r="325">
      <c r="A325" s="26" t="n"/>
      <c r="B325" s="56" t="n"/>
      <c r="C325" s="23">
        <f>IF([@[Service Date]]="","",TEXT([@[Service Date]],"ddd"))</f>
        <v/>
      </c>
      <c r="D325" s="26" t="n"/>
      <c r="E325" s="24">
        <f>IF([@[Route ID]]="","",IFERROR(INDEX(tblRoutes[Route Name],MATCH([@[Route ID]],tblRoutes[Route ID],0)),"Not Found"))</f>
        <v/>
      </c>
      <c r="F325" s="24">
        <f>IF([@[Route ID]]="","",IFERROR(INDEX(tblRoutes[Origin],MATCH([@[Route ID]],tblRoutes[Route ID],0)),"Not Found"))</f>
        <v/>
      </c>
      <c r="G325" s="24">
        <f>IF([@[Route ID]]="","",IFERROR(INDEX(tblRoutes[Destination],MATCH([@[Route ID]],tblRoutes[Route ID],0)),"Not Found"))</f>
        <v/>
      </c>
      <c r="H325" s="28" t="n"/>
      <c r="I325" s="28" t="n"/>
      <c r="J325" s="25">
        <f>IF(OR([@[Start Date/Time]]="",[@[End Date/Time]]=""),"",IFERROR(([@[End Date/Time]]-[@[Start Date/Time]])*24,""))</f>
        <v/>
      </c>
      <c r="K325" s="26" t="n"/>
      <c r="L325" s="24">
        <f>IF([@[Driver ID]]="","",IFERROR(INDEX(tblDrivers[Driver Name],MATCH([@[Driver ID]],tblDrivers[Driver ID],0)),"Not Found"))</f>
        <v/>
      </c>
      <c r="M325" s="26" t="n"/>
      <c r="N325" s="24">
        <f>IF([@[Vehicle ID]]="","",IFERROR(INDEX(tblVehicles[Unit Description],MATCH([@[Vehicle ID]],tblVehicles[Vehicle ID],0)),"Not Found"))</f>
        <v/>
      </c>
      <c r="O325" s="53">
        <f>IF([@[Route ID]]="","",IFERROR(INDEX(tblRoutes[Scheduled Miles],MATCH([@[Route ID]],tblRoutes[Route ID],0)),""))</f>
        <v/>
      </c>
      <c r="P325" s="16">
        <f>IF([@[Route ID]]="","",IFERROR(INDEX(tblRoutes[Planned Stops],MATCH([@[Route ID]],tblRoutes[Route ID],0)),""))</f>
        <v/>
      </c>
      <c r="Q325" s="53">
        <f>IF(OR([@[Scheduled Miles]]="",[@[Vehicle ID]]=""),"",IFERROR([@[Scheduled Miles]]/INDEX(tblVehicles[MPG],MATCH([@[Vehicle ID]],tblVehicles[Vehicle ID],0)),""))</f>
        <v/>
      </c>
      <c r="R325" s="57">
        <f>IF(OR([@[Estimated Gallons]]="",[@[Estimated Hours]]="",[@[Driver ID]]=""),"",IFERROR([@[Estimated Gallons]]*'Settings'!$B$4+[@[Scheduled Miles]]*'Settings'!$B$5+[@[Estimated Hours]]*INDEX(tblDrivers[Hourly Rate],MATCH([@[Driver ID]],tblDrivers[Driver ID],0)),""))</f>
        <v/>
      </c>
      <c r="S325" s="26" t="n"/>
      <c r="T325" s="30" t="n"/>
      <c r="U32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2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2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25" s="23">
        <f>IF(COUNTA([@[Roster ID]],[@[Service Date]],[@[Route ID]],[@[Scheduled Start]],[@[Scheduled End]],[@[Driver ID]],[@[Vehicle ID]],[@Status],[@[Dispatch Notes]])=0,"",IF([@Status]="Canceled","Not Required",IF(AND([@[Driver Check]]="OK",[@[Vehicle Check]]="OK",[@[Schedule Check]]="OK"),"OK","Review")))</f>
        <v/>
      </c>
      <c r="Y325" s="58">
        <f>IF(OR([@[Service Date]]="",[@[Scheduled Start]]=""),"",IFERROR([@[Service Date]]+[@[Scheduled Start]],""))</f>
        <v/>
      </c>
      <c r="Z325" s="58">
        <f>IF(OR([@[Service Date]]="",[@[Scheduled Start]]="",[@[Scheduled End]]=""),"",IFERROR([@[Service Date]]+[@[Scheduled End]]+IF([@[Scheduled End]]&lt;[@[Scheduled Start]],1,0),""))</f>
        <v/>
      </c>
    </row>
    <row r="326">
      <c r="A326" s="26" t="n"/>
      <c r="B326" s="56" t="n"/>
      <c r="C326" s="23">
        <f>IF([@[Service Date]]="","",TEXT([@[Service Date]],"ddd"))</f>
        <v/>
      </c>
      <c r="D326" s="26" t="n"/>
      <c r="E326" s="24">
        <f>IF([@[Route ID]]="","",IFERROR(INDEX(tblRoutes[Route Name],MATCH([@[Route ID]],tblRoutes[Route ID],0)),"Not Found"))</f>
        <v/>
      </c>
      <c r="F326" s="24">
        <f>IF([@[Route ID]]="","",IFERROR(INDEX(tblRoutes[Origin],MATCH([@[Route ID]],tblRoutes[Route ID],0)),"Not Found"))</f>
        <v/>
      </c>
      <c r="G326" s="24">
        <f>IF([@[Route ID]]="","",IFERROR(INDEX(tblRoutes[Destination],MATCH([@[Route ID]],tblRoutes[Route ID],0)),"Not Found"))</f>
        <v/>
      </c>
      <c r="H326" s="28" t="n"/>
      <c r="I326" s="28" t="n"/>
      <c r="J326" s="25">
        <f>IF(OR([@[Start Date/Time]]="",[@[End Date/Time]]=""),"",IFERROR(([@[End Date/Time]]-[@[Start Date/Time]])*24,""))</f>
        <v/>
      </c>
      <c r="K326" s="26" t="n"/>
      <c r="L326" s="24">
        <f>IF([@[Driver ID]]="","",IFERROR(INDEX(tblDrivers[Driver Name],MATCH([@[Driver ID]],tblDrivers[Driver ID],0)),"Not Found"))</f>
        <v/>
      </c>
      <c r="M326" s="26" t="n"/>
      <c r="N326" s="24">
        <f>IF([@[Vehicle ID]]="","",IFERROR(INDEX(tblVehicles[Unit Description],MATCH([@[Vehicle ID]],tblVehicles[Vehicle ID],0)),"Not Found"))</f>
        <v/>
      </c>
      <c r="O326" s="53">
        <f>IF([@[Route ID]]="","",IFERROR(INDEX(tblRoutes[Scheduled Miles],MATCH([@[Route ID]],tblRoutes[Route ID],0)),""))</f>
        <v/>
      </c>
      <c r="P326" s="16">
        <f>IF([@[Route ID]]="","",IFERROR(INDEX(tblRoutes[Planned Stops],MATCH([@[Route ID]],tblRoutes[Route ID],0)),""))</f>
        <v/>
      </c>
      <c r="Q326" s="53">
        <f>IF(OR([@[Scheduled Miles]]="",[@[Vehicle ID]]=""),"",IFERROR([@[Scheduled Miles]]/INDEX(tblVehicles[MPG],MATCH([@[Vehicle ID]],tblVehicles[Vehicle ID],0)),""))</f>
        <v/>
      </c>
      <c r="R326" s="57">
        <f>IF(OR([@[Estimated Gallons]]="",[@[Estimated Hours]]="",[@[Driver ID]]=""),"",IFERROR([@[Estimated Gallons]]*'Settings'!$B$4+[@[Scheduled Miles]]*'Settings'!$B$5+[@[Estimated Hours]]*INDEX(tblDrivers[Hourly Rate],MATCH([@[Driver ID]],tblDrivers[Driver ID],0)),""))</f>
        <v/>
      </c>
      <c r="S326" s="26" t="n"/>
      <c r="T326" s="30" t="n"/>
      <c r="U32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2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2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26" s="23">
        <f>IF(COUNTA([@[Roster ID]],[@[Service Date]],[@[Route ID]],[@[Scheduled Start]],[@[Scheduled End]],[@[Driver ID]],[@[Vehicle ID]],[@Status],[@[Dispatch Notes]])=0,"",IF([@Status]="Canceled","Not Required",IF(AND([@[Driver Check]]="OK",[@[Vehicle Check]]="OK",[@[Schedule Check]]="OK"),"OK","Review")))</f>
        <v/>
      </c>
      <c r="Y326" s="58">
        <f>IF(OR([@[Service Date]]="",[@[Scheduled Start]]=""),"",IFERROR([@[Service Date]]+[@[Scheduled Start]],""))</f>
        <v/>
      </c>
      <c r="Z326" s="58">
        <f>IF(OR([@[Service Date]]="",[@[Scheduled Start]]="",[@[Scheduled End]]=""),"",IFERROR([@[Service Date]]+[@[Scheduled End]]+IF([@[Scheduled End]]&lt;[@[Scheduled Start]],1,0),""))</f>
        <v/>
      </c>
    </row>
    <row r="327">
      <c r="A327" s="26" t="n"/>
      <c r="B327" s="56" t="n"/>
      <c r="C327" s="23">
        <f>IF([@[Service Date]]="","",TEXT([@[Service Date]],"ddd"))</f>
        <v/>
      </c>
      <c r="D327" s="26" t="n"/>
      <c r="E327" s="24">
        <f>IF([@[Route ID]]="","",IFERROR(INDEX(tblRoutes[Route Name],MATCH([@[Route ID]],tblRoutes[Route ID],0)),"Not Found"))</f>
        <v/>
      </c>
      <c r="F327" s="24">
        <f>IF([@[Route ID]]="","",IFERROR(INDEX(tblRoutes[Origin],MATCH([@[Route ID]],tblRoutes[Route ID],0)),"Not Found"))</f>
        <v/>
      </c>
      <c r="G327" s="24">
        <f>IF([@[Route ID]]="","",IFERROR(INDEX(tblRoutes[Destination],MATCH([@[Route ID]],tblRoutes[Route ID],0)),"Not Found"))</f>
        <v/>
      </c>
      <c r="H327" s="28" t="n"/>
      <c r="I327" s="28" t="n"/>
      <c r="J327" s="25">
        <f>IF(OR([@[Start Date/Time]]="",[@[End Date/Time]]=""),"",IFERROR(([@[End Date/Time]]-[@[Start Date/Time]])*24,""))</f>
        <v/>
      </c>
      <c r="K327" s="26" t="n"/>
      <c r="L327" s="24">
        <f>IF([@[Driver ID]]="","",IFERROR(INDEX(tblDrivers[Driver Name],MATCH([@[Driver ID]],tblDrivers[Driver ID],0)),"Not Found"))</f>
        <v/>
      </c>
      <c r="M327" s="26" t="n"/>
      <c r="N327" s="24">
        <f>IF([@[Vehicle ID]]="","",IFERROR(INDEX(tblVehicles[Unit Description],MATCH([@[Vehicle ID]],tblVehicles[Vehicle ID],0)),"Not Found"))</f>
        <v/>
      </c>
      <c r="O327" s="53">
        <f>IF([@[Route ID]]="","",IFERROR(INDEX(tblRoutes[Scheduled Miles],MATCH([@[Route ID]],tblRoutes[Route ID],0)),""))</f>
        <v/>
      </c>
      <c r="P327" s="16">
        <f>IF([@[Route ID]]="","",IFERROR(INDEX(tblRoutes[Planned Stops],MATCH([@[Route ID]],tblRoutes[Route ID],0)),""))</f>
        <v/>
      </c>
      <c r="Q327" s="53">
        <f>IF(OR([@[Scheduled Miles]]="",[@[Vehicle ID]]=""),"",IFERROR([@[Scheduled Miles]]/INDEX(tblVehicles[MPG],MATCH([@[Vehicle ID]],tblVehicles[Vehicle ID],0)),""))</f>
        <v/>
      </c>
      <c r="R327" s="57">
        <f>IF(OR([@[Estimated Gallons]]="",[@[Estimated Hours]]="",[@[Driver ID]]=""),"",IFERROR([@[Estimated Gallons]]*'Settings'!$B$4+[@[Scheduled Miles]]*'Settings'!$B$5+[@[Estimated Hours]]*INDEX(tblDrivers[Hourly Rate],MATCH([@[Driver ID]],tblDrivers[Driver ID],0)),""))</f>
        <v/>
      </c>
      <c r="S327" s="26" t="n"/>
      <c r="T327" s="30" t="n"/>
      <c r="U32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2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2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27" s="23">
        <f>IF(COUNTA([@[Roster ID]],[@[Service Date]],[@[Route ID]],[@[Scheduled Start]],[@[Scheduled End]],[@[Driver ID]],[@[Vehicle ID]],[@Status],[@[Dispatch Notes]])=0,"",IF([@Status]="Canceled","Not Required",IF(AND([@[Driver Check]]="OK",[@[Vehicle Check]]="OK",[@[Schedule Check]]="OK"),"OK","Review")))</f>
        <v/>
      </c>
      <c r="Y327" s="58">
        <f>IF(OR([@[Service Date]]="",[@[Scheduled Start]]=""),"",IFERROR([@[Service Date]]+[@[Scheduled Start]],""))</f>
        <v/>
      </c>
      <c r="Z327" s="58">
        <f>IF(OR([@[Service Date]]="",[@[Scheduled Start]]="",[@[Scheduled End]]=""),"",IFERROR([@[Service Date]]+[@[Scheduled End]]+IF([@[Scheduled End]]&lt;[@[Scheduled Start]],1,0),""))</f>
        <v/>
      </c>
    </row>
    <row r="328">
      <c r="A328" s="26" t="n"/>
      <c r="B328" s="56" t="n"/>
      <c r="C328" s="23">
        <f>IF([@[Service Date]]="","",TEXT([@[Service Date]],"ddd"))</f>
        <v/>
      </c>
      <c r="D328" s="26" t="n"/>
      <c r="E328" s="24">
        <f>IF([@[Route ID]]="","",IFERROR(INDEX(tblRoutes[Route Name],MATCH([@[Route ID]],tblRoutes[Route ID],0)),"Not Found"))</f>
        <v/>
      </c>
      <c r="F328" s="24">
        <f>IF([@[Route ID]]="","",IFERROR(INDEX(tblRoutes[Origin],MATCH([@[Route ID]],tblRoutes[Route ID],0)),"Not Found"))</f>
        <v/>
      </c>
      <c r="G328" s="24">
        <f>IF([@[Route ID]]="","",IFERROR(INDEX(tblRoutes[Destination],MATCH([@[Route ID]],tblRoutes[Route ID],0)),"Not Found"))</f>
        <v/>
      </c>
      <c r="H328" s="28" t="n"/>
      <c r="I328" s="28" t="n"/>
      <c r="J328" s="25">
        <f>IF(OR([@[Start Date/Time]]="",[@[End Date/Time]]=""),"",IFERROR(([@[End Date/Time]]-[@[Start Date/Time]])*24,""))</f>
        <v/>
      </c>
      <c r="K328" s="26" t="n"/>
      <c r="L328" s="24">
        <f>IF([@[Driver ID]]="","",IFERROR(INDEX(tblDrivers[Driver Name],MATCH([@[Driver ID]],tblDrivers[Driver ID],0)),"Not Found"))</f>
        <v/>
      </c>
      <c r="M328" s="26" t="n"/>
      <c r="N328" s="24">
        <f>IF([@[Vehicle ID]]="","",IFERROR(INDEX(tblVehicles[Unit Description],MATCH([@[Vehicle ID]],tblVehicles[Vehicle ID],0)),"Not Found"))</f>
        <v/>
      </c>
      <c r="O328" s="53">
        <f>IF([@[Route ID]]="","",IFERROR(INDEX(tblRoutes[Scheduled Miles],MATCH([@[Route ID]],tblRoutes[Route ID],0)),""))</f>
        <v/>
      </c>
      <c r="P328" s="16">
        <f>IF([@[Route ID]]="","",IFERROR(INDEX(tblRoutes[Planned Stops],MATCH([@[Route ID]],tblRoutes[Route ID],0)),""))</f>
        <v/>
      </c>
      <c r="Q328" s="53">
        <f>IF(OR([@[Scheduled Miles]]="",[@[Vehicle ID]]=""),"",IFERROR([@[Scheduled Miles]]/INDEX(tblVehicles[MPG],MATCH([@[Vehicle ID]],tblVehicles[Vehicle ID],0)),""))</f>
        <v/>
      </c>
      <c r="R328" s="57">
        <f>IF(OR([@[Estimated Gallons]]="",[@[Estimated Hours]]="",[@[Driver ID]]=""),"",IFERROR([@[Estimated Gallons]]*'Settings'!$B$4+[@[Scheduled Miles]]*'Settings'!$B$5+[@[Estimated Hours]]*INDEX(tblDrivers[Hourly Rate],MATCH([@[Driver ID]],tblDrivers[Driver ID],0)),""))</f>
        <v/>
      </c>
      <c r="S328" s="26" t="n"/>
      <c r="T328" s="30" t="n"/>
      <c r="U32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2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2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28" s="23">
        <f>IF(COUNTA([@[Roster ID]],[@[Service Date]],[@[Route ID]],[@[Scheduled Start]],[@[Scheduled End]],[@[Driver ID]],[@[Vehicle ID]],[@Status],[@[Dispatch Notes]])=0,"",IF([@Status]="Canceled","Not Required",IF(AND([@[Driver Check]]="OK",[@[Vehicle Check]]="OK",[@[Schedule Check]]="OK"),"OK","Review")))</f>
        <v/>
      </c>
      <c r="Y328" s="58">
        <f>IF(OR([@[Service Date]]="",[@[Scheduled Start]]=""),"",IFERROR([@[Service Date]]+[@[Scheduled Start]],""))</f>
        <v/>
      </c>
      <c r="Z328" s="58">
        <f>IF(OR([@[Service Date]]="",[@[Scheduled Start]]="",[@[Scheduled End]]=""),"",IFERROR([@[Service Date]]+[@[Scheduled End]]+IF([@[Scheduled End]]&lt;[@[Scheduled Start]],1,0),""))</f>
        <v/>
      </c>
    </row>
    <row r="329">
      <c r="A329" s="26" t="n"/>
      <c r="B329" s="56" t="n"/>
      <c r="C329" s="23">
        <f>IF([@[Service Date]]="","",TEXT([@[Service Date]],"ddd"))</f>
        <v/>
      </c>
      <c r="D329" s="26" t="n"/>
      <c r="E329" s="24">
        <f>IF([@[Route ID]]="","",IFERROR(INDEX(tblRoutes[Route Name],MATCH([@[Route ID]],tblRoutes[Route ID],0)),"Not Found"))</f>
        <v/>
      </c>
      <c r="F329" s="24">
        <f>IF([@[Route ID]]="","",IFERROR(INDEX(tblRoutes[Origin],MATCH([@[Route ID]],tblRoutes[Route ID],0)),"Not Found"))</f>
        <v/>
      </c>
      <c r="G329" s="24">
        <f>IF([@[Route ID]]="","",IFERROR(INDEX(tblRoutes[Destination],MATCH([@[Route ID]],tblRoutes[Route ID],0)),"Not Found"))</f>
        <v/>
      </c>
      <c r="H329" s="28" t="n"/>
      <c r="I329" s="28" t="n"/>
      <c r="J329" s="25">
        <f>IF(OR([@[Start Date/Time]]="",[@[End Date/Time]]=""),"",IFERROR(([@[End Date/Time]]-[@[Start Date/Time]])*24,""))</f>
        <v/>
      </c>
      <c r="K329" s="26" t="n"/>
      <c r="L329" s="24">
        <f>IF([@[Driver ID]]="","",IFERROR(INDEX(tblDrivers[Driver Name],MATCH([@[Driver ID]],tblDrivers[Driver ID],0)),"Not Found"))</f>
        <v/>
      </c>
      <c r="M329" s="26" t="n"/>
      <c r="N329" s="24">
        <f>IF([@[Vehicle ID]]="","",IFERROR(INDEX(tblVehicles[Unit Description],MATCH([@[Vehicle ID]],tblVehicles[Vehicle ID],0)),"Not Found"))</f>
        <v/>
      </c>
      <c r="O329" s="53">
        <f>IF([@[Route ID]]="","",IFERROR(INDEX(tblRoutes[Scheduled Miles],MATCH([@[Route ID]],tblRoutes[Route ID],0)),""))</f>
        <v/>
      </c>
      <c r="P329" s="16">
        <f>IF([@[Route ID]]="","",IFERROR(INDEX(tblRoutes[Planned Stops],MATCH([@[Route ID]],tblRoutes[Route ID],0)),""))</f>
        <v/>
      </c>
      <c r="Q329" s="53">
        <f>IF(OR([@[Scheduled Miles]]="",[@[Vehicle ID]]=""),"",IFERROR([@[Scheduled Miles]]/INDEX(tblVehicles[MPG],MATCH([@[Vehicle ID]],tblVehicles[Vehicle ID],0)),""))</f>
        <v/>
      </c>
      <c r="R329" s="57">
        <f>IF(OR([@[Estimated Gallons]]="",[@[Estimated Hours]]="",[@[Driver ID]]=""),"",IFERROR([@[Estimated Gallons]]*'Settings'!$B$4+[@[Scheduled Miles]]*'Settings'!$B$5+[@[Estimated Hours]]*INDEX(tblDrivers[Hourly Rate],MATCH([@[Driver ID]],tblDrivers[Driver ID],0)),""))</f>
        <v/>
      </c>
      <c r="S329" s="26" t="n"/>
      <c r="T329" s="30" t="n"/>
      <c r="U32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2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2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29" s="23">
        <f>IF(COUNTA([@[Roster ID]],[@[Service Date]],[@[Route ID]],[@[Scheduled Start]],[@[Scheduled End]],[@[Driver ID]],[@[Vehicle ID]],[@Status],[@[Dispatch Notes]])=0,"",IF([@Status]="Canceled","Not Required",IF(AND([@[Driver Check]]="OK",[@[Vehicle Check]]="OK",[@[Schedule Check]]="OK"),"OK","Review")))</f>
        <v/>
      </c>
      <c r="Y329" s="58">
        <f>IF(OR([@[Service Date]]="",[@[Scheduled Start]]=""),"",IFERROR([@[Service Date]]+[@[Scheduled Start]],""))</f>
        <v/>
      </c>
      <c r="Z329" s="58">
        <f>IF(OR([@[Service Date]]="",[@[Scheduled Start]]="",[@[Scheduled End]]=""),"",IFERROR([@[Service Date]]+[@[Scheduled End]]+IF([@[Scheduled End]]&lt;[@[Scheduled Start]],1,0),""))</f>
        <v/>
      </c>
    </row>
    <row r="330">
      <c r="A330" s="26" t="n"/>
      <c r="B330" s="56" t="n"/>
      <c r="C330" s="23">
        <f>IF([@[Service Date]]="","",TEXT([@[Service Date]],"ddd"))</f>
        <v/>
      </c>
      <c r="D330" s="26" t="n"/>
      <c r="E330" s="24">
        <f>IF([@[Route ID]]="","",IFERROR(INDEX(tblRoutes[Route Name],MATCH([@[Route ID]],tblRoutes[Route ID],0)),"Not Found"))</f>
        <v/>
      </c>
      <c r="F330" s="24">
        <f>IF([@[Route ID]]="","",IFERROR(INDEX(tblRoutes[Origin],MATCH([@[Route ID]],tblRoutes[Route ID],0)),"Not Found"))</f>
        <v/>
      </c>
      <c r="G330" s="24">
        <f>IF([@[Route ID]]="","",IFERROR(INDEX(tblRoutes[Destination],MATCH([@[Route ID]],tblRoutes[Route ID],0)),"Not Found"))</f>
        <v/>
      </c>
      <c r="H330" s="28" t="n"/>
      <c r="I330" s="28" t="n"/>
      <c r="J330" s="25">
        <f>IF(OR([@[Start Date/Time]]="",[@[End Date/Time]]=""),"",IFERROR(([@[End Date/Time]]-[@[Start Date/Time]])*24,""))</f>
        <v/>
      </c>
      <c r="K330" s="26" t="n"/>
      <c r="L330" s="24">
        <f>IF([@[Driver ID]]="","",IFERROR(INDEX(tblDrivers[Driver Name],MATCH([@[Driver ID]],tblDrivers[Driver ID],0)),"Not Found"))</f>
        <v/>
      </c>
      <c r="M330" s="26" t="n"/>
      <c r="N330" s="24">
        <f>IF([@[Vehicle ID]]="","",IFERROR(INDEX(tblVehicles[Unit Description],MATCH([@[Vehicle ID]],tblVehicles[Vehicle ID],0)),"Not Found"))</f>
        <v/>
      </c>
      <c r="O330" s="53">
        <f>IF([@[Route ID]]="","",IFERROR(INDEX(tblRoutes[Scheduled Miles],MATCH([@[Route ID]],tblRoutes[Route ID],0)),""))</f>
        <v/>
      </c>
      <c r="P330" s="16">
        <f>IF([@[Route ID]]="","",IFERROR(INDEX(tblRoutes[Planned Stops],MATCH([@[Route ID]],tblRoutes[Route ID],0)),""))</f>
        <v/>
      </c>
      <c r="Q330" s="53">
        <f>IF(OR([@[Scheduled Miles]]="",[@[Vehicle ID]]=""),"",IFERROR([@[Scheduled Miles]]/INDEX(tblVehicles[MPG],MATCH([@[Vehicle ID]],tblVehicles[Vehicle ID],0)),""))</f>
        <v/>
      </c>
      <c r="R330" s="57">
        <f>IF(OR([@[Estimated Gallons]]="",[@[Estimated Hours]]="",[@[Driver ID]]=""),"",IFERROR([@[Estimated Gallons]]*'Settings'!$B$4+[@[Scheduled Miles]]*'Settings'!$B$5+[@[Estimated Hours]]*INDEX(tblDrivers[Hourly Rate],MATCH([@[Driver ID]],tblDrivers[Driver ID],0)),""))</f>
        <v/>
      </c>
      <c r="S330" s="26" t="n"/>
      <c r="T330" s="30" t="n"/>
      <c r="U33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3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3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30" s="23">
        <f>IF(COUNTA([@[Roster ID]],[@[Service Date]],[@[Route ID]],[@[Scheduled Start]],[@[Scheduled End]],[@[Driver ID]],[@[Vehicle ID]],[@Status],[@[Dispatch Notes]])=0,"",IF([@Status]="Canceled","Not Required",IF(AND([@[Driver Check]]="OK",[@[Vehicle Check]]="OK",[@[Schedule Check]]="OK"),"OK","Review")))</f>
        <v/>
      </c>
      <c r="Y330" s="58">
        <f>IF(OR([@[Service Date]]="",[@[Scheduled Start]]=""),"",IFERROR([@[Service Date]]+[@[Scheduled Start]],""))</f>
        <v/>
      </c>
      <c r="Z330" s="58">
        <f>IF(OR([@[Service Date]]="",[@[Scheduled Start]]="",[@[Scheduled End]]=""),"",IFERROR([@[Service Date]]+[@[Scheduled End]]+IF([@[Scheduled End]]&lt;[@[Scheduled Start]],1,0),""))</f>
        <v/>
      </c>
    </row>
    <row r="331">
      <c r="A331" s="26" t="n"/>
      <c r="B331" s="56" t="n"/>
      <c r="C331" s="23">
        <f>IF([@[Service Date]]="","",TEXT([@[Service Date]],"ddd"))</f>
        <v/>
      </c>
      <c r="D331" s="26" t="n"/>
      <c r="E331" s="24">
        <f>IF([@[Route ID]]="","",IFERROR(INDEX(tblRoutes[Route Name],MATCH([@[Route ID]],tblRoutes[Route ID],0)),"Not Found"))</f>
        <v/>
      </c>
      <c r="F331" s="24">
        <f>IF([@[Route ID]]="","",IFERROR(INDEX(tblRoutes[Origin],MATCH([@[Route ID]],tblRoutes[Route ID],0)),"Not Found"))</f>
        <v/>
      </c>
      <c r="G331" s="24">
        <f>IF([@[Route ID]]="","",IFERROR(INDEX(tblRoutes[Destination],MATCH([@[Route ID]],tblRoutes[Route ID],0)),"Not Found"))</f>
        <v/>
      </c>
      <c r="H331" s="28" t="n"/>
      <c r="I331" s="28" t="n"/>
      <c r="J331" s="25">
        <f>IF(OR([@[Start Date/Time]]="",[@[End Date/Time]]=""),"",IFERROR(([@[End Date/Time]]-[@[Start Date/Time]])*24,""))</f>
        <v/>
      </c>
      <c r="K331" s="26" t="n"/>
      <c r="L331" s="24">
        <f>IF([@[Driver ID]]="","",IFERROR(INDEX(tblDrivers[Driver Name],MATCH([@[Driver ID]],tblDrivers[Driver ID],0)),"Not Found"))</f>
        <v/>
      </c>
      <c r="M331" s="26" t="n"/>
      <c r="N331" s="24">
        <f>IF([@[Vehicle ID]]="","",IFERROR(INDEX(tblVehicles[Unit Description],MATCH([@[Vehicle ID]],tblVehicles[Vehicle ID],0)),"Not Found"))</f>
        <v/>
      </c>
      <c r="O331" s="53">
        <f>IF([@[Route ID]]="","",IFERROR(INDEX(tblRoutes[Scheduled Miles],MATCH([@[Route ID]],tblRoutes[Route ID],0)),""))</f>
        <v/>
      </c>
      <c r="P331" s="16">
        <f>IF([@[Route ID]]="","",IFERROR(INDEX(tblRoutes[Planned Stops],MATCH([@[Route ID]],tblRoutes[Route ID],0)),""))</f>
        <v/>
      </c>
      <c r="Q331" s="53">
        <f>IF(OR([@[Scheduled Miles]]="",[@[Vehicle ID]]=""),"",IFERROR([@[Scheduled Miles]]/INDEX(tblVehicles[MPG],MATCH([@[Vehicle ID]],tblVehicles[Vehicle ID],0)),""))</f>
        <v/>
      </c>
      <c r="R331" s="57">
        <f>IF(OR([@[Estimated Gallons]]="",[@[Estimated Hours]]="",[@[Driver ID]]=""),"",IFERROR([@[Estimated Gallons]]*'Settings'!$B$4+[@[Scheduled Miles]]*'Settings'!$B$5+[@[Estimated Hours]]*INDEX(tblDrivers[Hourly Rate],MATCH([@[Driver ID]],tblDrivers[Driver ID],0)),""))</f>
        <v/>
      </c>
      <c r="S331" s="26" t="n"/>
      <c r="T331" s="30" t="n"/>
      <c r="U33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3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3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31" s="23">
        <f>IF(COUNTA([@[Roster ID]],[@[Service Date]],[@[Route ID]],[@[Scheduled Start]],[@[Scheduled End]],[@[Driver ID]],[@[Vehicle ID]],[@Status],[@[Dispatch Notes]])=0,"",IF([@Status]="Canceled","Not Required",IF(AND([@[Driver Check]]="OK",[@[Vehicle Check]]="OK",[@[Schedule Check]]="OK"),"OK","Review")))</f>
        <v/>
      </c>
      <c r="Y331" s="58">
        <f>IF(OR([@[Service Date]]="",[@[Scheduled Start]]=""),"",IFERROR([@[Service Date]]+[@[Scheduled Start]],""))</f>
        <v/>
      </c>
      <c r="Z331" s="58">
        <f>IF(OR([@[Service Date]]="",[@[Scheduled Start]]="",[@[Scheduled End]]=""),"",IFERROR([@[Service Date]]+[@[Scheduled End]]+IF([@[Scheduled End]]&lt;[@[Scheduled Start]],1,0),""))</f>
        <v/>
      </c>
    </row>
    <row r="332">
      <c r="A332" s="26" t="n"/>
      <c r="B332" s="56" t="n"/>
      <c r="C332" s="23">
        <f>IF([@[Service Date]]="","",TEXT([@[Service Date]],"ddd"))</f>
        <v/>
      </c>
      <c r="D332" s="26" t="n"/>
      <c r="E332" s="24">
        <f>IF([@[Route ID]]="","",IFERROR(INDEX(tblRoutes[Route Name],MATCH([@[Route ID]],tblRoutes[Route ID],0)),"Not Found"))</f>
        <v/>
      </c>
      <c r="F332" s="24">
        <f>IF([@[Route ID]]="","",IFERROR(INDEX(tblRoutes[Origin],MATCH([@[Route ID]],tblRoutes[Route ID],0)),"Not Found"))</f>
        <v/>
      </c>
      <c r="G332" s="24">
        <f>IF([@[Route ID]]="","",IFERROR(INDEX(tblRoutes[Destination],MATCH([@[Route ID]],tblRoutes[Route ID],0)),"Not Found"))</f>
        <v/>
      </c>
      <c r="H332" s="28" t="n"/>
      <c r="I332" s="28" t="n"/>
      <c r="J332" s="25">
        <f>IF(OR([@[Start Date/Time]]="",[@[End Date/Time]]=""),"",IFERROR(([@[End Date/Time]]-[@[Start Date/Time]])*24,""))</f>
        <v/>
      </c>
      <c r="K332" s="26" t="n"/>
      <c r="L332" s="24">
        <f>IF([@[Driver ID]]="","",IFERROR(INDEX(tblDrivers[Driver Name],MATCH([@[Driver ID]],tblDrivers[Driver ID],0)),"Not Found"))</f>
        <v/>
      </c>
      <c r="M332" s="26" t="n"/>
      <c r="N332" s="24">
        <f>IF([@[Vehicle ID]]="","",IFERROR(INDEX(tblVehicles[Unit Description],MATCH([@[Vehicle ID]],tblVehicles[Vehicle ID],0)),"Not Found"))</f>
        <v/>
      </c>
      <c r="O332" s="53">
        <f>IF([@[Route ID]]="","",IFERROR(INDEX(tblRoutes[Scheduled Miles],MATCH([@[Route ID]],tblRoutes[Route ID],0)),""))</f>
        <v/>
      </c>
      <c r="P332" s="16">
        <f>IF([@[Route ID]]="","",IFERROR(INDEX(tblRoutes[Planned Stops],MATCH([@[Route ID]],tblRoutes[Route ID],0)),""))</f>
        <v/>
      </c>
      <c r="Q332" s="53">
        <f>IF(OR([@[Scheduled Miles]]="",[@[Vehicle ID]]=""),"",IFERROR([@[Scheduled Miles]]/INDEX(tblVehicles[MPG],MATCH([@[Vehicle ID]],tblVehicles[Vehicle ID],0)),""))</f>
        <v/>
      </c>
      <c r="R332" s="57">
        <f>IF(OR([@[Estimated Gallons]]="",[@[Estimated Hours]]="",[@[Driver ID]]=""),"",IFERROR([@[Estimated Gallons]]*'Settings'!$B$4+[@[Scheduled Miles]]*'Settings'!$B$5+[@[Estimated Hours]]*INDEX(tblDrivers[Hourly Rate],MATCH([@[Driver ID]],tblDrivers[Driver ID],0)),""))</f>
        <v/>
      </c>
      <c r="S332" s="26" t="n"/>
      <c r="T332" s="30" t="n"/>
      <c r="U33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3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3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32" s="23">
        <f>IF(COUNTA([@[Roster ID]],[@[Service Date]],[@[Route ID]],[@[Scheduled Start]],[@[Scheduled End]],[@[Driver ID]],[@[Vehicle ID]],[@Status],[@[Dispatch Notes]])=0,"",IF([@Status]="Canceled","Not Required",IF(AND([@[Driver Check]]="OK",[@[Vehicle Check]]="OK",[@[Schedule Check]]="OK"),"OK","Review")))</f>
        <v/>
      </c>
      <c r="Y332" s="58">
        <f>IF(OR([@[Service Date]]="",[@[Scheduled Start]]=""),"",IFERROR([@[Service Date]]+[@[Scheduled Start]],""))</f>
        <v/>
      </c>
      <c r="Z332" s="58">
        <f>IF(OR([@[Service Date]]="",[@[Scheduled Start]]="",[@[Scheduled End]]=""),"",IFERROR([@[Service Date]]+[@[Scheduled End]]+IF([@[Scheduled End]]&lt;[@[Scheduled Start]],1,0),""))</f>
        <v/>
      </c>
    </row>
    <row r="333">
      <c r="A333" s="26" t="n"/>
      <c r="B333" s="56" t="n"/>
      <c r="C333" s="23">
        <f>IF([@[Service Date]]="","",TEXT([@[Service Date]],"ddd"))</f>
        <v/>
      </c>
      <c r="D333" s="26" t="n"/>
      <c r="E333" s="24">
        <f>IF([@[Route ID]]="","",IFERROR(INDEX(tblRoutes[Route Name],MATCH([@[Route ID]],tblRoutes[Route ID],0)),"Not Found"))</f>
        <v/>
      </c>
      <c r="F333" s="24">
        <f>IF([@[Route ID]]="","",IFERROR(INDEX(tblRoutes[Origin],MATCH([@[Route ID]],tblRoutes[Route ID],0)),"Not Found"))</f>
        <v/>
      </c>
      <c r="G333" s="24">
        <f>IF([@[Route ID]]="","",IFERROR(INDEX(tblRoutes[Destination],MATCH([@[Route ID]],tblRoutes[Route ID],0)),"Not Found"))</f>
        <v/>
      </c>
      <c r="H333" s="28" t="n"/>
      <c r="I333" s="28" t="n"/>
      <c r="J333" s="25">
        <f>IF(OR([@[Start Date/Time]]="",[@[End Date/Time]]=""),"",IFERROR(([@[End Date/Time]]-[@[Start Date/Time]])*24,""))</f>
        <v/>
      </c>
      <c r="K333" s="26" t="n"/>
      <c r="L333" s="24">
        <f>IF([@[Driver ID]]="","",IFERROR(INDEX(tblDrivers[Driver Name],MATCH([@[Driver ID]],tblDrivers[Driver ID],0)),"Not Found"))</f>
        <v/>
      </c>
      <c r="M333" s="26" t="n"/>
      <c r="N333" s="24">
        <f>IF([@[Vehicle ID]]="","",IFERROR(INDEX(tblVehicles[Unit Description],MATCH([@[Vehicle ID]],tblVehicles[Vehicle ID],0)),"Not Found"))</f>
        <v/>
      </c>
      <c r="O333" s="53">
        <f>IF([@[Route ID]]="","",IFERROR(INDEX(tblRoutes[Scheduled Miles],MATCH([@[Route ID]],tblRoutes[Route ID],0)),""))</f>
        <v/>
      </c>
      <c r="P333" s="16">
        <f>IF([@[Route ID]]="","",IFERROR(INDEX(tblRoutes[Planned Stops],MATCH([@[Route ID]],tblRoutes[Route ID],0)),""))</f>
        <v/>
      </c>
      <c r="Q333" s="53">
        <f>IF(OR([@[Scheduled Miles]]="",[@[Vehicle ID]]=""),"",IFERROR([@[Scheduled Miles]]/INDEX(tblVehicles[MPG],MATCH([@[Vehicle ID]],tblVehicles[Vehicle ID],0)),""))</f>
        <v/>
      </c>
      <c r="R333" s="57">
        <f>IF(OR([@[Estimated Gallons]]="",[@[Estimated Hours]]="",[@[Driver ID]]=""),"",IFERROR([@[Estimated Gallons]]*'Settings'!$B$4+[@[Scheduled Miles]]*'Settings'!$B$5+[@[Estimated Hours]]*INDEX(tblDrivers[Hourly Rate],MATCH([@[Driver ID]],tblDrivers[Driver ID],0)),""))</f>
        <v/>
      </c>
      <c r="S333" s="26" t="n"/>
      <c r="T333" s="30" t="n"/>
      <c r="U33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3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3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33" s="23">
        <f>IF(COUNTA([@[Roster ID]],[@[Service Date]],[@[Route ID]],[@[Scheduled Start]],[@[Scheduled End]],[@[Driver ID]],[@[Vehicle ID]],[@Status],[@[Dispatch Notes]])=0,"",IF([@Status]="Canceled","Not Required",IF(AND([@[Driver Check]]="OK",[@[Vehicle Check]]="OK",[@[Schedule Check]]="OK"),"OK","Review")))</f>
        <v/>
      </c>
      <c r="Y333" s="58">
        <f>IF(OR([@[Service Date]]="",[@[Scheduled Start]]=""),"",IFERROR([@[Service Date]]+[@[Scheduled Start]],""))</f>
        <v/>
      </c>
      <c r="Z333" s="58">
        <f>IF(OR([@[Service Date]]="",[@[Scheduled Start]]="",[@[Scheduled End]]=""),"",IFERROR([@[Service Date]]+[@[Scheduled End]]+IF([@[Scheduled End]]&lt;[@[Scheduled Start]],1,0),""))</f>
        <v/>
      </c>
    </row>
    <row r="334">
      <c r="A334" s="26" t="n"/>
      <c r="B334" s="56" t="n"/>
      <c r="C334" s="23">
        <f>IF([@[Service Date]]="","",TEXT([@[Service Date]],"ddd"))</f>
        <v/>
      </c>
      <c r="D334" s="26" t="n"/>
      <c r="E334" s="24">
        <f>IF([@[Route ID]]="","",IFERROR(INDEX(tblRoutes[Route Name],MATCH([@[Route ID]],tblRoutes[Route ID],0)),"Not Found"))</f>
        <v/>
      </c>
      <c r="F334" s="24">
        <f>IF([@[Route ID]]="","",IFERROR(INDEX(tblRoutes[Origin],MATCH([@[Route ID]],tblRoutes[Route ID],0)),"Not Found"))</f>
        <v/>
      </c>
      <c r="G334" s="24">
        <f>IF([@[Route ID]]="","",IFERROR(INDEX(tblRoutes[Destination],MATCH([@[Route ID]],tblRoutes[Route ID],0)),"Not Found"))</f>
        <v/>
      </c>
      <c r="H334" s="28" t="n"/>
      <c r="I334" s="28" t="n"/>
      <c r="J334" s="25">
        <f>IF(OR([@[Start Date/Time]]="",[@[End Date/Time]]=""),"",IFERROR(([@[End Date/Time]]-[@[Start Date/Time]])*24,""))</f>
        <v/>
      </c>
      <c r="K334" s="26" t="n"/>
      <c r="L334" s="24">
        <f>IF([@[Driver ID]]="","",IFERROR(INDEX(tblDrivers[Driver Name],MATCH([@[Driver ID]],tblDrivers[Driver ID],0)),"Not Found"))</f>
        <v/>
      </c>
      <c r="M334" s="26" t="n"/>
      <c r="N334" s="24">
        <f>IF([@[Vehicle ID]]="","",IFERROR(INDEX(tblVehicles[Unit Description],MATCH([@[Vehicle ID]],tblVehicles[Vehicle ID],0)),"Not Found"))</f>
        <v/>
      </c>
      <c r="O334" s="53">
        <f>IF([@[Route ID]]="","",IFERROR(INDEX(tblRoutes[Scheduled Miles],MATCH([@[Route ID]],tblRoutes[Route ID],0)),""))</f>
        <v/>
      </c>
      <c r="P334" s="16">
        <f>IF([@[Route ID]]="","",IFERROR(INDEX(tblRoutes[Planned Stops],MATCH([@[Route ID]],tblRoutes[Route ID],0)),""))</f>
        <v/>
      </c>
      <c r="Q334" s="53">
        <f>IF(OR([@[Scheduled Miles]]="",[@[Vehicle ID]]=""),"",IFERROR([@[Scheduled Miles]]/INDEX(tblVehicles[MPG],MATCH([@[Vehicle ID]],tblVehicles[Vehicle ID],0)),""))</f>
        <v/>
      </c>
      <c r="R334" s="57">
        <f>IF(OR([@[Estimated Gallons]]="",[@[Estimated Hours]]="",[@[Driver ID]]=""),"",IFERROR([@[Estimated Gallons]]*'Settings'!$B$4+[@[Scheduled Miles]]*'Settings'!$B$5+[@[Estimated Hours]]*INDEX(tblDrivers[Hourly Rate],MATCH([@[Driver ID]],tblDrivers[Driver ID],0)),""))</f>
        <v/>
      </c>
      <c r="S334" s="26" t="n"/>
      <c r="T334" s="30" t="n"/>
      <c r="U33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3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3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34" s="23">
        <f>IF(COUNTA([@[Roster ID]],[@[Service Date]],[@[Route ID]],[@[Scheduled Start]],[@[Scheduled End]],[@[Driver ID]],[@[Vehicle ID]],[@Status],[@[Dispatch Notes]])=0,"",IF([@Status]="Canceled","Not Required",IF(AND([@[Driver Check]]="OK",[@[Vehicle Check]]="OK",[@[Schedule Check]]="OK"),"OK","Review")))</f>
        <v/>
      </c>
      <c r="Y334" s="58">
        <f>IF(OR([@[Service Date]]="",[@[Scheduled Start]]=""),"",IFERROR([@[Service Date]]+[@[Scheduled Start]],""))</f>
        <v/>
      </c>
      <c r="Z334" s="58">
        <f>IF(OR([@[Service Date]]="",[@[Scheduled Start]]="",[@[Scheduled End]]=""),"",IFERROR([@[Service Date]]+[@[Scheduled End]]+IF([@[Scheduled End]]&lt;[@[Scheduled Start]],1,0),""))</f>
        <v/>
      </c>
    </row>
    <row r="335">
      <c r="A335" s="26" t="n"/>
      <c r="B335" s="56" t="n"/>
      <c r="C335" s="23">
        <f>IF([@[Service Date]]="","",TEXT([@[Service Date]],"ddd"))</f>
        <v/>
      </c>
      <c r="D335" s="26" t="n"/>
      <c r="E335" s="24">
        <f>IF([@[Route ID]]="","",IFERROR(INDEX(tblRoutes[Route Name],MATCH([@[Route ID]],tblRoutes[Route ID],0)),"Not Found"))</f>
        <v/>
      </c>
      <c r="F335" s="24">
        <f>IF([@[Route ID]]="","",IFERROR(INDEX(tblRoutes[Origin],MATCH([@[Route ID]],tblRoutes[Route ID],0)),"Not Found"))</f>
        <v/>
      </c>
      <c r="G335" s="24">
        <f>IF([@[Route ID]]="","",IFERROR(INDEX(tblRoutes[Destination],MATCH([@[Route ID]],tblRoutes[Route ID],0)),"Not Found"))</f>
        <v/>
      </c>
      <c r="H335" s="28" t="n"/>
      <c r="I335" s="28" t="n"/>
      <c r="J335" s="25">
        <f>IF(OR([@[Start Date/Time]]="",[@[End Date/Time]]=""),"",IFERROR(([@[End Date/Time]]-[@[Start Date/Time]])*24,""))</f>
        <v/>
      </c>
      <c r="K335" s="26" t="n"/>
      <c r="L335" s="24">
        <f>IF([@[Driver ID]]="","",IFERROR(INDEX(tblDrivers[Driver Name],MATCH([@[Driver ID]],tblDrivers[Driver ID],0)),"Not Found"))</f>
        <v/>
      </c>
      <c r="M335" s="26" t="n"/>
      <c r="N335" s="24">
        <f>IF([@[Vehicle ID]]="","",IFERROR(INDEX(tblVehicles[Unit Description],MATCH([@[Vehicle ID]],tblVehicles[Vehicle ID],0)),"Not Found"))</f>
        <v/>
      </c>
      <c r="O335" s="53">
        <f>IF([@[Route ID]]="","",IFERROR(INDEX(tblRoutes[Scheduled Miles],MATCH([@[Route ID]],tblRoutes[Route ID],0)),""))</f>
        <v/>
      </c>
      <c r="P335" s="16">
        <f>IF([@[Route ID]]="","",IFERROR(INDEX(tblRoutes[Planned Stops],MATCH([@[Route ID]],tblRoutes[Route ID],0)),""))</f>
        <v/>
      </c>
      <c r="Q335" s="53">
        <f>IF(OR([@[Scheduled Miles]]="",[@[Vehicle ID]]=""),"",IFERROR([@[Scheduled Miles]]/INDEX(tblVehicles[MPG],MATCH([@[Vehicle ID]],tblVehicles[Vehicle ID],0)),""))</f>
        <v/>
      </c>
      <c r="R335" s="57">
        <f>IF(OR([@[Estimated Gallons]]="",[@[Estimated Hours]]="",[@[Driver ID]]=""),"",IFERROR([@[Estimated Gallons]]*'Settings'!$B$4+[@[Scheduled Miles]]*'Settings'!$B$5+[@[Estimated Hours]]*INDEX(tblDrivers[Hourly Rate],MATCH([@[Driver ID]],tblDrivers[Driver ID],0)),""))</f>
        <v/>
      </c>
      <c r="S335" s="26" t="n"/>
      <c r="T335" s="30" t="n"/>
      <c r="U33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3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3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35" s="23">
        <f>IF(COUNTA([@[Roster ID]],[@[Service Date]],[@[Route ID]],[@[Scheduled Start]],[@[Scheduled End]],[@[Driver ID]],[@[Vehicle ID]],[@Status],[@[Dispatch Notes]])=0,"",IF([@Status]="Canceled","Not Required",IF(AND([@[Driver Check]]="OK",[@[Vehicle Check]]="OK",[@[Schedule Check]]="OK"),"OK","Review")))</f>
        <v/>
      </c>
      <c r="Y335" s="58">
        <f>IF(OR([@[Service Date]]="",[@[Scheduled Start]]=""),"",IFERROR([@[Service Date]]+[@[Scheduled Start]],""))</f>
        <v/>
      </c>
      <c r="Z335" s="58">
        <f>IF(OR([@[Service Date]]="",[@[Scheduled Start]]="",[@[Scheduled End]]=""),"",IFERROR([@[Service Date]]+[@[Scheduled End]]+IF([@[Scheduled End]]&lt;[@[Scheduled Start]],1,0),""))</f>
        <v/>
      </c>
    </row>
    <row r="336">
      <c r="A336" s="26" t="n"/>
      <c r="B336" s="56" t="n"/>
      <c r="C336" s="23">
        <f>IF([@[Service Date]]="","",TEXT([@[Service Date]],"ddd"))</f>
        <v/>
      </c>
      <c r="D336" s="26" t="n"/>
      <c r="E336" s="24">
        <f>IF([@[Route ID]]="","",IFERROR(INDEX(tblRoutes[Route Name],MATCH([@[Route ID]],tblRoutes[Route ID],0)),"Not Found"))</f>
        <v/>
      </c>
      <c r="F336" s="24">
        <f>IF([@[Route ID]]="","",IFERROR(INDEX(tblRoutes[Origin],MATCH([@[Route ID]],tblRoutes[Route ID],0)),"Not Found"))</f>
        <v/>
      </c>
      <c r="G336" s="24">
        <f>IF([@[Route ID]]="","",IFERROR(INDEX(tblRoutes[Destination],MATCH([@[Route ID]],tblRoutes[Route ID],0)),"Not Found"))</f>
        <v/>
      </c>
      <c r="H336" s="28" t="n"/>
      <c r="I336" s="28" t="n"/>
      <c r="J336" s="25">
        <f>IF(OR([@[Start Date/Time]]="",[@[End Date/Time]]=""),"",IFERROR(([@[End Date/Time]]-[@[Start Date/Time]])*24,""))</f>
        <v/>
      </c>
      <c r="K336" s="26" t="n"/>
      <c r="L336" s="24">
        <f>IF([@[Driver ID]]="","",IFERROR(INDEX(tblDrivers[Driver Name],MATCH([@[Driver ID]],tblDrivers[Driver ID],0)),"Not Found"))</f>
        <v/>
      </c>
      <c r="M336" s="26" t="n"/>
      <c r="N336" s="24">
        <f>IF([@[Vehicle ID]]="","",IFERROR(INDEX(tblVehicles[Unit Description],MATCH([@[Vehicle ID]],tblVehicles[Vehicle ID],0)),"Not Found"))</f>
        <v/>
      </c>
      <c r="O336" s="53">
        <f>IF([@[Route ID]]="","",IFERROR(INDEX(tblRoutes[Scheduled Miles],MATCH([@[Route ID]],tblRoutes[Route ID],0)),""))</f>
        <v/>
      </c>
      <c r="P336" s="16">
        <f>IF([@[Route ID]]="","",IFERROR(INDEX(tblRoutes[Planned Stops],MATCH([@[Route ID]],tblRoutes[Route ID],0)),""))</f>
        <v/>
      </c>
      <c r="Q336" s="53">
        <f>IF(OR([@[Scheduled Miles]]="",[@[Vehicle ID]]=""),"",IFERROR([@[Scheduled Miles]]/INDEX(tblVehicles[MPG],MATCH([@[Vehicle ID]],tblVehicles[Vehicle ID],0)),""))</f>
        <v/>
      </c>
      <c r="R336" s="57">
        <f>IF(OR([@[Estimated Gallons]]="",[@[Estimated Hours]]="",[@[Driver ID]]=""),"",IFERROR([@[Estimated Gallons]]*'Settings'!$B$4+[@[Scheduled Miles]]*'Settings'!$B$5+[@[Estimated Hours]]*INDEX(tblDrivers[Hourly Rate],MATCH([@[Driver ID]],tblDrivers[Driver ID],0)),""))</f>
        <v/>
      </c>
      <c r="S336" s="26" t="n"/>
      <c r="T336" s="30" t="n"/>
      <c r="U33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3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3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36" s="23">
        <f>IF(COUNTA([@[Roster ID]],[@[Service Date]],[@[Route ID]],[@[Scheduled Start]],[@[Scheduled End]],[@[Driver ID]],[@[Vehicle ID]],[@Status],[@[Dispatch Notes]])=0,"",IF([@Status]="Canceled","Not Required",IF(AND([@[Driver Check]]="OK",[@[Vehicle Check]]="OK",[@[Schedule Check]]="OK"),"OK","Review")))</f>
        <v/>
      </c>
      <c r="Y336" s="58">
        <f>IF(OR([@[Service Date]]="",[@[Scheduled Start]]=""),"",IFERROR([@[Service Date]]+[@[Scheduled Start]],""))</f>
        <v/>
      </c>
      <c r="Z336" s="58">
        <f>IF(OR([@[Service Date]]="",[@[Scheduled Start]]="",[@[Scheduled End]]=""),"",IFERROR([@[Service Date]]+[@[Scheduled End]]+IF([@[Scheduled End]]&lt;[@[Scheduled Start]],1,0),""))</f>
        <v/>
      </c>
    </row>
    <row r="337">
      <c r="A337" s="26" t="n"/>
      <c r="B337" s="56" t="n"/>
      <c r="C337" s="23">
        <f>IF([@[Service Date]]="","",TEXT([@[Service Date]],"ddd"))</f>
        <v/>
      </c>
      <c r="D337" s="26" t="n"/>
      <c r="E337" s="24">
        <f>IF([@[Route ID]]="","",IFERROR(INDEX(tblRoutes[Route Name],MATCH([@[Route ID]],tblRoutes[Route ID],0)),"Not Found"))</f>
        <v/>
      </c>
      <c r="F337" s="24">
        <f>IF([@[Route ID]]="","",IFERROR(INDEX(tblRoutes[Origin],MATCH([@[Route ID]],tblRoutes[Route ID],0)),"Not Found"))</f>
        <v/>
      </c>
      <c r="G337" s="24">
        <f>IF([@[Route ID]]="","",IFERROR(INDEX(tblRoutes[Destination],MATCH([@[Route ID]],tblRoutes[Route ID],0)),"Not Found"))</f>
        <v/>
      </c>
      <c r="H337" s="28" t="n"/>
      <c r="I337" s="28" t="n"/>
      <c r="J337" s="25">
        <f>IF(OR([@[Start Date/Time]]="",[@[End Date/Time]]=""),"",IFERROR(([@[End Date/Time]]-[@[Start Date/Time]])*24,""))</f>
        <v/>
      </c>
      <c r="K337" s="26" t="n"/>
      <c r="L337" s="24">
        <f>IF([@[Driver ID]]="","",IFERROR(INDEX(tblDrivers[Driver Name],MATCH([@[Driver ID]],tblDrivers[Driver ID],0)),"Not Found"))</f>
        <v/>
      </c>
      <c r="M337" s="26" t="n"/>
      <c r="N337" s="24">
        <f>IF([@[Vehicle ID]]="","",IFERROR(INDEX(tblVehicles[Unit Description],MATCH([@[Vehicle ID]],tblVehicles[Vehicle ID],0)),"Not Found"))</f>
        <v/>
      </c>
      <c r="O337" s="53">
        <f>IF([@[Route ID]]="","",IFERROR(INDEX(tblRoutes[Scheduled Miles],MATCH([@[Route ID]],tblRoutes[Route ID],0)),""))</f>
        <v/>
      </c>
      <c r="P337" s="16">
        <f>IF([@[Route ID]]="","",IFERROR(INDEX(tblRoutes[Planned Stops],MATCH([@[Route ID]],tblRoutes[Route ID],0)),""))</f>
        <v/>
      </c>
      <c r="Q337" s="53">
        <f>IF(OR([@[Scheduled Miles]]="",[@[Vehicle ID]]=""),"",IFERROR([@[Scheduled Miles]]/INDEX(tblVehicles[MPG],MATCH([@[Vehicle ID]],tblVehicles[Vehicle ID],0)),""))</f>
        <v/>
      </c>
      <c r="R337" s="57">
        <f>IF(OR([@[Estimated Gallons]]="",[@[Estimated Hours]]="",[@[Driver ID]]=""),"",IFERROR([@[Estimated Gallons]]*'Settings'!$B$4+[@[Scheduled Miles]]*'Settings'!$B$5+[@[Estimated Hours]]*INDEX(tblDrivers[Hourly Rate],MATCH([@[Driver ID]],tblDrivers[Driver ID],0)),""))</f>
        <v/>
      </c>
      <c r="S337" s="26" t="n"/>
      <c r="T337" s="30" t="n"/>
      <c r="U33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3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3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37" s="23">
        <f>IF(COUNTA([@[Roster ID]],[@[Service Date]],[@[Route ID]],[@[Scheduled Start]],[@[Scheduled End]],[@[Driver ID]],[@[Vehicle ID]],[@Status],[@[Dispatch Notes]])=0,"",IF([@Status]="Canceled","Not Required",IF(AND([@[Driver Check]]="OK",[@[Vehicle Check]]="OK",[@[Schedule Check]]="OK"),"OK","Review")))</f>
        <v/>
      </c>
      <c r="Y337" s="58">
        <f>IF(OR([@[Service Date]]="",[@[Scheduled Start]]=""),"",IFERROR([@[Service Date]]+[@[Scheduled Start]],""))</f>
        <v/>
      </c>
      <c r="Z337" s="58">
        <f>IF(OR([@[Service Date]]="",[@[Scheduled Start]]="",[@[Scheduled End]]=""),"",IFERROR([@[Service Date]]+[@[Scheduled End]]+IF([@[Scheduled End]]&lt;[@[Scheduled Start]],1,0),""))</f>
        <v/>
      </c>
    </row>
    <row r="338">
      <c r="A338" s="26" t="n"/>
      <c r="B338" s="56" t="n"/>
      <c r="C338" s="23">
        <f>IF([@[Service Date]]="","",TEXT([@[Service Date]],"ddd"))</f>
        <v/>
      </c>
      <c r="D338" s="26" t="n"/>
      <c r="E338" s="24">
        <f>IF([@[Route ID]]="","",IFERROR(INDEX(tblRoutes[Route Name],MATCH([@[Route ID]],tblRoutes[Route ID],0)),"Not Found"))</f>
        <v/>
      </c>
      <c r="F338" s="24">
        <f>IF([@[Route ID]]="","",IFERROR(INDEX(tblRoutes[Origin],MATCH([@[Route ID]],tblRoutes[Route ID],0)),"Not Found"))</f>
        <v/>
      </c>
      <c r="G338" s="24">
        <f>IF([@[Route ID]]="","",IFERROR(INDEX(tblRoutes[Destination],MATCH([@[Route ID]],tblRoutes[Route ID],0)),"Not Found"))</f>
        <v/>
      </c>
      <c r="H338" s="28" t="n"/>
      <c r="I338" s="28" t="n"/>
      <c r="J338" s="25">
        <f>IF(OR([@[Start Date/Time]]="",[@[End Date/Time]]=""),"",IFERROR(([@[End Date/Time]]-[@[Start Date/Time]])*24,""))</f>
        <v/>
      </c>
      <c r="K338" s="26" t="n"/>
      <c r="L338" s="24">
        <f>IF([@[Driver ID]]="","",IFERROR(INDEX(tblDrivers[Driver Name],MATCH([@[Driver ID]],tblDrivers[Driver ID],0)),"Not Found"))</f>
        <v/>
      </c>
      <c r="M338" s="26" t="n"/>
      <c r="N338" s="24">
        <f>IF([@[Vehicle ID]]="","",IFERROR(INDEX(tblVehicles[Unit Description],MATCH([@[Vehicle ID]],tblVehicles[Vehicle ID],0)),"Not Found"))</f>
        <v/>
      </c>
      <c r="O338" s="53">
        <f>IF([@[Route ID]]="","",IFERROR(INDEX(tblRoutes[Scheduled Miles],MATCH([@[Route ID]],tblRoutes[Route ID],0)),""))</f>
        <v/>
      </c>
      <c r="P338" s="16">
        <f>IF([@[Route ID]]="","",IFERROR(INDEX(tblRoutes[Planned Stops],MATCH([@[Route ID]],tblRoutes[Route ID],0)),""))</f>
        <v/>
      </c>
      <c r="Q338" s="53">
        <f>IF(OR([@[Scheduled Miles]]="",[@[Vehicle ID]]=""),"",IFERROR([@[Scheduled Miles]]/INDEX(tblVehicles[MPG],MATCH([@[Vehicle ID]],tblVehicles[Vehicle ID],0)),""))</f>
        <v/>
      </c>
      <c r="R338" s="57">
        <f>IF(OR([@[Estimated Gallons]]="",[@[Estimated Hours]]="",[@[Driver ID]]=""),"",IFERROR([@[Estimated Gallons]]*'Settings'!$B$4+[@[Scheduled Miles]]*'Settings'!$B$5+[@[Estimated Hours]]*INDEX(tblDrivers[Hourly Rate],MATCH([@[Driver ID]],tblDrivers[Driver ID],0)),""))</f>
        <v/>
      </c>
      <c r="S338" s="26" t="n"/>
      <c r="T338" s="30" t="n"/>
      <c r="U33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3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3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38" s="23">
        <f>IF(COUNTA([@[Roster ID]],[@[Service Date]],[@[Route ID]],[@[Scheduled Start]],[@[Scheduled End]],[@[Driver ID]],[@[Vehicle ID]],[@Status],[@[Dispatch Notes]])=0,"",IF([@Status]="Canceled","Not Required",IF(AND([@[Driver Check]]="OK",[@[Vehicle Check]]="OK",[@[Schedule Check]]="OK"),"OK","Review")))</f>
        <v/>
      </c>
      <c r="Y338" s="58">
        <f>IF(OR([@[Service Date]]="",[@[Scheduled Start]]=""),"",IFERROR([@[Service Date]]+[@[Scheduled Start]],""))</f>
        <v/>
      </c>
      <c r="Z338" s="58">
        <f>IF(OR([@[Service Date]]="",[@[Scheduled Start]]="",[@[Scheduled End]]=""),"",IFERROR([@[Service Date]]+[@[Scheduled End]]+IF([@[Scheduled End]]&lt;[@[Scheduled Start]],1,0),""))</f>
        <v/>
      </c>
    </row>
    <row r="339">
      <c r="A339" s="26" t="n"/>
      <c r="B339" s="56" t="n"/>
      <c r="C339" s="23">
        <f>IF([@[Service Date]]="","",TEXT([@[Service Date]],"ddd"))</f>
        <v/>
      </c>
      <c r="D339" s="26" t="n"/>
      <c r="E339" s="24">
        <f>IF([@[Route ID]]="","",IFERROR(INDEX(tblRoutes[Route Name],MATCH([@[Route ID]],tblRoutes[Route ID],0)),"Not Found"))</f>
        <v/>
      </c>
      <c r="F339" s="24">
        <f>IF([@[Route ID]]="","",IFERROR(INDEX(tblRoutes[Origin],MATCH([@[Route ID]],tblRoutes[Route ID],0)),"Not Found"))</f>
        <v/>
      </c>
      <c r="G339" s="24">
        <f>IF([@[Route ID]]="","",IFERROR(INDEX(tblRoutes[Destination],MATCH([@[Route ID]],tblRoutes[Route ID],0)),"Not Found"))</f>
        <v/>
      </c>
      <c r="H339" s="28" t="n"/>
      <c r="I339" s="28" t="n"/>
      <c r="J339" s="25">
        <f>IF(OR([@[Start Date/Time]]="",[@[End Date/Time]]=""),"",IFERROR(([@[End Date/Time]]-[@[Start Date/Time]])*24,""))</f>
        <v/>
      </c>
      <c r="K339" s="26" t="n"/>
      <c r="L339" s="24">
        <f>IF([@[Driver ID]]="","",IFERROR(INDEX(tblDrivers[Driver Name],MATCH([@[Driver ID]],tblDrivers[Driver ID],0)),"Not Found"))</f>
        <v/>
      </c>
      <c r="M339" s="26" t="n"/>
      <c r="N339" s="24">
        <f>IF([@[Vehicle ID]]="","",IFERROR(INDEX(tblVehicles[Unit Description],MATCH([@[Vehicle ID]],tblVehicles[Vehicle ID],0)),"Not Found"))</f>
        <v/>
      </c>
      <c r="O339" s="53">
        <f>IF([@[Route ID]]="","",IFERROR(INDEX(tblRoutes[Scheduled Miles],MATCH([@[Route ID]],tblRoutes[Route ID],0)),""))</f>
        <v/>
      </c>
      <c r="P339" s="16">
        <f>IF([@[Route ID]]="","",IFERROR(INDEX(tblRoutes[Planned Stops],MATCH([@[Route ID]],tblRoutes[Route ID],0)),""))</f>
        <v/>
      </c>
      <c r="Q339" s="53">
        <f>IF(OR([@[Scheduled Miles]]="",[@[Vehicle ID]]=""),"",IFERROR([@[Scheduled Miles]]/INDEX(tblVehicles[MPG],MATCH([@[Vehicle ID]],tblVehicles[Vehicle ID],0)),""))</f>
        <v/>
      </c>
      <c r="R339" s="57">
        <f>IF(OR([@[Estimated Gallons]]="",[@[Estimated Hours]]="",[@[Driver ID]]=""),"",IFERROR([@[Estimated Gallons]]*'Settings'!$B$4+[@[Scheduled Miles]]*'Settings'!$B$5+[@[Estimated Hours]]*INDEX(tblDrivers[Hourly Rate],MATCH([@[Driver ID]],tblDrivers[Driver ID],0)),""))</f>
        <v/>
      </c>
      <c r="S339" s="26" t="n"/>
      <c r="T339" s="30" t="n"/>
      <c r="U33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3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3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39" s="23">
        <f>IF(COUNTA([@[Roster ID]],[@[Service Date]],[@[Route ID]],[@[Scheduled Start]],[@[Scheduled End]],[@[Driver ID]],[@[Vehicle ID]],[@Status],[@[Dispatch Notes]])=0,"",IF([@Status]="Canceled","Not Required",IF(AND([@[Driver Check]]="OK",[@[Vehicle Check]]="OK",[@[Schedule Check]]="OK"),"OK","Review")))</f>
        <v/>
      </c>
      <c r="Y339" s="58">
        <f>IF(OR([@[Service Date]]="",[@[Scheduled Start]]=""),"",IFERROR([@[Service Date]]+[@[Scheduled Start]],""))</f>
        <v/>
      </c>
      <c r="Z339" s="58">
        <f>IF(OR([@[Service Date]]="",[@[Scheduled Start]]="",[@[Scheduled End]]=""),"",IFERROR([@[Service Date]]+[@[Scheduled End]]+IF([@[Scheduled End]]&lt;[@[Scheduled Start]],1,0),""))</f>
        <v/>
      </c>
    </row>
    <row r="340">
      <c r="A340" s="26" t="n"/>
      <c r="B340" s="56" t="n"/>
      <c r="C340" s="23">
        <f>IF([@[Service Date]]="","",TEXT([@[Service Date]],"ddd"))</f>
        <v/>
      </c>
      <c r="D340" s="26" t="n"/>
      <c r="E340" s="24">
        <f>IF([@[Route ID]]="","",IFERROR(INDEX(tblRoutes[Route Name],MATCH([@[Route ID]],tblRoutes[Route ID],0)),"Not Found"))</f>
        <v/>
      </c>
      <c r="F340" s="24">
        <f>IF([@[Route ID]]="","",IFERROR(INDEX(tblRoutes[Origin],MATCH([@[Route ID]],tblRoutes[Route ID],0)),"Not Found"))</f>
        <v/>
      </c>
      <c r="G340" s="24">
        <f>IF([@[Route ID]]="","",IFERROR(INDEX(tblRoutes[Destination],MATCH([@[Route ID]],tblRoutes[Route ID],0)),"Not Found"))</f>
        <v/>
      </c>
      <c r="H340" s="28" t="n"/>
      <c r="I340" s="28" t="n"/>
      <c r="J340" s="25">
        <f>IF(OR([@[Start Date/Time]]="",[@[End Date/Time]]=""),"",IFERROR(([@[End Date/Time]]-[@[Start Date/Time]])*24,""))</f>
        <v/>
      </c>
      <c r="K340" s="26" t="n"/>
      <c r="L340" s="24">
        <f>IF([@[Driver ID]]="","",IFERROR(INDEX(tblDrivers[Driver Name],MATCH([@[Driver ID]],tblDrivers[Driver ID],0)),"Not Found"))</f>
        <v/>
      </c>
      <c r="M340" s="26" t="n"/>
      <c r="N340" s="24">
        <f>IF([@[Vehicle ID]]="","",IFERROR(INDEX(tblVehicles[Unit Description],MATCH([@[Vehicle ID]],tblVehicles[Vehicle ID],0)),"Not Found"))</f>
        <v/>
      </c>
      <c r="O340" s="53">
        <f>IF([@[Route ID]]="","",IFERROR(INDEX(tblRoutes[Scheduled Miles],MATCH([@[Route ID]],tblRoutes[Route ID],0)),""))</f>
        <v/>
      </c>
      <c r="P340" s="16">
        <f>IF([@[Route ID]]="","",IFERROR(INDEX(tblRoutes[Planned Stops],MATCH([@[Route ID]],tblRoutes[Route ID],0)),""))</f>
        <v/>
      </c>
      <c r="Q340" s="53">
        <f>IF(OR([@[Scheduled Miles]]="",[@[Vehicle ID]]=""),"",IFERROR([@[Scheduled Miles]]/INDEX(tblVehicles[MPG],MATCH([@[Vehicle ID]],tblVehicles[Vehicle ID],0)),""))</f>
        <v/>
      </c>
      <c r="R340" s="57">
        <f>IF(OR([@[Estimated Gallons]]="",[@[Estimated Hours]]="",[@[Driver ID]]=""),"",IFERROR([@[Estimated Gallons]]*'Settings'!$B$4+[@[Scheduled Miles]]*'Settings'!$B$5+[@[Estimated Hours]]*INDEX(tblDrivers[Hourly Rate],MATCH([@[Driver ID]],tblDrivers[Driver ID],0)),""))</f>
        <v/>
      </c>
      <c r="S340" s="26" t="n"/>
      <c r="T340" s="30" t="n"/>
      <c r="U34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4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4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40" s="23">
        <f>IF(COUNTA([@[Roster ID]],[@[Service Date]],[@[Route ID]],[@[Scheduled Start]],[@[Scheduled End]],[@[Driver ID]],[@[Vehicle ID]],[@Status],[@[Dispatch Notes]])=0,"",IF([@Status]="Canceled","Not Required",IF(AND([@[Driver Check]]="OK",[@[Vehicle Check]]="OK",[@[Schedule Check]]="OK"),"OK","Review")))</f>
        <v/>
      </c>
      <c r="Y340" s="58">
        <f>IF(OR([@[Service Date]]="",[@[Scheduled Start]]=""),"",IFERROR([@[Service Date]]+[@[Scheduled Start]],""))</f>
        <v/>
      </c>
      <c r="Z340" s="58">
        <f>IF(OR([@[Service Date]]="",[@[Scheduled Start]]="",[@[Scheduled End]]=""),"",IFERROR([@[Service Date]]+[@[Scheduled End]]+IF([@[Scheduled End]]&lt;[@[Scheduled Start]],1,0),""))</f>
        <v/>
      </c>
    </row>
    <row r="341">
      <c r="A341" s="26" t="n"/>
      <c r="B341" s="56" t="n"/>
      <c r="C341" s="23">
        <f>IF([@[Service Date]]="","",TEXT([@[Service Date]],"ddd"))</f>
        <v/>
      </c>
      <c r="D341" s="26" t="n"/>
      <c r="E341" s="24">
        <f>IF([@[Route ID]]="","",IFERROR(INDEX(tblRoutes[Route Name],MATCH([@[Route ID]],tblRoutes[Route ID],0)),"Not Found"))</f>
        <v/>
      </c>
      <c r="F341" s="24">
        <f>IF([@[Route ID]]="","",IFERROR(INDEX(tblRoutes[Origin],MATCH([@[Route ID]],tblRoutes[Route ID],0)),"Not Found"))</f>
        <v/>
      </c>
      <c r="G341" s="24">
        <f>IF([@[Route ID]]="","",IFERROR(INDEX(tblRoutes[Destination],MATCH([@[Route ID]],tblRoutes[Route ID],0)),"Not Found"))</f>
        <v/>
      </c>
      <c r="H341" s="28" t="n"/>
      <c r="I341" s="28" t="n"/>
      <c r="J341" s="25">
        <f>IF(OR([@[Start Date/Time]]="",[@[End Date/Time]]=""),"",IFERROR(([@[End Date/Time]]-[@[Start Date/Time]])*24,""))</f>
        <v/>
      </c>
      <c r="K341" s="26" t="n"/>
      <c r="L341" s="24">
        <f>IF([@[Driver ID]]="","",IFERROR(INDEX(tblDrivers[Driver Name],MATCH([@[Driver ID]],tblDrivers[Driver ID],0)),"Not Found"))</f>
        <v/>
      </c>
      <c r="M341" s="26" t="n"/>
      <c r="N341" s="24">
        <f>IF([@[Vehicle ID]]="","",IFERROR(INDEX(tblVehicles[Unit Description],MATCH([@[Vehicle ID]],tblVehicles[Vehicle ID],0)),"Not Found"))</f>
        <v/>
      </c>
      <c r="O341" s="53">
        <f>IF([@[Route ID]]="","",IFERROR(INDEX(tblRoutes[Scheduled Miles],MATCH([@[Route ID]],tblRoutes[Route ID],0)),""))</f>
        <v/>
      </c>
      <c r="P341" s="16">
        <f>IF([@[Route ID]]="","",IFERROR(INDEX(tblRoutes[Planned Stops],MATCH([@[Route ID]],tblRoutes[Route ID],0)),""))</f>
        <v/>
      </c>
      <c r="Q341" s="53">
        <f>IF(OR([@[Scheduled Miles]]="",[@[Vehicle ID]]=""),"",IFERROR([@[Scheduled Miles]]/INDEX(tblVehicles[MPG],MATCH([@[Vehicle ID]],tblVehicles[Vehicle ID],0)),""))</f>
        <v/>
      </c>
      <c r="R341" s="57">
        <f>IF(OR([@[Estimated Gallons]]="",[@[Estimated Hours]]="",[@[Driver ID]]=""),"",IFERROR([@[Estimated Gallons]]*'Settings'!$B$4+[@[Scheduled Miles]]*'Settings'!$B$5+[@[Estimated Hours]]*INDEX(tblDrivers[Hourly Rate],MATCH([@[Driver ID]],tblDrivers[Driver ID],0)),""))</f>
        <v/>
      </c>
      <c r="S341" s="26" t="n"/>
      <c r="T341" s="30" t="n"/>
      <c r="U34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4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4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41" s="23">
        <f>IF(COUNTA([@[Roster ID]],[@[Service Date]],[@[Route ID]],[@[Scheduled Start]],[@[Scheduled End]],[@[Driver ID]],[@[Vehicle ID]],[@Status],[@[Dispatch Notes]])=0,"",IF([@Status]="Canceled","Not Required",IF(AND([@[Driver Check]]="OK",[@[Vehicle Check]]="OK",[@[Schedule Check]]="OK"),"OK","Review")))</f>
        <v/>
      </c>
      <c r="Y341" s="58">
        <f>IF(OR([@[Service Date]]="",[@[Scheduled Start]]=""),"",IFERROR([@[Service Date]]+[@[Scheduled Start]],""))</f>
        <v/>
      </c>
      <c r="Z341" s="58">
        <f>IF(OR([@[Service Date]]="",[@[Scheduled Start]]="",[@[Scheduled End]]=""),"",IFERROR([@[Service Date]]+[@[Scheduled End]]+IF([@[Scheduled End]]&lt;[@[Scheduled Start]],1,0),""))</f>
        <v/>
      </c>
    </row>
    <row r="342">
      <c r="A342" s="26" t="n"/>
      <c r="B342" s="56" t="n"/>
      <c r="C342" s="23">
        <f>IF([@[Service Date]]="","",TEXT([@[Service Date]],"ddd"))</f>
        <v/>
      </c>
      <c r="D342" s="26" t="n"/>
      <c r="E342" s="24">
        <f>IF([@[Route ID]]="","",IFERROR(INDEX(tblRoutes[Route Name],MATCH([@[Route ID]],tblRoutes[Route ID],0)),"Not Found"))</f>
        <v/>
      </c>
      <c r="F342" s="24">
        <f>IF([@[Route ID]]="","",IFERROR(INDEX(tblRoutes[Origin],MATCH([@[Route ID]],tblRoutes[Route ID],0)),"Not Found"))</f>
        <v/>
      </c>
      <c r="G342" s="24">
        <f>IF([@[Route ID]]="","",IFERROR(INDEX(tblRoutes[Destination],MATCH([@[Route ID]],tblRoutes[Route ID],0)),"Not Found"))</f>
        <v/>
      </c>
      <c r="H342" s="28" t="n"/>
      <c r="I342" s="28" t="n"/>
      <c r="J342" s="25">
        <f>IF(OR([@[Start Date/Time]]="",[@[End Date/Time]]=""),"",IFERROR(([@[End Date/Time]]-[@[Start Date/Time]])*24,""))</f>
        <v/>
      </c>
      <c r="K342" s="26" t="n"/>
      <c r="L342" s="24">
        <f>IF([@[Driver ID]]="","",IFERROR(INDEX(tblDrivers[Driver Name],MATCH([@[Driver ID]],tblDrivers[Driver ID],0)),"Not Found"))</f>
        <v/>
      </c>
      <c r="M342" s="26" t="n"/>
      <c r="N342" s="24">
        <f>IF([@[Vehicle ID]]="","",IFERROR(INDEX(tblVehicles[Unit Description],MATCH([@[Vehicle ID]],tblVehicles[Vehicle ID],0)),"Not Found"))</f>
        <v/>
      </c>
      <c r="O342" s="53">
        <f>IF([@[Route ID]]="","",IFERROR(INDEX(tblRoutes[Scheduled Miles],MATCH([@[Route ID]],tblRoutes[Route ID],0)),""))</f>
        <v/>
      </c>
      <c r="P342" s="16">
        <f>IF([@[Route ID]]="","",IFERROR(INDEX(tblRoutes[Planned Stops],MATCH([@[Route ID]],tblRoutes[Route ID],0)),""))</f>
        <v/>
      </c>
      <c r="Q342" s="53">
        <f>IF(OR([@[Scheduled Miles]]="",[@[Vehicle ID]]=""),"",IFERROR([@[Scheduled Miles]]/INDEX(tblVehicles[MPG],MATCH([@[Vehicle ID]],tblVehicles[Vehicle ID],0)),""))</f>
        <v/>
      </c>
      <c r="R342" s="57">
        <f>IF(OR([@[Estimated Gallons]]="",[@[Estimated Hours]]="",[@[Driver ID]]=""),"",IFERROR([@[Estimated Gallons]]*'Settings'!$B$4+[@[Scheduled Miles]]*'Settings'!$B$5+[@[Estimated Hours]]*INDEX(tblDrivers[Hourly Rate],MATCH([@[Driver ID]],tblDrivers[Driver ID],0)),""))</f>
        <v/>
      </c>
      <c r="S342" s="26" t="n"/>
      <c r="T342" s="30" t="n"/>
      <c r="U34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4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4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42" s="23">
        <f>IF(COUNTA([@[Roster ID]],[@[Service Date]],[@[Route ID]],[@[Scheduled Start]],[@[Scheduled End]],[@[Driver ID]],[@[Vehicle ID]],[@Status],[@[Dispatch Notes]])=0,"",IF([@Status]="Canceled","Not Required",IF(AND([@[Driver Check]]="OK",[@[Vehicle Check]]="OK",[@[Schedule Check]]="OK"),"OK","Review")))</f>
        <v/>
      </c>
      <c r="Y342" s="58">
        <f>IF(OR([@[Service Date]]="",[@[Scheduled Start]]=""),"",IFERROR([@[Service Date]]+[@[Scheduled Start]],""))</f>
        <v/>
      </c>
      <c r="Z342" s="58">
        <f>IF(OR([@[Service Date]]="",[@[Scheduled Start]]="",[@[Scheduled End]]=""),"",IFERROR([@[Service Date]]+[@[Scheduled End]]+IF([@[Scheduled End]]&lt;[@[Scheduled Start]],1,0),""))</f>
        <v/>
      </c>
    </row>
    <row r="343">
      <c r="A343" s="26" t="n"/>
      <c r="B343" s="56" t="n"/>
      <c r="C343" s="23">
        <f>IF([@[Service Date]]="","",TEXT([@[Service Date]],"ddd"))</f>
        <v/>
      </c>
      <c r="D343" s="26" t="n"/>
      <c r="E343" s="24">
        <f>IF([@[Route ID]]="","",IFERROR(INDEX(tblRoutes[Route Name],MATCH([@[Route ID]],tblRoutes[Route ID],0)),"Not Found"))</f>
        <v/>
      </c>
      <c r="F343" s="24">
        <f>IF([@[Route ID]]="","",IFERROR(INDEX(tblRoutes[Origin],MATCH([@[Route ID]],tblRoutes[Route ID],0)),"Not Found"))</f>
        <v/>
      </c>
      <c r="G343" s="24">
        <f>IF([@[Route ID]]="","",IFERROR(INDEX(tblRoutes[Destination],MATCH([@[Route ID]],tblRoutes[Route ID],0)),"Not Found"))</f>
        <v/>
      </c>
      <c r="H343" s="28" t="n"/>
      <c r="I343" s="28" t="n"/>
      <c r="J343" s="25">
        <f>IF(OR([@[Start Date/Time]]="",[@[End Date/Time]]=""),"",IFERROR(([@[End Date/Time]]-[@[Start Date/Time]])*24,""))</f>
        <v/>
      </c>
      <c r="K343" s="26" t="n"/>
      <c r="L343" s="24">
        <f>IF([@[Driver ID]]="","",IFERROR(INDEX(tblDrivers[Driver Name],MATCH([@[Driver ID]],tblDrivers[Driver ID],0)),"Not Found"))</f>
        <v/>
      </c>
      <c r="M343" s="26" t="n"/>
      <c r="N343" s="24">
        <f>IF([@[Vehicle ID]]="","",IFERROR(INDEX(tblVehicles[Unit Description],MATCH([@[Vehicle ID]],tblVehicles[Vehicle ID],0)),"Not Found"))</f>
        <v/>
      </c>
      <c r="O343" s="53">
        <f>IF([@[Route ID]]="","",IFERROR(INDEX(tblRoutes[Scheduled Miles],MATCH([@[Route ID]],tblRoutes[Route ID],0)),""))</f>
        <v/>
      </c>
      <c r="P343" s="16">
        <f>IF([@[Route ID]]="","",IFERROR(INDEX(tblRoutes[Planned Stops],MATCH([@[Route ID]],tblRoutes[Route ID],0)),""))</f>
        <v/>
      </c>
      <c r="Q343" s="53">
        <f>IF(OR([@[Scheduled Miles]]="",[@[Vehicle ID]]=""),"",IFERROR([@[Scheduled Miles]]/INDEX(tblVehicles[MPG],MATCH([@[Vehicle ID]],tblVehicles[Vehicle ID],0)),""))</f>
        <v/>
      </c>
      <c r="R343" s="57">
        <f>IF(OR([@[Estimated Gallons]]="",[@[Estimated Hours]]="",[@[Driver ID]]=""),"",IFERROR([@[Estimated Gallons]]*'Settings'!$B$4+[@[Scheduled Miles]]*'Settings'!$B$5+[@[Estimated Hours]]*INDEX(tblDrivers[Hourly Rate],MATCH([@[Driver ID]],tblDrivers[Driver ID],0)),""))</f>
        <v/>
      </c>
      <c r="S343" s="26" t="n"/>
      <c r="T343" s="30" t="n"/>
      <c r="U34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4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4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43" s="23">
        <f>IF(COUNTA([@[Roster ID]],[@[Service Date]],[@[Route ID]],[@[Scheduled Start]],[@[Scheduled End]],[@[Driver ID]],[@[Vehicle ID]],[@Status],[@[Dispatch Notes]])=0,"",IF([@Status]="Canceled","Not Required",IF(AND([@[Driver Check]]="OK",[@[Vehicle Check]]="OK",[@[Schedule Check]]="OK"),"OK","Review")))</f>
        <v/>
      </c>
      <c r="Y343" s="58">
        <f>IF(OR([@[Service Date]]="",[@[Scheduled Start]]=""),"",IFERROR([@[Service Date]]+[@[Scheduled Start]],""))</f>
        <v/>
      </c>
      <c r="Z343" s="58">
        <f>IF(OR([@[Service Date]]="",[@[Scheduled Start]]="",[@[Scheduled End]]=""),"",IFERROR([@[Service Date]]+[@[Scheduled End]]+IF([@[Scheduled End]]&lt;[@[Scheduled Start]],1,0),""))</f>
        <v/>
      </c>
    </row>
    <row r="344">
      <c r="A344" s="26" t="n"/>
      <c r="B344" s="56" t="n"/>
      <c r="C344" s="23">
        <f>IF([@[Service Date]]="","",TEXT([@[Service Date]],"ddd"))</f>
        <v/>
      </c>
      <c r="D344" s="26" t="n"/>
      <c r="E344" s="24">
        <f>IF([@[Route ID]]="","",IFERROR(INDEX(tblRoutes[Route Name],MATCH([@[Route ID]],tblRoutes[Route ID],0)),"Not Found"))</f>
        <v/>
      </c>
      <c r="F344" s="24">
        <f>IF([@[Route ID]]="","",IFERROR(INDEX(tblRoutes[Origin],MATCH([@[Route ID]],tblRoutes[Route ID],0)),"Not Found"))</f>
        <v/>
      </c>
      <c r="G344" s="24">
        <f>IF([@[Route ID]]="","",IFERROR(INDEX(tblRoutes[Destination],MATCH([@[Route ID]],tblRoutes[Route ID],0)),"Not Found"))</f>
        <v/>
      </c>
      <c r="H344" s="28" t="n"/>
      <c r="I344" s="28" t="n"/>
      <c r="J344" s="25">
        <f>IF(OR([@[Start Date/Time]]="",[@[End Date/Time]]=""),"",IFERROR(([@[End Date/Time]]-[@[Start Date/Time]])*24,""))</f>
        <v/>
      </c>
      <c r="K344" s="26" t="n"/>
      <c r="L344" s="24">
        <f>IF([@[Driver ID]]="","",IFERROR(INDEX(tblDrivers[Driver Name],MATCH([@[Driver ID]],tblDrivers[Driver ID],0)),"Not Found"))</f>
        <v/>
      </c>
      <c r="M344" s="26" t="n"/>
      <c r="N344" s="24">
        <f>IF([@[Vehicle ID]]="","",IFERROR(INDEX(tblVehicles[Unit Description],MATCH([@[Vehicle ID]],tblVehicles[Vehicle ID],0)),"Not Found"))</f>
        <v/>
      </c>
      <c r="O344" s="53">
        <f>IF([@[Route ID]]="","",IFERROR(INDEX(tblRoutes[Scheduled Miles],MATCH([@[Route ID]],tblRoutes[Route ID],0)),""))</f>
        <v/>
      </c>
      <c r="P344" s="16">
        <f>IF([@[Route ID]]="","",IFERROR(INDEX(tblRoutes[Planned Stops],MATCH([@[Route ID]],tblRoutes[Route ID],0)),""))</f>
        <v/>
      </c>
      <c r="Q344" s="53">
        <f>IF(OR([@[Scheduled Miles]]="",[@[Vehicle ID]]=""),"",IFERROR([@[Scheduled Miles]]/INDEX(tblVehicles[MPG],MATCH([@[Vehicle ID]],tblVehicles[Vehicle ID],0)),""))</f>
        <v/>
      </c>
      <c r="R344" s="57">
        <f>IF(OR([@[Estimated Gallons]]="",[@[Estimated Hours]]="",[@[Driver ID]]=""),"",IFERROR([@[Estimated Gallons]]*'Settings'!$B$4+[@[Scheduled Miles]]*'Settings'!$B$5+[@[Estimated Hours]]*INDEX(tblDrivers[Hourly Rate],MATCH([@[Driver ID]],tblDrivers[Driver ID],0)),""))</f>
        <v/>
      </c>
      <c r="S344" s="26" t="n"/>
      <c r="T344" s="30" t="n"/>
      <c r="U34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4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4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44" s="23">
        <f>IF(COUNTA([@[Roster ID]],[@[Service Date]],[@[Route ID]],[@[Scheduled Start]],[@[Scheduled End]],[@[Driver ID]],[@[Vehicle ID]],[@Status],[@[Dispatch Notes]])=0,"",IF([@Status]="Canceled","Not Required",IF(AND([@[Driver Check]]="OK",[@[Vehicle Check]]="OK",[@[Schedule Check]]="OK"),"OK","Review")))</f>
        <v/>
      </c>
      <c r="Y344" s="58">
        <f>IF(OR([@[Service Date]]="",[@[Scheduled Start]]=""),"",IFERROR([@[Service Date]]+[@[Scheduled Start]],""))</f>
        <v/>
      </c>
      <c r="Z344" s="58">
        <f>IF(OR([@[Service Date]]="",[@[Scheduled Start]]="",[@[Scheduled End]]=""),"",IFERROR([@[Service Date]]+[@[Scheduled End]]+IF([@[Scheduled End]]&lt;[@[Scheduled Start]],1,0),""))</f>
        <v/>
      </c>
    </row>
    <row r="345">
      <c r="A345" s="26" t="n"/>
      <c r="B345" s="56" t="n"/>
      <c r="C345" s="23">
        <f>IF([@[Service Date]]="","",TEXT([@[Service Date]],"ddd"))</f>
        <v/>
      </c>
      <c r="D345" s="26" t="n"/>
      <c r="E345" s="24">
        <f>IF([@[Route ID]]="","",IFERROR(INDEX(tblRoutes[Route Name],MATCH([@[Route ID]],tblRoutes[Route ID],0)),"Not Found"))</f>
        <v/>
      </c>
      <c r="F345" s="24">
        <f>IF([@[Route ID]]="","",IFERROR(INDEX(tblRoutes[Origin],MATCH([@[Route ID]],tblRoutes[Route ID],0)),"Not Found"))</f>
        <v/>
      </c>
      <c r="G345" s="24">
        <f>IF([@[Route ID]]="","",IFERROR(INDEX(tblRoutes[Destination],MATCH([@[Route ID]],tblRoutes[Route ID],0)),"Not Found"))</f>
        <v/>
      </c>
      <c r="H345" s="28" t="n"/>
      <c r="I345" s="28" t="n"/>
      <c r="J345" s="25">
        <f>IF(OR([@[Start Date/Time]]="",[@[End Date/Time]]=""),"",IFERROR(([@[End Date/Time]]-[@[Start Date/Time]])*24,""))</f>
        <v/>
      </c>
      <c r="K345" s="26" t="n"/>
      <c r="L345" s="24">
        <f>IF([@[Driver ID]]="","",IFERROR(INDEX(tblDrivers[Driver Name],MATCH([@[Driver ID]],tblDrivers[Driver ID],0)),"Not Found"))</f>
        <v/>
      </c>
      <c r="M345" s="26" t="n"/>
      <c r="N345" s="24">
        <f>IF([@[Vehicle ID]]="","",IFERROR(INDEX(tblVehicles[Unit Description],MATCH([@[Vehicle ID]],tblVehicles[Vehicle ID],0)),"Not Found"))</f>
        <v/>
      </c>
      <c r="O345" s="53">
        <f>IF([@[Route ID]]="","",IFERROR(INDEX(tblRoutes[Scheduled Miles],MATCH([@[Route ID]],tblRoutes[Route ID],0)),""))</f>
        <v/>
      </c>
      <c r="P345" s="16">
        <f>IF([@[Route ID]]="","",IFERROR(INDEX(tblRoutes[Planned Stops],MATCH([@[Route ID]],tblRoutes[Route ID],0)),""))</f>
        <v/>
      </c>
      <c r="Q345" s="53">
        <f>IF(OR([@[Scheduled Miles]]="",[@[Vehicle ID]]=""),"",IFERROR([@[Scheduled Miles]]/INDEX(tblVehicles[MPG],MATCH([@[Vehicle ID]],tblVehicles[Vehicle ID],0)),""))</f>
        <v/>
      </c>
      <c r="R345" s="57">
        <f>IF(OR([@[Estimated Gallons]]="",[@[Estimated Hours]]="",[@[Driver ID]]=""),"",IFERROR([@[Estimated Gallons]]*'Settings'!$B$4+[@[Scheduled Miles]]*'Settings'!$B$5+[@[Estimated Hours]]*INDEX(tblDrivers[Hourly Rate],MATCH([@[Driver ID]],tblDrivers[Driver ID],0)),""))</f>
        <v/>
      </c>
      <c r="S345" s="26" t="n"/>
      <c r="T345" s="30" t="n"/>
      <c r="U34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4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4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45" s="23">
        <f>IF(COUNTA([@[Roster ID]],[@[Service Date]],[@[Route ID]],[@[Scheduled Start]],[@[Scheduled End]],[@[Driver ID]],[@[Vehicle ID]],[@Status],[@[Dispatch Notes]])=0,"",IF([@Status]="Canceled","Not Required",IF(AND([@[Driver Check]]="OK",[@[Vehicle Check]]="OK",[@[Schedule Check]]="OK"),"OK","Review")))</f>
        <v/>
      </c>
      <c r="Y345" s="58">
        <f>IF(OR([@[Service Date]]="",[@[Scheduled Start]]=""),"",IFERROR([@[Service Date]]+[@[Scheduled Start]],""))</f>
        <v/>
      </c>
      <c r="Z345" s="58">
        <f>IF(OR([@[Service Date]]="",[@[Scheduled Start]]="",[@[Scheduled End]]=""),"",IFERROR([@[Service Date]]+[@[Scheduled End]]+IF([@[Scheduled End]]&lt;[@[Scheduled Start]],1,0),""))</f>
        <v/>
      </c>
    </row>
    <row r="346">
      <c r="A346" s="26" t="n"/>
      <c r="B346" s="56" t="n"/>
      <c r="C346" s="23">
        <f>IF([@[Service Date]]="","",TEXT([@[Service Date]],"ddd"))</f>
        <v/>
      </c>
      <c r="D346" s="26" t="n"/>
      <c r="E346" s="24">
        <f>IF([@[Route ID]]="","",IFERROR(INDEX(tblRoutes[Route Name],MATCH([@[Route ID]],tblRoutes[Route ID],0)),"Not Found"))</f>
        <v/>
      </c>
      <c r="F346" s="24">
        <f>IF([@[Route ID]]="","",IFERROR(INDEX(tblRoutes[Origin],MATCH([@[Route ID]],tblRoutes[Route ID],0)),"Not Found"))</f>
        <v/>
      </c>
      <c r="G346" s="24">
        <f>IF([@[Route ID]]="","",IFERROR(INDEX(tblRoutes[Destination],MATCH([@[Route ID]],tblRoutes[Route ID],0)),"Not Found"))</f>
        <v/>
      </c>
      <c r="H346" s="28" t="n"/>
      <c r="I346" s="28" t="n"/>
      <c r="J346" s="25">
        <f>IF(OR([@[Start Date/Time]]="",[@[End Date/Time]]=""),"",IFERROR(([@[End Date/Time]]-[@[Start Date/Time]])*24,""))</f>
        <v/>
      </c>
      <c r="K346" s="26" t="n"/>
      <c r="L346" s="24">
        <f>IF([@[Driver ID]]="","",IFERROR(INDEX(tblDrivers[Driver Name],MATCH([@[Driver ID]],tblDrivers[Driver ID],0)),"Not Found"))</f>
        <v/>
      </c>
      <c r="M346" s="26" t="n"/>
      <c r="N346" s="24">
        <f>IF([@[Vehicle ID]]="","",IFERROR(INDEX(tblVehicles[Unit Description],MATCH([@[Vehicle ID]],tblVehicles[Vehicle ID],0)),"Not Found"))</f>
        <v/>
      </c>
      <c r="O346" s="53">
        <f>IF([@[Route ID]]="","",IFERROR(INDEX(tblRoutes[Scheduled Miles],MATCH([@[Route ID]],tblRoutes[Route ID],0)),""))</f>
        <v/>
      </c>
      <c r="P346" s="16">
        <f>IF([@[Route ID]]="","",IFERROR(INDEX(tblRoutes[Planned Stops],MATCH([@[Route ID]],tblRoutes[Route ID],0)),""))</f>
        <v/>
      </c>
      <c r="Q346" s="53">
        <f>IF(OR([@[Scheduled Miles]]="",[@[Vehicle ID]]=""),"",IFERROR([@[Scheduled Miles]]/INDEX(tblVehicles[MPG],MATCH([@[Vehicle ID]],tblVehicles[Vehicle ID],0)),""))</f>
        <v/>
      </c>
      <c r="R346" s="57">
        <f>IF(OR([@[Estimated Gallons]]="",[@[Estimated Hours]]="",[@[Driver ID]]=""),"",IFERROR([@[Estimated Gallons]]*'Settings'!$B$4+[@[Scheduled Miles]]*'Settings'!$B$5+[@[Estimated Hours]]*INDEX(tblDrivers[Hourly Rate],MATCH([@[Driver ID]],tblDrivers[Driver ID],0)),""))</f>
        <v/>
      </c>
      <c r="S346" s="26" t="n"/>
      <c r="T346" s="30" t="n"/>
      <c r="U34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4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4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46" s="23">
        <f>IF(COUNTA([@[Roster ID]],[@[Service Date]],[@[Route ID]],[@[Scheduled Start]],[@[Scheduled End]],[@[Driver ID]],[@[Vehicle ID]],[@Status],[@[Dispatch Notes]])=0,"",IF([@Status]="Canceled","Not Required",IF(AND([@[Driver Check]]="OK",[@[Vehicle Check]]="OK",[@[Schedule Check]]="OK"),"OK","Review")))</f>
        <v/>
      </c>
      <c r="Y346" s="58">
        <f>IF(OR([@[Service Date]]="",[@[Scheduled Start]]=""),"",IFERROR([@[Service Date]]+[@[Scheduled Start]],""))</f>
        <v/>
      </c>
      <c r="Z346" s="58">
        <f>IF(OR([@[Service Date]]="",[@[Scheduled Start]]="",[@[Scheduled End]]=""),"",IFERROR([@[Service Date]]+[@[Scheduled End]]+IF([@[Scheduled End]]&lt;[@[Scheduled Start]],1,0),""))</f>
        <v/>
      </c>
    </row>
    <row r="347">
      <c r="A347" s="26" t="n"/>
      <c r="B347" s="56" t="n"/>
      <c r="C347" s="23">
        <f>IF([@[Service Date]]="","",TEXT([@[Service Date]],"ddd"))</f>
        <v/>
      </c>
      <c r="D347" s="26" t="n"/>
      <c r="E347" s="24">
        <f>IF([@[Route ID]]="","",IFERROR(INDEX(tblRoutes[Route Name],MATCH([@[Route ID]],tblRoutes[Route ID],0)),"Not Found"))</f>
        <v/>
      </c>
      <c r="F347" s="24">
        <f>IF([@[Route ID]]="","",IFERROR(INDEX(tblRoutes[Origin],MATCH([@[Route ID]],tblRoutes[Route ID],0)),"Not Found"))</f>
        <v/>
      </c>
      <c r="G347" s="24">
        <f>IF([@[Route ID]]="","",IFERROR(INDEX(tblRoutes[Destination],MATCH([@[Route ID]],tblRoutes[Route ID],0)),"Not Found"))</f>
        <v/>
      </c>
      <c r="H347" s="28" t="n"/>
      <c r="I347" s="28" t="n"/>
      <c r="J347" s="25">
        <f>IF(OR([@[Start Date/Time]]="",[@[End Date/Time]]=""),"",IFERROR(([@[End Date/Time]]-[@[Start Date/Time]])*24,""))</f>
        <v/>
      </c>
      <c r="K347" s="26" t="n"/>
      <c r="L347" s="24">
        <f>IF([@[Driver ID]]="","",IFERROR(INDEX(tblDrivers[Driver Name],MATCH([@[Driver ID]],tblDrivers[Driver ID],0)),"Not Found"))</f>
        <v/>
      </c>
      <c r="M347" s="26" t="n"/>
      <c r="N347" s="24">
        <f>IF([@[Vehicle ID]]="","",IFERROR(INDEX(tblVehicles[Unit Description],MATCH([@[Vehicle ID]],tblVehicles[Vehicle ID],0)),"Not Found"))</f>
        <v/>
      </c>
      <c r="O347" s="53">
        <f>IF([@[Route ID]]="","",IFERROR(INDEX(tblRoutes[Scheduled Miles],MATCH([@[Route ID]],tblRoutes[Route ID],0)),""))</f>
        <v/>
      </c>
      <c r="P347" s="16">
        <f>IF([@[Route ID]]="","",IFERROR(INDEX(tblRoutes[Planned Stops],MATCH([@[Route ID]],tblRoutes[Route ID],0)),""))</f>
        <v/>
      </c>
      <c r="Q347" s="53">
        <f>IF(OR([@[Scheduled Miles]]="",[@[Vehicle ID]]=""),"",IFERROR([@[Scheduled Miles]]/INDEX(tblVehicles[MPG],MATCH([@[Vehicle ID]],tblVehicles[Vehicle ID],0)),""))</f>
        <v/>
      </c>
      <c r="R347" s="57">
        <f>IF(OR([@[Estimated Gallons]]="",[@[Estimated Hours]]="",[@[Driver ID]]=""),"",IFERROR([@[Estimated Gallons]]*'Settings'!$B$4+[@[Scheduled Miles]]*'Settings'!$B$5+[@[Estimated Hours]]*INDEX(tblDrivers[Hourly Rate],MATCH([@[Driver ID]],tblDrivers[Driver ID],0)),""))</f>
        <v/>
      </c>
      <c r="S347" s="26" t="n"/>
      <c r="T347" s="30" t="n"/>
      <c r="U34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4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4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47" s="23">
        <f>IF(COUNTA([@[Roster ID]],[@[Service Date]],[@[Route ID]],[@[Scheduled Start]],[@[Scheduled End]],[@[Driver ID]],[@[Vehicle ID]],[@Status],[@[Dispatch Notes]])=0,"",IF([@Status]="Canceled","Not Required",IF(AND([@[Driver Check]]="OK",[@[Vehicle Check]]="OK",[@[Schedule Check]]="OK"),"OK","Review")))</f>
        <v/>
      </c>
      <c r="Y347" s="58">
        <f>IF(OR([@[Service Date]]="",[@[Scheduled Start]]=""),"",IFERROR([@[Service Date]]+[@[Scheduled Start]],""))</f>
        <v/>
      </c>
      <c r="Z347" s="58">
        <f>IF(OR([@[Service Date]]="",[@[Scheduled Start]]="",[@[Scheduled End]]=""),"",IFERROR([@[Service Date]]+[@[Scheduled End]]+IF([@[Scheduled End]]&lt;[@[Scheduled Start]],1,0),""))</f>
        <v/>
      </c>
    </row>
    <row r="348">
      <c r="A348" s="26" t="n"/>
      <c r="B348" s="56" t="n"/>
      <c r="C348" s="23">
        <f>IF([@[Service Date]]="","",TEXT([@[Service Date]],"ddd"))</f>
        <v/>
      </c>
      <c r="D348" s="26" t="n"/>
      <c r="E348" s="24">
        <f>IF([@[Route ID]]="","",IFERROR(INDEX(tblRoutes[Route Name],MATCH([@[Route ID]],tblRoutes[Route ID],0)),"Not Found"))</f>
        <v/>
      </c>
      <c r="F348" s="24">
        <f>IF([@[Route ID]]="","",IFERROR(INDEX(tblRoutes[Origin],MATCH([@[Route ID]],tblRoutes[Route ID],0)),"Not Found"))</f>
        <v/>
      </c>
      <c r="G348" s="24">
        <f>IF([@[Route ID]]="","",IFERROR(INDEX(tblRoutes[Destination],MATCH([@[Route ID]],tblRoutes[Route ID],0)),"Not Found"))</f>
        <v/>
      </c>
      <c r="H348" s="28" t="n"/>
      <c r="I348" s="28" t="n"/>
      <c r="J348" s="25">
        <f>IF(OR([@[Start Date/Time]]="",[@[End Date/Time]]=""),"",IFERROR(([@[End Date/Time]]-[@[Start Date/Time]])*24,""))</f>
        <v/>
      </c>
      <c r="K348" s="26" t="n"/>
      <c r="L348" s="24">
        <f>IF([@[Driver ID]]="","",IFERROR(INDEX(tblDrivers[Driver Name],MATCH([@[Driver ID]],tblDrivers[Driver ID],0)),"Not Found"))</f>
        <v/>
      </c>
      <c r="M348" s="26" t="n"/>
      <c r="N348" s="24">
        <f>IF([@[Vehicle ID]]="","",IFERROR(INDEX(tblVehicles[Unit Description],MATCH([@[Vehicle ID]],tblVehicles[Vehicle ID],0)),"Not Found"))</f>
        <v/>
      </c>
      <c r="O348" s="53">
        <f>IF([@[Route ID]]="","",IFERROR(INDEX(tblRoutes[Scheduled Miles],MATCH([@[Route ID]],tblRoutes[Route ID],0)),""))</f>
        <v/>
      </c>
      <c r="P348" s="16">
        <f>IF([@[Route ID]]="","",IFERROR(INDEX(tblRoutes[Planned Stops],MATCH([@[Route ID]],tblRoutes[Route ID],0)),""))</f>
        <v/>
      </c>
      <c r="Q348" s="53">
        <f>IF(OR([@[Scheduled Miles]]="",[@[Vehicle ID]]=""),"",IFERROR([@[Scheduled Miles]]/INDEX(tblVehicles[MPG],MATCH([@[Vehicle ID]],tblVehicles[Vehicle ID],0)),""))</f>
        <v/>
      </c>
      <c r="R348" s="57">
        <f>IF(OR([@[Estimated Gallons]]="",[@[Estimated Hours]]="",[@[Driver ID]]=""),"",IFERROR([@[Estimated Gallons]]*'Settings'!$B$4+[@[Scheduled Miles]]*'Settings'!$B$5+[@[Estimated Hours]]*INDEX(tblDrivers[Hourly Rate],MATCH([@[Driver ID]],tblDrivers[Driver ID],0)),""))</f>
        <v/>
      </c>
      <c r="S348" s="26" t="n"/>
      <c r="T348" s="30" t="n"/>
      <c r="U34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4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4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48" s="23">
        <f>IF(COUNTA([@[Roster ID]],[@[Service Date]],[@[Route ID]],[@[Scheduled Start]],[@[Scheduled End]],[@[Driver ID]],[@[Vehicle ID]],[@Status],[@[Dispatch Notes]])=0,"",IF([@Status]="Canceled","Not Required",IF(AND([@[Driver Check]]="OK",[@[Vehicle Check]]="OK",[@[Schedule Check]]="OK"),"OK","Review")))</f>
        <v/>
      </c>
      <c r="Y348" s="58">
        <f>IF(OR([@[Service Date]]="",[@[Scheduled Start]]=""),"",IFERROR([@[Service Date]]+[@[Scheduled Start]],""))</f>
        <v/>
      </c>
      <c r="Z348" s="58">
        <f>IF(OR([@[Service Date]]="",[@[Scheduled Start]]="",[@[Scheduled End]]=""),"",IFERROR([@[Service Date]]+[@[Scheduled End]]+IF([@[Scheduled End]]&lt;[@[Scheduled Start]],1,0),""))</f>
        <v/>
      </c>
    </row>
    <row r="349">
      <c r="A349" s="26" t="n"/>
      <c r="B349" s="56" t="n"/>
      <c r="C349" s="23">
        <f>IF([@[Service Date]]="","",TEXT([@[Service Date]],"ddd"))</f>
        <v/>
      </c>
      <c r="D349" s="26" t="n"/>
      <c r="E349" s="24">
        <f>IF([@[Route ID]]="","",IFERROR(INDEX(tblRoutes[Route Name],MATCH([@[Route ID]],tblRoutes[Route ID],0)),"Not Found"))</f>
        <v/>
      </c>
      <c r="F349" s="24">
        <f>IF([@[Route ID]]="","",IFERROR(INDEX(tblRoutes[Origin],MATCH([@[Route ID]],tblRoutes[Route ID],0)),"Not Found"))</f>
        <v/>
      </c>
      <c r="G349" s="24">
        <f>IF([@[Route ID]]="","",IFERROR(INDEX(tblRoutes[Destination],MATCH([@[Route ID]],tblRoutes[Route ID],0)),"Not Found"))</f>
        <v/>
      </c>
      <c r="H349" s="28" t="n"/>
      <c r="I349" s="28" t="n"/>
      <c r="J349" s="25">
        <f>IF(OR([@[Start Date/Time]]="",[@[End Date/Time]]=""),"",IFERROR(([@[End Date/Time]]-[@[Start Date/Time]])*24,""))</f>
        <v/>
      </c>
      <c r="K349" s="26" t="n"/>
      <c r="L349" s="24">
        <f>IF([@[Driver ID]]="","",IFERROR(INDEX(tblDrivers[Driver Name],MATCH([@[Driver ID]],tblDrivers[Driver ID],0)),"Not Found"))</f>
        <v/>
      </c>
      <c r="M349" s="26" t="n"/>
      <c r="N349" s="24">
        <f>IF([@[Vehicle ID]]="","",IFERROR(INDEX(tblVehicles[Unit Description],MATCH([@[Vehicle ID]],tblVehicles[Vehicle ID],0)),"Not Found"))</f>
        <v/>
      </c>
      <c r="O349" s="53">
        <f>IF([@[Route ID]]="","",IFERROR(INDEX(tblRoutes[Scheduled Miles],MATCH([@[Route ID]],tblRoutes[Route ID],0)),""))</f>
        <v/>
      </c>
      <c r="P349" s="16">
        <f>IF([@[Route ID]]="","",IFERROR(INDEX(tblRoutes[Planned Stops],MATCH([@[Route ID]],tblRoutes[Route ID],0)),""))</f>
        <v/>
      </c>
      <c r="Q349" s="53">
        <f>IF(OR([@[Scheduled Miles]]="",[@[Vehicle ID]]=""),"",IFERROR([@[Scheduled Miles]]/INDEX(tblVehicles[MPG],MATCH([@[Vehicle ID]],tblVehicles[Vehicle ID],0)),""))</f>
        <v/>
      </c>
      <c r="R349" s="57">
        <f>IF(OR([@[Estimated Gallons]]="",[@[Estimated Hours]]="",[@[Driver ID]]=""),"",IFERROR([@[Estimated Gallons]]*'Settings'!$B$4+[@[Scheduled Miles]]*'Settings'!$B$5+[@[Estimated Hours]]*INDEX(tblDrivers[Hourly Rate],MATCH([@[Driver ID]],tblDrivers[Driver ID],0)),""))</f>
        <v/>
      </c>
      <c r="S349" s="26" t="n"/>
      <c r="T349" s="30" t="n"/>
      <c r="U34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4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4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49" s="23">
        <f>IF(COUNTA([@[Roster ID]],[@[Service Date]],[@[Route ID]],[@[Scheduled Start]],[@[Scheduled End]],[@[Driver ID]],[@[Vehicle ID]],[@Status],[@[Dispatch Notes]])=0,"",IF([@Status]="Canceled","Not Required",IF(AND([@[Driver Check]]="OK",[@[Vehicle Check]]="OK",[@[Schedule Check]]="OK"),"OK","Review")))</f>
        <v/>
      </c>
      <c r="Y349" s="58">
        <f>IF(OR([@[Service Date]]="",[@[Scheduled Start]]=""),"",IFERROR([@[Service Date]]+[@[Scheduled Start]],""))</f>
        <v/>
      </c>
      <c r="Z349" s="58">
        <f>IF(OR([@[Service Date]]="",[@[Scheduled Start]]="",[@[Scheduled End]]=""),"",IFERROR([@[Service Date]]+[@[Scheduled End]]+IF([@[Scheduled End]]&lt;[@[Scheduled Start]],1,0),""))</f>
        <v/>
      </c>
    </row>
    <row r="350">
      <c r="A350" s="26" t="n"/>
      <c r="B350" s="56" t="n"/>
      <c r="C350" s="23">
        <f>IF([@[Service Date]]="","",TEXT([@[Service Date]],"ddd"))</f>
        <v/>
      </c>
      <c r="D350" s="26" t="n"/>
      <c r="E350" s="24">
        <f>IF([@[Route ID]]="","",IFERROR(INDEX(tblRoutes[Route Name],MATCH([@[Route ID]],tblRoutes[Route ID],0)),"Not Found"))</f>
        <v/>
      </c>
      <c r="F350" s="24">
        <f>IF([@[Route ID]]="","",IFERROR(INDEX(tblRoutes[Origin],MATCH([@[Route ID]],tblRoutes[Route ID],0)),"Not Found"))</f>
        <v/>
      </c>
      <c r="G350" s="24">
        <f>IF([@[Route ID]]="","",IFERROR(INDEX(tblRoutes[Destination],MATCH([@[Route ID]],tblRoutes[Route ID],0)),"Not Found"))</f>
        <v/>
      </c>
      <c r="H350" s="28" t="n"/>
      <c r="I350" s="28" t="n"/>
      <c r="J350" s="25">
        <f>IF(OR([@[Start Date/Time]]="",[@[End Date/Time]]=""),"",IFERROR(([@[End Date/Time]]-[@[Start Date/Time]])*24,""))</f>
        <v/>
      </c>
      <c r="K350" s="26" t="n"/>
      <c r="L350" s="24">
        <f>IF([@[Driver ID]]="","",IFERROR(INDEX(tblDrivers[Driver Name],MATCH([@[Driver ID]],tblDrivers[Driver ID],0)),"Not Found"))</f>
        <v/>
      </c>
      <c r="M350" s="26" t="n"/>
      <c r="N350" s="24">
        <f>IF([@[Vehicle ID]]="","",IFERROR(INDEX(tblVehicles[Unit Description],MATCH([@[Vehicle ID]],tblVehicles[Vehicle ID],0)),"Not Found"))</f>
        <v/>
      </c>
      <c r="O350" s="53">
        <f>IF([@[Route ID]]="","",IFERROR(INDEX(tblRoutes[Scheduled Miles],MATCH([@[Route ID]],tblRoutes[Route ID],0)),""))</f>
        <v/>
      </c>
      <c r="P350" s="16">
        <f>IF([@[Route ID]]="","",IFERROR(INDEX(tblRoutes[Planned Stops],MATCH([@[Route ID]],tblRoutes[Route ID],0)),""))</f>
        <v/>
      </c>
      <c r="Q350" s="53">
        <f>IF(OR([@[Scheduled Miles]]="",[@[Vehicle ID]]=""),"",IFERROR([@[Scheduled Miles]]/INDEX(tblVehicles[MPG],MATCH([@[Vehicle ID]],tblVehicles[Vehicle ID],0)),""))</f>
        <v/>
      </c>
      <c r="R350" s="57">
        <f>IF(OR([@[Estimated Gallons]]="",[@[Estimated Hours]]="",[@[Driver ID]]=""),"",IFERROR([@[Estimated Gallons]]*'Settings'!$B$4+[@[Scheduled Miles]]*'Settings'!$B$5+[@[Estimated Hours]]*INDEX(tblDrivers[Hourly Rate],MATCH([@[Driver ID]],tblDrivers[Driver ID],0)),""))</f>
        <v/>
      </c>
      <c r="S350" s="26" t="n"/>
      <c r="T350" s="30" t="n"/>
      <c r="U35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5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5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50" s="23">
        <f>IF(COUNTA([@[Roster ID]],[@[Service Date]],[@[Route ID]],[@[Scheduled Start]],[@[Scheduled End]],[@[Driver ID]],[@[Vehicle ID]],[@Status],[@[Dispatch Notes]])=0,"",IF([@Status]="Canceled","Not Required",IF(AND([@[Driver Check]]="OK",[@[Vehicle Check]]="OK",[@[Schedule Check]]="OK"),"OK","Review")))</f>
        <v/>
      </c>
      <c r="Y350" s="58">
        <f>IF(OR([@[Service Date]]="",[@[Scheduled Start]]=""),"",IFERROR([@[Service Date]]+[@[Scheduled Start]],""))</f>
        <v/>
      </c>
      <c r="Z350" s="58">
        <f>IF(OR([@[Service Date]]="",[@[Scheduled Start]]="",[@[Scheduled End]]=""),"",IFERROR([@[Service Date]]+[@[Scheduled End]]+IF([@[Scheduled End]]&lt;[@[Scheduled Start]],1,0),""))</f>
        <v/>
      </c>
    </row>
    <row r="351">
      <c r="A351" s="26" t="n"/>
      <c r="B351" s="56" t="n"/>
      <c r="C351" s="23">
        <f>IF([@[Service Date]]="","",TEXT([@[Service Date]],"ddd"))</f>
        <v/>
      </c>
      <c r="D351" s="26" t="n"/>
      <c r="E351" s="24">
        <f>IF([@[Route ID]]="","",IFERROR(INDEX(tblRoutes[Route Name],MATCH([@[Route ID]],tblRoutes[Route ID],0)),"Not Found"))</f>
        <v/>
      </c>
      <c r="F351" s="24">
        <f>IF([@[Route ID]]="","",IFERROR(INDEX(tblRoutes[Origin],MATCH([@[Route ID]],tblRoutes[Route ID],0)),"Not Found"))</f>
        <v/>
      </c>
      <c r="G351" s="24">
        <f>IF([@[Route ID]]="","",IFERROR(INDEX(tblRoutes[Destination],MATCH([@[Route ID]],tblRoutes[Route ID],0)),"Not Found"))</f>
        <v/>
      </c>
      <c r="H351" s="28" t="n"/>
      <c r="I351" s="28" t="n"/>
      <c r="J351" s="25">
        <f>IF(OR([@[Start Date/Time]]="",[@[End Date/Time]]=""),"",IFERROR(([@[End Date/Time]]-[@[Start Date/Time]])*24,""))</f>
        <v/>
      </c>
      <c r="K351" s="26" t="n"/>
      <c r="L351" s="24">
        <f>IF([@[Driver ID]]="","",IFERROR(INDEX(tblDrivers[Driver Name],MATCH([@[Driver ID]],tblDrivers[Driver ID],0)),"Not Found"))</f>
        <v/>
      </c>
      <c r="M351" s="26" t="n"/>
      <c r="N351" s="24">
        <f>IF([@[Vehicle ID]]="","",IFERROR(INDEX(tblVehicles[Unit Description],MATCH([@[Vehicle ID]],tblVehicles[Vehicle ID],0)),"Not Found"))</f>
        <v/>
      </c>
      <c r="O351" s="53">
        <f>IF([@[Route ID]]="","",IFERROR(INDEX(tblRoutes[Scheduled Miles],MATCH([@[Route ID]],tblRoutes[Route ID],0)),""))</f>
        <v/>
      </c>
      <c r="P351" s="16">
        <f>IF([@[Route ID]]="","",IFERROR(INDEX(tblRoutes[Planned Stops],MATCH([@[Route ID]],tblRoutes[Route ID],0)),""))</f>
        <v/>
      </c>
      <c r="Q351" s="53">
        <f>IF(OR([@[Scheduled Miles]]="",[@[Vehicle ID]]=""),"",IFERROR([@[Scheduled Miles]]/INDEX(tblVehicles[MPG],MATCH([@[Vehicle ID]],tblVehicles[Vehicle ID],0)),""))</f>
        <v/>
      </c>
      <c r="R351" s="57">
        <f>IF(OR([@[Estimated Gallons]]="",[@[Estimated Hours]]="",[@[Driver ID]]=""),"",IFERROR([@[Estimated Gallons]]*'Settings'!$B$4+[@[Scheduled Miles]]*'Settings'!$B$5+[@[Estimated Hours]]*INDEX(tblDrivers[Hourly Rate],MATCH([@[Driver ID]],tblDrivers[Driver ID],0)),""))</f>
        <v/>
      </c>
      <c r="S351" s="26" t="n"/>
      <c r="T351" s="30" t="n"/>
      <c r="U35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5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5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51" s="23">
        <f>IF(COUNTA([@[Roster ID]],[@[Service Date]],[@[Route ID]],[@[Scheduled Start]],[@[Scheduled End]],[@[Driver ID]],[@[Vehicle ID]],[@Status],[@[Dispatch Notes]])=0,"",IF([@Status]="Canceled","Not Required",IF(AND([@[Driver Check]]="OK",[@[Vehicle Check]]="OK",[@[Schedule Check]]="OK"),"OK","Review")))</f>
        <v/>
      </c>
      <c r="Y351" s="58">
        <f>IF(OR([@[Service Date]]="",[@[Scheduled Start]]=""),"",IFERROR([@[Service Date]]+[@[Scheduled Start]],""))</f>
        <v/>
      </c>
      <c r="Z351" s="58">
        <f>IF(OR([@[Service Date]]="",[@[Scheduled Start]]="",[@[Scheduled End]]=""),"",IFERROR([@[Service Date]]+[@[Scheduled End]]+IF([@[Scheduled End]]&lt;[@[Scheduled Start]],1,0),""))</f>
        <v/>
      </c>
    </row>
    <row r="352">
      <c r="A352" s="26" t="n"/>
      <c r="B352" s="56" t="n"/>
      <c r="C352" s="23">
        <f>IF([@[Service Date]]="","",TEXT([@[Service Date]],"ddd"))</f>
        <v/>
      </c>
      <c r="D352" s="26" t="n"/>
      <c r="E352" s="24">
        <f>IF([@[Route ID]]="","",IFERROR(INDEX(tblRoutes[Route Name],MATCH([@[Route ID]],tblRoutes[Route ID],0)),"Not Found"))</f>
        <v/>
      </c>
      <c r="F352" s="24">
        <f>IF([@[Route ID]]="","",IFERROR(INDEX(tblRoutes[Origin],MATCH([@[Route ID]],tblRoutes[Route ID],0)),"Not Found"))</f>
        <v/>
      </c>
      <c r="G352" s="24">
        <f>IF([@[Route ID]]="","",IFERROR(INDEX(tblRoutes[Destination],MATCH([@[Route ID]],tblRoutes[Route ID],0)),"Not Found"))</f>
        <v/>
      </c>
      <c r="H352" s="28" t="n"/>
      <c r="I352" s="28" t="n"/>
      <c r="J352" s="25">
        <f>IF(OR([@[Start Date/Time]]="",[@[End Date/Time]]=""),"",IFERROR(([@[End Date/Time]]-[@[Start Date/Time]])*24,""))</f>
        <v/>
      </c>
      <c r="K352" s="26" t="n"/>
      <c r="L352" s="24">
        <f>IF([@[Driver ID]]="","",IFERROR(INDEX(tblDrivers[Driver Name],MATCH([@[Driver ID]],tblDrivers[Driver ID],0)),"Not Found"))</f>
        <v/>
      </c>
      <c r="M352" s="26" t="n"/>
      <c r="N352" s="24">
        <f>IF([@[Vehicle ID]]="","",IFERROR(INDEX(tblVehicles[Unit Description],MATCH([@[Vehicle ID]],tblVehicles[Vehicle ID],0)),"Not Found"))</f>
        <v/>
      </c>
      <c r="O352" s="53">
        <f>IF([@[Route ID]]="","",IFERROR(INDEX(tblRoutes[Scheduled Miles],MATCH([@[Route ID]],tblRoutes[Route ID],0)),""))</f>
        <v/>
      </c>
      <c r="P352" s="16">
        <f>IF([@[Route ID]]="","",IFERROR(INDEX(tblRoutes[Planned Stops],MATCH([@[Route ID]],tblRoutes[Route ID],0)),""))</f>
        <v/>
      </c>
      <c r="Q352" s="53">
        <f>IF(OR([@[Scheduled Miles]]="",[@[Vehicle ID]]=""),"",IFERROR([@[Scheduled Miles]]/INDEX(tblVehicles[MPG],MATCH([@[Vehicle ID]],tblVehicles[Vehicle ID],0)),""))</f>
        <v/>
      </c>
      <c r="R352" s="57">
        <f>IF(OR([@[Estimated Gallons]]="",[@[Estimated Hours]]="",[@[Driver ID]]=""),"",IFERROR([@[Estimated Gallons]]*'Settings'!$B$4+[@[Scheduled Miles]]*'Settings'!$B$5+[@[Estimated Hours]]*INDEX(tblDrivers[Hourly Rate],MATCH([@[Driver ID]],tblDrivers[Driver ID],0)),""))</f>
        <v/>
      </c>
      <c r="S352" s="26" t="n"/>
      <c r="T352" s="30" t="n"/>
      <c r="U35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5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5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52" s="23">
        <f>IF(COUNTA([@[Roster ID]],[@[Service Date]],[@[Route ID]],[@[Scheduled Start]],[@[Scheduled End]],[@[Driver ID]],[@[Vehicle ID]],[@Status],[@[Dispatch Notes]])=0,"",IF([@Status]="Canceled","Not Required",IF(AND([@[Driver Check]]="OK",[@[Vehicle Check]]="OK",[@[Schedule Check]]="OK"),"OK","Review")))</f>
        <v/>
      </c>
      <c r="Y352" s="58">
        <f>IF(OR([@[Service Date]]="",[@[Scheduled Start]]=""),"",IFERROR([@[Service Date]]+[@[Scheduled Start]],""))</f>
        <v/>
      </c>
      <c r="Z352" s="58">
        <f>IF(OR([@[Service Date]]="",[@[Scheduled Start]]="",[@[Scheduled End]]=""),"",IFERROR([@[Service Date]]+[@[Scheduled End]]+IF([@[Scheduled End]]&lt;[@[Scheduled Start]],1,0),""))</f>
        <v/>
      </c>
    </row>
    <row r="353">
      <c r="A353" s="26" t="n"/>
      <c r="B353" s="56" t="n"/>
      <c r="C353" s="23">
        <f>IF([@[Service Date]]="","",TEXT([@[Service Date]],"ddd"))</f>
        <v/>
      </c>
      <c r="D353" s="26" t="n"/>
      <c r="E353" s="24">
        <f>IF([@[Route ID]]="","",IFERROR(INDEX(tblRoutes[Route Name],MATCH([@[Route ID]],tblRoutes[Route ID],0)),"Not Found"))</f>
        <v/>
      </c>
      <c r="F353" s="24">
        <f>IF([@[Route ID]]="","",IFERROR(INDEX(tblRoutes[Origin],MATCH([@[Route ID]],tblRoutes[Route ID],0)),"Not Found"))</f>
        <v/>
      </c>
      <c r="G353" s="24">
        <f>IF([@[Route ID]]="","",IFERROR(INDEX(tblRoutes[Destination],MATCH([@[Route ID]],tblRoutes[Route ID],0)),"Not Found"))</f>
        <v/>
      </c>
      <c r="H353" s="28" t="n"/>
      <c r="I353" s="28" t="n"/>
      <c r="J353" s="25">
        <f>IF(OR([@[Start Date/Time]]="",[@[End Date/Time]]=""),"",IFERROR(([@[End Date/Time]]-[@[Start Date/Time]])*24,""))</f>
        <v/>
      </c>
      <c r="K353" s="26" t="n"/>
      <c r="L353" s="24">
        <f>IF([@[Driver ID]]="","",IFERROR(INDEX(tblDrivers[Driver Name],MATCH([@[Driver ID]],tblDrivers[Driver ID],0)),"Not Found"))</f>
        <v/>
      </c>
      <c r="M353" s="26" t="n"/>
      <c r="N353" s="24">
        <f>IF([@[Vehicle ID]]="","",IFERROR(INDEX(tblVehicles[Unit Description],MATCH([@[Vehicle ID]],tblVehicles[Vehicle ID],0)),"Not Found"))</f>
        <v/>
      </c>
      <c r="O353" s="53">
        <f>IF([@[Route ID]]="","",IFERROR(INDEX(tblRoutes[Scheduled Miles],MATCH([@[Route ID]],tblRoutes[Route ID],0)),""))</f>
        <v/>
      </c>
      <c r="P353" s="16">
        <f>IF([@[Route ID]]="","",IFERROR(INDEX(tblRoutes[Planned Stops],MATCH([@[Route ID]],tblRoutes[Route ID],0)),""))</f>
        <v/>
      </c>
      <c r="Q353" s="53">
        <f>IF(OR([@[Scheduled Miles]]="",[@[Vehicle ID]]=""),"",IFERROR([@[Scheduled Miles]]/INDEX(tblVehicles[MPG],MATCH([@[Vehicle ID]],tblVehicles[Vehicle ID],0)),""))</f>
        <v/>
      </c>
      <c r="R353" s="57">
        <f>IF(OR([@[Estimated Gallons]]="",[@[Estimated Hours]]="",[@[Driver ID]]=""),"",IFERROR([@[Estimated Gallons]]*'Settings'!$B$4+[@[Scheduled Miles]]*'Settings'!$B$5+[@[Estimated Hours]]*INDEX(tblDrivers[Hourly Rate],MATCH([@[Driver ID]],tblDrivers[Driver ID],0)),""))</f>
        <v/>
      </c>
      <c r="S353" s="26" t="n"/>
      <c r="T353" s="30" t="n"/>
      <c r="U35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5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5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53" s="23">
        <f>IF(COUNTA([@[Roster ID]],[@[Service Date]],[@[Route ID]],[@[Scheduled Start]],[@[Scheduled End]],[@[Driver ID]],[@[Vehicle ID]],[@Status],[@[Dispatch Notes]])=0,"",IF([@Status]="Canceled","Not Required",IF(AND([@[Driver Check]]="OK",[@[Vehicle Check]]="OK",[@[Schedule Check]]="OK"),"OK","Review")))</f>
        <v/>
      </c>
      <c r="Y353" s="58">
        <f>IF(OR([@[Service Date]]="",[@[Scheduled Start]]=""),"",IFERROR([@[Service Date]]+[@[Scheduled Start]],""))</f>
        <v/>
      </c>
      <c r="Z353" s="58">
        <f>IF(OR([@[Service Date]]="",[@[Scheduled Start]]="",[@[Scheduled End]]=""),"",IFERROR([@[Service Date]]+[@[Scheduled End]]+IF([@[Scheduled End]]&lt;[@[Scheduled Start]],1,0),""))</f>
        <v/>
      </c>
    </row>
    <row r="354">
      <c r="A354" s="26" t="n"/>
      <c r="B354" s="56" t="n"/>
      <c r="C354" s="23">
        <f>IF([@[Service Date]]="","",TEXT([@[Service Date]],"ddd"))</f>
        <v/>
      </c>
      <c r="D354" s="26" t="n"/>
      <c r="E354" s="24">
        <f>IF([@[Route ID]]="","",IFERROR(INDEX(tblRoutes[Route Name],MATCH([@[Route ID]],tblRoutes[Route ID],0)),"Not Found"))</f>
        <v/>
      </c>
      <c r="F354" s="24">
        <f>IF([@[Route ID]]="","",IFERROR(INDEX(tblRoutes[Origin],MATCH([@[Route ID]],tblRoutes[Route ID],0)),"Not Found"))</f>
        <v/>
      </c>
      <c r="G354" s="24">
        <f>IF([@[Route ID]]="","",IFERROR(INDEX(tblRoutes[Destination],MATCH([@[Route ID]],tblRoutes[Route ID],0)),"Not Found"))</f>
        <v/>
      </c>
      <c r="H354" s="28" t="n"/>
      <c r="I354" s="28" t="n"/>
      <c r="J354" s="25">
        <f>IF(OR([@[Start Date/Time]]="",[@[End Date/Time]]=""),"",IFERROR(([@[End Date/Time]]-[@[Start Date/Time]])*24,""))</f>
        <v/>
      </c>
      <c r="K354" s="26" t="n"/>
      <c r="L354" s="24">
        <f>IF([@[Driver ID]]="","",IFERROR(INDEX(tblDrivers[Driver Name],MATCH([@[Driver ID]],tblDrivers[Driver ID],0)),"Not Found"))</f>
        <v/>
      </c>
      <c r="M354" s="26" t="n"/>
      <c r="N354" s="24">
        <f>IF([@[Vehicle ID]]="","",IFERROR(INDEX(tblVehicles[Unit Description],MATCH([@[Vehicle ID]],tblVehicles[Vehicle ID],0)),"Not Found"))</f>
        <v/>
      </c>
      <c r="O354" s="53">
        <f>IF([@[Route ID]]="","",IFERROR(INDEX(tblRoutes[Scheduled Miles],MATCH([@[Route ID]],tblRoutes[Route ID],0)),""))</f>
        <v/>
      </c>
      <c r="P354" s="16">
        <f>IF([@[Route ID]]="","",IFERROR(INDEX(tblRoutes[Planned Stops],MATCH([@[Route ID]],tblRoutes[Route ID],0)),""))</f>
        <v/>
      </c>
      <c r="Q354" s="53">
        <f>IF(OR([@[Scheduled Miles]]="",[@[Vehicle ID]]=""),"",IFERROR([@[Scheduled Miles]]/INDEX(tblVehicles[MPG],MATCH([@[Vehicle ID]],tblVehicles[Vehicle ID],0)),""))</f>
        <v/>
      </c>
      <c r="R354" s="57">
        <f>IF(OR([@[Estimated Gallons]]="",[@[Estimated Hours]]="",[@[Driver ID]]=""),"",IFERROR([@[Estimated Gallons]]*'Settings'!$B$4+[@[Scheduled Miles]]*'Settings'!$B$5+[@[Estimated Hours]]*INDEX(tblDrivers[Hourly Rate],MATCH([@[Driver ID]],tblDrivers[Driver ID],0)),""))</f>
        <v/>
      </c>
      <c r="S354" s="26" t="n"/>
      <c r="T354" s="30" t="n"/>
      <c r="U35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5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5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54" s="23">
        <f>IF(COUNTA([@[Roster ID]],[@[Service Date]],[@[Route ID]],[@[Scheduled Start]],[@[Scheduled End]],[@[Driver ID]],[@[Vehicle ID]],[@Status],[@[Dispatch Notes]])=0,"",IF([@Status]="Canceled","Not Required",IF(AND([@[Driver Check]]="OK",[@[Vehicle Check]]="OK",[@[Schedule Check]]="OK"),"OK","Review")))</f>
        <v/>
      </c>
      <c r="Y354" s="58">
        <f>IF(OR([@[Service Date]]="",[@[Scheduled Start]]=""),"",IFERROR([@[Service Date]]+[@[Scheduled Start]],""))</f>
        <v/>
      </c>
      <c r="Z354" s="58">
        <f>IF(OR([@[Service Date]]="",[@[Scheduled Start]]="",[@[Scheduled End]]=""),"",IFERROR([@[Service Date]]+[@[Scheduled End]]+IF([@[Scheduled End]]&lt;[@[Scheduled Start]],1,0),""))</f>
        <v/>
      </c>
    </row>
    <row r="355">
      <c r="A355" s="26" t="n"/>
      <c r="B355" s="56" t="n"/>
      <c r="C355" s="23">
        <f>IF([@[Service Date]]="","",TEXT([@[Service Date]],"ddd"))</f>
        <v/>
      </c>
      <c r="D355" s="26" t="n"/>
      <c r="E355" s="24">
        <f>IF([@[Route ID]]="","",IFERROR(INDEX(tblRoutes[Route Name],MATCH([@[Route ID]],tblRoutes[Route ID],0)),"Not Found"))</f>
        <v/>
      </c>
      <c r="F355" s="24">
        <f>IF([@[Route ID]]="","",IFERROR(INDEX(tblRoutes[Origin],MATCH([@[Route ID]],tblRoutes[Route ID],0)),"Not Found"))</f>
        <v/>
      </c>
      <c r="G355" s="24">
        <f>IF([@[Route ID]]="","",IFERROR(INDEX(tblRoutes[Destination],MATCH([@[Route ID]],tblRoutes[Route ID],0)),"Not Found"))</f>
        <v/>
      </c>
      <c r="H355" s="28" t="n"/>
      <c r="I355" s="28" t="n"/>
      <c r="J355" s="25">
        <f>IF(OR([@[Start Date/Time]]="",[@[End Date/Time]]=""),"",IFERROR(([@[End Date/Time]]-[@[Start Date/Time]])*24,""))</f>
        <v/>
      </c>
      <c r="K355" s="26" t="n"/>
      <c r="L355" s="24">
        <f>IF([@[Driver ID]]="","",IFERROR(INDEX(tblDrivers[Driver Name],MATCH([@[Driver ID]],tblDrivers[Driver ID],0)),"Not Found"))</f>
        <v/>
      </c>
      <c r="M355" s="26" t="n"/>
      <c r="N355" s="24">
        <f>IF([@[Vehicle ID]]="","",IFERROR(INDEX(tblVehicles[Unit Description],MATCH([@[Vehicle ID]],tblVehicles[Vehicle ID],0)),"Not Found"))</f>
        <v/>
      </c>
      <c r="O355" s="53">
        <f>IF([@[Route ID]]="","",IFERROR(INDEX(tblRoutes[Scheduled Miles],MATCH([@[Route ID]],tblRoutes[Route ID],0)),""))</f>
        <v/>
      </c>
      <c r="P355" s="16">
        <f>IF([@[Route ID]]="","",IFERROR(INDEX(tblRoutes[Planned Stops],MATCH([@[Route ID]],tblRoutes[Route ID],0)),""))</f>
        <v/>
      </c>
      <c r="Q355" s="53">
        <f>IF(OR([@[Scheduled Miles]]="",[@[Vehicle ID]]=""),"",IFERROR([@[Scheduled Miles]]/INDEX(tblVehicles[MPG],MATCH([@[Vehicle ID]],tblVehicles[Vehicle ID],0)),""))</f>
        <v/>
      </c>
      <c r="R355" s="57">
        <f>IF(OR([@[Estimated Gallons]]="",[@[Estimated Hours]]="",[@[Driver ID]]=""),"",IFERROR([@[Estimated Gallons]]*'Settings'!$B$4+[@[Scheduled Miles]]*'Settings'!$B$5+[@[Estimated Hours]]*INDEX(tblDrivers[Hourly Rate],MATCH([@[Driver ID]],tblDrivers[Driver ID],0)),""))</f>
        <v/>
      </c>
      <c r="S355" s="26" t="n"/>
      <c r="T355" s="30" t="n"/>
      <c r="U35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5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5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55" s="23">
        <f>IF(COUNTA([@[Roster ID]],[@[Service Date]],[@[Route ID]],[@[Scheduled Start]],[@[Scheduled End]],[@[Driver ID]],[@[Vehicle ID]],[@Status],[@[Dispatch Notes]])=0,"",IF([@Status]="Canceled","Not Required",IF(AND([@[Driver Check]]="OK",[@[Vehicle Check]]="OK",[@[Schedule Check]]="OK"),"OK","Review")))</f>
        <v/>
      </c>
      <c r="Y355" s="58">
        <f>IF(OR([@[Service Date]]="",[@[Scheduled Start]]=""),"",IFERROR([@[Service Date]]+[@[Scheduled Start]],""))</f>
        <v/>
      </c>
      <c r="Z355" s="58">
        <f>IF(OR([@[Service Date]]="",[@[Scheduled Start]]="",[@[Scheduled End]]=""),"",IFERROR([@[Service Date]]+[@[Scheduled End]]+IF([@[Scheduled End]]&lt;[@[Scheduled Start]],1,0),""))</f>
        <v/>
      </c>
    </row>
    <row r="356">
      <c r="A356" s="26" t="n"/>
      <c r="B356" s="56" t="n"/>
      <c r="C356" s="23">
        <f>IF([@[Service Date]]="","",TEXT([@[Service Date]],"ddd"))</f>
        <v/>
      </c>
      <c r="D356" s="26" t="n"/>
      <c r="E356" s="24">
        <f>IF([@[Route ID]]="","",IFERROR(INDEX(tblRoutes[Route Name],MATCH([@[Route ID]],tblRoutes[Route ID],0)),"Not Found"))</f>
        <v/>
      </c>
      <c r="F356" s="24">
        <f>IF([@[Route ID]]="","",IFERROR(INDEX(tblRoutes[Origin],MATCH([@[Route ID]],tblRoutes[Route ID],0)),"Not Found"))</f>
        <v/>
      </c>
      <c r="G356" s="24">
        <f>IF([@[Route ID]]="","",IFERROR(INDEX(tblRoutes[Destination],MATCH([@[Route ID]],tblRoutes[Route ID],0)),"Not Found"))</f>
        <v/>
      </c>
      <c r="H356" s="28" t="n"/>
      <c r="I356" s="28" t="n"/>
      <c r="J356" s="25">
        <f>IF(OR([@[Start Date/Time]]="",[@[End Date/Time]]=""),"",IFERROR(([@[End Date/Time]]-[@[Start Date/Time]])*24,""))</f>
        <v/>
      </c>
      <c r="K356" s="26" t="n"/>
      <c r="L356" s="24">
        <f>IF([@[Driver ID]]="","",IFERROR(INDEX(tblDrivers[Driver Name],MATCH([@[Driver ID]],tblDrivers[Driver ID],0)),"Not Found"))</f>
        <v/>
      </c>
      <c r="M356" s="26" t="n"/>
      <c r="N356" s="24">
        <f>IF([@[Vehicle ID]]="","",IFERROR(INDEX(tblVehicles[Unit Description],MATCH([@[Vehicle ID]],tblVehicles[Vehicle ID],0)),"Not Found"))</f>
        <v/>
      </c>
      <c r="O356" s="53">
        <f>IF([@[Route ID]]="","",IFERROR(INDEX(tblRoutes[Scheduled Miles],MATCH([@[Route ID]],tblRoutes[Route ID],0)),""))</f>
        <v/>
      </c>
      <c r="P356" s="16">
        <f>IF([@[Route ID]]="","",IFERROR(INDEX(tblRoutes[Planned Stops],MATCH([@[Route ID]],tblRoutes[Route ID],0)),""))</f>
        <v/>
      </c>
      <c r="Q356" s="53">
        <f>IF(OR([@[Scheduled Miles]]="",[@[Vehicle ID]]=""),"",IFERROR([@[Scheduled Miles]]/INDEX(tblVehicles[MPG],MATCH([@[Vehicle ID]],tblVehicles[Vehicle ID],0)),""))</f>
        <v/>
      </c>
      <c r="R356" s="57">
        <f>IF(OR([@[Estimated Gallons]]="",[@[Estimated Hours]]="",[@[Driver ID]]=""),"",IFERROR([@[Estimated Gallons]]*'Settings'!$B$4+[@[Scheduled Miles]]*'Settings'!$B$5+[@[Estimated Hours]]*INDEX(tblDrivers[Hourly Rate],MATCH([@[Driver ID]],tblDrivers[Driver ID],0)),""))</f>
        <v/>
      </c>
      <c r="S356" s="26" t="n"/>
      <c r="T356" s="30" t="n"/>
      <c r="U35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5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5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56" s="23">
        <f>IF(COUNTA([@[Roster ID]],[@[Service Date]],[@[Route ID]],[@[Scheduled Start]],[@[Scheduled End]],[@[Driver ID]],[@[Vehicle ID]],[@Status],[@[Dispatch Notes]])=0,"",IF([@Status]="Canceled","Not Required",IF(AND([@[Driver Check]]="OK",[@[Vehicle Check]]="OK",[@[Schedule Check]]="OK"),"OK","Review")))</f>
        <v/>
      </c>
      <c r="Y356" s="58">
        <f>IF(OR([@[Service Date]]="",[@[Scheduled Start]]=""),"",IFERROR([@[Service Date]]+[@[Scheduled Start]],""))</f>
        <v/>
      </c>
      <c r="Z356" s="58">
        <f>IF(OR([@[Service Date]]="",[@[Scheduled Start]]="",[@[Scheduled End]]=""),"",IFERROR([@[Service Date]]+[@[Scheduled End]]+IF([@[Scheduled End]]&lt;[@[Scheduled Start]],1,0),""))</f>
        <v/>
      </c>
    </row>
    <row r="357">
      <c r="A357" s="26" t="n"/>
      <c r="B357" s="56" t="n"/>
      <c r="C357" s="23">
        <f>IF([@[Service Date]]="","",TEXT([@[Service Date]],"ddd"))</f>
        <v/>
      </c>
      <c r="D357" s="26" t="n"/>
      <c r="E357" s="24">
        <f>IF([@[Route ID]]="","",IFERROR(INDEX(tblRoutes[Route Name],MATCH([@[Route ID]],tblRoutes[Route ID],0)),"Not Found"))</f>
        <v/>
      </c>
      <c r="F357" s="24">
        <f>IF([@[Route ID]]="","",IFERROR(INDEX(tblRoutes[Origin],MATCH([@[Route ID]],tblRoutes[Route ID],0)),"Not Found"))</f>
        <v/>
      </c>
      <c r="G357" s="24">
        <f>IF([@[Route ID]]="","",IFERROR(INDEX(tblRoutes[Destination],MATCH([@[Route ID]],tblRoutes[Route ID],0)),"Not Found"))</f>
        <v/>
      </c>
      <c r="H357" s="28" t="n"/>
      <c r="I357" s="28" t="n"/>
      <c r="J357" s="25">
        <f>IF(OR([@[Start Date/Time]]="",[@[End Date/Time]]=""),"",IFERROR(([@[End Date/Time]]-[@[Start Date/Time]])*24,""))</f>
        <v/>
      </c>
      <c r="K357" s="26" t="n"/>
      <c r="L357" s="24">
        <f>IF([@[Driver ID]]="","",IFERROR(INDEX(tblDrivers[Driver Name],MATCH([@[Driver ID]],tblDrivers[Driver ID],0)),"Not Found"))</f>
        <v/>
      </c>
      <c r="M357" s="26" t="n"/>
      <c r="N357" s="24">
        <f>IF([@[Vehicle ID]]="","",IFERROR(INDEX(tblVehicles[Unit Description],MATCH([@[Vehicle ID]],tblVehicles[Vehicle ID],0)),"Not Found"))</f>
        <v/>
      </c>
      <c r="O357" s="53">
        <f>IF([@[Route ID]]="","",IFERROR(INDEX(tblRoutes[Scheduled Miles],MATCH([@[Route ID]],tblRoutes[Route ID],0)),""))</f>
        <v/>
      </c>
      <c r="P357" s="16">
        <f>IF([@[Route ID]]="","",IFERROR(INDEX(tblRoutes[Planned Stops],MATCH([@[Route ID]],tblRoutes[Route ID],0)),""))</f>
        <v/>
      </c>
      <c r="Q357" s="53">
        <f>IF(OR([@[Scheduled Miles]]="",[@[Vehicle ID]]=""),"",IFERROR([@[Scheduled Miles]]/INDEX(tblVehicles[MPG],MATCH([@[Vehicle ID]],tblVehicles[Vehicle ID],0)),""))</f>
        <v/>
      </c>
      <c r="R357" s="57">
        <f>IF(OR([@[Estimated Gallons]]="",[@[Estimated Hours]]="",[@[Driver ID]]=""),"",IFERROR([@[Estimated Gallons]]*'Settings'!$B$4+[@[Scheduled Miles]]*'Settings'!$B$5+[@[Estimated Hours]]*INDEX(tblDrivers[Hourly Rate],MATCH([@[Driver ID]],tblDrivers[Driver ID],0)),""))</f>
        <v/>
      </c>
      <c r="S357" s="26" t="n"/>
      <c r="T357" s="30" t="n"/>
      <c r="U35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5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5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57" s="23">
        <f>IF(COUNTA([@[Roster ID]],[@[Service Date]],[@[Route ID]],[@[Scheduled Start]],[@[Scheduled End]],[@[Driver ID]],[@[Vehicle ID]],[@Status],[@[Dispatch Notes]])=0,"",IF([@Status]="Canceled","Not Required",IF(AND([@[Driver Check]]="OK",[@[Vehicle Check]]="OK",[@[Schedule Check]]="OK"),"OK","Review")))</f>
        <v/>
      </c>
      <c r="Y357" s="58">
        <f>IF(OR([@[Service Date]]="",[@[Scheduled Start]]=""),"",IFERROR([@[Service Date]]+[@[Scheduled Start]],""))</f>
        <v/>
      </c>
      <c r="Z357" s="58">
        <f>IF(OR([@[Service Date]]="",[@[Scheduled Start]]="",[@[Scheduled End]]=""),"",IFERROR([@[Service Date]]+[@[Scheduled End]]+IF([@[Scheduled End]]&lt;[@[Scheduled Start]],1,0),""))</f>
        <v/>
      </c>
    </row>
    <row r="358">
      <c r="A358" s="26" t="n"/>
      <c r="B358" s="56" t="n"/>
      <c r="C358" s="23">
        <f>IF([@[Service Date]]="","",TEXT([@[Service Date]],"ddd"))</f>
        <v/>
      </c>
      <c r="D358" s="26" t="n"/>
      <c r="E358" s="24">
        <f>IF([@[Route ID]]="","",IFERROR(INDEX(tblRoutes[Route Name],MATCH([@[Route ID]],tblRoutes[Route ID],0)),"Not Found"))</f>
        <v/>
      </c>
      <c r="F358" s="24">
        <f>IF([@[Route ID]]="","",IFERROR(INDEX(tblRoutes[Origin],MATCH([@[Route ID]],tblRoutes[Route ID],0)),"Not Found"))</f>
        <v/>
      </c>
      <c r="G358" s="24">
        <f>IF([@[Route ID]]="","",IFERROR(INDEX(tblRoutes[Destination],MATCH([@[Route ID]],tblRoutes[Route ID],0)),"Not Found"))</f>
        <v/>
      </c>
      <c r="H358" s="28" t="n"/>
      <c r="I358" s="28" t="n"/>
      <c r="J358" s="25">
        <f>IF(OR([@[Start Date/Time]]="",[@[End Date/Time]]=""),"",IFERROR(([@[End Date/Time]]-[@[Start Date/Time]])*24,""))</f>
        <v/>
      </c>
      <c r="K358" s="26" t="n"/>
      <c r="L358" s="24">
        <f>IF([@[Driver ID]]="","",IFERROR(INDEX(tblDrivers[Driver Name],MATCH([@[Driver ID]],tblDrivers[Driver ID],0)),"Not Found"))</f>
        <v/>
      </c>
      <c r="M358" s="26" t="n"/>
      <c r="N358" s="24">
        <f>IF([@[Vehicle ID]]="","",IFERROR(INDEX(tblVehicles[Unit Description],MATCH([@[Vehicle ID]],tblVehicles[Vehicle ID],0)),"Not Found"))</f>
        <v/>
      </c>
      <c r="O358" s="53">
        <f>IF([@[Route ID]]="","",IFERROR(INDEX(tblRoutes[Scheduled Miles],MATCH([@[Route ID]],tblRoutes[Route ID],0)),""))</f>
        <v/>
      </c>
      <c r="P358" s="16">
        <f>IF([@[Route ID]]="","",IFERROR(INDEX(tblRoutes[Planned Stops],MATCH([@[Route ID]],tblRoutes[Route ID],0)),""))</f>
        <v/>
      </c>
      <c r="Q358" s="53">
        <f>IF(OR([@[Scheduled Miles]]="",[@[Vehicle ID]]=""),"",IFERROR([@[Scheduled Miles]]/INDEX(tblVehicles[MPG],MATCH([@[Vehicle ID]],tblVehicles[Vehicle ID],0)),""))</f>
        <v/>
      </c>
      <c r="R358" s="57">
        <f>IF(OR([@[Estimated Gallons]]="",[@[Estimated Hours]]="",[@[Driver ID]]=""),"",IFERROR([@[Estimated Gallons]]*'Settings'!$B$4+[@[Scheduled Miles]]*'Settings'!$B$5+[@[Estimated Hours]]*INDEX(tblDrivers[Hourly Rate],MATCH([@[Driver ID]],tblDrivers[Driver ID],0)),""))</f>
        <v/>
      </c>
      <c r="S358" s="26" t="n"/>
      <c r="T358" s="30" t="n"/>
      <c r="U35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5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5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58" s="23">
        <f>IF(COUNTA([@[Roster ID]],[@[Service Date]],[@[Route ID]],[@[Scheduled Start]],[@[Scheduled End]],[@[Driver ID]],[@[Vehicle ID]],[@Status],[@[Dispatch Notes]])=0,"",IF([@Status]="Canceled","Not Required",IF(AND([@[Driver Check]]="OK",[@[Vehicle Check]]="OK",[@[Schedule Check]]="OK"),"OK","Review")))</f>
        <v/>
      </c>
      <c r="Y358" s="58">
        <f>IF(OR([@[Service Date]]="",[@[Scheduled Start]]=""),"",IFERROR([@[Service Date]]+[@[Scheduled Start]],""))</f>
        <v/>
      </c>
      <c r="Z358" s="58">
        <f>IF(OR([@[Service Date]]="",[@[Scheduled Start]]="",[@[Scheduled End]]=""),"",IFERROR([@[Service Date]]+[@[Scheduled End]]+IF([@[Scheduled End]]&lt;[@[Scheduled Start]],1,0),""))</f>
        <v/>
      </c>
    </row>
    <row r="359">
      <c r="A359" s="26" t="n"/>
      <c r="B359" s="56" t="n"/>
      <c r="C359" s="23">
        <f>IF([@[Service Date]]="","",TEXT([@[Service Date]],"ddd"))</f>
        <v/>
      </c>
      <c r="D359" s="26" t="n"/>
      <c r="E359" s="24">
        <f>IF([@[Route ID]]="","",IFERROR(INDEX(tblRoutes[Route Name],MATCH([@[Route ID]],tblRoutes[Route ID],0)),"Not Found"))</f>
        <v/>
      </c>
      <c r="F359" s="24">
        <f>IF([@[Route ID]]="","",IFERROR(INDEX(tblRoutes[Origin],MATCH([@[Route ID]],tblRoutes[Route ID],0)),"Not Found"))</f>
        <v/>
      </c>
      <c r="G359" s="24">
        <f>IF([@[Route ID]]="","",IFERROR(INDEX(tblRoutes[Destination],MATCH([@[Route ID]],tblRoutes[Route ID],0)),"Not Found"))</f>
        <v/>
      </c>
      <c r="H359" s="28" t="n"/>
      <c r="I359" s="28" t="n"/>
      <c r="J359" s="25">
        <f>IF(OR([@[Start Date/Time]]="",[@[End Date/Time]]=""),"",IFERROR(([@[End Date/Time]]-[@[Start Date/Time]])*24,""))</f>
        <v/>
      </c>
      <c r="K359" s="26" t="n"/>
      <c r="L359" s="24">
        <f>IF([@[Driver ID]]="","",IFERROR(INDEX(tblDrivers[Driver Name],MATCH([@[Driver ID]],tblDrivers[Driver ID],0)),"Not Found"))</f>
        <v/>
      </c>
      <c r="M359" s="26" t="n"/>
      <c r="N359" s="24">
        <f>IF([@[Vehicle ID]]="","",IFERROR(INDEX(tblVehicles[Unit Description],MATCH([@[Vehicle ID]],tblVehicles[Vehicle ID],0)),"Not Found"))</f>
        <v/>
      </c>
      <c r="O359" s="53">
        <f>IF([@[Route ID]]="","",IFERROR(INDEX(tblRoutes[Scheduled Miles],MATCH([@[Route ID]],tblRoutes[Route ID],0)),""))</f>
        <v/>
      </c>
      <c r="P359" s="16">
        <f>IF([@[Route ID]]="","",IFERROR(INDEX(tblRoutes[Planned Stops],MATCH([@[Route ID]],tblRoutes[Route ID],0)),""))</f>
        <v/>
      </c>
      <c r="Q359" s="53">
        <f>IF(OR([@[Scheduled Miles]]="",[@[Vehicle ID]]=""),"",IFERROR([@[Scheduled Miles]]/INDEX(tblVehicles[MPG],MATCH([@[Vehicle ID]],tblVehicles[Vehicle ID],0)),""))</f>
        <v/>
      </c>
      <c r="R359" s="57">
        <f>IF(OR([@[Estimated Gallons]]="",[@[Estimated Hours]]="",[@[Driver ID]]=""),"",IFERROR([@[Estimated Gallons]]*'Settings'!$B$4+[@[Scheduled Miles]]*'Settings'!$B$5+[@[Estimated Hours]]*INDEX(tblDrivers[Hourly Rate],MATCH([@[Driver ID]],tblDrivers[Driver ID],0)),""))</f>
        <v/>
      </c>
      <c r="S359" s="26" t="n"/>
      <c r="T359" s="30" t="n"/>
      <c r="U35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5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5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59" s="23">
        <f>IF(COUNTA([@[Roster ID]],[@[Service Date]],[@[Route ID]],[@[Scheduled Start]],[@[Scheduled End]],[@[Driver ID]],[@[Vehicle ID]],[@Status],[@[Dispatch Notes]])=0,"",IF([@Status]="Canceled","Not Required",IF(AND([@[Driver Check]]="OK",[@[Vehicle Check]]="OK",[@[Schedule Check]]="OK"),"OK","Review")))</f>
        <v/>
      </c>
      <c r="Y359" s="58">
        <f>IF(OR([@[Service Date]]="",[@[Scheduled Start]]=""),"",IFERROR([@[Service Date]]+[@[Scheduled Start]],""))</f>
        <v/>
      </c>
      <c r="Z359" s="58">
        <f>IF(OR([@[Service Date]]="",[@[Scheduled Start]]="",[@[Scheduled End]]=""),"",IFERROR([@[Service Date]]+[@[Scheduled End]]+IF([@[Scheduled End]]&lt;[@[Scheduled Start]],1,0),""))</f>
        <v/>
      </c>
    </row>
    <row r="360">
      <c r="A360" s="26" t="n"/>
      <c r="B360" s="56" t="n"/>
      <c r="C360" s="23">
        <f>IF([@[Service Date]]="","",TEXT([@[Service Date]],"ddd"))</f>
        <v/>
      </c>
      <c r="D360" s="26" t="n"/>
      <c r="E360" s="24">
        <f>IF([@[Route ID]]="","",IFERROR(INDEX(tblRoutes[Route Name],MATCH([@[Route ID]],tblRoutes[Route ID],0)),"Not Found"))</f>
        <v/>
      </c>
      <c r="F360" s="24">
        <f>IF([@[Route ID]]="","",IFERROR(INDEX(tblRoutes[Origin],MATCH([@[Route ID]],tblRoutes[Route ID],0)),"Not Found"))</f>
        <v/>
      </c>
      <c r="G360" s="24">
        <f>IF([@[Route ID]]="","",IFERROR(INDEX(tblRoutes[Destination],MATCH([@[Route ID]],tblRoutes[Route ID],0)),"Not Found"))</f>
        <v/>
      </c>
      <c r="H360" s="28" t="n"/>
      <c r="I360" s="28" t="n"/>
      <c r="J360" s="25">
        <f>IF(OR([@[Start Date/Time]]="",[@[End Date/Time]]=""),"",IFERROR(([@[End Date/Time]]-[@[Start Date/Time]])*24,""))</f>
        <v/>
      </c>
      <c r="K360" s="26" t="n"/>
      <c r="L360" s="24">
        <f>IF([@[Driver ID]]="","",IFERROR(INDEX(tblDrivers[Driver Name],MATCH([@[Driver ID]],tblDrivers[Driver ID],0)),"Not Found"))</f>
        <v/>
      </c>
      <c r="M360" s="26" t="n"/>
      <c r="N360" s="24">
        <f>IF([@[Vehicle ID]]="","",IFERROR(INDEX(tblVehicles[Unit Description],MATCH([@[Vehicle ID]],tblVehicles[Vehicle ID],0)),"Not Found"))</f>
        <v/>
      </c>
      <c r="O360" s="53">
        <f>IF([@[Route ID]]="","",IFERROR(INDEX(tblRoutes[Scheduled Miles],MATCH([@[Route ID]],tblRoutes[Route ID],0)),""))</f>
        <v/>
      </c>
      <c r="P360" s="16">
        <f>IF([@[Route ID]]="","",IFERROR(INDEX(tblRoutes[Planned Stops],MATCH([@[Route ID]],tblRoutes[Route ID],0)),""))</f>
        <v/>
      </c>
      <c r="Q360" s="53">
        <f>IF(OR([@[Scheduled Miles]]="",[@[Vehicle ID]]=""),"",IFERROR([@[Scheduled Miles]]/INDEX(tblVehicles[MPG],MATCH([@[Vehicle ID]],tblVehicles[Vehicle ID],0)),""))</f>
        <v/>
      </c>
      <c r="R360" s="57">
        <f>IF(OR([@[Estimated Gallons]]="",[@[Estimated Hours]]="",[@[Driver ID]]=""),"",IFERROR([@[Estimated Gallons]]*'Settings'!$B$4+[@[Scheduled Miles]]*'Settings'!$B$5+[@[Estimated Hours]]*INDEX(tblDrivers[Hourly Rate],MATCH([@[Driver ID]],tblDrivers[Driver ID],0)),""))</f>
        <v/>
      </c>
      <c r="S360" s="26" t="n"/>
      <c r="T360" s="30" t="n"/>
      <c r="U36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6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6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60" s="23">
        <f>IF(COUNTA([@[Roster ID]],[@[Service Date]],[@[Route ID]],[@[Scheduled Start]],[@[Scheduled End]],[@[Driver ID]],[@[Vehicle ID]],[@Status],[@[Dispatch Notes]])=0,"",IF([@Status]="Canceled","Not Required",IF(AND([@[Driver Check]]="OK",[@[Vehicle Check]]="OK",[@[Schedule Check]]="OK"),"OK","Review")))</f>
        <v/>
      </c>
      <c r="Y360" s="58">
        <f>IF(OR([@[Service Date]]="",[@[Scheduled Start]]=""),"",IFERROR([@[Service Date]]+[@[Scheduled Start]],""))</f>
        <v/>
      </c>
      <c r="Z360" s="58">
        <f>IF(OR([@[Service Date]]="",[@[Scheduled Start]]="",[@[Scheduled End]]=""),"",IFERROR([@[Service Date]]+[@[Scheduled End]]+IF([@[Scheduled End]]&lt;[@[Scheduled Start]],1,0),""))</f>
        <v/>
      </c>
    </row>
    <row r="361">
      <c r="A361" s="26" t="n"/>
      <c r="B361" s="56" t="n"/>
      <c r="C361" s="23">
        <f>IF([@[Service Date]]="","",TEXT([@[Service Date]],"ddd"))</f>
        <v/>
      </c>
      <c r="D361" s="26" t="n"/>
      <c r="E361" s="24">
        <f>IF([@[Route ID]]="","",IFERROR(INDEX(tblRoutes[Route Name],MATCH([@[Route ID]],tblRoutes[Route ID],0)),"Not Found"))</f>
        <v/>
      </c>
      <c r="F361" s="24">
        <f>IF([@[Route ID]]="","",IFERROR(INDEX(tblRoutes[Origin],MATCH([@[Route ID]],tblRoutes[Route ID],0)),"Not Found"))</f>
        <v/>
      </c>
      <c r="G361" s="24">
        <f>IF([@[Route ID]]="","",IFERROR(INDEX(tblRoutes[Destination],MATCH([@[Route ID]],tblRoutes[Route ID],0)),"Not Found"))</f>
        <v/>
      </c>
      <c r="H361" s="28" t="n"/>
      <c r="I361" s="28" t="n"/>
      <c r="J361" s="25">
        <f>IF(OR([@[Start Date/Time]]="",[@[End Date/Time]]=""),"",IFERROR(([@[End Date/Time]]-[@[Start Date/Time]])*24,""))</f>
        <v/>
      </c>
      <c r="K361" s="26" t="n"/>
      <c r="L361" s="24">
        <f>IF([@[Driver ID]]="","",IFERROR(INDEX(tblDrivers[Driver Name],MATCH([@[Driver ID]],tblDrivers[Driver ID],0)),"Not Found"))</f>
        <v/>
      </c>
      <c r="M361" s="26" t="n"/>
      <c r="N361" s="24">
        <f>IF([@[Vehicle ID]]="","",IFERROR(INDEX(tblVehicles[Unit Description],MATCH([@[Vehicle ID]],tblVehicles[Vehicle ID],0)),"Not Found"))</f>
        <v/>
      </c>
      <c r="O361" s="53">
        <f>IF([@[Route ID]]="","",IFERROR(INDEX(tblRoutes[Scheduled Miles],MATCH([@[Route ID]],tblRoutes[Route ID],0)),""))</f>
        <v/>
      </c>
      <c r="P361" s="16">
        <f>IF([@[Route ID]]="","",IFERROR(INDEX(tblRoutes[Planned Stops],MATCH([@[Route ID]],tblRoutes[Route ID],0)),""))</f>
        <v/>
      </c>
      <c r="Q361" s="53">
        <f>IF(OR([@[Scheduled Miles]]="",[@[Vehicle ID]]=""),"",IFERROR([@[Scheduled Miles]]/INDEX(tblVehicles[MPG],MATCH([@[Vehicle ID]],tblVehicles[Vehicle ID],0)),""))</f>
        <v/>
      </c>
      <c r="R361" s="57">
        <f>IF(OR([@[Estimated Gallons]]="",[@[Estimated Hours]]="",[@[Driver ID]]=""),"",IFERROR([@[Estimated Gallons]]*'Settings'!$B$4+[@[Scheduled Miles]]*'Settings'!$B$5+[@[Estimated Hours]]*INDEX(tblDrivers[Hourly Rate],MATCH([@[Driver ID]],tblDrivers[Driver ID],0)),""))</f>
        <v/>
      </c>
      <c r="S361" s="26" t="n"/>
      <c r="T361" s="30" t="n"/>
      <c r="U36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6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6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61" s="23">
        <f>IF(COUNTA([@[Roster ID]],[@[Service Date]],[@[Route ID]],[@[Scheduled Start]],[@[Scheduled End]],[@[Driver ID]],[@[Vehicle ID]],[@Status],[@[Dispatch Notes]])=0,"",IF([@Status]="Canceled","Not Required",IF(AND([@[Driver Check]]="OK",[@[Vehicle Check]]="OK",[@[Schedule Check]]="OK"),"OK","Review")))</f>
        <v/>
      </c>
      <c r="Y361" s="58">
        <f>IF(OR([@[Service Date]]="",[@[Scheduled Start]]=""),"",IFERROR([@[Service Date]]+[@[Scheduled Start]],""))</f>
        <v/>
      </c>
      <c r="Z361" s="58">
        <f>IF(OR([@[Service Date]]="",[@[Scheduled Start]]="",[@[Scheduled End]]=""),"",IFERROR([@[Service Date]]+[@[Scheduled End]]+IF([@[Scheduled End]]&lt;[@[Scheduled Start]],1,0),""))</f>
        <v/>
      </c>
    </row>
    <row r="362">
      <c r="A362" s="26" t="n"/>
      <c r="B362" s="56" t="n"/>
      <c r="C362" s="23">
        <f>IF([@[Service Date]]="","",TEXT([@[Service Date]],"ddd"))</f>
        <v/>
      </c>
      <c r="D362" s="26" t="n"/>
      <c r="E362" s="24">
        <f>IF([@[Route ID]]="","",IFERROR(INDEX(tblRoutes[Route Name],MATCH([@[Route ID]],tblRoutes[Route ID],0)),"Not Found"))</f>
        <v/>
      </c>
      <c r="F362" s="24">
        <f>IF([@[Route ID]]="","",IFERROR(INDEX(tblRoutes[Origin],MATCH([@[Route ID]],tblRoutes[Route ID],0)),"Not Found"))</f>
        <v/>
      </c>
      <c r="G362" s="24">
        <f>IF([@[Route ID]]="","",IFERROR(INDEX(tblRoutes[Destination],MATCH([@[Route ID]],tblRoutes[Route ID],0)),"Not Found"))</f>
        <v/>
      </c>
      <c r="H362" s="28" t="n"/>
      <c r="I362" s="28" t="n"/>
      <c r="J362" s="25">
        <f>IF(OR([@[Start Date/Time]]="",[@[End Date/Time]]=""),"",IFERROR(([@[End Date/Time]]-[@[Start Date/Time]])*24,""))</f>
        <v/>
      </c>
      <c r="K362" s="26" t="n"/>
      <c r="L362" s="24">
        <f>IF([@[Driver ID]]="","",IFERROR(INDEX(tblDrivers[Driver Name],MATCH([@[Driver ID]],tblDrivers[Driver ID],0)),"Not Found"))</f>
        <v/>
      </c>
      <c r="M362" s="26" t="n"/>
      <c r="N362" s="24">
        <f>IF([@[Vehicle ID]]="","",IFERROR(INDEX(tblVehicles[Unit Description],MATCH([@[Vehicle ID]],tblVehicles[Vehicle ID],0)),"Not Found"))</f>
        <v/>
      </c>
      <c r="O362" s="53">
        <f>IF([@[Route ID]]="","",IFERROR(INDEX(tblRoutes[Scheduled Miles],MATCH([@[Route ID]],tblRoutes[Route ID],0)),""))</f>
        <v/>
      </c>
      <c r="P362" s="16">
        <f>IF([@[Route ID]]="","",IFERROR(INDEX(tblRoutes[Planned Stops],MATCH([@[Route ID]],tblRoutes[Route ID],0)),""))</f>
        <v/>
      </c>
      <c r="Q362" s="53">
        <f>IF(OR([@[Scheduled Miles]]="",[@[Vehicle ID]]=""),"",IFERROR([@[Scheduled Miles]]/INDEX(tblVehicles[MPG],MATCH([@[Vehicle ID]],tblVehicles[Vehicle ID],0)),""))</f>
        <v/>
      </c>
      <c r="R362" s="57">
        <f>IF(OR([@[Estimated Gallons]]="",[@[Estimated Hours]]="",[@[Driver ID]]=""),"",IFERROR([@[Estimated Gallons]]*'Settings'!$B$4+[@[Scheduled Miles]]*'Settings'!$B$5+[@[Estimated Hours]]*INDEX(tblDrivers[Hourly Rate],MATCH([@[Driver ID]],tblDrivers[Driver ID],0)),""))</f>
        <v/>
      </c>
      <c r="S362" s="26" t="n"/>
      <c r="T362" s="30" t="n"/>
      <c r="U36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6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6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62" s="23">
        <f>IF(COUNTA([@[Roster ID]],[@[Service Date]],[@[Route ID]],[@[Scheduled Start]],[@[Scheduled End]],[@[Driver ID]],[@[Vehicle ID]],[@Status],[@[Dispatch Notes]])=0,"",IF([@Status]="Canceled","Not Required",IF(AND([@[Driver Check]]="OK",[@[Vehicle Check]]="OK",[@[Schedule Check]]="OK"),"OK","Review")))</f>
        <v/>
      </c>
      <c r="Y362" s="58">
        <f>IF(OR([@[Service Date]]="",[@[Scheduled Start]]=""),"",IFERROR([@[Service Date]]+[@[Scheduled Start]],""))</f>
        <v/>
      </c>
      <c r="Z362" s="58">
        <f>IF(OR([@[Service Date]]="",[@[Scheduled Start]]="",[@[Scheduled End]]=""),"",IFERROR([@[Service Date]]+[@[Scheduled End]]+IF([@[Scheduled End]]&lt;[@[Scheduled Start]],1,0),""))</f>
        <v/>
      </c>
    </row>
    <row r="363">
      <c r="A363" s="26" t="n"/>
      <c r="B363" s="56" t="n"/>
      <c r="C363" s="23">
        <f>IF([@[Service Date]]="","",TEXT([@[Service Date]],"ddd"))</f>
        <v/>
      </c>
      <c r="D363" s="26" t="n"/>
      <c r="E363" s="24">
        <f>IF([@[Route ID]]="","",IFERROR(INDEX(tblRoutes[Route Name],MATCH([@[Route ID]],tblRoutes[Route ID],0)),"Not Found"))</f>
        <v/>
      </c>
      <c r="F363" s="24">
        <f>IF([@[Route ID]]="","",IFERROR(INDEX(tblRoutes[Origin],MATCH([@[Route ID]],tblRoutes[Route ID],0)),"Not Found"))</f>
        <v/>
      </c>
      <c r="G363" s="24">
        <f>IF([@[Route ID]]="","",IFERROR(INDEX(tblRoutes[Destination],MATCH([@[Route ID]],tblRoutes[Route ID],0)),"Not Found"))</f>
        <v/>
      </c>
      <c r="H363" s="28" t="n"/>
      <c r="I363" s="28" t="n"/>
      <c r="J363" s="25">
        <f>IF(OR([@[Start Date/Time]]="",[@[End Date/Time]]=""),"",IFERROR(([@[End Date/Time]]-[@[Start Date/Time]])*24,""))</f>
        <v/>
      </c>
      <c r="K363" s="26" t="n"/>
      <c r="L363" s="24">
        <f>IF([@[Driver ID]]="","",IFERROR(INDEX(tblDrivers[Driver Name],MATCH([@[Driver ID]],tblDrivers[Driver ID],0)),"Not Found"))</f>
        <v/>
      </c>
      <c r="M363" s="26" t="n"/>
      <c r="N363" s="24">
        <f>IF([@[Vehicle ID]]="","",IFERROR(INDEX(tblVehicles[Unit Description],MATCH([@[Vehicle ID]],tblVehicles[Vehicle ID],0)),"Not Found"))</f>
        <v/>
      </c>
      <c r="O363" s="53">
        <f>IF([@[Route ID]]="","",IFERROR(INDEX(tblRoutes[Scheduled Miles],MATCH([@[Route ID]],tblRoutes[Route ID],0)),""))</f>
        <v/>
      </c>
      <c r="P363" s="16">
        <f>IF([@[Route ID]]="","",IFERROR(INDEX(tblRoutes[Planned Stops],MATCH([@[Route ID]],tblRoutes[Route ID],0)),""))</f>
        <v/>
      </c>
      <c r="Q363" s="53">
        <f>IF(OR([@[Scheduled Miles]]="",[@[Vehicle ID]]=""),"",IFERROR([@[Scheduled Miles]]/INDEX(tblVehicles[MPG],MATCH([@[Vehicle ID]],tblVehicles[Vehicle ID],0)),""))</f>
        <v/>
      </c>
      <c r="R363" s="57">
        <f>IF(OR([@[Estimated Gallons]]="",[@[Estimated Hours]]="",[@[Driver ID]]=""),"",IFERROR([@[Estimated Gallons]]*'Settings'!$B$4+[@[Scheduled Miles]]*'Settings'!$B$5+[@[Estimated Hours]]*INDEX(tblDrivers[Hourly Rate],MATCH([@[Driver ID]],tblDrivers[Driver ID],0)),""))</f>
        <v/>
      </c>
      <c r="S363" s="26" t="n"/>
      <c r="T363" s="30" t="n"/>
      <c r="U36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6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6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63" s="23">
        <f>IF(COUNTA([@[Roster ID]],[@[Service Date]],[@[Route ID]],[@[Scheduled Start]],[@[Scheduled End]],[@[Driver ID]],[@[Vehicle ID]],[@Status],[@[Dispatch Notes]])=0,"",IF([@Status]="Canceled","Not Required",IF(AND([@[Driver Check]]="OK",[@[Vehicle Check]]="OK",[@[Schedule Check]]="OK"),"OK","Review")))</f>
        <v/>
      </c>
      <c r="Y363" s="58">
        <f>IF(OR([@[Service Date]]="",[@[Scheduled Start]]=""),"",IFERROR([@[Service Date]]+[@[Scheduled Start]],""))</f>
        <v/>
      </c>
      <c r="Z363" s="58">
        <f>IF(OR([@[Service Date]]="",[@[Scheduled Start]]="",[@[Scheduled End]]=""),"",IFERROR([@[Service Date]]+[@[Scheduled End]]+IF([@[Scheduled End]]&lt;[@[Scheduled Start]],1,0),""))</f>
        <v/>
      </c>
    </row>
    <row r="364">
      <c r="A364" s="26" t="n"/>
      <c r="B364" s="56" t="n"/>
      <c r="C364" s="23">
        <f>IF([@[Service Date]]="","",TEXT([@[Service Date]],"ddd"))</f>
        <v/>
      </c>
      <c r="D364" s="26" t="n"/>
      <c r="E364" s="24">
        <f>IF([@[Route ID]]="","",IFERROR(INDEX(tblRoutes[Route Name],MATCH([@[Route ID]],tblRoutes[Route ID],0)),"Not Found"))</f>
        <v/>
      </c>
      <c r="F364" s="24">
        <f>IF([@[Route ID]]="","",IFERROR(INDEX(tblRoutes[Origin],MATCH([@[Route ID]],tblRoutes[Route ID],0)),"Not Found"))</f>
        <v/>
      </c>
      <c r="G364" s="24">
        <f>IF([@[Route ID]]="","",IFERROR(INDEX(tblRoutes[Destination],MATCH([@[Route ID]],tblRoutes[Route ID],0)),"Not Found"))</f>
        <v/>
      </c>
      <c r="H364" s="28" t="n"/>
      <c r="I364" s="28" t="n"/>
      <c r="J364" s="25">
        <f>IF(OR([@[Start Date/Time]]="",[@[End Date/Time]]=""),"",IFERROR(([@[End Date/Time]]-[@[Start Date/Time]])*24,""))</f>
        <v/>
      </c>
      <c r="K364" s="26" t="n"/>
      <c r="L364" s="24">
        <f>IF([@[Driver ID]]="","",IFERROR(INDEX(tblDrivers[Driver Name],MATCH([@[Driver ID]],tblDrivers[Driver ID],0)),"Not Found"))</f>
        <v/>
      </c>
      <c r="M364" s="26" t="n"/>
      <c r="N364" s="24">
        <f>IF([@[Vehicle ID]]="","",IFERROR(INDEX(tblVehicles[Unit Description],MATCH([@[Vehicle ID]],tblVehicles[Vehicle ID],0)),"Not Found"))</f>
        <v/>
      </c>
      <c r="O364" s="53">
        <f>IF([@[Route ID]]="","",IFERROR(INDEX(tblRoutes[Scheduled Miles],MATCH([@[Route ID]],tblRoutes[Route ID],0)),""))</f>
        <v/>
      </c>
      <c r="P364" s="16">
        <f>IF([@[Route ID]]="","",IFERROR(INDEX(tblRoutes[Planned Stops],MATCH([@[Route ID]],tblRoutes[Route ID],0)),""))</f>
        <v/>
      </c>
      <c r="Q364" s="53">
        <f>IF(OR([@[Scheduled Miles]]="",[@[Vehicle ID]]=""),"",IFERROR([@[Scheduled Miles]]/INDEX(tblVehicles[MPG],MATCH([@[Vehicle ID]],tblVehicles[Vehicle ID],0)),""))</f>
        <v/>
      </c>
      <c r="R364" s="57">
        <f>IF(OR([@[Estimated Gallons]]="",[@[Estimated Hours]]="",[@[Driver ID]]=""),"",IFERROR([@[Estimated Gallons]]*'Settings'!$B$4+[@[Scheduled Miles]]*'Settings'!$B$5+[@[Estimated Hours]]*INDEX(tblDrivers[Hourly Rate],MATCH([@[Driver ID]],tblDrivers[Driver ID],0)),""))</f>
        <v/>
      </c>
      <c r="S364" s="26" t="n"/>
      <c r="T364" s="30" t="n"/>
      <c r="U36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6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6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64" s="23">
        <f>IF(COUNTA([@[Roster ID]],[@[Service Date]],[@[Route ID]],[@[Scheduled Start]],[@[Scheduled End]],[@[Driver ID]],[@[Vehicle ID]],[@Status],[@[Dispatch Notes]])=0,"",IF([@Status]="Canceled","Not Required",IF(AND([@[Driver Check]]="OK",[@[Vehicle Check]]="OK",[@[Schedule Check]]="OK"),"OK","Review")))</f>
        <v/>
      </c>
      <c r="Y364" s="58">
        <f>IF(OR([@[Service Date]]="",[@[Scheduled Start]]=""),"",IFERROR([@[Service Date]]+[@[Scheduled Start]],""))</f>
        <v/>
      </c>
      <c r="Z364" s="58">
        <f>IF(OR([@[Service Date]]="",[@[Scheduled Start]]="",[@[Scheduled End]]=""),"",IFERROR([@[Service Date]]+[@[Scheduled End]]+IF([@[Scheduled End]]&lt;[@[Scheduled Start]],1,0),""))</f>
        <v/>
      </c>
    </row>
    <row r="365">
      <c r="A365" s="26" t="n"/>
      <c r="B365" s="56" t="n"/>
      <c r="C365" s="23">
        <f>IF([@[Service Date]]="","",TEXT([@[Service Date]],"ddd"))</f>
        <v/>
      </c>
      <c r="D365" s="26" t="n"/>
      <c r="E365" s="24">
        <f>IF([@[Route ID]]="","",IFERROR(INDEX(tblRoutes[Route Name],MATCH([@[Route ID]],tblRoutes[Route ID],0)),"Not Found"))</f>
        <v/>
      </c>
      <c r="F365" s="24">
        <f>IF([@[Route ID]]="","",IFERROR(INDEX(tblRoutes[Origin],MATCH([@[Route ID]],tblRoutes[Route ID],0)),"Not Found"))</f>
        <v/>
      </c>
      <c r="G365" s="24">
        <f>IF([@[Route ID]]="","",IFERROR(INDEX(tblRoutes[Destination],MATCH([@[Route ID]],tblRoutes[Route ID],0)),"Not Found"))</f>
        <v/>
      </c>
      <c r="H365" s="28" t="n"/>
      <c r="I365" s="28" t="n"/>
      <c r="J365" s="25">
        <f>IF(OR([@[Start Date/Time]]="",[@[End Date/Time]]=""),"",IFERROR(([@[End Date/Time]]-[@[Start Date/Time]])*24,""))</f>
        <v/>
      </c>
      <c r="K365" s="26" t="n"/>
      <c r="L365" s="24">
        <f>IF([@[Driver ID]]="","",IFERROR(INDEX(tblDrivers[Driver Name],MATCH([@[Driver ID]],tblDrivers[Driver ID],0)),"Not Found"))</f>
        <v/>
      </c>
      <c r="M365" s="26" t="n"/>
      <c r="N365" s="24">
        <f>IF([@[Vehicle ID]]="","",IFERROR(INDEX(tblVehicles[Unit Description],MATCH([@[Vehicle ID]],tblVehicles[Vehicle ID],0)),"Not Found"))</f>
        <v/>
      </c>
      <c r="O365" s="53">
        <f>IF([@[Route ID]]="","",IFERROR(INDEX(tblRoutes[Scheduled Miles],MATCH([@[Route ID]],tblRoutes[Route ID],0)),""))</f>
        <v/>
      </c>
      <c r="P365" s="16">
        <f>IF([@[Route ID]]="","",IFERROR(INDEX(tblRoutes[Planned Stops],MATCH([@[Route ID]],tblRoutes[Route ID],0)),""))</f>
        <v/>
      </c>
      <c r="Q365" s="53">
        <f>IF(OR([@[Scheduled Miles]]="",[@[Vehicle ID]]=""),"",IFERROR([@[Scheduled Miles]]/INDEX(tblVehicles[MPG],MATCH([@[Vehicle ID]],tblVehicles[Vehicle ID],0)),""))</f>
        <v/>
      </c>
      <c r="R365" s="57">
        <f>IF(OR([@[Estimated Gallons]]="",[@[Estimated Hours]]="",[@[Driver ID]]=""),"",IFERROR([@[Estimated Gallons]]*'Settings'!$B$4+[@[Scheduled Miles]]*'Settings'!$B$5+[@[Estimated Hours]]*INDEX(tblDrivers[Hourly Rate],MATCH([@[Driver ID]],tblDrivers[Driver ID],0)),""))</f>
        <v/>
      </c>
      <c r="S365" s="26" t="n"/>
      <c r="T365" s="30" t="n"/>
      <c r="U36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6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6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65" s="23">
        <f>IF(COUNTA([@[Roster ID]],[@[Service Date]],[@[Route ID]],[@[Scheduled Start]],[@[Scheduled End]],[@[Driver ID]],[@[Vehicle ID]],[@Status],[@[Dispatch Notes]])=0,"",IF([@Status]="Canceled","Not Required",IF(AND([@[Driver Check]]="OK",[@[Vehicle Check]]="OK",[@[Schedule Check]]="OK"),"OK","Review")))</f>
        <v/>
      </c>
      <c r="Y365" s="58">
        <f>IF(OR([@[Service Date]]="",[@[Scheduled Start]]=""),"",IFERROR([@[Service Date]]+[@[Scheduled Start]],""))</f>
        <v/>
      </c>
      <c r="Z365" s="58">
        <f>IF(OR([@[Service Date]]="",[@[Scheduled Start]]="",[@[Scheduled End]]=""),"",IFERROR([@[Service Date]]+[@[Scheduled End]]+IF([@[Scheduled End]]&lt;[@[Scheduled Start]],1,0),""))</f>
        <v/>
      </c>
    </row>
    <row r="366">
      <c r="A366" s="26" t="n"/>
      <c r="B366" s="56" t="n"/>
      <c r="C366" s="23">
        <f>IF([@[Service Date]]="","",TEXT([@[Service Date]],"ddd"))</f>
        <v/>
      </c>
      <c r="D366" s="26" t="n"/>
      <c r="E366" s="24">
        <f>IF([@[Route ID]]="","",IFERROR(INDEX(tblRoutes[Route Name],MATCH([@[Route ID]],tblRoutes[Route ID],0)),"Not Found"))</f>
        <v/>
      </c>
      <c r="F366" s="24">
        <f>IF([@[Route ID]]="","",IFERROR(INDEX(tblRoutes[Origin],MATCH([@[Route ID]],tblRoutes[Route ID],0)),"Not Found"))</f>
        <v/>
      </c>
      <c r="G366" s="24">
        <f>IF([@[Route ID]]="","",IFERROR(INDEX(tblRoutes[Destination],MATCH([@[Route ID]],tblRoutes[Route ID],0)),"Not Found"))</f>
        <v/>
      </c>
      <c r="H366" s="28" t="n"/>
      <c r="I366" s="28" t="n"/>
      <c r="J366" s="25">
        <f>IF(OR([@[Start Date/Time]]="",[@[End Date/Time]]=""),"",IFERROR(([@[End Date/Time]]-[@[Start Date/Time]])*24,""))</f>
        <v/>
      </c>
      <c r="K366" s="26" t="n"/>
      <c r="L366" s="24">
        <f>IF([@[Driver ID]]="","",IFERROR(INDEX(tblDrivers[Driver Name],MATCH([@[Driver ID]],tblDrivers[Driver ID],0)),"Not Found"))</f>
        <v/>
      </c>
      <c r="M366" s="26" t="n"/>
      <c r="N366" s="24">
        <f>IF([@[Vehicle ID]]="","",IFERROR(INDEX(tblVehicles[Unit Description],MATCH([@[Vehicle ID]],tblVehicles[Vehicle ID],0)),"Not Found"))</f>
        <v/>
      </c>
      <c r="O366" s="53">
        <f>IF([@[Route ID]]="","",IFERROR(INDEX(tblRoutes[Scheduled Miles],MATCH([@[Route ID]],tblRoutes[Route ID],0)),""))</f>
        <v/>
      </c>
      <c r="P366" s="16">
        <f>IF([@[Route ID]]="","",IFERROR(INDEX(tblRoutes[Planned Stops],MATCH([@[Route ID]],tblRoutes[Route ID],0)),""))</f>
        <v/>
      </c>
      <c r="Q366" s="53">
        <f>IF(OR([@[Scheduled Miles]]="",[@[Vehicle ID]]=""),"",IFERROR([@[Scheduled Miles]]/INDEX(tblVehicles[MPG],MATCH([@[Vehicle ID]],tblVehicles[Vehicle ID],0)),""))</f>
        <v/>
      </c>
      <c r="R366" s="57">
        <f>IF(OR([@[Estimated Gallons]]="",[@[Estimated Hours]]="",[@[Driver ID]]=""),"",IFERROR([@[Estimated Gallons]]*'Settings'!$B$4+[@[Scheduled Miles]]*'Settings'!$B$5+[@[Estimated Hours]]*INDEX(tblDrivers[Hourly Rate],MATCH([@[Driver ID]],tblDrivers[Driver ID],0)),""))</f>
        <v/>
      </c>
      <c r="S366" s="26" t="n"/>
      <c r="T366" s="30" t="n"/>
      <c r="U36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6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6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66" s="23">
        <f>IF(COUNTA([@[Roster ID]],[@[Service Date]],[@[Route ID]],[@[Scheduled Start]],[@[Scheduled End]],[@[Driver ID]],[@[Vehicle ID]],[@Status],[@[Dispatch Notes]])=0,"",IF([@Status]="Canceled","Not Required",IF(AND([@[Driver Check]]="OK",[@[Vehicle Check]]="OK",[@[Schedule Check]]="OK"),"OK","Review")))</f>
        <v/>
      </c>
      <c r="Y366" s="58">
        <f>IF(OR([@[Service Date]]="",[@[Scheduled Start]]=""),"",IFERROR([@[Service Date]]+[@[Scheduled Start]],""))</f>
        <v/>
      </c>
      <c r="Z366" s="58">
        <f>IF(OR([@[Service Date]]="",[@[Scheduled Start]]="",[@[Scheduled End]]=""),"",IFERROR([@[Service Date]]+[@[Scheduled End]]+IF([@[Scheduled End]]&lt;[@[Scheduled Start]],1,0),""))</f>
        <v/>
      </c>
    </row>
    <row r="367">
      <c r="A367" s="26" t="n"/>
      <c r="B367" s="56" t="n"/>
      <c r="C367" s="23">
        <f>IF([@[Service Date]]="","",TEXT([@[Service Date]],"ddd"))</f>
        <v/>
      </c>
      <c r="D367" s="26" t="n"/>
      <c r="E367" s="24">
        <f>IF([@[Route ID]]="","",IFERROR(INDEX(tblRoutes[Route Name],MATCH([@[Route ID]],tblRoutes[Route ID],0)),"Not Found"))</f>
        <v/>
      </c>
      <c r="F367" s="24">
        <f>IF([@[Route ID]]="","",IFERROR(INDEX(tblRoutes[Origin],MATCH([@[Route ID]],tblRoutes[Route ID],0)),"Not Found"))</f>
        <v/>
      </c>
      <c r="G367" s="24">
        <f>IF([@[Route ID]]="","",IFERROR(INDEX(tblRoutes[Destination],MATCH([@[Route ID]],tblRoutes[Route ID],0)),"Not Found"))</f>
        <v/>
      </c>
      <c r="H367" s="28" t="n"/>
      <c r="I367" s="28" t="n"/>
      <c r="J367" s="25">
        <f>IF(OR([@[Start Date/Time]]="",[@[End Date/Time]]=""),"",IFERROR(([@[End Date/Time]]-[@[Start Date/Time]])*24,""))</f>
        <v/>
      </c>
      <c r="K367" s="26" t="n"/>
      <c r="L367" s="24">
        <f>IF([@[Driver ID]]="","",IFERROR(INDEX(tblDrivers[Driver Name],MATCH([@[Driver ID]],tblDrivers[Driver ID],0)),"Not Found"))</f>
        <v/>
      </c>
      <c r="M367" s="26" t="n"/>
      <c r="N367" s="24">
        <f>IF([@[Vehicle ID]]="","",IFERROR(INDEX(tblVehicles[Unit Description],MATCH([@[Vehicle ID]],tblVehicles[Vehicle ID],0)),"Not Found"))</f>
        <v/>
      </c>
      <c r="O367" s="53">
        <f>IF([@[Route ID]]="","",IFERROR(INDEX(tblRoutes[Scheduled Miles],MATCH([@[Route ID]],tblRoutes[Route ID],0)),""))</f>
        <v/>
      </c>
      <c r="P367" s="16">
        <f>IF([@[Route ID]]="","",IFERROR(INDEX(tblRoutes[Planned Stops],MATCH([@[Route ID]],tblRoutes[Route ID],0)),""))</f>
        <v/>
      </c>
      <c r="Q367" s="53">
        <f>IF(OR([@[Scheduled Miles]]="",[@[Vehicle ID]]=""),"",IFERROR([@[Scheduled Miles]]/INDEX(tblVehicles[MPG],MATCH([@[Vehicle ID]],tblVehicles[Vehicle ID],0)),""))</f>
        <v/>
      </c>
      <c r="R367" s="57">
        <f>IF(OR([@[Estimated Gallons]]="",[@[Estimated Hours]]="",[@[Driver ID]]=""),"",IFERROR([@[Estimated Gallons]]*'Settings'!$B$4+[@[Scheduled Miles]]*'Settings'!$B$5+[@[Estimated Hours]]*INDEX(tblDrivers[Hourly Rate],MATCH([@[Driver ID]],tblDrivers[Driver ID],0)),""))</f>
        <v/>
      </c>
      <c r="S367" s="26" t="n"/>
      <c r="T367" s="30" t="n"/>
      <c r="U36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6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6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67" s="23">
        <f>IF(COUNTA([@[Roster ID]],[@[Service Date]],[@[Route ID]],[@[Scheduled Start]],[@[Scheduled End]],[@[Driver ID]],[@[Vehicle ID]],[@Status],[@[Dispatch Notes]])=0,"",IF([@Status]="Canceled","Not Required",IF(AND([@[Driver Check]]="OK",[@[Vehicle Check]]="OK",[@[Schedule Check]]="OK"),"OK","Review")))</f>
        <v/>
      </c>
      <c r="Y367" s="58">
        <f>IF(OR([@[Service Date]]="",[@[Scheduled Start]]=""),"",IFERROR([@[Service Date]]+[@[Scheduled Start]],""))</f>
        <v/>
      </c>
      <c r="Z367" s="58">
        <f>IF(OR([@[Service Date]]="",[@[Scheduled Start]]="",[@[Scheduled End]]=""),"",IFERROR([@[Service Date]]+[@[Scheduled End]]+IF([@[Scheduled End]]&lt;[@[Scheduled Start]],1,0),""))</f>
        <v/>
      </c>
    </row>
    <row r="368">
      <c r="A368" s="26" t="n"/>
      <c r="B368" s="56" t="n"/>
      <c r="C368" s="23">
        <f>IF([@[Service Date]]="","",TEXT([@[Service Date]],"ddd"))</f>
        <v/>
      </c>
      <c r="D368" s="26" t="n"/>
      <c r="E368" s="24">
        <f>IF([@[Route ID]]="","",IFERROR(INDEX(tblRoutes[Route Name],MATCH([@[Route ID]],tblRoutes[Route ID],0)),"Not Found"))</f>
        <v/>
      </c>
      <c r="F368" s="24">
        <f>IF([@[Route ID]]="","",IFERROR(INDEX(tblRoutes[Origin],MATCH([@[Route ID]],tblRoutes[Route ID],0)),"Not Found"))</f>
        <v/>
      </c>
      <c r="G368" s="24">
        <f>IF([@[Route ID]]="","",IFERROR(INDEX(tblRoutes[Destination],MATCH([@[Route ID]],tblRoutes[Route ID],0)),"Not Found"))</f>
        <v/>
      </c>
      <c r="H368" s="28" t="n"/>
      <c r="I368" s="28" t="n"/>
      <c r="J368" s="25">
        <f>IF(OR([@[Start Date/Time]]="",[@[End Date/Time]]=""),"",IFERROR(([@[End Date/Time]]-[@[Start Date/Time]])*24,""))</f>
        <v/>
      </c>
      <c r="K368" s="26" t="n"/>
      <c r="L368" s="24">
        <f>IF([@[Driver ID]]="","",IFERROR(INDEX(tblDrivers[Driver Name],MATCH([@[Driver ID]],tblDrivers[Driver ID],0)),"Not Found"))</f>
        <v/>
      </c>
      <c r="M368" s="26" t="n"/>
      <c r="N368" s="24">
        <f>IF([@[Vehicle ID]]="","",IFERROR(INDEX(tblVehicles[Unit Description],MATCH([@[Vehicle ID]],tblVehicles[Vehicle ID],0)),"Not Found"))</f>
        <v/>
      </c>
      <c r="O368" s="53">
        <f>IF([@[Route ID]]="","",IFERROR(INDEX(tblRoutes[Scheduled Miles],MATCH([@[Route ID]],tblRoutes[Route ID],0)),""))</f>
        <v/>
      </c>
      <c r="P368" s="16">
        <f>IF([@[Route ID]]="","",IFERROR(INDEX(tblRoutes[Planned Stops],MATCH([@[Route ID]],tblRoutes[Route ID],0)),""))</f>
        <v/>
      </c>
      <c r="Q368" s="53">
        <f>IF(OR([@[Scheduled Miles]]="",[@[Vehicle ID]]=""),"",IFERROR([@[Scheduled Miles]]/INDEX(tblVehicles[MPG],MATCH([@[Vehicle ID]],tblVehicles[Vehicle ID],0)),""))</f>
        <v/>
      </c>
      <c r="R368" s="57">
        <f>IF(OR([@[Estimated Gallons]]="",[@[Estimated Hours]]="",[@[Driver ID]]=""),"",IFERROR([@[Estimated Gallons]]*'Settings'!$B$4+[@[Scheduled Miles]]*'Settings'!$B$5+[@[Estimated Hours]]*INDEX(tblDrivers[Hourly Rate],MATCH([@[Driver ID]],tblDrivers[Driver ID],0)),""))</f>
        <v/>
      </c>
      <c r="S368" s="26" t="n"/>
      <c r="T368" s="30" t="n"/>
      <c r="U36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6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6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68" s="23">
        <f>IF(COUNTA([@[Roster ID]],[@[Service Date]],[@[Route ID]],[@[Scheduled Start]],[@[Scheduled End]],[@[Driver ID]],[@[Vehicle ID]],[@Status],[@[Dispatch Notes]])=0,"",IF([@Status]="Canceled","Not Required",IF(AND([@[Driver Check]]="OK",[@[Vehicle Check]]="OK",[@[Schedule Check]]="OK"),"OK","Review")))</f>
        <v/>
      </c>
      <c r="Y368" s="58">
        <f>IF(OR([@[Service Date]]="",[@[Scheduled Start]]=""),"",IFERROR([@[Service Date]]+[@[Scheduled Start]],""))</f>
        <v/>
      </c>
      <c r="Z368" s="58">
        <f>IF(OR([@[Service Date]]="",[@[Scheduled Start]]="",[@[Scheduled End]]=""),"",IFERROR([@[Service Date]]+[@[Scheduled End]]+IF([@[Scheduled End]]&lt;[@[Scheduled Start]],1,0),""))</f>
        <v/>
      </c>
    </row>
    <row r="369">
      <c r="A369" s="26" t="n"/>
      <c r="B369" s="56" t="n"/>
      <c r="C369" s="23">
        <f>IF([@[Service Date]]="","",TEXT([@[Service Date]],"ddd"))</f>
        <v/>
      </c>
      <c r="D369" s="26" t="n"/>
      <c r="E369" s="24">
        <f>IF([@[Route ID]]="","",IFERROR(INDEX(tblRoutes[Route Name],MATCH([@[Route ID]],tblRoutes[Route ID],0)),"Not Found"))</f>
        <v/>
      </c>
      <c r="F369" s="24">
        <f>IF([@[Route ID]]="","",IFERROR(INDEX(tblRoutes[Origin],MATCH([@[Route ID]],tblRoutes[Route ID],0)),"Not Found"))</f>
        <v/>
      </c>
      <c r="G369" s="24">
        <f>IF([@[Route ID]]="","",IFERROR(INDEX(tblRoutes[Destination],MATCH([@[Route ID]],tblRoutes[Route ID],0)),"Not Found"))</f>
        <v/>
      </c>
      <c r="H369" s="28" t="n"/>
      <c r="I369" s="28" t="n"/>
      <c r="J369" s="25">
        <f>IF(OR([@[Start Date/Time]]="",[@[End Date/Time]]=""),"",IFERROR(([@[End Date/Time]]-[@[Start Date/Time]])*24,""))</f>
        <v/>
      </c>
      <c r="K369" s="26" t="n"/>
      <c r="L369" s="24">
        <f>IF([@[Driver ID]]="","",IFERROR(INDEX(tblDrivers[Driver Name],MATCH([@[Driver ID]],tblDrivers[Driver ID],0)),"Not Found"))</f>
        <v/>
      </c>
      <c r="M369" s="26" t="n"/>
      <c r="N369" s="24">
        <f>IF([@[Vehicle ID]]="","",IFERROR(INDEX(tblVehicles[Unit Description],MATCH([@[Vehicle ID]],tblVehicles[Vehicle ID],0)),"Not Found"))</f>
        <v/>
      </c>
      <c r="O369" s="53">
        <f>IF([@[Route ID]]="","",IFERROR(INDEX(tblRoutes[Scheduled Miles],MATCH([@[Route ID]],tblRoutes[Route ID],0)),""))</f>
        <v/>
      </c>
      <c r="P369" s="16">
        <f>IF([@[Route ID]]="","",IFERROR(INDEX(tblRoutes[Planned Stops],MATCH([@[Route ID]],tblRoutes[Route ID],0)),""))</f>
        <v/>
      </c>
      <c r="Q369" s="53">
        <f>IF(OR([@[Scheduled Miles]]="",[@[Vehicle ID]]=""),"",IFERROR([@[Scheduled Miles]]/INDEX(tblVehicles[MPG],MATCH([@[Vehicle ID]],tblVehicles[Vehicle ID],0)),""))</f>
        <v/>
      </c>
      <c r="R369" s="57">
        <f>IF(OR([@[Estimated Gallons]]="",[@[Estimated Hours]]="",[@[Driver ID]]=""),"",IFERROR([@[Estimated Gallons]]*'Settings'!$B$4+[@[Scheduled Miles]]*'Settings'!$B$5+[@[Estimated Hours]]*INDEX(tblDrivers[Hourly Rate],MATCH([@[Driver ID]],tblDrivers[Driver ID],0)),""))</f>
        <v/>
      </c>
      <c r="S369" s="26" t="n"/>
      <c r="T369" s="30" t="n"/>
      <c r="U36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6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6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69" s="23">
        <f>IF(COUNTA([@[Roster ID]],[@[Service Date]],[@[Route ID]],[@[Scheduled Start]],[@[Scheduled End]],[@[Driver ID]],[@[Vehicle ID]],[@Status],[@[Dispatch Notes]])=0,"",IF([@Status]="Canceled","Not Required",IF(AND([@[Driver Check]]="OK",[@[Vehicle Check]]="OK",[@[Schedule Check]]="OK"),"OK","Review")))</f>
        <v/>
      </c>
      <c r="Y369" s="58">
        <f>IF(OR([@[Service Date]]="",[@[Scheduled Start]]=""),"",IFERROR([@[Service Date]]+[@[Scheduled Start]],""))</f>
        <v/>
      </c>
      <c r="Z369" s="58">
        <f>IF(OR([@[Service Date]]="",[@[Scheduled Start]]="",[@[Scheduled End]]=""),"",IFERROR([@[Service Date]]+[@[Scheduled End]]+IF([@[Scheduled End]]&lt;[@[Scheduled Start]],1,0),""))</f>
        <v/>
      </c>
    </row>
    <row r="370">
      <c r="A370" s="26" t="n"/>
      <c r="B370" s="56" t="n"/>
      <c r="C370" s="23">
        <f>IF([@[Service Date]]="","",TEXT([@[Service Date]],"ddd"))</f>
        <v/>
      </c>
      <c r="D370" s="26" t="n"/>
      <c r="E370" s="24">
        <f>IF([@[Route ID]]="","",IFERROR(INDEX(tblRoutes[Route Name],MATCH([@[Route ID]],tblRoutes[Route ID],0)),"Not Found"))</f>
        <v/>
      </c>
      <c r="F370" s="24">
        <f>IF([@[Route ID]]="","",IFERROR(INDEX(tblRoutes[Origin],MATCH([@[Route ID]],tblRoutes[Route ID],0)),"Not Found"))</f>
        <v/>
      </c>
      <c r="G370" s="24">
        <f>IF([@[Route ID]]="","",IFERROR(INDEX(tblRoutes[Destination],MATCH([@[Route ID]],tblRoutes[Route ID],0)),"Not Found"))</f>
        <v/>
      </c>
      <c r="H370" s="28" t="n"/>
      <c r="I370" s="28" t="n"/>
      <c r="J370" s="25">
        <f>IF(OR([@[Start Date/Time]]="",[@[End Date/Time]]=""),"",IFERROR(([@[End Date/Time]]-[@[Start Date/Time]])*24,""))</f>
        <v/>
      </c>
      <c r="K370" s="26" t="n"/>
      <c r="L370" s="24">
        <f>IF([@[Driver ID]]="","",IFERROR(INDEX(tblDrivers[Driver Name],MATCH([@[Driver ID]],tblDrivers[Driver ID],0)),"Not Found"))</f>
        <v/>
      </c>
      <c r="M370" s="26" t="n"/>
      <c r="N370" s="24">
        <f>IF([@[Vehicle ID]]="","",IFERROR(INDEX(tblVehicles[Unit Description],MATCH([@[Vehicle ID]],tblVehicles[Vehicle ID],0)),"Not Found"))</f>
        <v/>
      </c>
      <c r="O370" s="53">
        <f>IF([@[Route ID]]="","",IFERROR(INDEX(tblRoutes[Scheduled Miles],MATCH([@[Route ID]],tblRoutes[Route ID],0)),""))</f>
        <v/>
      </c>
      <c r="P370" s="16">
        <f>IF([@[Route ID]]="","",IFERROR(INDEX(tblRoutes[Planned Stops],MATCH([@[Route ID]],tblRoutes[Route ID],0)),""))</f>
        <v/>
      </c>
      <c r="Q370" s="53">
        <f>IF(OR([@[Scheduled Miles]]="",[@[Vehicle ID]]=""),"",IFERROR([@[Scheduled Miles]]/INDEX(tblVehicles[MPG],MATCH([@[Vehicle ID]],tblVehicles[Vehicle ID],0)),""))</f>
        <v/>
      </c>
      <c r="R370" s="57">
        <f>IF(OR([@[Estimated Gallons]]="",[@[Estimated Hours]]="",[@[Driver ID]]=""),"",IFERROR([@[Estimated Gallons]]*'Settings'!$B$4+[@[Scheduled Miles]]*'Settings'!$B$5+[@[Estimated Hours]]*INDEX(tblDrivers[Hourly Rate],MATCH([@[Driver ID]],tblDrivers[Driver ID],0)),""))</f>
        <v/>
      </c>
      <c r="S370" s="26" t="n"/>
      <c r="T370" s="30" t="n"/>
      <c r="U37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7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7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70" s="23">
        <f>IF(COUNTA([@[Roster ID]],[@[Service Date]],[@[Route ID]],[@[Scheduled Start]],[@[Scheduled End]],[@[Driver ID]],[@[Vehicle ID]],[@Status],[@[Dispatch Notes]])=0,"",IF([@Status]="Canceled","Not Required",IF(AND([@[Driver Check]]="OK",[@[Vehicle Check]]="OK",[@[Schedule Check]]="OK"),"OK","Review")))</f>
        <v/>
      </c>
      <c r="Y370" s="58">
        <f>IF(OR([@[Service Date]]="",[@[Scheduled Start]]=""),"",IFERROR([@[Service Date]]+[@[Scheduled Start]],""))</f>
        <v/>
      </c>
      <c r="Z370" s="58">
        <f>IF(OR([@[Service Date]]="",[@[Scheduled Start]]="",[@[Scheduled End]]=""),"",IFERROR([@[Service Date]]+[@[Scheduled End]]+IF([@[Scheduled End]]&lt;[@[Scheduled Start]],1,0),""))</f>
        <v/>
      </c>
    </row>
    <row r="371">
      <c r="A371" s="26" t="n"/>
      <c r="B371" s="56" t="n"/>
      <c r="C371" s="23">
        <f>IF([@[Service Date]]="","",TEXT([@[Service Date]],"ddd"))</f>
        <v/>
      </c>
      <c r="D371" s="26" t="n"/>
      <c r="E371" s="24">
        <f>IF([@[Route ID]]="","",IFERROR(INDEX(tblRoutes[Route Name],MATCH([@[Route ID]],tblRoutes[Route ID],0)),"Not Found"))</f>
        <v/>
      </c>
      <c r="F371" s="24">
        <f>IF([@[Route ID]]="","",IFERROR(INDEX(tblRoutes[Origin],MATCH([@[Route ID]],tblRoutes[Route ID],0)),"Not Found"))</f>
        <v/>
      </c>
      <c r="G371" s="24">
        <f>IF([@[Route ID]]="","",IFERROR(INDEX(tblRoutes[Destination],MATCH([@[Route ID]],tblRoutes[Route ID],0)),"Not Found"))</f>
        <v/>
      </c>
      <c r="H371" s="28" t="n"/>
      <c r="I371" s="28" t="n"/>
      <c r="J371" s="25">
        <f>IF(OR([@[Start Date/Time]]="",[@[End Date/Time]]=""),"",IFERROR(([@[End Date/Time]]-[@[Start Date/Time]])*24,""))</f>
        <v/>
      </c>
      <c r="K371" s="26" t="n"/>
      <c r="L371" s="24">
        <f>IF([@[Driver ID]]="","",IFERROR(INDEX(tblDrivers[Driver Name],MATCH([@[Driver ID]],tblDrivers[Driver ID],0)),"Not Found"))</f>
        <v/>
      </c>
      <c r="M371" s="26" t="n"/>
      <c r="N371" s="24">
        <f>IF([@[Vehicle ID]]="","",IFERROR(INDEX(tblVehicles[Unit Description],MATCH([@[Vehicle ID]],tblVehicles[Vehicle ID],0)),"Not Found"))</f>
        <v/>
      </c>
      <c r="O371" s="53">
        <f>IF([@[Route ID]]="","",IFERROR(INDEX(tblRoutes[Scheduled Miles],MATCH([@[Route ID]],tblRoutes[Route ID],0)),""))</f>
        <v/>
      </c>
      <c r="P371" s="16">
        <f>IF([@[Route ID]]="","",IFERROR(INDEX(tblRoutes[Planned Stops],MATCH([@[Route ID]],tblRoutes[Route ID],0)),""))</f>
        <v/>
      </c>
      <c r="Q371" s="53">
        <f>IF(OR([@[Scheduled Miles]]="",[@[Vehicle ID]]=""),"",IFERROR([@[Scheduled Miles]]/INDEX(tblVehicles[MPG],MATCH([@[Vehicle ID]],tblVehicles[Vehicle ID],0)),""))</f>
        <v/>
      </c>
      <c r="R371" s="57">
        <f>IF(OR([@[Estimated Gallons]]="",[@[Estimated Hours]]="",[@[Driver ID]]=""),"",IFERROR([@[Estimated Gallons]]*'Settings'!$B$4+[@[Scheduled Miles]]*'Settings'!$B$5+[@[Estimated Hours]]*INDEX(tblDrivers[Hourly Rate],MATCH([@[Driver ID]],tblDrivers[Driver ID],0)),""))</f>
        <v/>
      </c>
      <c r="S371" s="26" t="n"/>
      <c r="T371" s="30" t="n"/>
      <c r="U37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7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7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71" s="23">
        <f>IF(COUNTA([@[Roster ID]],[@[Service Date]],[@[Route ID]],[@[Scheduled Start]],[@[Scheduled End]],[@[Driver ID]],[@[Vehicle ID]],[@Status],[@[Dispatch Notes]])=0,"",IF([@Status]="Canceled","Not Required",IF(AND([@[Driver Check]]="OK",[@[Vehicle Check]]="OK",[@[Schedule Check]]="OK"),"OK","Review")))</f>
        <v/>
      </c>
      <c r="Y371" s="58">
        <f>IF(OR([@[Service Date]]="",[@[Scheduled Start]]=""),"",IFERROR([@[Service Date]]+[@[Scheduled Start]],""))</f>
        <v/>
      </c>
      <c r="Z371" s="58">
        <f>IF(OR([@[Service Date]]="",[@[Scheduled Start]]="",[@[Scheduled End]]=""),"",IFERROR([@[Service Date]]+[@[Scheduled End]]+IF([@[Scheduled End]]&lt;[@[Scheduled Start]],1,0),""))</f>
        <v/>
      </c>
    </row>
    <row r="372">
      <c r="A372" s="26" t="n"/>
      <c r="B372" s="56" t="n"/>
      <c r="C372" s="23">
        <f>IF([@[Service Date]]="","",TEXT([@[Service Date]],"ddd"))</f>
        <v/>
      </c>
      <c r="D372" s="26" t="n"/>
      <c r="E372" s="24">
        <f>IF([@[Route ID]]="","",IFERROR(INDEX(tblRoutes[Route Name],MATCH([@[Route ID]],tblRoutes[Route ID],0)),"Not Found"))</f>
        <v/>
      </c>
      <c r="F372" s="24">
        <f>IF([@[Route ID]]="","",IFERROR(INDEX(tblRoutes[Origin],MATCH([@[Route ID]],tblRoutes[Route ID],0)),"Not Found"))</f>
        <v/>
      </c>
      <c r="G372" s="24">
        <f>IF([@[Route ID]]="","",IFERROR(INDEX(tblRoutes[Destination],MATCH([@[Route ID]],tblRoutes[Route ID],0)),"Not Found"))</f>
        <v/>
      </c>
      <c r="H372" s="28" t="n"/>
      <c r="I372" s="28" t="n"/>
      <c r="J372" s="25">
        <f>IF(OR([@[Start Date/Time]]="",[@[End Date/Time]]=""),"",IFERROR(([@[End Date/Time]]-[@[Start Date/Time]])*24,""))</f>
        <v/>
      </c>
      <c r="K372" s="26" t="n"/>
      <c r="L372" s="24">
        <f>IF([@[Driver ID]]="","",IFERROR(INDEX(tblDrivers[Driver Name],MATCH([@[Driver ID]],tblDrivers[Driver ID],0)),"Not Found"))</f>
        <v/>
      </c>
      <c r="M372" s="26" t="n"/>
      <c r="N372" s="24">
        <f>IF([@[Vehicle ID]]="","",IFERROR(INDEX(tblVehicles[Unit Description],MATCH([@[Vehicle ID]],tblVehicles[Vehicle ID],0)),"Not Found"))</f>
        <v/>
      </c>
      <c r="O372" s="53">
        <f>IF([@[Route ID]]="","",IFERROR(INDEX(tblRoutes[Scheduled Miles],MATCH([@[Route ID]],tblRoutes[Route ID],0)),""))</f>
        <v/>
      </c>
      <c r="P372" s="16">
        <f>IF([@[Route ID]]="","",IFERROR(INDEX(tblRoutes[Planned Stops],MATCH([@[Route ID]],tblRoutes[Route ID],0)),""))</f>
        <v/>
      </c>
      <c r="Q372" s="53">
        <f>IF(OR([@[Scheduled Miles]]="",[@[Vehicle ID]]=""),"",IFERROR([@[Scheduled Miles]]/INDEX(tblVehicles[MPG],MATCH([@[Vehicle ID]],tblVehicles[Vehicle ID],0)),""))</f>
        <v/>
      </c>
      <c r="R372" s="57">
        <f>IF(OR([@[Estimated Gallons]]="",[@[Estimated Hours]]="",[@[Driver ID]]=""),"",IFERROR([@[Estimated Gallons]]*'Settings'!$B$4+[@[Scheduled Miles]]*'Settings'!$B$5+[@[Estimated Hours]]*INDEX(tblDrivers[Hourly Rate],MATCH([@[Driver ID]],tblDrivers[Driver ID],0)),""))</f>
        <v/>
      </c>
      <c r="S372" s="26" t="n"/>
      <c r="T372" s="30" t="n"/>
      <c r="U37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7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7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72" s="23">
        <f>IF(COUNTA([@[Roster ID]],[@[Service Date]],[@[Route ID]],[@[Scheduled Start]],[@[Scheduled End]],[@[Driver ID]],[@[Vehicle ID]],[@Status],[@[Dispatch Notes]])=0,"",IF([@Status]="Canceled","Not Required",IF(AND([@[Driver Check]]="OK",[@[Vehicle Check]]="OK",[@[Schedule Check]]="OK"),"OK","Review")))</f>
        <v/>
      </c>
      <c r="Y372" s="58">
        <f>IF(OR([@[Service Date]]="",[@[Scheduled Start]]=""),"",IFERROR([@[Service Date]]+[@[Scheduled Start]],""))</f>
        <v/>
      </c>
      <c r="Z372" s="58">
        <f>IF(OR([@[Service Date]]="",[@[Scheduled Start]]="",[@[Scheduled End]]=""),"",IFERROR([@[Service Date]]+[@[Scheduled End]]+IF([@[Scheduled End]]&lt;[@[Scheduled Start]],1,0),""))</f>
        <v/>
      </c>
    </row>
    <row r="373">
      <c r="A373" s="26" t="n"/>
      <c r="B373" s="56" t="n"/>
      <c r="C373" s="23">
        <f>IF([@[Service Date]]="","",TEXT([@[Service Date]],"ddd"))</f>
        <v/>
      </c>
      <c r="D373" s="26" t="n"/>
      <c r="E373" s="24">
        <f>IF([@[Route ID]]="","",IFERROR(INDEX(tblRoutes[Route Name],MATCH([@[Route ID]],tblRoutes[Route ID],0)),"Not Found"))</f>
        <v/>
      </c>
      <c r="F373" s="24">
        <f>IF([@[Route ID]]="","",IFERROR(INDEX(tblRoutes[Origin],MATCH([@[Route ID]],tblRoutes[Route ID],0)),"Not Found"))</f>
        <v/>
      </c>
      <c r="G373" s="24">
        <f>IF([@[Route ID]]="","",IFERROR(INDEX(tblRoutes[Destination],MATCH([@[Route ID]],tblRoutes[Route ID],0)),"Not Found"))</f>
        <v/>
      </c>
      <c r="H373" s="28" t="n"/>
      <c r="I373" s="28" t="n"/>
      <c r="J373" s="25">
        <f>IF(OR([@[Start Date/Time]]="",[@[End Date/Time]]=""),"",IFERROR(([@[End Date/Time]]-[@[Start Date/Time]])*24,""))</f>
        <v/>
      </c>
      <c r="K373" s="26" t="n"/>
      <c r="L373" s="24">
        <f>IF([@[Driver ID]]="","",IFERROR(INDEX(tblDrivers[Driver Name],MATCH([@[Driver ID]],tblDrivers[Driver ID],0)),"Not Found"))</f>
        <v/>
      </c>
      <c r="M373" s="26" t="n"/>
      <c r="N373" s="24">
        <f>IF([@[Vehicle ID]]="","",IFERROR(INDEX(tblVehicles[Unit Description],MATCH([@[Vehicle ID]],tblVehicles[Vehicle ID],0)),"Not Found"))</f>
        <v/>
      </c>
      <c r="O373" s="53">
        <f>IF([@[Route ID]]="","",IFERROR(INDEX(tblRoutes[Scheduled Miles],MATCH([@[Route ID]],tblRoutes[Route ID],0)),""))</f>
        <v/>
      </c>
      <c r="P373" s="16">
        <f>IF([@[Route ID]]="","",IFERROR(INDEX(tblRoutes[Planned Stops],MATCH([@[Route ID]],tblRoutes[Route ID],0)),""))</f>
        <v/>
      </c>
      <c r="Q373" s="53">
        <f>IF(OR([@[Scheduled Miles]]="",[@[Vehicle ID]]=""),"",IFERROR([@[Scheduled Miles]]/INDEX(tblVehicles[MPG],MATCH([@[Vehicle ID]],tblVehicles[Vehicle ID],0)),""))</f>
        <v/>
      </c>
      <c r="R373" s="57">
        <f>IF(OR([@[Estimated Gallons]]="",[@[Estimated Hours]]="",[@[Driver ID]]=""),"",IFERROR([@[Estimated Gallons]]*'Settings'!$B$4+[@[Scheduled Miles]]*'Settings'!$B$5+[@[Estimated Hours]]*INDEX(tblDrivers[Hourly Rate],MATCH([@[Driver ID]],tblDrivers[Driver ID],0)),""))</f>
        <v/>
      </c>
      <c r="S373" s="26" t="n"/>
      <c r="T373" s="30" t="n"/>
      <c r="U37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7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7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73" s="23">
        <f>IF(COUNTA([@[Roster ID]],[@[Service Date]],[@[Route ID]],[@[Scheduled Start]],[@[Scheduled End]],[@[Driver ID]],[@[Vehicle ID]],[@Status],[@[Dispatch Notes]])=0,"",IF([@Status]="Canceled","Not Required",IF(AND([@[Driver Check]]="OK",[@[Vehicle Check]]="OK",[@[Schedule Check]]="OK"),"OK","Review")))</f>
        <v/>
      </c>
      <c r="Y373" s="58">
        <f>IF(OR([@[Service Date]]="",[@[Scheduled Start]]=""),"",IFERROR([@[Service Date]]+[@[Scheduled Start]],""))</f>
        <v/>
      </c>
      <c r="Z373" s="58">
        <f>IF(OR([@[Service Date]]="",[@[Scheduled Start]]="",[@[Scheduled End]]=""),"",IFERROR([@[Service Date]]+[@[Scheduled End]]+IF([@[Scheduled End]]&lt;[@[Scheduled Start]],1,0),""))</f>
        <v/>
      </c>
    </row>
    <row r="374">
      <c r="A374" s="26" t="n"/>
      <c r="B374" s="56" t="n"/>
      <c r="C374" s="23">
        <f>IF([@[Service Date]]="","",TEXT([@[Service Date]],"ddd"))</f>
        <v/>
      </c>
      <c r="D374" s="26" t="n"/>
      <c r="E374" s="24">
        <f>IF([@[Route ID]]="","",IFERROR(INDEX(tblRoutes[Route Name],MATCH([@[Route ID]],tblRoutes[Route ID],0)),"Not Found"))</f>
        <v/>
      </c>
      <c r="F374" s="24">
        <f>IF([@[Route ID]]="","",IFERROR(INDEX(tblRoutes[Origin],MATCH([@[Route ID]],tblRoutes[Route ID],0)),"Not Found"))</f>
        <v/>
      </c>
      <c r="G374" s="24">
        <f>IF([@[Route ID]]="","",IFERROR(INDEX(tblRoutes[Destination],MATCH([@[Route ID]],tblRoutes[Route ID],0)),"Not Found"))</f>
        <v/>
      </c>
      <c r="H374" s="28" t="n"/>
      <c r="I374" s="28" t="n"/>
      <c r="J374" s="25">
        <f>IF(OR([@[Start Date/Time]]="",[@[End Date/Time]]=""),"",IFERROR(([@[End Date/Time]]-[@[Start Date/Time]])*24,""))</f>
        <v/>
      </c>
      <c r="K374" s="26" t="n"/>
      <c r="L374" s="24">
        <f>IF([@[Driver ID]]="","",IFERROR(INDEX(tblDrivers[Driver Name],MATCH([@[Driver ID]],tblDrivers[Driver ID],0)),"Not Found"))</f>
        <v/>
      </c>
      <c r="M374" s="26" t="n"/>
      <c r="N374" s="24">
        <f>IF([@[Vehicle ID]]="","",IFERROR(INDEX(tblVehicles[Unit Description],MATCH([@[Vehicle ID]],tblVehicles[Vehicle ID],0)),"Not Found"))</f>
        <v/>
      </c>
      <c r="O374" s="53">
        <f>IF([@[Route ID]]="","",IFERROR(INDEX(tblRoutes[Scheduled Miles],MATCH([@[Route ID]],tblRoutes[Route ID],0)),""))</f>
        <v/>
      </c>
      <c r="P374" s="16">
        <f>IF([@[Route ID]]="","",IFERROR(INDEX(tblRoutes[Planned Stops],MATCH([@[Route ID]],tblRoutes[Route ID],0)),""))</f>
        <v/>
      </c>
      <c r="Q374" s="53">
        <f>IF(OR([@[Scheduled Miles]]="",[@[Vehicle ID]]=""),"",IFERROR([@[Scheduled Miles]]/INDEX(tblVehicles[MPG],MATCH([@[Vehicle ID]],tblVehicles[Vehicle ID],0)),""))</f>
        <v/>
      </c>
      <c r="R374" s="57">
        <f>IF(OR([@[Estimated Gallons]]="",[@[Estimated Hours]]="",[@[Driver ID]]=""),"",IFERROR([@[Estimated Gallons]]*'Settings'!$B$4+[@[Scheduled Miles]]*'Settings'!$B$5+[@[Estimated Hours]]*INDEX(tblDrivers[Hourly Rate],MATCH([@[Driver ID]],tblDrivers[Driver ID],0)),""))</f>
        <v/>
      </c>
      <c r="S374" s="26" t="n"/>
      <c r="T374" s="30" t="n"/>
      <c r="U37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7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7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74" s="23">
        <f>IF(COUNTA([@[Roster ID]],[@[Service Date]],[@[Route ID]],[@[Scheduled Start]],[@[Scheduled End]],[@[Driver ID]],[@[Vehicle ID]],[@Status],[@[Dispatch Notes]])=0,"",IF([@Status]="Canceled","Not Required",IF(AND([@[Driver Check]]="OK",[@[Vehicle Check]]="OK",[@[Schedule Check]]="OK"),"OK","Review")))</f>
        <v/>
      </c>
      <c r="Y374" s="58">
        <f>IF(OR([@[Service Date]]="",[@[Scheduled Start]]=""),"",IFERROR([@[Service Date]]+[@[Scheduled Start]],""))</f>
        <v/>
      </c>
      <c r="Z374" s="58">
        <f>IF(OR([@[Service Date]]="",[@[Scheduled Start]]="",[@[Scheduled End]]=""),"",IFERROR([@[Service Date]]+[@[Scheduled End]]+IF([@[Scheduled End]]&lt;[@[Scheduled Start]],1,0),""))</f>
        <v/>
      </c>
    </row>
    <row r="375">
      <c r="A375" s="26" t="n"/>
      <c r="B375" s="56" t="n"/>
      <c r="C375" s="23">
        <f>IF([@[Service Date]]="","",TEXT([@[Service Date]],"ddd"))</f>
        <v/>
      </c>
      <c r="D375" s="26" t="n"/>
      <c r="E375" s="24">
        <f>IF([@[Route ID]]="","",IFERROR(INDEX(tblRoutes[Route Name],MATCH([@[Route ID]],tblRoutes[Route ID],0)),"Not Found"))</f>
        <v/>
      </c>
      <c r="F375" s="24">
        <f>IF([@[Route ID]]="","",IFERROR(INDEX(tblRoutes[Origin],MATCH([@[Route ID]],tblRoutes[Route ID],0)),"Not Found"))</f>
        <v/>
      </c>
      <c r="G375" s="24">
        <f>IF([@[Route ID]]="","",IFERROR(INDEX(tblRoutes[Destination],MATCH([@[Route ID]],tblRoutes[Route ID],0)),"Not Found"))</f>
        <v/>
      </c>
      <c r="H375" s="28" t="n"/>
      <c r="I375" s="28" t="n"/>
      <c r="J375" s="25">
        <f>IF(OR([@[Start Date/Time]]="",[@[End Date/Time]]=""),"",IFERROR(([@[End Date/Time]]-[@[Start Date/Time]])*24,""))</f>
        <v/>
      </c>
      <c r="K375" s="26" t="n"/>
      <c r="L375" s="24">
        <f>IF([@[Driver ID]]="","",IFERROR(INDEX(tblDrivers[Driver Name],MATCH([@[Driver ID]],tblDrivers[Driver ID],0)),"Not Found"))</f>
        <v/>
      </c>
      <c r="M375" s="26" t="n"/>
      <c r="N375" s="24">
        <f>IF([@[Vehicle ID]]="","",IFERROR(INDEX(tblVehicles[Unit Description],MATCH([@[Vehicle ID]],tblVehicles[Vehicle ID],0)),"Not Found"))</f>
        <v/>
      </c>
      <c r="O375" s="53">
        <f>IF([@[Route ID]]="","",IFERROR(INDEX(tblRoutes[Scheduled Miles],MATCH([@[Route ID]],tblRoutes[Route ID],0)),""))</f>
        <v/>
      </c>
      <c r="P375" s="16">
        <f>IF([@[Route ID]]="","",IFERROR(INDEX(tblRoutes[Planned Stops],MATCH([@[Route ID]],tblRoutes[Route ID],0)),""))</f>
        <v/>
      </c>
      <c r="Q375" s="53">
        <f>IF(OR([@[Scheduled Miles]]="",[@[Vehicle ID]]=""),"",IFERROR([@[Scheduled Miles]]/INDEX(tblVehicles[MPG],MATCH([@[Vehicle ID]],tblVehicles[Vehicle ID],0)),""))</f>
        <v/>
      </c>
      <c r="R375" s="57">
        <f>IF(OR([@[Estimated Gallons]]="",[@[Estimated Hours]]="",[@[Driver ID]]=""),"",IFERROR([@[Estimated Gallons]]*'Settings'!$B$4+[@[Scheduled Miles]]*'Settings'!$B$5+[@[Estimated Hours]]*INDEX(tblDrivers[Hourly Rate],MATCH([@[Driver ID]],tblDrivers[Driver ID],0)),""))</f>
        <v/>
      </c>
      <c r="S375" s="26" t="n"/>
      <c r="T375" s="30" t="n"/>
      <c r="U37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7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7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75" s="23">
        <f>IF(COUNTA([@[Roster ID]],[@[Service Date]],[@[Route ID]],[@[Scheduled Start]],[@[Scheduled End]],[@[Driver ID]],[@[Vehicle ID]],[@Status],[@[Dispatch Notes]])=0,"",IF([@Status]="Canceled","Not Required",IF(AND([@[Driver Check]]="OK",[@[Vehicle Check]]="OK",[@[Schedule Check]]="OK"),"OK","Review")))</f>
        <v/>
      </c>
      <c r="Y375" s="58">
        <f>IF(OR([@[Service Date]]="",[@[Scheduled Start]]=""),"",IFERROR([@[Service Date]]+[@[Scheduled Start]],""))</f>
        <v/>
      </c>
      <c r="Z375" s="58">
        <f>IF(OR([@[Service Date]]="",[@[Scheduled Start]]="",[@[Scheduled End]]=""),"",IFERROR([@[Service Date]]+[@[Scheduled End]]+IF([@[Scheduled End]]&lt;[@[Scheduled Start]],1,0),""))</f>
        <v/>
      </c>
    </row>
    <row r="376">
      <c r="A376" s="26" t="n"/>
      <c r="B376" s="56" t="n"/>
      <c r="C376" s="23">
        <f>IF([@[Service Date]]="","",TEXT([@[Service Date]],"ddd"))</f>
        <v/>
      </c>
      <c r="D376" s="26" t="n"/>
      <c r="E376" s="24">
        <f>IF([@[Route ID]]="","",IFERROR(INDEX(tblRoutes[Route Name],MATCH([@[Route ID]],tblRoutes[Route ID],0)),"Not Found"))</f>
        <v/>
      </c>
      <c r="F376" s="24">
        <f>IF([@[Route ID]]="","",IFERROR(INDEX(tblRoutes[Origin],MATCH([@[Route ID]],tblRoutes[Route ID],0)),"Not Found"))</f>
        <v/>
      </c>
      <c r="G376" s="24">
        <f>IF([@[Route ID]]="","",IFERROR(INDEX(tblRoutes[Destination],MATCH([@[Route ID]],tblRoutes[Route ID],0)),"Not Found"))</f>
        <v/>
      </c>
      <c r="H376" s="28" t="n"/>
      <c r="I376" s="28" t="n"/>
      <c r="J376" s="25">
        <f>IF(OR([@[Start Date/Time]]="",[@[End Date/Time]]=""),"",IFERROR(([@[End Date/Time]]-[@[Start Date/Time]])*24,""))</f>
        <v/>
      </c>
      <c r="K376" s="26" t="n"/>
      <c r="L376" s="24">
        <f>IF([@[Driver ID]]="","",IFERROR(INDEX(tblDrivers[Driver Name],MATCH([@[Driver ID]],tblDrivers[Driver ID],0)),"Not Found"))</f>
        <v/>
      </c>
      <c r="M376" s="26" t="n"/>
      <c r="N376" s="24">
        <f>IF([@[Vehicle ID]]="","",IFERROR(INDEX(tblVehicles[Unit Description],MATCH([@[Vehicle ID]],tblVehicles[Vehicle ID],0)),"Not Found"))</f>
        <v/>
      </c>
      <c r="O376" s="53">
        <f>IF([@[Route ID]]="","",IFERROR(INDEX(tblRoutes[Scheduled Miles],MATCH([@[Route ID]],tblRoutes[Route ID],0)),""))</f>
        <v/>
      </c>
      <c r="P376" s="16">
        <f>IF([@[Route ID]]="","",IFERROR(INDEX(tblRoutes[Planned Stops],MATCH([@[Route ID]],tblRoutes[Route ID],0)),""))</f>
        <v/>
      </c>
      <c r="Q376" s="53">
        <f>IF(OR([@[Scheduled Miles]]="",[@[Vehicle ID]]=""),"",IFERROR([@[Scheduled Miles]]/INDEX(tblVehicles[MPG],MATCH([@[Vehicle ID]],tblVehicles[Vehicle ID],0)),""))</f>
        <v/>
      </c>
      <c r="R376" s="57">
        <f>IF(OR([@[Estimated Gallons]]="",[@[Estimated Hours]]="",[@[Driver ID]]=""),"",IFERROR([@[Estimated Gallons]]*'Settings'!$B$4+[@[Scheduled Miles]]*'Settings'!$B$5+[@[Estimated Hours]]*INDEX(tblDrivers[Hourly Rate],MATCH([@[Driver ID]],tblDrivers[Driver ID],0)),""))</f>
        <v/>
      </c>
      <c r="S376" s="26" t="n"/>
      <c r="T376" s="30" t="n"/>
      <c r="U37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7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7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76" s="23">
        <f>IF(COUNTA([@[Roster ID]],[@[Service Date]],[@[Route ID]],[@[Scheduled Start]],[@[Scheduled End]],[@[Driver ID]],[@[Vehicle ID]],[@Status],[@[Dispatch Notes]])=0,"",IF([@Status]="Canceled","Not Required",IF(AND([@[Driver Check]]="OK",[@[Vehicle Check]]="OK",[@[Schedule Check]]="OK"),"OK","Review")))</f>
        <v/>
      </c>
      <c r="Y376" s="58">
        <f>IF(OR([@[Service Date]]="",[@[Scheduled Start]]=""),"",IFERROR([@[Service Date]]+[@[Scheduled Start]],""))</f>
        <v/>
      </c>
      <c r="Z376" s="58">
        <f>IF(OR([@[Service Date]]="",[@[Scheduled Start]]="",[@[Scheduled End]]=""),"",IFERROR([@[Service Date]]+[@[Scheduled End]]+IF([@[Scheduled End]]&lt;[@[Scheduled Start]],1,0),""))</f>
        <v/>
      </c>
    </row>
    <row r="377">
      <c r="A377" s="26" t="n"/>
      <c r="B377" s="56" t="n"/>
      <c r="C377" s="23">
        <f>IF([@[Service Date]]="","",TEXT([@[Service Date]],"ddd"))</f>
        <v/>
      </c>
      <c r="D377" s="26" t="n"/>
      <c r="E377" s="24">
        <f>IF([@[Route ID]]="","",IFERROR(INDEX(tblRoutes[Route Name],MATCH([@[Route ID]],tblRoutes[Route ID],0)),"Not Found"))</f>
        <v/>
      </c>
      <c r="F377" s="24">
        <f>IF([@[Route ID]]="","",IFERROR(INDEX(tblRoutes[Origin],MATCH([@[Route ID]],tblRoutes[Route ID],0)),"Not Found"))</f>
        <v/>
      </c>
      <c r="G377" s="24">
        <f>IF([@[Route ID]]="","",IFERROR(INDEX(tblRoutes[Destination],MATCH([@[Route ID]],tblRoutes[Route ID],0)),"Not Found"))</f>
        <v/>
      </c>
      <c r="H377" s="28" t="n"/>
      <c r="I377" s="28" t="n"/>
      <c r="J377" s="25">
        <f>IF(OR([@[Start Date/Time]]="",[@[End Date/Time]]=""),"",IFERROR(([@[End Date/Time]]-[@[Start Date/Time]])*24,""))</f>
        <v/>
      </c>
      <c r="K377" s="26" t="n"/>
      <c r="L377" s="24">
        <f>IF([@[Driver ID]]="","",IFERROR(INDEX(tblDrivers[Driver Name],MATCH([@[Driver ID]],tblDrivers[Driver ID],0)),"Not Found"))</f>
        <v/>
      </c>
      <c r="M377" s="26" t="n"/>
      <c r="N377" s="24">
        <f>IF([@[Vehicle ID]]="","",IFERROR(INDEX(tblVehicles[Unit Description],MATCH([@[Vehicle ID]],tblVehicles[Vehicle ID],0)),"Not Found"))</f>
        <v/>
      </c>
      <c r="O377" s="53">
        <f>IF([@[Route ID]]="","",IFERROR(INDEX(tblRoutes[Scheduled Miles],MATCH([@[Route ID]],tblRoutes[Route ID],0)),""))</f>
        <v/>
      </c>
      <c r="P377" s="16">
        <f>IF([@[Route ID]]="","",IFERROR(INDEX(tblRoutes[Planned Stops],MATCH([@[Route ID]],tblRoutes[Route ID],0)),""))</f>
        <v/>
      </c>
      <c r="Q377" s="53">
        <f>IF(OR([@[Scheduled Miles]]="",[@[Vehicle ID]]=""),"",IFERROR([@[Scheduled Miles]]/INDEX(tblVehicles[MPG],MATCH([@[Vehicle ID]],tblVehicles[Vehicle ID],0)),""))</f>
        <v/>
      </c>
      <c r="R377" s="57">
        <f>IF(OR([@[Estimated Gallons]]="",[@[Estimated Hours]]="",[@[Driver ID]]=""),"",IFERROR([@[Estimated Gallons]]*'Settings'!$B$4+[@[Scheduled Miles]]*'Settings'!$B$5+[@[Estimated Hours]]*INDEX(tblDrivers[Hourly Rate],MATCH([@[Driver ID]],tblDrivers[Driver ID],0)),""))</f>
        <v/>
      </c>
      <c r="S377" s="26" t="n"/>
      <c r="T377" s="30" t="n"/>
      <c r="U37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7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7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77" s="23">
        <f>IF(COUNTA([@[Roster ID]],[@[Service Date]],[@[Route ID]],[@[Scheduled Start]],[@[Scheduled End]],[@[Driver ID]],[@[Vehicle ID]],[@Status],[@[Dispatch Notes]])=0,"",IF([@Status]="Canceled","Not Required",IF(AND([@[Driver Check]]="OK",[@[Vehicle Check]]="OK",[@[Schedule Check]]="OK"),"OK","Review")))</f>
        <v/>
      </c>
      <c r="Y377" s="58">
        <f>IF(OR([@[Service Date]]="",[@[Scheduled Start]]=""),"",IFERROR([@[Service Date]]+[@[Scheduled Start]],""))</f>
        <v/>
      </c>
      <c r="Z377" s="58">
        <f>IF(OR([@[Service Date]]="",[@[Scheduled Start]]="",[@[Scheduled End]]=""),"",IFERROR([@[Service Date]]+[@[Scheduled End]]+IF([@[Scheduled End]]&lt;[@[Scheduled Start]],1,0),""))</f>
        <v/>
      </c>
    </row>
    <row r="378">
      <c r="A378" s="26" t="n"/>
      <c r="B378" s="56" t="n"/>
      <c r="C378" s="23">
        <f>IF([@[Service Date]]="","",TEXT([@[Service Date]],"ddd"))</f>
        <v/>
      </c>
      <c r="D378" s="26" t="n"/>
      <c r="E378" s="24">
        <f>IF([@[Route ID]]="","",IFERROR(INDEX(tblRoutes[Route Name],MATCH([@[Route ID]],tblRoutes[Route ID],0)),"Not Found"))</f>
        <v/>
      </c>
      <c r="F378" s="24">
        <f>IF([@[Route ID]]="","",IFERROR(INDEX(tblRoutes[Origin],MATCH([@[Route ID]],tblRoutes[Route ID],0)),"Not Found"))</f>
        <v/>
      </c>
      <c r="G378" s="24">
        <f>IF([@[Route ID]]="","",IFERROR(INDEX(tblRoutes[Destination],MATCH([@[Route ID]],tblRoutes[Route ID],0)),"Not Found"))</f>
        <v/>
      </c>
      <c r="H378" s="28" t="n"/>
      <c r="I378" s="28" t="n"/>
      <c r="J378" s="25">
        <f>IF(OR([@[Start Date/Time]]="",[@[End Date/Time]]=""),"",IFERROR(([@[End Date/Time]]-[@[Start Date/Time]])*24,""))</f>
        <v/>
      </c>
      <c r="K378" s="26" t="n"/>
      <c r="L378" s="24">
        <f>IF([@[Driver ID]]="","",IFERROR(INDEX(tblDrivers[Driver Name],MATCH([@[Driver ID]],tblDrivers[Driver ID],0)),"Not Found"))</f>
        <v/>
      </c>
      <c r="M378" s="26" t="n"/>
      <c r="N378" s="24">
        <f>IF([@[Vehicle ID]]="","",IFERROR(INDEX(tblVehicles[Unit Description],MATCH([@[Vehicle ID]],tblVehicles[Vehicle ID],0)),"Not Found"))</f>
        <v/>
      </c>
      <c r="O378" s="53">
        <f>IF([@[Route ID]]="","",IFERROR(INDEX(tblRoutes[Scheduled Miles],MATCH([@[Route ID]],tblRoutes[Route ID],0)),""))</f>
        <v/>
      </c>
      <c r="P378" s="16">
        <f>IF([@[Route ID]]="","",IFERROR(INDEX(tblRoutes[Planned Stops],MATCH([@[Route ID]],tblRoutes[Route ID],0)),""))</f>
        <v/>
      </c>
      <c r="Q378" s="53">
        <f>IF(OR([@[Scheduled Miles]]="",[@[Vehicle ID]]=""),"",IFERROR([@[Scheduled Miles]]/INDEX(tblVehicles[MPG],MATCH([@[Vehicle ID]],tblVehicles[Vehicle ID],0)),""))</f>
        <v/>
      </c>
      <c r="R378" s="57">
        <f>IF(OR([@[Estimated Gallons]]="",[@[Estimated Hours]]="",[@[Driver ID]]=""),"",IFERROR([@[Estimated Gallons]]*'Settings'!$B$4+[@[Scheduled Miles]]*'Settings'!$B$5+[@[Estimated Hours]]*INDEX(tblDrivers[Hourly Rate],MATCH([@[Driver ID]],tblDrivers[Driver ID],0)),""))</f>
        <v/>
      </c>
      <c r="S378" s="26" t="n"/>
      <c r="T378" s="30" t="n"/>
      <c r="U37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7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7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78" s="23">
        <f>IF(COUNTA([@[Roster ID]],[@[Service Date]],[@[Route ID]],[@[Scheduled Start]],[@[Scheduled End]],[@[Driver ID]],[@[Vehicle ID]],[@Status],[@[Dispatch Notes]])=0,"",IF([@Status]="Canceled","Not Required",IF(AND([@[Driver Check]]="OK",[@[Vehicle Check]]="OK",[@[Schedule Check]]="OK"),"OK","Review")))</f>
        <v/>
      </c>
      <c r="Y378" s="58">
        <f>IF(OR([@[Service Date]]="",[@[Scheduled Start]]=""),"",IFERROR([@[Service Date]]+[@[Scheduled Start]],""))</f>
        <v/>
      </c>
      <c r="Z378" s="58">
        <f>IF(OR([@[Service Date]]="",[@[Scheduled Start]]="",[@[Scheduled End]]=""),"",IFERROR([@[Service Date]]+[@[Scheduled End]]+IF([@[Scheduled End]]&lt;[@[Scheduled Start]],1,0),""))</f>
        <v/>
      </c>
    </row>
    <row r="379">
      <c r="A379" s="26" t="n"/>
      <c r="B379" s="56" t="n"/>
      <c r="C379" s="23">
        <f>IF([@[Service Date]]="","",TEXT([@[Service Date]],"ddd"))</f>
        <v/>
      </c>
      <c r="D379" s="26" t="n"/>
      <c r="E379" s="24">
        <f>IF([@[Route ID]]="","",IFERROR(INDEX(tblRoutes[Route Name],MATCH([@[Route ID]],tblRoutes[Route ID],0)),"Not Found"))</f>
        <v/>
      </c>
      <c r="F379" s="24">
        <f>IF([@[Route ID]]="","",IFERROR(INDEX(tblRoutes[Origin],MATCH([@[Route ID]],tblRoutes[Route ID],0)),"Not Found"))</f>
        <v/>
      </c>
      <c r="G379" s="24">
        <f>IF([@[Route ID]]="","",IFERROR(INDEX(tblRoutes[Destination],MATCH([@[Route ID]],tblRoutes[Route ID],0)),"Not Found"))</f>
        <v/>
      </c>
      <c r="H379" s="28" t="n"/>
      <c r="I379" s="28" t="n"/>
      <c r="J379" s="25">
        <f>IF(OR([@[Start Date/Time]]="",[@[End Date/Time]]=""),"",IFERROR(([@[End Date/Time]]-[@[Start Date/Time]])*24,""))</f>
        <v/>
      </c>
      <c r="K379" s="26" t="n"/>
      <c r="L379" s="24">
        <f>IF([@[Driver ID]]="","",IFERROR(INDEX(tblDrivers[Driver Name],MATCH([@[Driver ID]],tblDrivers[Driver ID],0)),"Not Found"))</f>
        <v/>
      </c>
      <c r="M379" s="26" t="n"/>
      <c r="N379" s="24">
        <f>IF([@[Vehicle ID]]="","",IFERROR(INDEX(tblVehicles[Unit Description],MATCH([@[Vehicle ID]],tblVehicles[Vehicle ID],0)),"Not Found"))</f>
        <v/>
      </c>
      <c r="O379" s="53">
        <f>IF([@[Route ID]]="","",IFERROR(INDEX(tblRoutes[Scheduled Miles],MATCH([@[Route ID]],tblRoutes[Route ID],0)),""))</f>
        <v/>
      </c>
      <c r="P379" s="16">
        <f>IF([@[Route ID]]="","",IFERROR(INDEX(tblRoutes[Planned Stops],MATCH([@[Route ID]],tblRoutes[Route ID],0)),""))</f>
        <v/>
      </c>
      <c r="Q379" s="53">
        <f>IF(OR([@[Scheduled Miles]]="",[@[Vehicle ID]]=""),"",IFERROR([@[Scheduled Miles]]/INDEX(tblVehicles[MPG],MATCH([@[Vehicle ID]],tblVehicles[Vehicle ID],0)),""))</f>
        <v/>
      </c>
      <c r="R379" s="57">
        <f>IF(OR([@[Estimated Gallons]]="",[@[Estimated Hours]]="",[@[Driver ID]]=""),"",IFERROR([@[Estimated Gallons]]*'Settings'!$B$4+[@[Scheduled Miles]]*'Settings'!$B$5+[@[Estimated Hours]]*INDEX(tblDrivers[Hourly Rate],MATCH([@[Driver ID]],tblDrivers[Driver ID],0)),""))</f>
        <v/>
      </c>
      <c r="S379" s="26" t="n"/>
      <c r="T379" s="30" t="n"/>
      <c r="U37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7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7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79" s="23">
        <f>IF(COUNTA([@[Roster ID]],[@[Service Date]],[@[Route ID]],[@[Scheduled Start]],[@[Scheduled End]],[@[Driver ID]],[@[Vehicle ID]],[@Status],[@[Dispatch Notes]])=0,"",IF([@Status]="Canceled","Not Required",IF(AND([@[Driver Check]]="OK",[@[Vehicle Check]]="OK",[@[Schedule Check]]="OK"),"OK","Review")))</f>
        <v/>
      </c>
      <c r="Y379" s="58">
        <f>IF(OR([@[Service Date]]="",[@[Scheduled Start]]=""),"",IFERROR([@[Service Date]]+[@[Scheduled Start]],""))</f>
        <v/>
      </c>
      <c r="Z379" s="58">
        <f>IF(OR([@[Service Date]]="",[@[Scheduled Start]]="",[@[Scheduled End]]=""),"",IFERROR([@[Service Date]]+[@[Scheduled End]]+IF([@[Scheduled End]]&lt;[@[Scheduled Start]],1,0),""))</f>
        <v/>
      </c>
    </row>
    <row r="380">
      <c r="A380" s="26" t="n"/>
      <c r="B380" s="56" t="n"/>
      <c r="C380" s="23">
        <f>IF([@[Service Date]]="","",TEXT([@[Service Date]],"ddd"))</f>
        <v/>
      </c>
      <c r="D380" s="26" t="n"/>
      <c r="E380" s="24">
        <f>IF([@[Route ID]]="","",IFERROR(INDEX(tblRoutes[Route Name],MATCH([@[Route ID]],tblRoutes[Route ID],0)),"Not Found"))</f>
        <v/>
      </c>
      <c r="F380" s="24">
        <f>IF([@[Route ID]]="","",IFERROR(INDEX(tblRoutes[Origin],MATCH([@[Route ID]],tblRoutes[Route ID],0)),"Not Found"))</f>
        <v/>
      </c>
      <c r="G380" s="24">
        <f>IF([@[Route ID]]="","",IFERROR(INDEX(tblRoutes[Destination],MATCH([@[Route ID]],tblRoutes[Route ID],0)),"Not Found"))</f>
        <v/>
      </c>
      <c r="H380" s="28" t="n"/>
      <c r="I380" s="28" t="n"/>
      <c r="J380" s="25">
        <f>IF(OR([@[Start Date/Time]]="",[@[End Date/Time]]=""),"",IFERROR(([@[End Date/Time]]-[@[Start Date/Time]])*24,""))</f>
        <v/>
      </c>
      <c r="K380" s="26" t="n"/>
      <c r="L380" s="24">
        <f>IF([@[Driver ID]]="","",IFERROR(INDEX(tblDrivers[Driver Name],MATCH([@[Driver ID]],tblDrivers[Driver ID],0)),"Not Found"))</f>
        <v/>
      </c>
      <c r="M380" s="26" t="n"/>
      <c r="N380" s="24">
        <f>IF([@[Vehicle ID]]="","",IFERROR(INDEX(tblVehicles[Unit Description],MATCH([@[Vehicle ID]],tblVehicles[Vehicle ID],0)),"Not Found"))</f>
        <v/>
      </c>
      <c r="O380" s="53">
        <f>IF([@[Route ID]]="","",IFERROR(INDEX(tblRoutes[Scheduled Miles],MATCH([@[Route ID]],tblRoutes[Route ID],0)),""))</f>
        <v/>
      </c>
      <c r="P380" s="16">
        <f>IF([@[Route ID]]="","",IFERROR(INDEX(tblRoutes[Planned Stops],MATCH([@[Route ID]],tblRoutes[Route ID],0)),""))</f>
        <v/>
      </c>
      <c r="Q380" s="53">
        <f>IF(OR([@[Scheduled Miles]]="",[@[Vehicle ID]]=""),"",IFERROR([@[Scheduled Miles]]/INDEX(tblVehicles[MPG],MATCH([@[Vehicle ID]],tblVehicles[Vehicle ID],0)),""))</f>
        <v/>
      </c>
      <c r="R380" s="57">
        <f>IF(OR([@[Estimated Gallons]]="",[@[Estimated Hours]]="",[@[Driver ID]]=""),"",IFERROR([@[Estimated Gallons]]*'Settings'!$B$4+[@[Scheduled Miles]]*'Settings'!$B$5+[@[Estimated Hours]]*INDEX(tblDrivers[Hourly Rate],MATCH([@[Driver ID]],tblDrivers[Driver ID],0)),""))</f>
        <v/>
      </c>
      <c r="S380" s="26" t="n"/>
      <c r="T380" s="30" t="n"/>
      <c r="U38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8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8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80" s="23">
        <f>IF(COUNTA([@[Roster ID]],[@[Service Date]],[@[Route ID]],[@[Scheduled Start]],[@[Scheduled End]],[@[Driver ID]],[@[Vehicle ID]],[@Status],[@[Dispatch Notes]])=0,"",IF([@Status]="Canceled","Not Required",IF(AND([@[Driver Check]]="OK",[@[Vehicle Check]]="OK",[@[Schedule Check]]="OK"),"OK","Review")))</f>
        <v/>
      </c>
      <c r="Y380" s="58">
        <f>IF(OR([@[Service Date]]="",[@[Scheduled Start]]=""),"",IFERROR([@[Service Date]]+[@[Scheduled Start]],""))</f>
        <v/>
      </c>
      <c r="Z380" s="58">
        <f>IF(OR([@[Service Date]]="",[@[Scheduled Start]]="",[@[Scheduled End]]=""),"",IFERROR([@[Service Date]]+[@[Scheduled End]]+IF([@[Scheduled End]]&lt;[@[Scheduled Start]],1,0),""))</f>
        <v/>
      </c>
    </row>
    <row r="381">
      <c r="A381" s="26" t="n"/>
      <c r="B381" s="56" t="n"/>
      <c r="C381" s="23">
        <f>IF([@[Service Date]]="","",TEXT([@[Service Date]],"ddd"))</f>
        <v/>
      </c>
      <c r="D381" s="26" t="n"/>
      <c r="E381" s="24">
        <f>IF([@[Route ID]]="","",IFERROR(INDEX(tblRoutes[Route Name],MATCH([@[Route ID]],tblRoutes[Route ID],0)),"Not Found"))</f>
        <v/>
      </c>
      <c r="F381" s="24">
        <f>IF([@[Route ID]]="","",IFERROR(INDEX(tblRoutes[Origin],MATCH([@[Route ID]],tblRoutes[Route ID],0)),"Not Found"))</f>
        <v/>
      </c>
      <c r="G381" s="24">
        <f>IF([@[Route ID]]="","",IFERROR(INDEX(tblRoutes[Destination],MATCH([@[Route ID]],tblRoutes[Route ID],0)),"Not Found"))</f>
        <v/>
      </c>
      <c r="H381" s="28" t="n"/>
      <c r="I381" s="28" t="n"/>
      <c r="J381" s="25">
        <f>IF(OR([@[Start Date/Time]]="",[@[End Date/Time]]=""),"",IFERROR(([@[End Date/Time]]-[@[Start Date/Time]])*24,""))</f>
        <v/>
      </c>
      <c r="K381" s="26" t="n"/>
      <c r="L381" s="24">
        <f>IF([@[Driver ID]]="","",IFERROR(INDEX(tblDrivers[Driver Name],MATCH([@[Driver ID]],tblDrivers[Driver ID],0)),"Not Found"))</f>
        <v/>
      </c>
      <c r="M381" s="26" t="n"/>
      <c r="N381" s="24">
        <f>IF([@[Vehicle ID]]="","",IFERROR(INDEX(tblVehicles[Unit Description],MATCH([@[Vehicle ID]],tblVehicles[Vehicle ID],0)),"Not Found"))</f>
        <v/>
      </c>
      <c r="O381" s="53">
        <f>IF([@[Route ID]]="","",IFERROR(INDEX(tblRoutes[Scheduled Miles],MATCH([@[Route ID]],tblRoutes[Route ID],0)),""))</f>
        <v/>
      </c>
      <c r="P381" s="16">
        <f>IF([@[Route ID]]="","",IFERROR(INDEX(tblRoutes[Planned Stops],MATCH([@[Route ID]],tblRoutes[Route ID],0)),""))</f>
        <v/>
      </c>
      <c r="Q381" s="53">
        <f>IF(OR([@[Scheduled Miles]]="",[@[Vehicle ID]]=""),"",IFERROR([@[Scheduled Miles]]/INDEX(tblVehicles[MPG],MATCH([@[Vehicle ID]],tblVehicles[Vehicle ID],0)),""))</f>
        <v/>
      </c>
      <c r="R381" s="57">
        <f>IF(OR([@[Estimated Gallons]]="",[@[Estimated Hours]]="",[@[Driver ID]]=""),"",IFERROR([@[Estimated Gallons]]*'Settings'!$B$4+[@[Scheduled Miles]]*'Settings'!$B$5+[@[Estimated Hours]]*INDEX(tblDrivers[Hourly Rate],MATCH([@[Driver ID]],tblDrivers[Driver ID],0)),""))</f>
        <v/>
      </c>
      <c r="S381" s="26" t="n"/>
      <c r="T381" s="30" t="n"/>
      <c r="U38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8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8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81" s="23">
        <f>IF(COUNTA([@[Roster ID]],[@[Service Date]],[@[Route ID]],[@[Scheduled Start]],[@[Scheduled End]],[@[Driver ID]],[@[Vehicle ID]],[@Status],[@[Dispatch Notes]])=0,"",IF([@Status]="Canceled","Not Required",IF(AND([@[Driver Check]]="OK",[@[Vehicle Check]]="OK",[@[Schedule Check]]="OK"),"OK","Review")))</f>
        <v/>
      </c>
      <c r="Y381" s="58">
        <f>IF(OR([@[Service Date]]="",[@[Scheduled Start]]=""),"",IFERROR([@[Service Date]]+[@[Scheduled Start]],""))</f>
        <v/>
      </c>
      <c r="Z381" s="58">
        <f>IF(OR([@[Service Date]]="",[@[Scheduled Start]]="",[@[Scheduled End]]=""),"",IFERROR([@[Service Date]]+[@[Scheduled End]]+IF([@[Scheduled End]]&lt;[@[Scheduled Start]],1,0),""))</f>
        <v/>
      </c>
    </row>
    <row r="382">
      <c r="A382" s="26" t="n"/>
      <c r="B382" s="56" t="n"/>
      <c r="C382" s="23">
        <f>IF([@[Service Date]]="","",TEXT([@[Service Date]],"ddd"))</f>
        <v/>
      </c>
      <c r="D382" s="26" t="n"/>
      <c r="E382" s="24">
        <f>IF([@[Route ID]]="","",IFERROR(INDEX(tblRoutes[Route Name],MATCH([@[Route ID]],tblRoutes[Route ID],0)),"Not Found"))</f>
        <v/>
      </c>
      <c r="F382" s="24">
        <f>IF([@[Route ID]]="","",IFERROR(INDEX(tblRoutes[Origin],MATCH([@[Route ID]],tblRoutes[Route ID],0)),"Not Found"))</f>
        <v/>
      </c>
      <c r="G382" s="24">
        <f>IF([@[Route ID]]="","",IFERROR(INDEX(tblRoutes[Destination],MATCH([@[Route ID]],tblRoutes[Route ID],0)),"Not Found"))</f>
        <v/>
      </c>
      <c r="H382" s="28" t="n"/>
      <c r="I382" s="28" t="n"/>
      <c r="J382" s="25">
        <f>IF(OR([@[Start Date/Time]]="",[@[End Date/Time]]=""),"",IFERROR(([@[End Date/Time]]-[@[Start Date/Time]])*24,""))</f>
        <v/>
      </c>
      <c r="K382" s="26" t="n"/>
      <c r="L382" s="24">
        <f>IF([@[Driver ID]]="","",IFERROR(INDEX(tblDrivers[Driver Name],MATCH([@[Driver ID]],tblDrivers[Driver ID],0)),"Not Found"))</f>
        <v/>
      </c>
      <c r="M382" s="26" t="n"/>
      <c r="N382" s="24">
        <f>IF([@[Vehicle ID]]="","",IFERROR(INDEX(tblVehicles[Unit Description],MATCH([@[Vehicle ID]],tblVehicles[Vehicle ID],0)),"Not Found"))</f>
        <v/>
      </c>
      <c r="O382" s="53">
        <f>IF([@[Route ID]]="","",IFERROR(INDEX(tblRoutes[Scheduled Miles],MATCH([@[Route ID]],tblRoutes[Route ID],0)),""))</f>
        <v/>
      </c>
      <c r="P382" s="16">
        <f>IF([@[Route ID]]="","",IFERROR(INDEX(tblRoutes[Planned Stops],MATCH([@[Route ID]],tblRoutes[Route ID],0)),""))</f>
        <v/>
      </c>
      <c r="Q382" s="53">
        <f>IF(OR([@[Scheduled Miles]]="",[@[Vehicle ID]]=""),"",IFERROR([@[Scheduled Miles]]/INDEX(tblVehicles[MPG],MATCH([@[Vehicle ID]],tblVehicles[Vehicle ID],0)),""))</f>
        <v/>
      </c>
      <c r="R382" s="57">
        <f>IF(OR([@[Estimated Gallons]]="",[@[Estimated Hours]]="",[@[Driver ID]]=""),"",IFERROR([@[Estimated Gallons]]*'Settings'!$B$4+[@[Scheduled Miles]]*'Settings'!$B$5+[@[Estimated Hours]]*INDEX(tblDrivers[Hourly Rate],MATCH([@[Driver ID]],tblDrivers[Driver ID],0)),""))</f>
        <v/>
      </c>
      <c r="S382" s="26" t="n"/>
      <c r="T382" s="30" t="n"/>
      <c r="U38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8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8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82" s="23">
        <f>IF(COUNTA([@[Roster ID]],[@[Service Date]],[@[Route ID]],[@[Scheduled Start]],[@[Scheduled End]],[@[Driver ID]],[@[Vehicle ID]],[@Status],[@[Dispatch Notes]])=0,"",IF([@Status]="Canceled","Not Required",IF(AND([@[Driver Check]]="OK",[@[Vehicle Check]]="OK",[@[Schedule Check]]="OK"),"OK","Review")))</f>
        <v/>
      </c>
      <c r="Y382" s="58">
        <f>IF(OR([@[Service Date]]="",[@[Scheduled Start]]=""),"",IFERROR([@[Service Date]]+[@[Scheduled Start]],""))</f>
        <v/>
      </c>
      <c r="Z382" s="58">
        <f>IF(OR([@[Service Date]]="",[@[Scheduled Start]]="",[@[Scheduled End]]=""),"",IFERROR([@[Service Date]]+[@[Scheduled End]]+IF([@[Scheduled End]]&lt;[@[Scheduled Start]],1,0),""))</f>
        <v/>
      </c>
    </row>
    <row r="383">
      <c r="A383" s="26" t="n"/>
      <c r="B383" s="56" t="n"/>
      <c r="C383" s="23">
        <f>IF([@[Service Date]]="","",TEXT([@[Service Date]],"ddd"))</f>
        <v/>
      </c>
      <c r="D383" s="26" t="n"/>
      <c r="E383" s="24">
        <f>IF([@[Route ID]]="","",IFERROR(INDEX(tblRoutes[Route Name],MATCH([@[Route ID]],tblRoutes[Route ID],0)),"Not Found"))</f>
        <v/>
      </c>
      <c r="F383" s="24">
        <f>IF([@[Route ID]]="","",IFERROR(INDEX(tblRoutes[Origin],MATCH([@[Route ID]],tblRoutes[Route ID],0)),"Not Found"))</f>
        <v/>
      </c>
      <c r="G383" s="24">
        <f>IF([@[Route ID]]="","",IFERROR(INDEX(tblRoutes[Destination],MATCH([@[Route ID]],tblRoutes[Route ID],0)),"Not Found"))</f>
        <v/>
      </c>
      <c r="H383" s="28" t="n"/>
      <c r="I383" s="28" t="n"/>
      <c r="J383" s="25">
        <f>IF(OR([@[Start Date/Time]]="",[@[End Date/Time]]=""),"",IFERROR(([@[End Date/Time]]-[@[Start Date/Time]])*24,""))</f>
        <v/>
      </c>
      <c r="K383" s="26" t="n"/>
      <c r="L383" s="24">
        <f>IF([@[Driver ID]]="","",IFERROR(INDEX(tblDrivers[Driver Name],MATCH([@[Driver ID]],tblDrivers[Driver ID],0)),"Not Found"))</f>
        <v/>
      </c>
      <c r="M383" s="26" t="n"/>
      <c r="N383" s="24">
        <f>IF([@[Vehicle ID]]="","",IFERROR(INDEX(tblVehicles[Unit Description],MATCH([@[Vehicle ID]],tblVehicles[Vehicle ID],0)),"Not Found"))</f>
        <v/>
      </c>
      <c r="O383" s="53">
        <f>IF([@[Route ID]]="","",IFERROR(INDEX(tblRoutes[Scheduled Miles],MATCH([@[Route ID]],tblRoutes[Route ID],0)),""))</f>
        <v/>
      </c>
      <c r="P383" s="16">
        <f>IF([@[Route ID]]="","",IFERROR(INDEX(tblRoutes[Planned Stops],MATCH([@[Route ID]],tblRoutes[Route ID],0)),""))</f>
        <v/>
      </c>
      <c r="Q383" s="53">
        <f>IF(OR([@[Scheduled Miles]]="",[@[Vehicle ID]]=""),"",IFERROR([@[Scheduled Miles]]/INDEX(tblVehicles[MPG],MATCH([@[Vehicle ID]],tblVehicles[Vehicle ID],0)),""))</f>
        <v/>
      </c>
      <c r="R383" s="57">
        <f>IF(OR([@[Estimated Gallons]]="",[@[Estimated Hours]]="",[@[Driver ID]]=""),"",IFERROR([@[Estimated Gallons]]*'Settings'!$B$4+[@[Scheduled Miles]]*'Settings'!$B$5+[@[Estimated Hours]]*INDEX(tblDrivers[Hourly Rate],MATCH([@[Driver ID]],tblDrivers[Driver ID],0)),""))</f>
        <v/>
      </c>
      <c r="S383" s="26" t="n"/>
      <c r="T383" s="30" t="n"/>
      <c r="U38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8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8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83" s="23">
        <f>IF(COUNTA([@[Roster ID]],[@[Service Date]],[@[Route ID]],[@[Scheduled Start]],[@[Scheduled End]],[@[Driver ID]],[@[Vehicle ID]],[@Status],[@[Dispatch Notes]])=0,"",IF([@Status]="Canceled","Not Required",IF(AND([@[Driver Check]]="OK",[@[Vehicle Check]]="OK",[@[Schedule Check]]="OK"),"OK","Review")))</f>
        <v/>
      </c>
      <c r="Y383" s="58">
        <f>IF(OR([@[Service Date]]="",[@[Scheduled Start]]=""),"",IFERROR([@[Service Date]]+[@[Scheduled Start]],""))</f>
        <v/>
      </c>
      <c r="Z383" s="58">
        <f>IF(OR([@[Service Date]]="",[@[Scheduled Start]]="",[@[Scheduled End]]=""),"",IFERROR([@[Service Date]]+[@[Scheduled End]]+IF([@[Scheduled End]]&lt;[@[Scheduled Start]],1,0),""))</f>
        <v/>
      </c>
    </row>
    <row r="384">
      <c r="A384" s="26" t="n"/>
      <c r="B384" s="56" t="n"/>
      <c r="C384" s="23">
        <f>IF([@[Service Date]]="","",TEXT([@[Service Date]],"ddd"))</f>
        <v/>
      </c>
      <c r="D384" s="26" t="n"/>
      <c r="E384" s="24">
        <f>IF([@[Route ID]]="","",IFERROR(INDEX(tblRoutes[Route Name],MATCH([@[Route ID]],tblRoutes[Route ID],0)),"Not Found"))</f>
        <v/>
      </c>
      <c r="F384" s="24">
        <f>IF([@[Route ID]]="","",IFERROR(INDEX(tblRoutes[Origin],MATCH([@[Route ID]],tblRoutes[Route ID],0)),"Not Found"))</f>
        <v/>
      </c>
      <c r="G384" s="24">
        <f>IF([@[Route ID]]="","",IFERROR(INDEX(tblRoutes[Destination],MATCH([@[Route ID]],tblRoutes[Route ID],0)),"Not Found"))</f>
        <v/>
      </c>
      <c r="H384" s="28" t="n"/>
      <c r="I384" s="28" t="n"/>
      <c r="J384" s="25">
        <f>IF(OR([@[Start Date/Time]]="",[@[End Date/Time]]=""),"",IFERROR(([@[End Date/Time]]-[@[Start Date/Time]])*24,""))</f>
        <v/>
      </c>
      <c r="K384" s="26" t="n"/>
      <c r="L384" s="24">
        <f>IF([@[Driver ID]]="","",IFERROR(INDEX(tblDrivers[Driver Name],MATCH([@[Driver ID]],tblDrivers[Driver ID],0)),"Not Found"))</f>
        <v/>
      </c>
      <c r="M384" s="26" t="n"/>
      <c r="N384" s="24">
        <f>IF([@[Vehicle ID]]="","",IFERROR(INDEX(tblVehicles[Unit Description],MATCH([@[Vehicle ID]],tblVehicles[Vehicle ID],0)),"Not Found"))</f>
        <v/>
      </c>
      <c r="O384" s="53">
        <f>IF([@[Route ID]]="","",IFERROR(INDEX(tblRoutes[Scheduled Miles],MATCH([@[Route ID]],tblRoutes[Route ID],0)),""))</f>
        <v/>
      </c>
      <c r="P384" s="16">
        <f>IF([@[Route ID]]="","",IFERROR(INDEX(tblRoutes[Planned Stops],MATCH([@[Route ID]],tblRoutes[Route ID],0)),""))</f>
        <v/>
      </c>
      <c r="Q384" s="53">
        <f>IF(OR([@[Scheduled Miles]]="",[@[Vehicle ID]]=""),"",IFERROR([@[Scheduled Miles]]/INDEX(tblVehicles[MPG],MATCH([@[Vehicle ID]],tblVehicles[Vehicle ID],0)),""))</f>
        <v/>
      </c>
      <c r="R384" s="57">
        <f>IF(OR([@[Estimated Gallons]]="",[@[Estimated Hours]]="",[@[Driver ID]]=""),"",IFERROR([@[Estimated Gallons]]*'Settings'!$B$4+[@[Scheduled Miles]]*'Settings'!$B$5+[@[Estimated Hours]]*INDEX(tblDrivers[Hourly Rate],MATCH([@[Driver ID]],tblDrivers[Driver ID],0)),""))</f>
        <v/>
      </c>
      <c r="S384" s="26" t="n"/>
      <c r="T384" s="30" t="n"/>
      <c r="U38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8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8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84" s="23">
        <f>IF(COUNTA([@[Roster ID]],[@[Service Date]],[@[Route ID]],[@[Scheduled Start]],[@[Scheduled End]],[@[Driver ID]],[@[Vehicle ID]],[@Status],[@[Dispatch Notes]])=0,"",IF([@Status]="Canceled","Not Required",IF(AND([@[Driver Check]]="OK",[@[Vehicle Check]]="OK",[@[Schedule Check]]="OK"),"OK","Review")))</f>
        <v/>
      </c>
      <c r="Y384" s="58">
        <f>IF(OR([@[Service Date]]="",[@[Scheduled Start]]=""),"",IFERROR([@[Service Date]]+[@[Scheduled Start]],""))</f>
        <v/>
      </c>
      <c r="Z384" s="58">
        <f>IF(OR([@[Service Date]]="",[@[Scheduled Start]]="",[@[Scheduled End]]=""),"",IFERROR([@[Service Date]]+[@[Scheduled End]]+IF([@[Scheduled End]]&lt;[@[Scheduled Start]],1,0),""))</f>
        <v/>
      </c>
    </row>
    <row r="385">
      <c r="A385" s="26" t="n"/>
      <c r="B385" s="56" t="n"/>
      <c r="C385" s="23">
        <f>IF([@[Service Date]]="","",TEXT([@[Service Date]],"ddd"))</f>
        <v/>
      </c>
      <c r="D385" s="26" t="n"/>
      <c r="E385" s="24">
        <f>IF([@[Route ID]]="","",IFERROR(INDEX(tblRoutes[Route Name],MATCH([@[Route ID]],tblRoutes[Route ID],0)),"Not Found"))</f>
        <v/>
      </c>
      <c r="F385" s="24">
        <f>IF([@[Route ID]]="","",IFERROR(INDEX(tblRoutes[Origin],MATCH([@[Route ID]],tblRoutes[Route ID],0)),"Not Found"))</f>
        <v/>
      </c>
      <c r="G385" s="24">
        <f>IF([@[Route ID]]="","",IFERROR(INDEX(tblRoutes[Destination],MATCH([@[Route ID]],tblRoutes[Route ID],0)),"Not Found"))</f>
        <v/>
      </c>
      <c r="H385" s="28" t="n"/>
      <c r="I385" s="28" t="n"/>
      <c r="J385" s="25">
        <f>IF(OR([@[Start Date/Time]]="",[@[End Date/Time]]=""),"",IFERROR(([@[End Date/Time]]-[@[Start Date/Time]])*24,""))</f>
        <v/>
      </c>
      <c r="K385" s="26" t="n"/>
      <c r="L385" s="24">
        <f>IF([@[Driver ID]]="","",IFERROR(INDEX(tblDrivers[Driver Name],MATCH([@[Driver ID]],tblDrivers[Driver ID],0)),"Not Found"))</f>
        <v/>
      </c>
      <c r="M385" s="26" t="n"/>
      <c r="N385" s="24">
        <f>IF([@[Vehicle ID]]="","",IFERROR(INDEX(tblVehicles[Unit Description],MATCH([@[Vehicle ID]],tblVehicles[Vehicle ID],0)),"Not Found"))</f>
        <v/>
      </c>
      <c r="O385" s="53">
        <f>IF([@[Route ID]]="","",IFERROR(INDEX(tblRoutes[Scheduled Miles],MATCH([@[Route ID]],tblRoutes[Route ID],0)),""))</f>
        <v/>
      </c>
      <c r="P385" s="16">
        <f>IF([@[Route ID]]="","",IFERROR(INDEX(tblRoutes[Planned Stops],MATCH([@[Route ID]],tblRoutes[Route ID],0)),""))</f>
        <v/>
      </c>
      <c r="Q385" s="53">
        <f>IF(OR([@[Scheduled Miles]]="",[@[Vehicle ID]]=""),"",IFERROR([@[Scheduled Miles]]/INDEX(tblVehicles[MPG],MATCH([@[Vehicle ID]],tblVehicles[Vehicle ID],0)),""))</f>
        <v/>
      </c>
      <c r="R385" s="57">
        <f>IF(OR([@[Estimated Gallons]]="",[@[Estimated Hours]]="",[@[Driver ID]]=""),"",IFERROR([@[Estimated Gallons]]*'Settings'!$B$4+[@[Scheduled Miles]]*'Settings'!$B$5+[@[Estimated Hours]]*INDEX(tblDrivers[Hourly Rate],MATCH([@[Driver ID]],tblDrivers[Driver ID],0)),""))</f>
        <v/>
      </c>
      <c r="S385" s="26" t="n"/>
      <c r="T385" s="30" t="n"/>
      <c r="U38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8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8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85" s="23">
        <f>IF(COUNTA([@[Roster ID]],[@[Service Date]],[@[Route ID]],[@[Scheduled Start]],[@[Scheduled End]],[@[Driver ID]],[@[Vehicle ID]],[@Status],[@[Dispatch Notes]])=0,"",IF([@Status]="Canceled","Not Required",IF(AND([@[Driver Check]]="OK",[@[Vehicle Check]]="OK",[@[Schedule Check]]="OK"),"OK","Review")))</f>
        <v/>
      </c>
      <c r="Y385" s="58">
        <f>IF(OR([@[Service Date]]="",[@[Scheduled Start]]=""),"",IFERROR([@[Service Date]]+[@[Scheduled Start]],""))</f>
        <v/>
      </c>
      <c r="Z385" s="58">
        <f>IF(OR([@[Service Date]]="",[@[Scheduled Start]]="",[@[Scheduled End]]=""),"",IFERROR([@[Service Date]]+[@[Scheduled End]]+IF([@[Scheduled End]]&lt;[@[Scheduled Start]],1,0),""))</f>
        <v/>
      </c>
    </row>
    <row r="386">
      <c r="A386" s="26" t="n"/>
      <c r="B386" s="56" t="n"/>
      <c r="C386" s="23">
        <f>IF([@[Service Date]]="","",TEXT([@[Service Date]],"ddd"))</f>
        <v/>
      </c>
      <c r="D386" s="26" t="n"/>
      <c r="E386" s="24">
        <f>IF([@[Route ID]]="","",IFERROR(INDEX(tblRoutes[Route Name],MATCH([@[Route ID]],tblRoutes[Route ID],0)),"Not Found"))</f>
        <v/>
      </c>
      <c r="F386" s="24">
        <f>IF([@[Route ID]]="","",IFERROR(INDEX(tblRoutes[Origin],MATCH([@[Route ID]],tblRoutes[Route ID],0)),"Not Found"))</f>
        <v/>
      </c>
      <c r="G386" s="24">
        <f>IF([@[Route ID]]="","",IFERROR(INDEX(tblRoutes[Destination],MATCH([@[Route ID]],tblRoutes[Route ID],0)),"Not Found"))</f>
        <v/>
      </c>
      <c r="H386" s="28" t="n"/>
      <c r="I386" s="28" t="n"/>
      <c r="J386" s="25">
        <f>IF(OR([@[Start Date/Time]]="",[@[End Date/Time]]=""),"",IFERROR(([@[End Date/Time]]-[@[Start Date/Time]])*24,""))</f>
        <v/>
      </c>
      <c r="K386" s="26" t="n"/>
      <c r="L386" s="24">
        <f>IF([@[Driver ID]]="","",IFERROR(INDEX(tblDrivers[Driver Name],MATCH([@[Driver ID]],tblDrivers[Driver ID],0)),"Not Found"))</f>
        <v/>
      </c>
      <c r="M386" s="26" t="n"/>
      <c r="N386" s="24">
        <f>IF([@[Vehicle ID]]="","",IFERROR(INDEX(tblVehicles[Unit Description],MATCH([@[Vehicle ID]],tblVehicles[Vehicle ID],0)),"Not Found"))</f>
        <v/>
      </c>
      <c r="O386" s="53">
        <f>IF([@[Route ID]]="","",IFERROR(INDEX(tblRoutes[Scheduled Miles],MATCH([@[Route ID]],tblRoutes[Route ID],0)),""))</f>
        <v/>
      </c>
      <c r="P386" s="16">
        <f>IF([@[Route ID]]="","",IFERROR(INDEX(tblRoutes[Planned Stops],MATCH([@[Route ID]],tblRoutes[Route ID],0)),""))</f>
        <v/>
      </c>
      <c r="Q386" s="53">
        <f>IF(OR([@[Scheduled Miles]]="",[@[Vehicle ID]]=""),"",IFERROR([@[Scheduled Miles]]/INDEX(tblVehicles[MPG],MATCH([@[Vehicle ID]],tblVehicles[Vehicle ID],0)),""))</f>
        <v/>
      </c>
      <c r="R386" s="57">
        <f>IF(OR([@[Estimated Gallons]]="",[@[Estimated Hours]]="",[@[Driver ID]]=""),"",IFERROR([@[Estimated Gallons]]*'Settings'!$B$4+[@[Scheduled Miles]]*'Settings'!$B$5+[@[Estimated Hours]]*INDEX(tblDrivers[Hourly Rate],MATCH([@[Driver ID]],tblDrivers[Driver ID],0)),""))</f>
        <v/>
      </c>
      <c r="S386" s="26" t="n"/>
      <c r="T386" s="30" t="n"/>
      <c r="U38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8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8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86" s="23">
        <f>IF(COUNTA([@[Roster ID]],[@[Service Date]],[@[Route ID]],[@[Scheduled Start]],[@[Scheduled End]],[@[Driver ID]],[@[Vehicle ID]],[@Status],[@[Dispatch Notes]])=0,"",IF([@Status]="Canceled","Not Required",IF(AND([@[Driver Check]]="OK",[@[Vehicle Check]]="OK",[@[Schedule Check]]="OK"),"OK","Review")))</f>
        <v/>
      </c>
      <c r="Y386" s="58">
        <f>IF(OR([@[Service Date]]="",[@[Scheduled Start]]=""),"",IFERROR([@[Service Date]]+[@[Scheduled Start]],""))</f>
        <v/>
      </c>
      <c r="Z386" s="58">
        <f>IF(OR([@[Service Date]]="",[@[Scheduled Start]]="",[@[Scheduled End]]=""),"",IFERROR([@[Service Date]]+[@[Scheduled End]]+IF([@[Scheduled End]]&lt;[@[Scheduled Start]],1,0),""))</f>
        <v/>
      </c>
    </row>
    <row r="387">
      <c r="A387" s="26" t="n"/>
      <c r="B387" s="56" t="n"/>
      <c r="C387" s="23">
        <f>IF([@[Service Date]]="","",TEXT([@[Service Date]],"ddd"))</f>
        <v/>
      </c>
      <c r="D387" s="26" t="n"/>
      <c r="E387" s="24">
        <f>IF([@[Route ID]]="","",IFERROR(INDEX(tblRoutes[Route Name],MATCH([@[Route ID]],tblRoutes[Route ID],0)),"Not Found"))</f>
        <v/>
      </c>
      <c r="F387" s="24">
        <f>IF([@[Route ID]]="","",IFERROR(INDEX(tblRoutes[Origin],MATCH([@[Route ID]],tblRoutes[Route ID],0)),"Not Found"))</f>
        <v/>
      </c>
      <c r="G387" s="24">
        <f>IF([@[Route ID]]="","",IFERROR(INDEX(tblRoutes[Destination],MATCH([@[Route ID]],tblRoutes[Route ID],0)),"Not Found"))</f>
        <v/>
      </c>
      <c r="H387" s="28" t="n"/>
      <c r="I387" s="28" t="n"/>
      <c r="J387" s="25">
        <f>IF(OR([@[Start Date/Time]]="",[@[End Date/Time]]=""),"",IFERROR(([@[End Date/Time]]-[@[Start Date/Time]])*24,""))</f>
        <v/>
      </c>
      <c r="K387" s="26" t="n"/>
      <c r="L387" s="24">
        <f>IF([@[Driver ID]]="","",IFERROR(INDEX(tblDrivers[Driver Name],MATCH([@[Driver ID]],tblDrivers[Driver ID],0)),"Not Found"))</f>
        <v/>
      </c>
      <c r="M387" s="26" t="n"/>
      <c r="N387" s="24">
        <f>IF([@[Vehicle ID]]="","",IFERROR(INDEX(tblVehicles[Unit Description],MATCH([@[Vehicle ID]],tblVehicles[Vehicle ID],0)),"Not Found"))</f>
        <v/>
      </c>
      <c r="O387" s="53">
        <f>IF([@[Route ID]]="","",IFERROR(INDEX(tblRoutes[Scheduled Miles],MATCH([@[Route ID]],tblRoutes[Route ID],0)),""))</f>
        <v/>
      </c>
      <c r="P387" s="16">
        <f>IF([@[Route ID]]="","",IFERROR(INDEX(tblRoutes[Planned Stops],MATCH([@[Route ID]],tblRoutes[Route ID],0)),""))</f>
        <v/>
      </c>
      <c r="Q387" s="53">
        <f>IF(OR([@[Scheduled Miles]]="",[@[Vehicle ID]]=""),"",IFERROR([@[Scheduled Miles]]/INDEX(tblVehicles[MPG],MATCH([@[Vehicle ID]],tblVehicles[Vehicle ID],0)),""))</f>
        <v/>
      </c>
      <c r="R387" s="57">
        <f>IF(OR([@[Estimated Gallons]]="",[@[Estimated Hours]]="",[@[Driver ID]]=""),"",IFERROR([@[Estimated Gallons]]*'Settings'!$B$4+[@[Scheduled Miles]]*'Settings'!$B$5+[@[Estimated Hours]]*INDEX(tblDrivers[Hourly Rate],MATCH([@[Driver ID]],tblDrivers[Driver ID],0)),""))</f>
        <v/>
      </c>
      <c r="S387" s="26" t="n"/>
      <c r="T387" s="30" t="n"/>
      <c r="U38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8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8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87" s="23">
        <f>IF(COUNTA([@[Roster ID]],[@[Service Date]],[@[Route ID]],[@[Scheduled Start]],[@[Scheduled End]],[@[Driver ID]],[@[Vehicle ID]],[@Status],[@[Dispatch Notes]])=0,"",IF([@Status]="Canceled","Not Required",IF(AND([@[Driver Check]]="OK",[@[Vehicle Check]]="OK",[@[Schedule Check]]="OK"),"OK","Review")))</f>
        <v/>
      </c>
      <c r="Y387" s="58">
        <f>IF(OR([@[Service Date]]="",[@[Scheduled Start]]=""),"",IFERROR([@[Service Date]]+[@[Scheduled Start]],""))</f>
        <v/>
      </c>
      <c r="Z387" s="58">
        <f>IF(OR([@[Service Date]]="",[@[Scheduled Start]]="",[@[Scheduled End]]=""),"",IFERROR([@[Service Date]]+[@[Scheduled End]]+IF([@[Scheduled End]]&lt;[@[Scheduled Start]],1,0),""))</f>
        <v/>
      </c>
    </row>
    <row r="388">
      <c r="A388" s="26" t="n"/>
      <c r="B388" s="56" t="n"/>
      <c r="C388" s="23">
        <f>IF([@[Service Date]]="","",TEXT([@[Service Date]],"ddd"))</f>
        <v/>
      </c>
      <c r="D388" s="26" t="n"/>
      <c r="E388" s="24">
        <f>IF([@[Route ID]]="","",IFERROR(INDEX(tblRoutes[Route Name],MATCH([@[Route ID]],tblRoutes[Route ID],0)),"Not Found"))</f>
        <v/>
      </c>
      <c r="F388" s="24">
        <f>IF([@[Route ID]]="","",IFERROR(INDEX(tblRoutes[Origin],MATCH([@[Route ID]],tblRoutes[Route ID],0)),"Not Found"))</f>
        <v/>
      </c>
      <c r="G388" s="24">
        <f>IF([@[Route ID]]="","",IFERROR(INDEX(tblRoutes[Destination],MATCH([@[Route ID]],tblRoutes[Route ID],0)),"Not Found"))</f>
        <v/>
      </c>
      <c r="H388" s="28" t="n"/>
      <c r="I388" s="28" t="n"/>
      <c r="J388" s="25">
        <f>IF(OR([@[Start Date/Time]]="",[@[End Date/Time]]=""),"",IFERROR(([@[End Date/Time]]-[@[Start Date/Time]])*24,""))</f>
        <v/>
      </c>
      <c r="K388" s="26" t="n"/>
      <c r="L388" s="24">
        <f>IF([@[Driver ID]]="","",IFERROR(INDEX(tblDrivers[Driver Name],MATCH([@[Driver ID]],tblDrivers[Driver ID],0)),"Not Found"))</f>
        <v/>
      </c>
      <c r="M388" s="26" t="n"/>
      <c r="N388" s="24">
        <f>IF([@[Vehicle ID]]="","",IFERROR(INDEX(tblVehicles[Unit Description],MATCH([@[Vehicle ID]],tblVehicles[Vehicle ID],0)),"Not Found"))</f>
        <v/>
      </c>
      <c r="O388" s="53">
        <f>IF([@[Route ID]]="","",IFERROR(INDEX(tblRoutes[Scheduled Miles],MATCH([@[Route ID]],tblRoutes[Route ID],0)),""))</f>
        <v/>
      </c>
      <c r="P388" s="16">
        <f>IF([@[Route ID]]="","",IFERROR(INDEX(tblRoutes[Planned Stops],MATCH([@[Route ID]],tblRoutes[Route ID],0)),""))</f>
        <v/>
      </c>
      <c r="Q388" s="53">
        <f>IF(OR([@[Scheduled Miles]]="",[@[Vehicle ID]]=""),"",IFERROR([@[Scheduled Miles]]/INDEX(tblVehicles[MPG],MATCH([@[Vehicle ID]],tblVehicles[Vehicle ID],0)),""))</f>
        <v/>
      </c>
      <c r="R388" s="57">
        <f>IF(OR([@[Estimated Gallons]]="",[@[Estimated Hours]]="",[@[Driver ID]]=""),"",IFERROR([@[Estimated Gallons]]*'Settings'!$B$4+[@[Scheduled Miles]]*'Settings'!$B$5+[@[Estimated Hours]]*INDEX(tblDrivers[Hourly Rate],MATCH([@[Driver ID]],tblDrivers[Driver ID],0)),""))</f>
        <v/>
      </c>
      <c r="S388" s="26" t="n"/>
      <c r="T388" s="30" t="n"/>
      <c r="U38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8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8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88" s="23">
        <f>IF(COUNTA([@[Roster ID]],[@[Service Date]],[@[Route ID]],[@[Scheduled Start]],[@[Scheduled End]],[@[Driver ID]],[@[Vehicle ID]],[@Status],[@[Dispatch Notes]])=0,"",IF([@Status]="Canceled","Not Required",IF(AND([@[Driver Check]]="OK",[@[Vehicle Check]]="OK",[@[Schedule Check]]="OK"),"OK","Review")))</f>
        <v/>
      </c>
      <c r="Y388" s="58">
        <f>IF(OR([@[Service Date]]="",[@[Scheduled Start]]=""),"",IFERROR([@[Service Date]]+[@[Scheduled Start]],""))</f>
        <v/>
      </c>
      <c r="Z388" s="58">
        <f>IF(OR([@[Service Date]]="",[@[Scheduled Start]]="",[@[Scheduled End]]=""),"",IFERROR([@[Service Date]]+[@[Scheduled End]]+IF([@[Scheduled End]]&lt;[@[Scheduled Start]],1,0),""))</f>
        <v/>
      </c>
    </row>
    <row r="389">
      <c r="A389" s="26" t="n"/>
      <c r="B389" s="56" t="n"/>
      <c r="C389" s="23">
        <f>IF([@[Service Date]]="","",TEXT([@[Service Date]],"ddd"))</f>
        <v/>
      </c>
      <c r="D389" s="26" t="n"/>
      <c r="E389" s="24">
        <f>IF([@[Route ID]]="","",IFERROR(INDEX(tblRoutes[Route Name],MATCH([@[Route ID]],tblRoutes[Route ID],0)),"Not Found"))</f>
        <v/>
      </c>
      <c r="F389" s="24">
        <f>IF([@[Route ID]]="","",IFERROR(INDEX(tblRoutes[Origin],MATCH([@[Route ID]],tblRoutes[Route ID],0)),"Not Found"))</f>
        <v/>
      </c>
      <c r="G389" s="24">
        <f>IF([@[Route ID]]="","",IFERROR(INDEX(tblRoutes[Destination],MATCH([@[Route ID]],tblRoutes[Route ID],0)),"Not Found"))</f>
        <v/>
      </c>
      <c r="H389" s="28" t="n"/>
      <c r="I389" s="28" t="n"/>
      <c r="J389" s="25">
        <f>IF(OR([@[Start Date/Time]]="",[@[End Date/Time]]=""),"",IFERROR(([@[End Date/Time]]-[@[Start Date/Time]])*24,""))</f>
        <v/>
      </c>
      <c r="K389" s="26" t="n"/>
      <c r="L389" s="24">
        <f>IF([@[Driver ID]]="","",IFERROR(INDEX(tblDrivers[Driver Name],MATCH([@[Driver ID]],tblDrivers[Driver ID],0)),"Not Found"))</f>
        <v/>
      </c>
      <c r="M389" s="26" t="n"/>
      <c r="N389" s="24">
        <f>IF([@[Vehicle ID]]="","",IFERROR(INDEX(tblVehicles[Unit Description],MATCH([@[Vehicle ID]],tblVehicles[Vehicle ID],0)),"Not Found"))</f>
        <v/>
      </c>
      <c r="O389" s="53">
        <f>IF([@[Route ID]]="","",IFERROR(INDEX(tblRoutes[Scheduled Miles],MATCH([@[Route ID]],tblRoutes[Route ID],0)),""))</f>
        <v/>
      </c>
      <c r="P389" s="16">
        <f>IF([@[Route ID]]="","",IFERROR(INDEX(tblRoutes[Planned Stops],MATCH([@[Route ID]],tblRoutes[Route ID],0)),""))</f>
        <v/>
      </c>
      <c r="Q389" s="53">
        <f>IF(OR([@[Scheduled Miles]]="",[@[Vehicle ID]]=""),"",IFERROR([@[Scheduled Miles]]/INDEX(tblVehicles[MPG],MATCH([@[Vehicle ID]],tblVehicles[Vehicle ID],0)),""))</f>
        <v/>
      </c>
      <c r="R389" s="57">
        <f>IF(OR([@[Estimated Gallons]]="",[@[Estimated Hours]]="",[@[Driver ID]]=""),"",IFERROR([@[Estimated Gallons]]*'Settings'!$B$4+[@[Scheduled Miles]]*'Settings'!$B$5+[@[Estimated Hours]]*INDEX(tblDrivers[Hourly Rate],MATCH([@[Driver ID]],tblDrivers[Driver ID],0)),""))</f>
        <v/>
      </c>
      <c r="S389" s="26" t="n"/>
      <c r="T389" s="30" t="n"/>
      <c r="U38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8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8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89" s="23">
        <f>IF(COUNTA([@[Roster ID]],[@[Service Date]],[@[Route ID]],[@[Scheduled Start]],[@[Scheduled End]],[@[Driver ID]],[@[Vehicle ID]],[@Status],[@[Dispatch Notes]])=0,"",IF([@Status]="Canceled","Not Required",IF(AND([@[Driver Check]]="OK",[@[Vehicle Check]]="OK",[@[Schedule Check]]="OK"),"OK","Review")))</f>
        <v/>
      </c>
      <c r="Y389" s="58">
        <f>IF(OR([@[Service Date]]="",[@[Scheduled Start]]=""),"",IFERROR([@[Service Date]]+[@[Scheduled Start]],""))</f>
        <v/>
      </c>
      <c r="Z389" s="58">
        <f>IF(OR([@[Service Date]]="",[@[Scheduled Start]]="",[@[Scheduled End]]=""),"",IFERROR([@[Service Date]]+[@[Scheduled End]]+IF([@[Scheduled End]]&lt;[@[Scheduled Start]],1,0),""))</f>
        <v/>
      </c>
    </row>
    <row r="390">
      <c r="A390" s="26" t="n"/>
      <c r="B390" s="56" t="n"/>
      <c r="C390" s="23">
        <f>IF([@[Service Date]]="","",TEXT([@[Service Date]],"ddd"))</f>
        <v/>
      </c>
      <c r="D390" s="26" t="n"/>
      <c r="E390" s="24">
        <f>IF([@[Route ID]]="","",IFERROR(INDEX(tblRoutes[Route Name],MATCH([@[Route ID]],tblRoutes[Route ID],0)),"Not Found"))</f>
        <v/>
      </c>
      <c r="F390" s="24">
        <f>IF([@[Route ID]]="","",IFERROR(INDEX(tblRoutes[Origin],MATCH([@[Route ID]],tblRoutes[Route ID],0)),"Not Found"))</f>
        <v/>
      </c>
      <c r="G390" s="24">
        <f>IF([@[Route ID]]="","",IFERROR(INDEX(tblRoutes[Destination],MATCH([@[Route ID]],tblRoutes[Route ID],0)),"Not Found"))</f>
        <v/>
      </c>
      <c r="H390" s="28" t="n"/>
      <c r="I390" s="28" t="n"/>
      <c r="J390" s="25">
        <f>IF(OR([@[Start Date/Time]]="",[@[End Date/Time]]=""),"",IFERROR(([@[End Date/Time]]-[@[Start Date/Time]])*24,""))</f>
        <v/>
      </c>
      <c r="K390" s="26" t="n"/>
      <c r="L390" s="24">
        <f>IF([@[Driver ID]]="","",IFERROR(INDEX(tblDrivers[Driver Name],MATCH([@[Driver ID]],tblDrivers[Driver ID],0)),"Not Found"))</f>
        <v/>
      </c>
      <c r="M390" s="26" t="n"/>
      <c r="N390" s="24">
        <f>IF([@[Vehicle ID]]="","",IFERROR(INDEX(tblVehicles[Unit Description],MATCH([@[Vehicle ID]],tblVehicles[Vehicle ID],0)),"Not Found"))</f>
        <v/>
      </c>
      <c r="O390" s="53">
        <f>IF([@[Route ID]]="","",IFERROR(INDEX(tblRoutes[Scheduled Miles],MATCH([@[Route ID]],tblRoutes[Route ID],0)),""))</f>
        <v/>
      </c>
      <c r="P390" s="16">
        <f>IF([@[Route ID]]="","",IFERROR(INDEX(tblRoutes[Planned Stops],MATCH([@[Route ID]],tblRoutes[Route ID],0)),""))</f>
        <v/>
      </c>
      <c r="Q390" s="53">
        <f>IF(OR([@[Scheduled Miles]]="",[@[Vehicle ID]]=""),"",IFERROR([@[Scheduled Miles]]/INDEX(tblVehicles[MPG],MATCH([@[Vehicle ID]],tblVehicles[Vehicle ID],0)),""))</f>
        <v/>
      </c>
      <c r="R390" s="57">
        <f>IF(OR([@[Estimated Gallons]]="",[@[Estimated Hours]]="",[@[Driver ID]]=""),"",IFERROR([@[Estimated Gallons]]*'Settings'!$B$4+[@[Scheduled Miles]]*'Settings'!$B$5+[@[Estimated Hours]]*INDEX(tblDrivers[Hourly Rate],MATCH([@[Driver ID]],tblDrivers[Driver ID],0)),""))</f>
        <v/>
      </c>
      <c r="S390" s="26" t="n"/>
      <c r="T390" s="30" t="n"/>
      <c r="U39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9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9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90" s="23">
        <f>IF(COUNTA([@[Roster ID]],[@[Service Date]],[@[Route ID]],[@[Scheduled Start]],[@[Scheduled End]],[@[Driver ID]],[@[Vehicle ID]],[@Status],[@[Dispatch Notes]])=0,"",IF([@Status]="Canceled","Not Required",IF(AND([@[Driver Check]]="OK",[@[Vehicle Check]]="OK",[@[Schedule Check]]="OK"),"OK","Review")))</f>
        <v/>
      </c>
      <c r="Y390" s="58">
        <f>IF(OR([@[Service Date]]="",[@[Scheduled Start]]=""),"",IFERROR([@[Service Date]]+[@[Scheduled Start]],""))</f>
        <v/>
      </c>
      <c r="Z390" s="58">
        <f>IF(OR([@[Service Date]]="",[@[Scheduled Start]]="",[@[Scheduled End]]=""),"",IFERROR([@[Service Date]]+[@[Scheduled End]]+IF([@[Scheduled End]]&lt;[@[Scheduled Start]],1,0),""))</f>
        <v/>
      </c>
    </row>
    <row r="391">
      <c r="A391" s="26" t="n"/>
      <c r="B391" s="56" t="n"/>
      <c r="C391" s="23">
        <f>IF([@[Service Date]]="","",TEXT([@[Service Date]],"ddd"))</f>
        <v/>
      </c>
      <c r="D391" s="26" t="n"/>
      <c r="E391" s="24">
        <f>IF([@[Route ID]]="","",IFERROR(INDEX(tblRoutes[Route Name],MATCH([@[Route ID]],tblRoutes[Route ID],0)),"Not Found"))</f>
        <v/>
      </c>
      <c r="F391" s="24">
        <f>IF([@[Route ID]]="","",IFERROR(INDEX(tblRoutes[Origin],MATCH([@[Route ID]],tblRoutes[Route ID],0)),"Not Found"))</f>
        <v/>
      </c>
      <c r="G391" s="24">
        <f>IF([@[Route ID]]="","",IFERROR(INDEX(tblRoutes[Destination],MATCH([@[Route ID]],tblRoutes[Route ID],0)),"Not Found"))</f>
        <v/>
      </c>
      <c r="H391" s="28" t="n"/>
      <c r="I391" s="28" t="n"/>
      <c r="J391" s="25">
        <f>IF(OR([@[Start Date/Time]]="",[@[End Date/Time]]=""),"",IFERROR(([@[End Date/Time]]-[@[Start Date/Time]])*24,""))</f>
        <v/>
      </c>
      <c r="K391" s="26" t="n"/>
      <c r="L391" s="24">
        <f>IF([@[Driver ID]]="","",IFERROR(INDEX(tblDrivers[Driver Name],MATCH([@[Driver ID]],tblDrivers[Driver ID],0)),"Not Found"))</f>
        <v/>
      </c>
      <c r="M391" s="26" t="n"/>
      <c r="N391" s="24">
        <f>IF([@[Vehicle ID]]="","",IFERROR(INDEX(tblVehicles[Unit Description],MATCH([@[Vehicle ID]],tblVehicles[Vehicle ID],0)),"Not Found"))</f>
        <v/>
      </c>
      <c r="O391" s="53">
        <f>IF([@[Route ID]]="","",IFERROR(INDEX(tblRoutes[Scheduled Miles],MATCH([@[Route ID]],tblRoutes[Route ID],0)),""))</f>
        <v/>
      </c>
      <c r="P391" s="16">
        <f>IF([@[Route ID]]="","",IFERROR(INDEX(tblRoutes[Planned Stops],MATCH([@[Route ID]],tblRoutes[Route ID],0)),""))</f>
        <v/>
      </c>
      <c r="Q391" s="53">
        <f>IF(OR([@[Scheduled Miles]]="",[@[Vehicle ID]]=""),"",IFERROR([@[Scheduled Miles]]/INDEX(tblVehicles[MPG],MATCH([@[Vehicle ID]],tblVehicles[Vehicle ID],0)),""))</f>
        <v/>
      </c>
      <c r="R391" s="57">
        <f>IF(OR([@[Estimated Gallons]]="",[@[Estimated Hours]]="",[@[Driver ID]]=""),"",IFERROR([@[Estimated Gallons]]*'Settings'!$B$4+[@[Scheduled Miles]]*'Settings'!$B$5+[@[Estimated Hours]]*INDEX(tblDrivers[Hourly Rate],MATCH([@[Driver ID]],tblDrivers[Driver ID],0)),""))</f>
        <v/>
      </c>
      <c r="S391" s="26" t="n"/>
      <c r="T391" s="30" t="n"/>
      <c r="U39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9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9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91" s="23">
        <f>IF(COUNTA([@[Roster ID]],[@[Service Date]],[@[Route ID]],[@[Scheduled Start]],[@[Scheduled End]],[@[Driver ID]],[@[Vehicle ID]],[@Status],[@[Dispatch Notes]])=0,"",IF([@Status]="Canceled","Not Required",IF(AND([@[Driver Check]]="OK",[@[Vehicle Check]]="OK",[@[Schedule Check]]="OK"),"OK","Review")))</f>
        <v/>
      </c>
      <c r="Y391" s="58">
        <f>IF(OR([@[Service Date]]="",[@[Scheduled Start]]=""),"",IFERROR([@[Service Date]]+[@[Scheduled Start]],""))</f>
        <v/>
      </c>
      <c r="Z391" s="58">
        <f>IF(OR([@[Service Date]]="",[@[Scheduled Start]]="",[@[Scheduled End]]=""),"",IFERROR([@[Service Date]]+[@[Scheduled End]]+IF([@[Scheduled End]]&lt;[@[Scheduled Start]],1,0),""))</f>
        <v/>
      </c>
    </row>
    <row r="392">
      <c r="A392" s="26" t="n"/>
      <c r="B392" s="56" t="n"/>
      <c r="C392" s="23">
        <f>IF([@[Service Date]]="","",TEXT([@[Service Date]],"ddd"))</f>
        <v/>
      </c>
      <c r="D392" s="26" t="n"/>
      <c r="E392" s="24">
        <f>IF([@[Route ID]]="","",IFERROR(INDEX(tblRoutes[Route Name],MATCH([@[Route ID]],tblRoutes[Route ID],0)),"Not Found"))</f>
        <v/>
      </c>
      <c r="F392" s="24">
        <f>IF([@[Route ID]]="","",IFERROR(INDEX(tblRoutes[Origin],MATCH([@[Route ID]],tblRoutes[Route ID],0)),"Not Found"))</f>
        <v/>
      </c>
      <c r="G392" s="24">
        <f>IF([@[Route ID]]="","",IFERROR(INDEX(tblRoutes[Destination],MATCH([@[Route ID]],tblRoutes[Route ID],0)),"Not Found"))</f>
        <v/>
      </c>
      <c r="H392" s="28" t="n"/>
      <c r="I392" s="28" t="n"/>
      <c r="J392" s="25">
        <f>IF(OR([@[Start Date/Time]]="",[@[End Date/Time]]=""),"",IFERROR(([@[End Date/Time]]-[@[Start Date/Time]])*24,""))</f>
        <v/>
      </c>
      <c r="K392" s="26" t="n"/>
      <c r="L392" s="24">
        <f>IF([@[Driver ID]]="","",IFERROR(INDEX(tblDrivers[Driver Name],MATCH([@[Driver ID]],tblDrivers[Driver ID],0)),"Not Found"))</f>
        <v/>
      </c>
      <c r="M392" s="26" t="n"/>
      <c r="N392" s="24">
        <f>IF([@[Vehicle ID]]="","",IFERROR(INDEX(tblVehicles[Unit Description],MATCH([@[Vehicle ID]],tblVehicles[Vehicle ID],0)),"Not Found"))</f>
        <v/>
      </c>
      <c r="O392" s="53">
        <f>IF([@[Route ID]]="","",IFERROR(INDEX(tblRoutes[Scheduled Miles],MATCH([@[Route ID]],tblRoutes[Route ID],0)),""))</f>
        <v/>
      </c>
      <c r="P392" s="16">
        <f>IF([@[Route ID]]="","",IFERROR(INDEX(tblRoutes[Planned Stops],MATCH([@[Route ID]],tblRoutes[Route ID],0)),""))</f>
        <v/>
      </c>
      <c r="Q392" s="53">
        <f>IF(OR([@[Scheduled Miles]]="",[@[Vehicle ID]]=""),"",IFERROR([@[Scheduled Miles]]/INDEX(tblVehicles[MPG],MATCH([@[Vehicle ID]],tblVehicles[Vehicle ID],0)),""))</f>
        <v/>
      </c>
      <c r="R392" s="57">
        <f>IF(OR([@[Estimated Gallons]]="",[@[Estimated Hours]]="",[@[Driver ID]]=""),"",IFERROR([@[Estimated Gallons]]*'Settings'!$B$4+[@[Scheduled Miles]]*'Settings'!$B$5+[@[Estimated Hours]]*INDEX(tblDrivers[Hourly Rate],MATCH([@[Driver ID]],tblDrivers[Driver ID],0)),""))</f>
        <v/>
      </c>
      <c r="S392" s="26" t="n"/>
      <c r="T392" s="30" t="n"/>
      <c r="U39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9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9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92" s="23">
        <f>IF(COUNTA([@[Roster ID]],[@[Service Date]],[@[Route ID]],[@[Scheduled Start]],[@[Scheduled End]],[@[Driver ID]],[@[Vehicle ID]],[@Status],[@[Dispatch Notes]])=0,"",IF([@Status]="Canceled","Not Required",IF(AND([@[Driver Check]]="OK",[@[Vehicle Check]]="OK",[@[Schedule Check]]="OK"),"OK","Review")))</f>
        <v/>
      </c>
      <c r="Y392" s="58">
        <f>IF(OR([@[Service Date]]="",[@[Scheduled Start]]=""),"",IFERROR([@[Service Date]]+[@[Scheduled Start]],""))</f>
        <v/>
      </c>
      <c r="Z392" s="58">
        <f>IF(OR([@[Service Date]]="",[@[Scheduled Start]]="",[@[Scheduled End]]=""),"",IFERROR([@[Service Date]]+[@[Scheduled End]]+IF([@[Scheduled End]]&lt;[@[Scheduled Start]],1,0),""))</f>
        <v/>
      </c>
    </row>
    <row r="393">
      <c r="A393" s="26" t="n"/>
      <c r="B393" s="56" t="n"/>
      <c r="C393" s="23">
        <f>IF([@[Service Date]]="","",TEXT([@[Service Date]],"ddd"))</f>
        <v/>
      </c>
      <c r="D393" s="26" t="n"/>
      <c r="E393" s="24">
        <f>IF([@[Route ID]]="","",IFERROR(INDEX(tblRoutes[Route Name],MATCH([@[Route ID]],tblRoutes[Route ID],0)),"Not Found"))</f>
        <v/>
      </c>
      <c r="F393" s="24">
        <f>IF([@[Route ID]]="","",IFERROR(INDEX(tblRoutes[Origin],MATCH([@[Route ID]],tblRoutes[Route ID],0)),"Not Found"))</f>
        <v/>
      </c>
      <c r="G393" s="24">
        <f>IF([@[Route ID]]="","",IFERROR(INDEX(tblRoutes[Destination],MATCH([@[Route ID]],tblRoutes[Route ID],0)),"Not Found"))</f>
        <v/>
      </c>
      <c r="H393" s="28" t="n"/>
      <c r="I393" s="28" t="n"/>
      <c r="J393" s="25">
        <f>IF(OR([@[Start Date/Time]]="",[@[End Date/Time]]=""),"",IFERROR(([@[End Date/Time]]-[@[Start Date/Time]])*24,""))</f>
        <v/>
      </c>
      <c r="K393" s="26" t="n"/>
      <c r="L393" s="24">
        <f>IF([@[Driver ID]]="","",IFERROR(INDEX(tblDrivers[Driver Name],MATCH([@[Driver ID]],tblDrivers[Driver ID],0)),"Not Found"))</f>
        <v/>
      </c>
      <c r="M393" s="26" t="n"/>
      <c r="N393" s="24">
        <f>IF([@[Vehicle ID]]="","",IFERROR(INDEX(tblVehicles[Unit Description],MATCH([@[Vehicle ID]],tblVehicles[Vehicle ID],0)),"Not Found"))</f>
        <v/>
      </c>
      <c r="O393" s="53">
        <f>IF([@[Route ID]]="","",IFERROR(INDEX(tblRoutes[Scheduled Miles],MATCH([@[Route ID]],tblRoutes[Route ID],0)),""))</f>
        <v/>
      </c>
      <c r="P393" s="16">
        <f>IF([@[Route ID]]="","",IFERROR(INDEX(tblRoutes[Planned Stops],MATCH([@[Route ID]],tblRoutes[Route ID],0)),""))</f>
        <v/>
      </c>
      <c r="Q393" s="53">
        <f>IF(OR([@[Scheduled Miles]]="",[@[Vehicle ID]]=""),"",IFERROR([@[Scheduled Miles]]/INDEX(tblVehicles[MPG],MATCH([@[Vehicle ID]],tblVehicles[Vehicle ID],0)),""))</f>
        <v/>
      </c>
      <c r="R393" s="57">
        <f>IF(OR([@[Estimated Gallons]]="",[@[Estimated Hours]]="",[@[Driver ID]]=""),"",IFERROR([@[Estimated Gallons]]*'Settings'!$B$4+[@[Scheduled Miles]]*'Settings'!$B$5+[@[Estimated Hours]]*INDEX(tblDrivers[Hourly Rate],MATCH([@[Driver ID]],tblDrivers[Driver ID],0)),""))</f>
        <v/>
      </c>
      <c r="S393" s="26" t="n"/>
      <c r="T393" s="30" t="n"/>
      <c r="U39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9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9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93" s="23">
        <f>IF(COUNTA([@[Roster ID]],[@[Service Date]],[@[Route ID]],[@[Scheduled Start]],[@[Scheduled End]],[@[Driver ID]],[@[Vehicle ID]],[@Status],[@[Dispatch Notes]])=0,"",IF([@Status]="Canceled","Not Required",IF(AND([@[Driver Check]]="OK",[@[Vehicle Check]]="OK",[@[Schedule Check]]="OK"),"OK","Review")))</f>
        <v/>
      </c>
      <c r="Y393" s="58">
        <f>IF(OR([@[Service Date]]="",[@[Scheduled Start]]=""),"",IFERROR([@[Service Date]]+[@[Scheduled Start]],""))</f>
        <v/>
      </c>
      <c r="Z393" s="58">
        <f>IF(OR([@[Service Date]]="",[@[Scheduled Start]]="",[@[Scheduled End]]=""),"",IFERROR([@[Service Date]]+[@[Scheduled End]]+IF([@[Scheduled End]]&lt;[@[Scheduled Start]],1,0),""))</f>
        <v/>
      </c>
    </row>
    <row r="394">
      <c r="A394" s="26" t="n"/>
      <c r="B394" s="56" t="n"/>
      <c r="C394" s="23">
        <f>IF([@[Service Date]]="","",TEXT([@[Service Date]],"ddd"))</f>
        <v/>
      </c>
      <c r="D394" s="26" t="n"/>
      <c r="E394" s="24">
        <f>IF([@[Route ID]]="","",IFERROR(INDEX(tblRoutes[Route Name],MATCH([@[Route ID]],tblRoutes[Route ID],0)),"Not Found"))</f>
        <v/>
      </c>
      <c r="F394" s="24">
        <f>IF([@[Route ID]]="","",IFERROR(INDEX(tblRoutes[Origin],MATCH([@[Route ID]],tblRoutes[Route ID],0)),"Not Found"))</f>
        <v/>
      </c>
      <c r="G394" s="24">
        <f>IF([@[Route ID]]="","",IFERROR(INDEX(tblRoutes[Destination],MATCH([@[Route ID]],tblRoutes[Route ID],0)),"Not Found"))</f>
        <v/>
      </c>
      <c r="H394" s="28" t="n"/>
      <c r="I394" s="28" t="n"/>
      <c r="J394" s="25">
        <f>IF(OR([@[Start Date/Time]]="",[@[End Date/Time]]=""),"",IFERROR(([@[End Date/Time]]-[@[Start Date/Time]])*24,""))</f>
        <v/>
      </c>
      <c r="K394" s="26" t="n"/>
      <c r="L394" s="24">
        <f>IF([@[Driver ID]]="","",IFERROR(INDEX(tblDrivers[Driver Name],MATCH([@[Driver ID]],tblDrivers[Driver ID],0)),"Not Found"))</f>
        <v/>
      </c>
      <c r="M394" s="26" t="n"/>
      <c r="N394" s="24">
        <f>IF([@[Vehicle ID]]="","",IFERROR(INDEX(tblVehicles[Unit Description],MATCH([@[Vehicle ID]],tblVehicles[Vehicle ID],0)),"Not Found"))</f>
        <v/>
      </c>
      <c r="O394" s="53">
        <f>IF([@[Route ID]]="","",IFERROR(INDEX(tblRoutes[Scheduled Miles],MATCH([@[Route ID]],tblRoutes[Route ID],0)),""))</f>
        <v/>
      </c>
      <c r="P394" s="16">
        <f>IF([@[Route ID]]="","",IFERROR(INDEX(tblRoutes[Planned Stops],MATCH([@[Route ID]],tblRoutes[Route ID],0)),""))</f>
        <v/>
      </c>
      <c r="Q394" s="53">
        <f>IF(OR([@[Scheduled Miles]]="",[@[Vehicle ID]]=""),"",IFERROR([@[Scheduled Miles]]/INDEX(tblVehicles[MPG],MATCH([@[Vehicle ID]],tblVehicles[Vehicle ID],0)),""))</f>
        <v/>
      </c>
      <c r="R394" s="57">
        <f>IF(OR([@[Estimated Gallons]]="",[@[Estimated Hours]]="",[@[Driver ID]]=""),"",IFERROR([@[Estimated Gallons]]*'Settings'!$B$4+[@[Scheduled Miles]]*'Settings'!$B$5+[@[Estimated Hours]]*INDEX(tblDrivers[Hourly Rate],MATCH([@[Driver ID]],tblDrivers[Driver ID],0)),""))</f>
        <v/>
      </c>
      <c r="S394" s="26" t="n"/>
      <c r="T394" s="30" t="n"/>
      <c r="U39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9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9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94" s="23">
        <f>IF(COUNTA([@[Roster ID]],[@[Service Date]],[@[Route ID]],[@[Scheduled Start]],[@[Scheduled End]],[@[Driver ID]],[@[Vehicle ID]],[@Status],[@[Dispatch Notes]])=0,"",IF([@Status]="Canceled","Not Required",IF(AND([@[Driver Check]]="OK",[@[Vehicle Check]]="OK",[@[Schedule Check]]="OK"),"OK","Review")))</f>
        <v/>
      </c>
      <c r="Y394" s="58">
        <f>IF(OR([@[Service Date]]="",[@[Scheduled Start]]=""),"",IFERROR([@[Service Date]]+[@[Scheduled Start]],""))</f>
        <v/>
      </c>
      <c r="Z394" s="58">
        <f>IF(OR([@[Service Date]]="",[@[Scheduled Start]]="",[@[Scheduled End]]=""),"",IFERROR([@[Service Date]]+[@[Scheduled End]]+IF([@[Scheduled End]]&lt;[@[Scheduled Start]],1,0),""))</f>
        <v/>
      </c>
    </row>
    <row r="395">
      <c r="A395" s="26" t="n"/>
      <c r="B395" s="56" t="n"/>
      <c r="C395" s="23">
        <f>IF([@[Service Date]]="","",TEXT([@[Service Date]],"ddd"))</f>
        <v/>
      </c>
      <c r="D395" s="26" t="n"/>
      <c r="E395" s="24">
        <f>IF([@[Route ID]]="","",IFERROR(INDEX(tblRoutes[Route Name],MATCH([@[Route ID]],tblRoutes[Route ID],0)),"Not Found"))</f>
        <v/>
      </c>
      <c r="F395" s="24">
        <f>IF([@[Route ID]]="","",IFERROR(INDEX(tblRoutes[Origin],MATCH([@[Route ID]],tblRoutes[Route ID],0)),"Not Found"))</f>
        <v/>
      </c>
      <c r="G395" s="24">
        <f>IF([@[Route ID]]="","",IFERROR(INDEX(tblRoutes[Destination],MATCH([@[Route ID]],tblRoutes[Route ID],0)),"Not Found"))</f>
        <v/>
      </c>
      <c r="H395" s="28" t="n"/>
      <c r="I395" s="28" t="n"/>
      <c r="J395" s="25">
        <f>IF(OR([@[Start Date/Time]]="",[@[End Date/Time]]=""),"",IFERROR(([@[End Date/Time]]-[@[Start Date/Time]])*24,""))</f>
        <v/>
      </c>
      <c r="K395" s="26" t="n"/>
      <c r="L395" s="24">
        <f>IF([@[Driver ID]]="","",IFERROR(INDEX(tblDrivers[Driver Name],MATCH([@[Driver ID]],tblDrivers[Driver ID],0)),"Not Found"))</f>
        <v/>
      </c>
      <c r="M395" s="26" t="n"/>
      <c r="N395" s="24">
        <f>IF([@[Vehicle ID]]="","",IFERROR(INDEX(tblVehicles[Unit Description],MATCH([@[Vehicle ID]],tblVehicles[Vehicle ID],0)),"Not Found"))</f>
        <v/>
      </c>
      <c r="O395" s="53">
        <f>IF([@[Route ID]]="","",IFERROR(INDEX(tblRoutes[Scheduled Miles],MATCH([@[Route ID]],tblRoutes[Route ID],0)),""))</f>
        <v/>
      </c>
      <c r="P395" s="16">
        <f>IF([@[Route ID]]="","",IFERROR(INDEX(tblRoutes[Planned Stops],MATCH([@[Route ID]],tblRoutes[Route ID],0)),""))</f>
        <v/>
      </c>
      <c r="Q395" s="53">
        <f>IF(OR([@[Scheduled Miles]]="",[@[Vehicle ID]]=""),"",IFERROR([@[Scheduled Miles]]/INDEX(tblVehicles[MPG],MATCH([@[Vehicle ID]],tblVehicles[Vehicle ID],0)),""))</f>
        <v/>
      </c>
      <c r="R395" s="57">
        <f>IF(OR([@[Estimated Gallons]]="",[@[Estimated Hours]]="",[@[Driver ID]]=""),"",IFERROR([@[Estimated Gallons]]*'Settings'!$B$4+[@[Scheduled Miles]]*'Settings'!$B$5+[@[Estimated Hours]]*INDEX(tblDrivers[Hourly Rate],MATCH([@[Driver ID]],tblDrivers[Driver ID],0)),""))</f>
        <v/>
      </c>
      <c r="S395" s="26" t="n"/>
      <c r="T395" s="30" t="n"/>
      <c r="U39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9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9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95" s="23">
        <f>IF(COUNTA([@[Roster ID]],[@[Service Date]],[@[Route ID]],[@[Scheduled Start]],[@[Scheduled End]],[@[Driver ID]],[@[Vehicle ID]],[@Status],[@[Dispatch Notes]])=0,"",IF([@Status]="Canceled","Not Required",IF(AND([@[Driver Check]]="OK",[@[Vehicle Check]]="OK",[@[Schedule Check]]="OK"),"OK","Review")))</f>
        <v/>
      </c>
      <c r="Y395" s="58">
        <f>IF(OR([@[Service Date]]="",[@[Scheduled Start]]=""),"",IFERROR([@[Service Date]]+[@[Scheduled Start]],""))</f>
        <v/>
      </c>
      <c r="Z395" s="58">
        <f>IF(OR([@[Service Date]]="",[@[Scheduled Start]]="",[@[Scheduled End]]=""),"",IFERROR([@[Service Date]]+[@[Scheduled End]]+IF([@[Scheduled End]]&lt;[@[Scheduled Start]],1,0),""))</f>
        <v/>
      </c>
    </row>
    <row r="396">
      <c r="A396" s="26" t="n"/>
      <c r="B396" s="56" t="n"/>
      <c r="C396" s="23">
        <f>IF([@[Service Date]]="","",TEXT([@[Service Date]],"ddd"))</f>
        <v/>
      </c>
      <c r="D396" s="26" t="n"/>
      <c r="E396" s="24">
        <f>IF([@[Route ID]]="","",IFERROR(INDEX(tblRoutes[Route Name],MATCH([@[Route ID]],tblRoutes[Route ID],0)),"Not Found"))</f>
        <v/>
      </c>
      <c r="F396" s="24">
        <f>IF([@[Route ID]]="","",IFERROR(INDEX(tblRoutes[Origin],MATCH([@[Route ID]],tblRoutes[Route ID],0)),"Not Found"))</f>
        <v/>
      </c>
      <c r="G396" s="24">
        <f>IF([@[Route ID]]="","",IFERROR(INDEX(tblRoutes[Destination],MATCH([@[Route ID]],tblRoutes[Route ID],0)),"Not Found"))</f>
        <v/>
      </c>
      <c r="H396" s="28" t="n"/>
      <c r="I396" s="28" t="n"/>
      <c r="J396" s="25">
        <f>IF(OR([@[Start Date/Time]]="",[@[End Date/Time]]=""),"",IFERROR(([@[End Date/Time]]-[@[Start Date/Time]])*24,""))</f>
        <v/>
      </c>
      <c r="K396" s="26" t="n"/>
      <c r="L396" s="24">
        <f>IF([@[Driver ID]]="","",IFERROR(INDEX(tblDrivers[Driver Name],MATCH([@[Driver ID]],tblDrivers[Driver ID],0)),"Not Found"))</f>
        <v/>
      </c>
      <c r="M396" s="26" t="n"/>
      <c r="N396" s="24">
        <f>IF([@[Vehicle ID]]="","",IFERROR(INDEX(tblVehicles[Unit Description],MATCH([@[Vehicle ID]],tblVehicles[Vehicle ID],0)),"Not Found"))</f>
        <v/>
      </c>
      <c r="O396" s="53">
        <f>IF([@[Route ID]]="","",IFERROR(INDEX(tblRoutes[Scheduled Miles],MATCH([@[Route ID]],tblRoutes[Route ID],0)),""))</f>
        <v/>
      </c>
      <c r="P396" s="16">
        <f>IF([@[Route ID]]="","",IFERROR(INDEX(tblRoutes[Planned Stops],MATCH([@[Route ID]],tblRoutes[Route ID],0)),""))</f>
        <v/>
      </c>
      <c r="Q396" s="53">
        <f>IF(OR([@[Scheduled Miles]]="",[@[Vehicle ID]]=""),"",IFERROR([@[Scheduled Miles]]/INDEX(tblVehicles[MPG],MATCH([@[Vehicle ID]],tblVehicles[Vehicle ID],0)),""))</f>
        <v/>
      </c>
      <c r="R396" s="57">
        <f>IF(OR([@[Estimated Gallons]]="",[@[Estimated Hours]]="",[@[Driver ID]]=""),"",IFERROR([@[Estimated Gallons]]*'Settings'!$B$4+[@[Scheduled Miles]]*'Settings'!$B$5+[@[Estimated Hours]]*INDEX(tblDrivers[Hourly Rate],MATCH([@[Driver ID]],tblDrivers[Driver ID],0)),""))</f>
        <v/>
      </c>
      <c r="S396" s="26" t="n"/>
      <c r="T396" s="30" t="n"/>
      <c r="U39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9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9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96" s="23">
        <f>IF(COUNTA([@[Roster ID]],[@[Service Date]],[@[Route ID]],[@[Scheduled Start]],[@[Scheduled End]],[@[Driver ID]],[@[Vehicle ID]],[@Status],[@[Dispatch Notes]])=0,"",IF([@Status]="Canceled","Not Required",IF(AND([@[Driver Check]]="OK",[@[Vehicle Check]]="OK",[@[Schedule Check]]="OK"),"OK","Review")))</f>
        <v/>
      </c>
      <c r="Y396" s="58">
        <f>IF(OR([@[Service Date]]="",[@[Scheduled Start]]=""),"",IFERROR([@[Service Date]]+[@[Scheduled Start]],""))</f>
        <v/>
      </c>
      <c r="Z396" s="58">
        <f>IF(OR([@[Service Date]]="",[@[Scheduled Start]]="",[@[Scheduled End]]=""),"",IFERROR([@[Service Date]]+[@[Scheduled End]]+IF([@[Scheduled End]]&lt;[@[Scheduled Start]],1,0),""))</f>
        <v/>
      </c>
    </row>
    <row r="397">
      <c r="A397" s="26" t="n"/>
      <c r="B397" s="56" t="n"/>
      <c r="C397" s="23">
        <f>IF([@[Service Date]]="","",TEXT([@[Service Date]],"ddd"))</f>
        <v/>
      </c>
      <c r="D397" s="26" t="n"/>
      <c r="E397" s="24">
        <f>IF([@[Route ID]]="","",IFERROR(INDEX(tblRoutes[Route Name],MATCH([@[Route ID]],tblRoutes[Route ID],0)),"Not Found"))</f>
        <v/>
      </c>
      <c r="F397" s="24">
        <f>IF([@[Route ID]]="","",IFERROR(INDEX(tblRoutes[Origin],MATCH([@[Route ID]],tblRoutes[Route ID],0)),"Not Found"))</f>
        <v/>
      </c>
      <c r="G397" s="24">
        <f>IF([@[Route ID]]="","",IFERROR(INDEX(tblRoutes[Destination],MATCH([@[Route ID]],tblRoutes[Route ID],0)),"Not Found"))</f>
        <v/>
      </c>
      <c r="H397" s="28" t="n"/>
      <c r="I397" s="28" t="n"/>
      <c r="J397" s="25">
        <f>IF(OR([@[Start Date/Time]]="",[@[End Date/Time]]=""),"",IFERROR(([@[End Date/Time]]-[@[Start Date/Time]])*24,""))</f>
        <v/>
      </c>
      <c r="K397" s="26" t="n"/>
      <c r="L397" s="24">
        <f>IF([@[Driver ID]]="","",IFERROR(INDEX(tblDrivers[Driver Name],MATCH([@[Driver ID]],tblDrivers[Driver ID],0)),"Not Found"))</f>
        <v/>
      </c>
      <c r="M397" s="26" t="n"/>
      <c r="N397" s="24">
        <f>IF([@[Vehicle ID]]="","",IFERROR(INDEX(tblVehicles[Unit Description],MATCH([@[Vehicle ID]],tblVehicles[Vehicle ID],0)),"Not Found"))</f>
        <v/>
      </c>
      <c r="O397" s="53">
        <f>IF([@[Route ID]]="","",IFERROR(INDEX(tblRoutes[Scheduled Miles],MATCH([@[Route ID]],tblRoutes[Route ID],0)),""))</f>
        <v/>
      </c>
      <c r="P397" s="16">
        <f>IF([@[Route ID]]="","",IFERROR(INDEX(tblRoutes[Planned Stops],MATCH([@[Route ID]],tblRoutes[Route ID],0)),""))</f>
        <v/>
      </c>
      <c r="Q397" s="53">
        <f>IF(OR([@[Scheduled Miles]]="",[@[Vehicle ID]]=""),"",IFERROR([@[Scheduled Miles]]/INDEX(tblVehicles[MPG],MATCH([@[Vehicle ID]],tblVehicles[Vehicle ID],0)),""))</f>
        <v/>
      </c>
      <c r="R397" s="57">
        <f>IF(OR([@[Estimated Gallons]]="",[@[Estimated Hours]]="",[@[Driver ID]]=""),"",IFERROR([@[Estimated Gallons]]*'Settings'!$B$4+[@[Scheduled Miles]]*'Settings'!$B$5+[@[Estimated Hours]]*INDEX(tblDrivers[Hourly Rate],MATCH([@[Driver ID]],tblDrivers[Driver ID],0)),""))</f>
        <v/>
      </c>
      <c r="S397" s="26" t="n"/>
      <c r="T397" s="30" t="n"/>
      <c r="U39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9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9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97" s="23">
        <f>IF(COUNTA([@[Roster ID]],[@[Service Date]],[@[Route ID]],[@[Scheduled Start]],[@[Scheduled End]],[@[Driver ID]],[@[Vehicle ID]],[@Status],[@[Dispatch Notes]])=0,"",IF([@Status]="Canceled","Not Required",IF(AND([@[Driver Check]]="OK",[@[Vehicle Check]]="OK",[@[Schedule Check]]="OK"),"OK","Review")))</f>
        <v/>
      </c>
      <c r="Y397" s="58">
        <f>IF(OR([@[Service Date]]="",[@[Scheduled Start]]=""),"",IFERROR([@[Service Date]]+[@[Scheduled Start]],""))</f>
        <v/>
      </c>
      <c r="Z397" s="58">
        <f>IF(OR([@[Service Date]]="",[@[Scheduled Start]]="",[@[Scheduled End]]=""),"",IFERROR([@[Service Date]]+[@[Scheduled End]]+IF([@[Scheduled End]]&lt;[@[Scheduled Start]],1,0),""))</f>
        <v/>
      </c>
    </row>
    <row r="398">
      <c r="A398" s="26" t="n"/>
      <c r="B398" s="56" t="n"/>
      <c r="C398" s="23">
        <f>IF([@[Service Date]]="","",TEXT([@[Service Date]],"ddd"))</f>
        <v/>
      </c>
      <c r="D398" s="26" t="n"/>
      <c r="E398" s="24">
        <f>IF([@[Route ID]]="","",IFERROR(INDEX(tblRoutes[Route Name],MATCH([@[Route ID]],tblRoutes[Route ID],0)),"Not Found"))</f>
        <v/>
      </c>
      <c r="F398" s="24">
        <f>IF([@[Route ID]]="","",IFERROR(INDEX(tblRoutes[Origin],MATCH([@[Route ID]],tblRoutes[Route ID],0)),"Not Found"))</f>
        <v/>
      </c>
      <c r="G398" s="24">
        <f>IF([@[Route ID]]="","",IFERROR(INDEX(tblRoutes[Destination],MATCH([@[Route ID]],tblRoutes[Route ID],0)),"Not Found"))</f>
        <v/>
      </c>
      <c r="H398" s="28" t="n"/>
      <c r="I398" s="28" t="n"/>
      <c r="J398" s="25">
        <f>IF(OR([@[Start Date/Time]]="",[@[End Date/Time]]=""),"",IFERROR(([@[End Date/Time]]-[@[Start Date/Time]])*24,""))</f>
        <v/>
      </c>
      <c r="K398" s="26" t="n"/>
      <c r="L398" s="24">
        <f>IF([@[Driver ID]]="","",IFERROR(INDEX(tblDrivers[Driver Name],MATCH([@[Driver ID]],tblDrivers[Driver ID],0)),"Not Found"))</f>
        <v/>
      </c>
      <c r="M398" s="26" t="n"/>
      <c r="N398" s="24">
        <f>IF([@[Vehicle ID]]="","",IFERROR(INDEX(tblVehicles[Unit Description],MATCH([@[Vehicle ID]],tblVehicles[Vehicle ID],0)),"Not Found"))</f>
        <v/>
      </c>
      <c r="O398" s="53">
        <f>IF([@[Route ID]]="","",IFERROR(INDEX(tblRoutes[Scheduled Miles],MATCH([@[Route ID]],tblRoutes[Route ID],0)),""))</f>
        <v/>
      </c>
      <c r="P398" s="16">
        <f>IF([@[Route ID]]="","",IFERROR(INDEX(tblRoutes[Planned Stops],MATCH([@[Route ID]],tblRoutes[Route ID],0)),""))</f>
        <v/>
      </c>
      <c r="Q398" s="53">
        <f>IF(OR([@[Scheduled Miles]]="",[@[Vehicle ID]]=""),"",IFERROR([@[Scheduled Miles]]/INDEX(tblVehicles[MPG],MATCH([@[Vehicle ID]],tblVehicles[Vehicle ID],0)),""))</f>
        <v/>
      </c>
      <c r="R398" s="57">
        <f>IF(OR([@[Estimated Gallons]]="",[@[Estimated Hours]]="",[@[Driver ID]]=""),"",IFERROR([@[Estimated Gallons]]*'Settings'!$B$4+[@[Scheduled Miles]]*'Settings'!$B$5+[@[Estimated Hours]]*INDEX(tblDrivers[Hourly Rate],MATCH([@[Driver ID]],tblDrivers[Driver ID],0)),""))</f>
        <v/>
      </c>
      <c r="S398" s="26" t="n"/>
      <c r="T398" s="30" t="n"/>
      <c r="U39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9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9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98" s="23">
        <f>IF(COUNTA([@[Roster ID]],[@[Service Date]],[@[Route ID]],[@[Scheduled Start]],[@[Scheduled End]],[@[Driver ID]],[@[Vehicle ID]],[@Status],[@[Dispatch Notes]])=0,"",IF([@Status]="Canceled","Not Required",IF(AND([@[Driver Check]]="OK",[@[Vehicle Check]]="OK",[@[Schedule Check]]="OK"),"OK","Review")))</f>
        <v/>
      </c>
      <c r="Y398" s="58">
        <f>IF(OR([@[Service Date]]="",[@[Scheduled Start]]=""),"",IFERROR([@[Service Date]]+[@[Scheduled Start]],""))</f>
        <v/>
      </c>
      <c r="Z398" s="58">
        <f>IF(OR([@[Service Date]]="",[@[Scheduled Start]]="",[@[Scheduled End]]=""),"",IFERROR([@[Service Date]]+[@[Scheduled End]]+IF([@[Scheduled End]]&lt;[@[Scheduled Start]],1,0),""))</f>
        <v/>
      </c>
    </row>
    <row r="399">
      <c r="A399" s="26" t="n"/>
      <c r="B399" s="56" t="n"/>
      <c r="C399" s="23">
        <f>IF([@[Service Date]]="","",TEXT([@[Service Date]],"ddd"))</f>
        <v/>
      </c>
      <c r="D399" s="26" t="n"/>
      <c r="E399" s="24">
        <f>IF([@[Route ID]]="","",IFERROR(INDEX(tblRoutes[Route Name],MATCH([@[Route ID]],tblRoutes[Route ID],0)),"Not Found"))</f>
        <v/>
      </c>
      <c r="F399" s="24">
        <f>IF([@[Route ID]]="","",IFERROR(INDEX(tblRoutes[Origin],MATCH([@[Route ID]],tblRoutes[Route ID],0)),"Not Found"))</f>
        <v/>
      </c>
      <c r="G399" s="24">
        <f>IF([@[Route ID]]="","",IFERROR(INDEX(tblRoutes[Destination],MATCH([@[Route ID]],tblRoutes[Route ID],0)),"Not Found"))</f>
        <v/>
      </c>
      <c r="H399" s="28" t="n"/>
      <c r="I399" s="28" t="n"/>
      <c r="J399" s="25">
        <f>IF(OR([@[Start Date/Time]]="",[@[End Date/Time]]=""),"",IFERROR(([@[End Date/Time]]-[@[Start Date/Time]])*24,""))</f>
        <v/>
      </c>
      <c r="K399" s="26" t="n"/>
      <c r="L399" s="24">
        <f>IF([@[Driver ID]]="","",IFERROR(INDEX(tblDrivers[Driver Name],MATCH([@[Driver ID]],tblDrivers[Driver ID],0)),"Not Found"))</f>
        <v/>
      </c>
      <c r="M399" s="26" t="n"/>
      <c r="N399" s="24">
        <f>IF([@[Vehicle ID]]="","",IFERROR(INDEX(tblVehicles[Unit Description],MATCH([@[Vehicle ID]],tblVehicles[Vehicle ID],0)),"Not Found"))</f>
        <v/>
      </c>
      <c r="O399" s="53">
        <f>IF([@[Route ID]]="","",IFERROR(INDEX(tblRoutes[Scheduled Miles],MATCH([@[Route ID]],tblRoutes[Route ID],0)),""))</f>
        <v/>
      </c>
      <c r="P399" s="16">
        <f>IF([@[Route ID]]="","",IFERROR(INDEX(tblRoutes[Planned Stops],MATCH([@[Route ID]],tblRoutes[Route ID],0)),""))</f>
        <v/>
      </c>
      <c r="Q399" s="53">
        <f>IF(OR([@[Scheduled Miles]]="",[@[Vehicle ID]]=""),"",IFERROR([@[Scheduled Miles]]/INDEX(tblVehicles[MPG],MATCH([@[Vehicle ID]],tblVehicles[Vehicle ID],0)),""))</f>
        <v/>
      </c>
      <c r="R399" s="57">
        <f>IF(OR([@[Estimated Gallons]]="",[@[Estimated Hours]]="",[@[Driver ID]]=""),"",IFERROR([@[Estimated Gallons]]*'Settings'!$B$4+[@[Scheduled Miles]]*'Settings'!$B$5+[@[Estimated Hours]]*INDEX(tblDrivers[Hourly Rate],MATCH([@[Driver ID]],tblDrivers[Driver ID],0)),""))</f>
        <v/>
      </c>
      <c r="S399" s="26" t="n"/>
      <c r="T399" s="30" t="n"/>
      <c r="U39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39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39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399" s="23">
        <f>IF(COUNTA([@[Roster ID]],[@[Service Date]],[@[Route ID]],[@[Scheduled Start]],[@[Scheduled End]],[@[Driver ID]],[@[Vehicle ID]],[@Status],[@[Dispatch Notes]])=0,"",IF([@Status]="Canceled","Not Required",IF(AND([@[Driver Check]]="OK",[@[Vehicle Check]]="OK",[@[Schedule Check]]="OK"),"OK","Review")))</f>
        <v/>
      </c>
      <c r="Y399" s="58">
        <f>IF(OR([@[Service Date]]="",[@[Scheduled Start]]=""),"",IFERROR([@[Service Date]]+[@[Scheduled Start]],""))</f>
        <v/>
      </c>
      <c r="Z399" s="58">
        <f>IF(OR([@[Service Date]]="",[@[Scheduled Start]]="",[@[Scheduled End]]=""),"",IFERROR([@[Service Date]]+[@[Scheduled End]]+IF([@[Scheduled End]]&lt;[@[Scheduled Start]],1,0),""))</f>
        <v/>
      </c>
    </row>
    <row r="400">
      <c r="A400" s="26" t="n"/>
      <c r="B400" s="56" t="n"/>
      <c r="C400" s="23">
        <f>IF([@[Service Date]]="","",TEXT([@[Service Date]],"ddd"))</f>
        <v/>
      </c>
      <c r="D400" s="26" t="n"/>
      <c r="E400" s="24">
        <f>IF([@[Route ID]]="","",IFERROR(INDEX(tblRoutes[Route Name],MATCH([@[Route ID]],tblRoutes[Route ID],0)),"Not Found"))</f>
        <v/>
      </c>
      <c r="F400" s="24">
        <f>IF([@[Route ID]]="","",IFERROR(INDEX(tblRoutes[Origin],MATCH([@[Route ID]],tblRoutes[Route ID],0)),"Not Found"))</f>
        <v/>
      </c>
      <c r="G400" s="24">
        <f>IF([@[Route ID]]="","",IFERROR(INDEX(tblRoutes[Destination],MATCH([@[Route ID]],tblRoutes[Route ID],0)),"Not Found"))</f>
        <v/>
      </c>
      <c r="H400" s="28" t="n"/>
      <c r="I400" s="28" t="n"/>
      <c r="J400" s="25">
        <f>IF(OR([@[Start Date/Time]]="",[@[End Date/Time]]=""),"",IFERROR(([@[End Date/Time]]-[@[Start Date/Time]])*24,""))</f>
        <v/>
      </c>
      <c r="K400" s="26" t="n"/>
      <c r="L400" s="24">
        <f>IF([@[Driver ID]]="","",IFERROR(INDEX(tblDrivers[Driver Name],MATCH([@[Driver ID]],tblDrivers[Driver ID],0)),"Not Found"))</f>
        <v/>
      </c>
      <c r="M400" s="26" t="n"/>
      <c r="N400" s="24">
        <f>IF([@[Vehicle ID]]="","",IFERROR(INDEX(tblVehicles[Unit Description],MATCH([@[Vehicle ID]],tblVehicles[Vehicle ID],0)),"Not Found"))</f>
        <v/>
      </c>
      <c r="O400" s="53">
        <f>IF([@[Route ID]]="","",IFERROR(INDEX(tblRoutes[Scheduled Miles],MATCH([@[Route ID]],tblRoutes[Route ID],0)),""))</f>
        <v/>
      </c>
      <c r="P400" s="16">
        <f>IF([@[Route ID]]="","",IFERROR(INDEX(tblRoutes[Planned Stops],MATCH([@[Route ID]],tblRoutes[Route ID],0)),""))</f>
        <v/>
      </c>
      <c r="Q400" s="53">
        <f>IF(OR([@[Scheduled Miles]]="",[@[Vehicle ID]]=""),"",IFERROR([@[Scheduled Miles]]/INDEX(tblVehicles[MPG],MATCH([@[Vehicle ID]],tblVehicles[Vehicle ID],0)),""))</f>
        <v/>
      </c>
      <c r="R400" s="57">
        <f>IF(OR([@[Estimated Gallons]]="",[@[Estimated Hours]]="",[@[Driver ID]]=""),"",IFERROR([@[Estimated Gallons]]*'Settings'!$B$4+[@[Scheduled Miles]]*'Settings'!$B$5+[@[Estimated Hours]]*INDEX(tblDrivers[Hourly Rate],MATCH([@[Driver ID]],tblDrivers[Driver ID],0)),""))</f>
        <v/>
      </c>
      <c r="S400" s="26" t="n"/>
      <c r="T400" s="30" t="n"/>
      <c r="U40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0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0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00" s="23">
        <f>IF(COUNTA([@[Roster ID]],[@[Service Date]],[@[Route ID]],[@[Scheduled Start]],[@[Scheduled End]],[@[Driver ID]],[@[Vehicle ID]],[@Status],[@[Dispatch Notes]])=0,"",IF([@Status]="Canceled","Not Required",IF(AND([@[Driver Check]]="OK",[@[Vehicle Check]]="OK",[@[Schedule Check]]="OK"),"OK","Review")))</f>
        <v/>
      </c>
      <c r="Y400" s="58">
        <f>IF(OR([@[Service Date]]="",[@[Scheduled Start]]=""),"",IFERROR([@[Service Date]]+[@[Scheduled Start]],""))</f>
        <v/>
      </c>
      <c r="Z400" s="58">
        <f>IF(OR([@[Service Date]]="",[@[Scheduled Start]]="",[@[Scheduled End]]=""),"",IFERROR([@[Service Date]]+[@[Scheduled End]]+IF([@[Scheduled End]]&lt;[@[Scheduled Start]],1,0),""))</f>
        <v/>
      </c>
    </row>
    <row r="401">
      <c r="A401" s="26" t="n"/>
      <c r="B401" s="56" t="n"/>
      <c r="C401" s="23">
        <f>IF([@[Service Date]]="","",TEXT([@[Service Date]],"ddd"))</f>
        <v/>
      </c>
      <c r="D401" s="26" t="n"/>
      <c r="E401" s="24">
        <f>IF([@[Route ID]]="","",IFERROR(INDEX(tblRoutes[Route Name],MATCH([@[Route ID]],tblRoutes[Route ID],0)),"Not Found"))</f>
        <v/>
      </c>
      <c r="F401" s="24">
        <f>IF([@[Route ID]]="","",IFERROR(INDEX(tblRoutes[Origin],MATCH([@[Route ID]],tblRoutes[Route ID],0)),"Not Found"))</f>
        <v/>
      </c>
      <c r="G401" s="24">
        <f>IF([@[Route ID]]="","",IFERROR(INDEX(tblRoutes[Destination],MATCH([@[Route ID]],tblRoutes[Route ID],0)),"Not Found"))</f>
        <v/>
      </c>
      <c r="H401" s="28" t="n"/>
      <c r="I401" s="28" t="n"/>
      <c r="J401" s="25">
        <f>IF(OR([@[Start Date/Time]]="",[@[End Date/Time]]=""),"",IFERROR(([@[End Date/Time]]-[@[Start Date/Time]])*24,""))</f>
        <v/>
      </c>
      <c r="K401" s="26" t="n"/>
      <c r="L401" s="24">
        <f>IF([@[Driver ID]]="","",IFERROR(INDEX(tblDrivers[Driver Name],MATCH([@[Driver ID]],tblDrivers[Driver ID],0)),"Not Found"))</f>
        <v/>
      </c>
      <c r="M401" s="26" t="n"/>
      <c r="N401" s="24">
        <f>IF([@[Vehicle ID]]="","",IFERROR(INDEX(tblVehicles[Unit Description],MATCH([@[Vehicle ID]],tblVehicles[Vehicle ID],0)),"Not Found"))</f>
        <v/>
      </c>
      <c r="O401" s="53">
        <f>IF([@[Route ID]]="","",IFERROR(INDEX(tblRoutes[Scheduled Miles],MATCH([@[Route ID]],tblRoutes[Route ID],0)),""))</f>
        <v/>
      </c>
      <c r="P401" s="16">
        <f>IF([@[Route ID]]="","",IFERROR(INDEX(tblRoutes[Planned Stops],MATCH([@[Route ID]],tblRoutes[Route ID],0)),""))</f>
        <v/>
      </c>
      <c r="Q401" s="53">
        <f>IF(OR([@[Scheduled Miles]]="",[@[Vehicle ID]]=""),"",IFERROR([@[Scheduled Miles]]/INDEX(tblVehicles[MPG],MATCH([@[Vehicle ID]],tblVehicles[Vehicle ID],0)),""))</f>
        <v/>
      </c>
      <c r="R401" s="57">
        <f>IF(OR([@[Estimated Gallons]]="",[@[Estimated Hours]]="",[@[Driver ID]]=""),"",IFERROR([@[Estimated Gallons]]*'Settings'!$B$4+[@[Scheduled Miles]]*'Settings'!$B$5+[@[Estimated Hours]]*INDEX(tblDrivers[Hourly Rate],MATCH([@[Driver ID]],tblDrivers[Driver ID],0)),""))</f>
        <v/>
      </c>
      <c r="S401" s="26" t="n"/>
      <c r="T401" s="30" t="n"/>
      <c r="U40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0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0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01" s="23">
        <f>IF(COUNTA([@[Roster ID]],[@[Service Date]],[@[Route ID]],[@[Scheduled Start]],[@[Scheduled End]],[@[Driver ID]],[@[Vehicle ID]],[@Status],[@[Dispatch Notes]])=0,"",IF([@Status]="Canceled","Not Required",IF(AND([@[Driver Check]]="OK",[@[Vehicle Check]]="OK",[@[Schedule Check]]="OK"),"OK","Review")))</f>
        <v/>
      </c>
      <c r="Y401" s="58">
        <f>IF(OR([@[Service Date]]="",[@[Scheduled Start]]=""),"",IFERROR([@[Service Date]]+[@[Scheduled Start]],""))</f>
        <v/>
      </c>
      <c r="Z401" s="58">
        <f>IF(OR([@[Service Date]]="",[@[Scheduled Start]]="",[@[Scheduled End]]=""),"",IFERROR([@[Service Date]]+[@[Scheduled End]]+IF([@[Scheduled End]]&lt;[@[Scheduled Start]],1,0),""))</f>
        <v/>
      </c>
    </row>
    <row r="402">
      <c r="A402" s="26" t="n"/>
      <c r="B402" s="56" t="n"/>
      <c r="C402" s="23">
        <f>IF([@[Service Date]]="","",TEXT([@[Service Date]],"ddd"))</f>
        <v/>
      </c>
      <c r="D402" s="26" t="n"/>
      <c r="E402" s="24">
        <f>IF([@[Route ID]]="","",IFERROR(INDEX(tblRoutes[Route Name],MATCH([@[Route ID]],tblRoutes[Route ID],0)),"Not Found"))</f>
        <v/>
      </c>
      <c r="F402" s="24">
        <f>IF([@[Route ID]]="","",IFERROR(INDEX(tblRoutes[Origin],MATCH([@[Route ID]],tblRoutes[Route ID],0)),"Not Found"))</f>
        <v/>
      </c>
      <c r="G402" s="24">
        <f>IF([@[Route ID]]="","",IFERROR(INDEX(tblRoutes[Destination],MATCH([@[Route ID]],tblRoutes[Route ID],0)),"Not Found"))</f>
        <v/>
      </c>
      <c r="H402" s="28" t="n"/>
      <c r="I402" s="28" t="n"/>
      <c r="J402" s="25">
        <f>IF(OR([@[Start Date/Time]]="",[@[End Date/Time]]=""),"",IFERROR(([@[End Date/Time]]-[@[Start Date/Time]])*24,""))</f>
        <v/>
      </c>
      <c r="K402" s="26" t="n"/>
      <c r="L402" s="24">
        <f>IF([@[Driver ID]]="","",IFERROR(INDEX(tblDrivers[Driver Name],MATCH([@[Driver ID]],tblDrivers[Driver ID],0)),"Not Found"))</f>
        <v/>
      </c>
      <c r="M402" s="26" t="n"/>
      <c r="N402" s="24">
        <f>IF([@[Vehicle ID]]="","",IFERROR(INDEX(tblVehicles[Unit Description],MATCH([@[Vehicle ID]],tblVehicles[Vehicle ID],0)),"Not Found"))</f>
        <v/>
      </c>
      <c r="O402" s="53">
        <f>IF([@[Route ID]]="","",IFERROR(INDEX(tblRoutes[Scheduled Miles],MATCH([@[Route ID]],tblRoutes[Route ID],0)),""))</f>
        <v/>
      </c>
      <c r="P402" s="16">
        <f>IF([@[Route ID]]="","",IFERROR(INDEX(tblRoutes[Planned Stops],MATCH([@[Route ID]],tblRoutes[Route ID],0)),""))</f>
        <v/>
      </c>
      <c r="Q402" s="53">
        <f>IF(OR([@[Scheduled Miles]]="",[@[Vehicle ID]]=""),"",IFERROR([@[Scheduled Miles]]/INDEX(tblVehicles[MPG],MATCH([@[Vehicle ID]],tblVehicles[Vehicle ID],0)),""))</f>
        <v/>
      </c>
      <c r="R402" s="57">
        <f>IF(OR([@[Estimated Gallons]]="",[@[Estimated Hours]]="",[@[Driver ID]]=""),"",IFERROR([@[Estimated Gallons]]*'Settings'!$B$4+[@[Scheduled Miles]]*'Settings'!$B$5+[@[Estimated Hours]]*INDEX(tblDrivers[Hourly Rate],MATCH([@[Driver ID]],tblDrivers[Driver ID],0)),""))</f>
        <v/>
      </c>
      <c r="S402" s="26" t="n"/>
      <c r="T402" s="30" t="n"/>
      <c r="U40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0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0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02" s="23">
        <f>IF(COUNTA([@[Roster ID]],[@[Service Date]],[@[Route ID]],[@[Scheduled Start]],[@[Scheduled End]],[@[Driver ID]],[@[Vehicle ID]],[@Status],[@[Dispatch Notes]])=0,"",IF([@Status]="Canceled","Not Required",IF(AND([@[Driver Check]]="OK",[@[Vehicle Check]]="OK",[@[Schedule Check]]="OK"),"OK","Review")))</f>
        <v/>
      </c>
      <c r="Y402" s="58">
        <f>IF(OR([@[Service Date]]="",[@[Scheduled Start]]=""),"",IFERROR([@[Service Date]]+[@[Scheduled Start]],""))</f>
        <v/>
      </c>
      <c r="Z402" s="58">
        <f>IF(OR([@[Service Date]]="",[@[Scheduled Start]]="",[@[Scheduled End]]=""),"",IFERROR([@[Service Date]]+[@[Scheduled End]]+IF([@[Scheduled End]]&lt;[@[Scheduled Start]],1,0),""))</f>
        <v/>
      </c>
    </row>
    <row r="403">
      <c r="A403" s="26" t="n"/>
      <c r="B403" s="56" t="n"/>
      <c r="C403" s="23">
        <f>IF([@[Service Date]]="","",TEXT([@[Service Date]],"ddd"))</f>
        <v/>
      </c>
      <c r="D403" s="26" t="n"/>
      <c r="E403" s="24">
        <f>IF([@[Route ID]]="","",IFERROR(INDEX(tblRoutes[Route Name],MATCH([@[Route ID]],tblRoutes[Route ID],0)),"Not Found"))</f>
        <v/>
      </c>
      <c r="F403" s="24">
        <f>IF([@[Route ID]]="","",IFERROR(INDEX(tblRoutes[Origin],MATCH([@[Route ID]],tblRoutes[Route ID],0)),"Not Found"))</f>
        <v/>
      </c>
      <c r="G403" s="24">
        <f>IF([@[Route ID]]="","",IFERROR(INDEX(tblRoutes[Destination],MATCH([@[Route ID]],tblRoutes[Route ID],0)),"Not Found"))</f>
        <v/>
      </c>
      <c r="H403" s="28" t="n"/>
      <c r="I403" s="28" t="n"/>
      <c r="J403" s="25">
        <f>IF(OR([@[Start Date/Time]]="",[@[End Date/Time]]=""),"",IFERROR(([@[End Date/Time]]-[@[Start Date/Time]])*24,""))</f>
        <v/>
      </c>
      <c r="K403" s="26" t="n"/>
      <c r="L403" s="24">
        <f>IF([@[Driver ID]]="","",IFERROR(INDEX(tblDrivers[Driver Name],MATCH([@[Driver ID]],tblDrivers[Driver ID],0)),"Not Found"))</f>
        <v/>
      </c>
      <c r="M403" s="26" t="n"/>
      <c r="N403" s="24">
        <f>IF([@[Vehicle ID]]="","",IFERROR(INDEX(tblVehicles[Unit Description],MATCH([@[Vehicle ID]],tblVehicles[Vehicle ID],0)),"Not Found"))</f>
        <v/>
      </c>
      <c r="O403" s="53">
        <f>IF([@[Route ID]]="","",IFERROR(INDEX(tblRoutes[Scheduled Miles],MATCH([@[Route ID]],tblRoutes[Route ID],0)),""))</f>
        <v/>
      </c>
      <c r="P403" s="16">
        <f>IF([@[Route ID]]="","",IFERROR(INDEX(tblRoutes[Planned Stops],MATCH([@[Route ID]],tblRoutes[Route ID],0)),""))</f>
        <v/>
      </c>
      <c r="Q403" s="53">
        <f>IF(OR([@[Scheduled Miles]]="",[@[Vehicle ID]]=""),"",IFERROR([@[Scheduled Miles]]/INDEX(tblVehicles[MPG],MATCH([@[Vehicle ID]],tblVehicles[Vehicle ID],0)),""))</f>
        <v/>
      </c>
      <c r="R403" s="57">
        <f>IF(OR([@[Estimated Gallons]]="",[@[Estimated Hours]]="",[@[Driver ID]]=""),"",IFERROR([@[Estimated Gallons]]*'Settings'!$B$4+[@[Scheduled Miles]]*'Settings'!$B$5+[@[Estimated Hours]]*INDEX(tblDrivers[Hourly Rate],MATCH([@[Driver ID]],tblDrivers[Driver ID],0)),""))</f>
        <v/>
      </c>
      <c r="S403" s="26" t="n"/>
      <c r="T403" s="30" t="n"/>
      <c r="U40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0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0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03" s="23">
        <f>IF(COUNTA([@[Roster ID]],[@[Service Date]],[@[Route ID]],[@[Scheduled Start]],[@[Scheduled End]],[@[Driver ID]],[@[Vehicle ID]],[@Status],[@[Dispatch Notes]])=0,"",IF([@Status]="Canceled","Not Required",IF(AND([@[Driver Check]]="OK",[@[Vehicle Check]]="OK",[@[Schedule Check]]="OK"),"OK","Review")))</f>
        <v/>
      </c>
      <c r="Y403" s="58">
        <f>IF(OR([@[Service Date]]="",[@[Scheduled Start]]=""),"",IFERROR([@[Service Date]]+[@[Scheduled Start]],""))</f>
        <v/>
      </c>
      <c r="Z403" s="58">
        <f>IF(OR([@[Service Date]]="",[@[Scheduled Start]]="",[@[Scheduled End]]=""),"",IFERROR([@[Service Date]]+[@[Scheduled End]]+IF([@[Scheduled End]]&lt;[@[Scheduled Start]],1,0),""))</f>
        <v/>
      </c>
    </row>
    <row r="404">
      <c r="A404" s="26" t="n"/>
      <c r="B404" s="56" t="n"/>
      <c r="C404" s="23">
        <f>IF([@[Service Date]]="","",TEXT([@[Service Date]],"ddd"))</f>
        <v/>
      </c>
      <c r="D404" s="26" t="n"/>
      <c r="E404" s="24">
        <f>IF([@[Route ID]]="","",IFERROR(INDEX(tblRoutes[Route Name],MATCH([@[Route ID]],tblRoutes[Route ID],0)),"Not Found"))</f>
        <v/>
      </c>
      <c r="F404" s="24">
        <f>IF([@[Route ID]]="","",IFERROR(INDEX(tblRoutes[Origin],MATCH([@[Route ID]],tblRoutes[Route ID],0)),"Not Found"))</f>
        <v/>
      </c>
      <c r="G404" s="24">
        <f>IF([@[Route ID]]="","",IFERROR(INDEX(tblRoutes[Destination],MATCH([@[Route ID]],tblRoutes[Route ID],0)),"Not Found"))</f>
        <v/>
      </c>
      <c r="H404" s="28" t="n"/>
      <c r="I404" s="28" t="n"/>
      <c r="J404" s="25">
        <f>IF(OR([@[Start Date/Time]]="",[@[End Date/Time]]=""),"",IFERROR(([@[End Date/Time]]-[@[Start Date/Time]])*24,""))</f>
        <v/>
      </c>
      <c r="K404" s="26" t="n"/>
      <c r="L404" s="24">
        <f>IF([@[Driver ID]]="","",IFERROR(INDEX(tblDrivers[Driver Name],MATCH([@[Driver ID]],tblDrivers[Driver ID],0)),"Not Found"))</f>
        <v/>
      </c>
      <c r="M404" s="26" t="n"/>
      <c r="N404" s="24">
        <f>IF([@[Vehicle ID]]="","",IFERROR(INDEX(tblVehicles[Unit Description],MATCH([@[Vehicle ID]],tblVehicles[Vehicle ID],0)),"Not Found"))</f>
        <v/>
      </c>
      <c r="O404" s="53">
        <f>IF([@[Route ID]]="","",IFERROR(INDEX(tblRoutes[Scheduled Miles],MATCH([@[Route ID]],tblRoutes[Route ID],0)),""))</f>
        <v/>
      </c>
      <c r="P404" s="16">
        <f>IF([@[Route ID]]="","",IFERROR(INDEX(tblRoutes[Planned Stops],MATCH([@[Route ID]],tblRoutes[Route ID],0)),""))</f>
        <v/>
      </c>
      <c r="Q404" s="53">
        <f>IF(OR([@[Scheduled Miles]]="",[@[Vehicle ID]]=""),"",IFERROR([@[Scheduled Miles]]/INDEX(tblVehicles[MPG],MATCH([@[Vehicle ID]],tblVehicles[Vehicle ID],0)),""))</f>
        <v/>
      </c>
      <c r="R404" s="57">
        <f>IF(OR([@[Estimated Gallons]]="",[@[Estimated Hours]]="",[@[Driver ID]]=""),"",IFERROR([@[Estimated Gallons]]*'Settings'!$B$4+[@[Scheduled Miles]]*'Settings'!$B$5+[@[Estimated Hours]]*INDEX(tblDrivers[Hourly Rate],MATCH([@[Driver ID]],tblDrivers[Driver ID],0)),""))</f>
        <v/>
      </c>
      <c r="S404" s="26" t="n"/>
      <c r="T404" s="30" t="n"/>
      <c r="U40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0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0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04" s="23">
        <f>IF(COUNTA([@[Roster ID]],[@[Service Date]],[@[Route ID]],[@[Scheduled Start]],[@[Scheduled End]],[@[Driver ID]],[@[Vehicle ID]],[@Status],[@[Dispatch Notes]])=0,"",IF([@Status]="Canceled","Not Required",IF(AND([@[Driver Check]]="OK",[@[Vehicle Check]]="OK",[@[Schedule Check]]="OK"),"OK","Review")))</f>
        <v/>
      </c>
      <c r="Y404" s="58">
        <f>IF(OR([@[Service Date]]="",[@[Scheduled Start]]=""),"",IFERROR([@[Service Date]]+[@[Scheduled Start]],""))</f>
        <v/>
      </c>
      <c r="Z404" s="58">
        <f>IF(OR([@[Service Date]]="",[@[Scheduled Start]]="",[@[Scheduled End]]=""),"",IFERROR([@[Service Date]]+[@[Scheduled End]]+IF([@[Scheduled End]]&lt;[@[Scheduled Start]],1,0),""))</f>
        <v/>
      </c>
    </row>
    <row r="405">
      <c r="A405" s="26" t="n"/>
      <c r="B405" s="56" t="n"/>
      <c r="C405" s="23">
        <f>IF([@[Service Date]]="","",TEXT([@[Service Date]],"ddd"))</f>
        <v/>
      </c>
      <c r="D405" s="26" t="n"/>
      <c r="E405" s="24">
        <f>IF([@[Route ID]]="","",IFERROR(INDEX(tblRoutes[Route Name],MATCH([@[Route ID]],tblRoutes[Route ID],0)),"Not Found"))</f>
        <v/>
      </c>
      <c r="F405" s="24">
        <f>IF([@[Route ID]]="","",IFERROR(INDEX(tblRoutes[Origin],MATCH([@[Route ID]],tblRoutes[Route ID],0)),"Not Found"))</f>
        <v/>
      </c>
      <c r="G405" s="24">
        <f>IF([@[Route ID]]="","",IFERROR(INDEX(tblRoutes[Destination],MATCH([@[Route ID]],tblRoutes[Route ID],0)),"Not Found"))</f>
        <v/>
      </c>
      <c r="H405" s="28" t="n"/>
      <c r="I405" s="28" t="n"/>
      <c r="J405" s="25">
        <f>IF(OR([@[Start Date/Time]]="",[@[End Date/Time]]=""),"",IFERROR(([@[End Date/Time]]-[@[Start Date/Time]])*24,""))</f>
        <v/>
      </c>
      <c r="K405" s="26" t="n"/>
      <c r="L405" s="24">
        <f>IF([@[Driver ID]]="","",IFERROR(INDEX(tblDrivers[Driver Name],MATCH([@[Driver ID]],tblDrivers[Driver ID],0)),"Not Found"))</f>
        <v/>
      </c>
      <c r="M405" s="26" t="n"/>
      <c r="N405" s="24">
        <f>IF([@[Vehicle ID]]="","",IFERROR(INDEX(tblVehicles[Unit Description],MATCH([@[Vehicle ID]],tblVehicles[Vehicle ID],0)),"Not Found"))</f>
        <v/>
      </c>
      <c r="O405" s="53">
        <f>IF([@[Route ID]]="","",IFERROR(INDEX(tblRoutes[Scheduled Miles],MATCH([@[Route ID]],tblRoutes[Route ID],0)),""))</f>
        <v/>
      </c>
      <c r="P405" s="16">
        <f>IF([@[Route ID]]="","",IFERROR(INDEX(tblRoutes[Planned Stops],MATCH([@[Route ID]],tblRoutes[Route ID],0)),""))</f>
        <v/>
      </c>
      <c r="Q405" s="53">
        <f>IF(OR([@[Scheduled Miles]]="",[@[Vehicle ID]]=""),"",IFERROR([@[Scheduled Miles]]/INDEX(tblVehicles[MPG],MATCH([@[Vehicle ID]],tblVehicles[Vehicle ID],0)),""))</f>
        <v/>
      </c>
      <c r="R405" s="57">
        <f>IF(OR([@[Estimated Gallons]]="",[@[Estimated Hours]]="",[@[Driver ID]]=""),"",IFERROR([@[Estimated Gallons]]*'Settings'!$B$4+[@[Scheduled Miles]]*'Settings'!$B$5+[@[Estimated Hours]]*INDEX(tblDrivers[Hourly Rate],MATCH([@[Driver ID]],tblDrivers[Driver ID],0)),""))</f>
        <v/>
      </c>
      <c r="S405" s="26" t="n"/>
      <c r="T405" s="30" t="n"/>
      <c r="U40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0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0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05" s="23">
        <f>IF(COUNTA([@[Roster ID]],[@[Service Date]],[@[Route ID]],[@[Scheduled Start]],[@[Scheduled End]],[@[Driver ID]],[@[Vehicle ID]],[@Status],[@[Dispatch Notes]])=0,"",IF([@Status]="Canceled","Not Required",IF(AND([@[Driver Check]]="OK",[@[Vehicle Check]]="OK",[@[Schedule Check]]="OK"),"OK","Review")))</f>
        <v/>
      </c>
      <c r="Y405" s="58">
        <f>IF(OR([@[Service Date]]="",[@[Scheduled Start]]=""),"",IFERROR([@[Service Date]]+[@[Scheduled Start]],""))</f>
        <v/>
      </c>
      <c r="Z405" s="58">
        <f>IF(OR([@[Service Date]]="",[@[Scheduled Start]]="",[@[Scheduled End]]=""),"",IFERROR([@[Service Date]]+[@[Scheduled End]]+IF([@[Scheduled End]]&lt;[@[Scheduled Start]],1,0),""))</f>
        <v/>
      </c>
    </row>
    <row r="406">
      <c r="A406" s="26" t="n"/>
      <c r="B406" s="56" t="n"/>
      <c r="C406" s="23">
        <f>IF([@[Service Date]]="","",TEXT([@[Service Date]],"ddd"))</f>
        <v/>
      </c>
      <c r="D406" s="26" t="n"/>
      <c r="E406" s="24">
        <f>IF([@[Route ID]]="","",IFERROR(INDEX(tblRoutes[Route Name],MATCH([@[Route ID]],tblRoutes[Route ID],0)),"Not Found"))</f>
        <v/>
      </c>
      <c r="F406" s="24">
        <f>IF([@[Route ID]]="","",IFERROR(INDEX(tblRoutes[Origin],MATCH([@[Route ID]],tblRoutes[Route ID],0)),"Not Found"))</f>
        <v/>
      </c>
      <c r="G406" s="24">
        <f>IF([@[Route ID]]="","",IFERROR(INDEX(tblRoutes[Destination],MATCH([@[Route ID]],tblRoutes[Route ID],0)),"Not Found"))</f>
        <v/>
      </c>
      <c r="H406" s="28" t="n"/>
      <c r="I406" s="28" t="n"/>
      <c r="J406" s="25">
        <f>IF(OR([@[Start Date/Time]]="",[@[End Date/Time]]=""),"",IFERROR(([@[End Date/Time]]-[@[Start Date/Time]])*24,""))</f>
        <v/>
      </c>
      <c r="K406" s="26" t="n"/>
      <c r="L406" s="24">
        <f>IF([@[Driver ID]]="","",IFERROR(INDEX(tblDrivers[Driver Name],MATCH([@[Driver ID]],tblDrivers[Driver ID],0)),"Not Found"))</f>
        <v/>
      </c>
      <c r="M406" s="26" t="n"/>
      <c r="N406" s="24">
        <f>IF([@[Vehicle ID]]="","",IFERROR(INDEX(tblVehicles[Unit Description],MATCH([@[Vehicle ID]],tblVehicles[Vehicle ID],0)),"Not Found"))</f>
        <v/>
      </c>
      <c r="O406" s="53">
        <f>IF([@[Route ID]]="","",IFERROR(INDEX(tblRoutes[Scheduled Miles],MATCH([@[Route ID]],tblRoutes[Route ID],0)),""))</f>
        <v/>
      </c>
      <c r="P406" s="16">
        <f>IF([@[Route ID]]="","",IFERROR(INDEX(tblRoutes[Planned Stops],MATCH([@[Route ID]],tblRoutes[Route ID],0)),""))</f>
        <v/>
      </c>
      <c r="Q406" s="53">
        <f>IF(OR([@[Scheduled Miles]]="",[@[Vehicle ID]]=""),"",IFERROR([@[Scheduled Miles]]/INDEX(tblVehicles[MPG],MATCH([@[Vehicle ID]],tblVehicles[Vehicle ID],0)),""))</f>
        <v/>
      </c>
      <c r="R406" s="57">
        <f>IF(OR([@[Estimated Gallons]]="",[@[Estimated Hours]]="",[@[Driver ID]]=""),"",IFERROR([@[Estimated Gallons]]*'Settings'!$B$4+[@[Scheduled Miles]]*'Settings'!$B$5+[@[Estimated Hours]]*INDEX(tblDrivers[Hourly Rate],MATCH([@[Driver ID]],tblDrivers[Driver ID],0)),""))</f>
        <v/>
      </c>
      <c r="S406" s="26" t="n"/>
      <c r="T406" s="30" t="n"/>
      <c r="U40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0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0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06" s="23">
        <f>IF(COUNTA([@[Roster ID]],[@[Service Date]],[@[Route ID]],[@[Scheduled Start]],[@[Scheduled End]],[@[Driver ID]],[@[Vehicle ID]],[@Status],[@[Dispatch Notes]])=0,"",IF([@Status]="Canceled","Not Required",IF(AND([@[Driver Check]]="OK",[@[Vehicle Check]]="OK",[@[Schedule Check]]="OK"),"OK","Review")))</f>
        <v/>
      </c>
      <c r="Y406" s="58">
        <f>IF(OR([@[Service Date]]="",[@[Scheduled Start]]=""),"",IFERROR([@[Service Date]]+[@[Scheduled Start]],""))</f>
        <v/>
      </c>
      <c r="Z406" s="58">
        <f>IF(OR([@[Service Date]]="",[@[Scheduled Start]]="",[@[Scheduled End]]=""),"",IFERROR([@[Service Date]]+[@[Scheduled End]]+IF([@[Scheduled End]]&lt;[@[Scheduled Start]],1,0),""))</f>
        <v/>
      </c>
    </row>
    <row r="407">
      <c r="A407" s="26" t="n"/>
      <c r="B407" s="56" t="n"/>
      <c r="C407" s="23">
        <f>IF([@[Service Date]]="","",TEXT([@[Service Date]],"ddd"))</f>
        <v/>
      </c>
      <c r="D407" s="26" t="n"/>
      <c r="E407" s="24">
        <f>IF([@[Route ID]]="","",IFERROR(INDEX(tblRoutes[Route Name],MATCH([@[Route ID]],tblRoutes[Route ID],0)),"Not Found"))</f>
        <v/>
      </c>
      <c r="F407" s="24">
        <f>IF([@[Route ID]]="","",IFERROR(INDEX(tblRoutes[Origin],MATCH([@[Route ID]],tblRoutes[Route ID],0)),"Not Found"))</f>
        <v/>
      </c>
      <c r="G407" s="24">
        <f>IF([@[Route ID]]="","",IFERROR(INDEX(tblRoutes[Destination],MATCH([@[Route ID]],tblRoutes[Route ID],0)),"Not Found"))</f>
        <v/>
      </c>
      <c r="H407" s="28" t="n"/>
      <c r="I407" s="28" t="n"/>
      <c r="J407" s="25">
        <f>IF(OR([@[Start Date/Time]]="",[@[End Date/Time]]=""),"",IFERROR(([@[End Date/Time]]-[@[Start Date/Time]])*24,""))</f>
        <v/>
      </c>
      <c r="K407" s="26" t="n"/>
      <c r="L407" s="24">
        <f>IF([@[Driver ID]]="","",IFERROR(INDEX(tblDrivers[Driver Name],MATCH([@[Driver ID]],tblDrivers[Driver ID],0)),"Not Found"))</f>
        <v/>
      </c>
      <c r="M407" s="26" t="n"/>
      <c r="N407" s="24">
        <f>IF([@[Vehicle ID]]="","",IFERROR(INDEX(tblVehicles[Unit Description],MATCH([@[Vehicle ID]],tblVehicles[Vehicle ID],0)),"Not Found"))</f>
        <v/>
      </c>
      <c r="O407" s="53">
        <f>IF([@[Route ID]]="","",IFERROR(INDEX(tblRoutes[Scheduled Miles],MATCH([@[Route ID]],tblRoutes[Route ID],0)),""))</f>
        <v/>
      </c>
      <c r="P407" s="16">
        <f>IF([@[Route ID]]="","",IFERROR(INDEX(tblRoutes[Planned Stops],MATCH([@[Route ID]],tblRoutes[Route ID],0)),""))</f>
        <v/>
      </c>
      <c r="Q407" s="53">
        <f>IF(OR([@[Scheduled Miles]]="",[@[Vehicle ID]]=""),"",IFERROR([@[Scheduled Miles]]/INDEX(tblVehicles[MPG],MATCH([@[Vehicle ID]],tblVehicles[Vehicle ID],0)),""))</f>
        <v/>
      </c>
      <c r="R407" s="57">
        <f>IF(OR([@[Estimated Gallons]]="",[@[Estimated Hours]]="",[@[Driver ID]]=""),"",IFERROR([@[Estimated Gallons]]*'Settings'!$B$4+[@[Scheduled Miles]]*'Settings'!$B$5+[@[Estimated Hours]]*INDEX(tblDrivers[Hourly Rate],MATCH([@[Driver ID]],tblDrivers[Driver ID],0)),""))</f>
        <v/>
      </c>
      <c r="S407" s="26" t="n"/>
      <c r="T407" s="30" t="n"/>
      <c r="U40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0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0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07" s="23">
        <f>IF(COUNTA([@[Roster ID]],[@[Service Date]],[@[Route ID]],[@[Scheduled Start]],[@[Scheduled End]],[@[Driver ID]],[@[Vehicle ID]],[@Status],[@[Dispatch Notes]])=0,"",IF([@Status]="Canceled","Not Required",IF(AND([@[Driver Check]]="OK",[@[Vehicle Check]]="OK",[@[Schedule Check]]="OK"),"OK","Review")))</f>
        <v/>
      </c>
      <c r="Y407" s="58">
        <f>IF(OR([@[Service Date]]="",[@[Scheduled Start]]=""),"",IFERROR([@[Service Date]]+[@[Scheduled Start]],""))</f>
        <v/>
      </c>
      <c r="Z407" s="58">
        <f>IF(OR([@[Service Date]]="",[@[Scheduled Start]]="",[@[Scheduled End]]=""),"",IFERROR([@[Service Date]]+[@[Scheduled End]]+IF([@[Scheduled End]]&lt;[@[Scheduled Start]],1,0),""))</f>
        <v/>
      </c>
    </row>
    <row r="408">
      <c r="A408" s="26" t="n"/>
      <c r="B408" s="56" t="n"/>
      <c r="C408" s="23">
        <f>IF([@[Service Date]]="","",TEXT([@[Service Date]],"ddd"))</f>
        <v/>
      </c>
      <c r="D408" s="26" t="n"/>
      <c r="E408" s="24">
        <f>IF([@[Route ID]]="","",IFERROR(INDEX(tblRoutes[Route Name],MATCH([@[Route ID]],tblRoutes[Route ID],0)),"Not Found"))</f>
        <v/>
      </c>
      <c r="F408" s="24">
        <f>IF([@[Route ID]]="","",IFERROR(INDEX(tblRoutes[Origin],MATCH([@[Route ID]],tblRoutes[Route ID],0)),"Not Found"))</f>
        <v/>
      </c>
      <c r="G408" s="24">
        <f>IF([@[Route ID]]="","",IFERROR(INDEX(tblRoutes[Destination],MATCH([@[Route ID]],tblRoutes[Route ID],0)),"Not Found"))</f>
        <v/>
      </c>
      <c r="H408" s="28" t="n"/>
      <c r="I408" s="28" t="n"/>
      <c r="J408" s="25">
        <f>IF(OR([@[Start Date/Time]]="",[@[End Date/Time]]=""),"",IFERROR(([@[End Date/Time]]-[@[Start Date/Time]])*24,""))</f>
        <v/>
      </c>
      <c r="K408" s="26" t="n"/>
      <c r="L408" s="24">
        <f>IF([@[Driver ID]]="","",IFERROR(INDEX(tblDrivers[Driver Name],MATCH([@[Driver ID]],tblDrivers[Driver ID],0)),"Not Found"))</f>
        <v/>
      </c>
      <c r="M408" s="26" t="n"/>
      <c r="N408" s="24">
        <f>IF([@[Vehicle ID]]="","",IFERROR(INDEX(tblVehicles[Unit Description],MATCH([@[Vehicle ID]],tblVehicles[Vehicle ID],0)),"Not Found"))</f>
        <v/>
      </c>
      <c r="O408" s="53">
        <f>IF([@[Route ID]]="","",IFERROR(INDEX(tblRoutes[Scheduled Miles],MATCH([@[Route ID]],tblRoutes[Route ID],0)),""))</f>
        <v/>
      </c>
      <c r="P408" s="16">
        <f>IF([@[Route ID]]="","",IFERROR(INDEX(tblRoutes[Planned Stops],MATCH([@[Route ID]],tblRoutes[Route ID],0)),""))</f>
        <v/>
      </c>
      <c r="Q408" s="53">
        <f>IF(OR([@[Scheduled Miles]]="",[@[Vehicle ID]]=""),"",IFERROR([@[Scheduled Miles]]/INDEX(tblVehicles[MPG],MATCH([@[Vehicle ID]],tblVehicles[Vehicle ID],0)),""))</f>
        <v/>
      </c>
      <c r="R408" s="57">
        <f>IF(OR([@[Estimated Gallons]]="",[@[Estimated Hours]]="",[@[Driver ID]]=""),"",IFERROR([@[Estimated Gallons]]*'Settings'!$B$4+[@[Scheduled Miles]]*'Settings'!$B$5+[@[Estimated Hours]]*INDEX(tblDrivers[Hourly Rate],MATCH([@[Driver ID]],tblDrivers[Driver ID],0)),""))</f>
        <v/>
      </c>
      <c r="S408" s="26" t="n"/>
      <c r="T408" s="30" t="n"/>
      <c r="U40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0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0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08" s="23">
        <f>IF(COUNTA([@[Roster ID]],[@[Service Date]],[@[Route ID]],[@[Scheduled Start]],[@[Scheduled End]],[@[Driver ID]],[@[Vehicle ID]],[@Status],[@[Dispatch Notes]])=0,"",IF([@Status]="Canceled","Not Required",IF(AND([@[Driver Check]]="OK",[@[Vehicle Check]]="OK",[@[Schedule Check]]="OK"),"OK","Review")))</f>
        <v/>
      </c>
      <c r="Y408" s="58">
        <f>IF(OR([@[Service Date]]="",[@[Scheduled Start]]=""),"",IFERROR([@[Service Date]]+[@[Scheduled Start]],""))</f>
        <v/>
      </c>
      <c r="Z408" s="58">
        <f>IF(OR([@[Service Date]]="",[@[Scheduled Start]]="",[@[Scheduled End]]=""),"",IFERROR([@[Service Date]]+[@[Scheduled End]]+IF([@[Scheduled End]]&lt;[@[Scheduled Start]],1,0),""))</f>
        <v/>
      </c>
    </row>
    <row r="409">
      <c r="A409" s="26" t="n"/>
      <c r="B409" s="56" t="n"/>
      <c r="C409" s="23">
        <f>IF([@[Service Date]]="","",TEXT([@[Service Date]],"ddd"))</f>
        <v/>
      </c>
      <c r="D409" s="26" t="n"/>
      <c r="E409" s="24">
        <f>IF([@[Route ID]]="","",IFERROR(INDEX(tblRoutes[Route Name],MATCH([@[Route ID]],tblRoutes[Route ID],0)),"Not Found"))</f>
        <v/>
      </c>
      <c r="F409" s="24">
        <f>IF([@[Route ID]]="","",IFERROR(INDEX(tblRoutes[Origin],MATCH([@[Route ID]],tblRoutes[Route ID],0)),"Not Found"))</f>
        <v/>
      </c>
      <c r="G409" s="24">
        <f>IF([@[Route ID]]="","",IFERROR(INDEX(tblRoutes[Destination],MATCH([@[Route ID]],tblRoutes[Route ID],0)),"Not Found"))</f>
        <v/>
      </c>
      <c r="H409" s="28" t="n"/>
      <c r="I409" s="28" t="n"/>
      <c r="J409" s="25">
        <f>IF(OR([@[Start Date/Time]]="",[@[End Date/Time]]=""),"",IFERROR(([@[End Date/Time]]-[@[Start Date/Time]])*24,""))</f>
        <v/>
      </c>
      <c r="K409" s="26" t="n"/>
      <c r="L409" s="24">
        <f>IF([@[Driver ID]]="","",IFERROR(INDEX(tblDrivers[Driver Name],MATCH([@[Driver ID]],tblDrivers[Driver ID],0)),"Not Found"))</f>
        <v/>
      </c>
      <c r="M409" s="26" t="n"/>
      <c r="N409" s="24">
        <f>IF([@[Vehicle ID]]="","",IFERROR(INDEX(tblVehicles[Unit Description],MATCH([@[Vehicle ID]],tblVehicles[Vehicle ID],0)),"Not Found"))</f>
        <v/>
      </c>
      <c r="O409" s="53">
        <f>IF([@[Route ID]]="","",IFERROR(INDEX(tblRoutes[Scheduled Miles],MATCH([@[Route ID]],tblRoutes[Route ID],0)),""))</f>
        <v/>
      </c>
      <c r="P409" s="16">
        <f>IF([@[Route ID]]="","",IFERROR(INDEX(tblRoutes[Planned Stops],MATCH([@[Route ID]],tblRoutes[Route ID],0)),""))</f>
        <v/>
      </c>
      <c r="Q409" s="53">
        <f>IF(OR([@[Scheduled Miles]]="",[@[Vehicle ID]]=""),"",IFERROR([@[Scheduled Miles]]/INDEX(tblVehicles[MPG],MATCH([@[Vehicle ID]],tblVehicles[Vehicle ID],0)),""))</f>
        <v/>
      </c>
      <c r="R409" s="57">
        <f>IF(OR([@[Estimated Gallons]]="",[@[Estimated Hours]]="",[@[Driver ID]]=""),"",IFERROR([@[Estimated Gallons]]*'Settings'!$B$4+[@[Scheduled Miles]]*'Settings'!$B$5+[@[Estimated Hours]]*INDEX(tblDrivers[Hourly Rate],MATCH([@[Driver ID]],tblDrivers[Driver ID],0)),""))</f>
        <v/>
      </c>
      <c r="S409" s="26" t="n"/>
      <c r="T409" s="30" t="n"/>
      <c r="U40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0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0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09" s="23">
        <f>IF(COUNTA([@[Roster ID]],[@[Service Date]],[@[Route ID]],[@[Scheduled Start]],[@[Scheduled End]],[@[Driver ID]],[@[Vehicle ID]],[@Status],[@[Dispatch Notes]])=0,"",IF([@Status]="Canceled","Not Required",IF(AND([@[Driver Check]]="OK",[@[Vehicle Check]]="OK",[@[Schedule Check]]="OK"),"OK","Review")))</f>
        <v/>
      </c>
      <c r="Y409" s="58">
        <f>IF(OR([@[Service Date]]="",[@[Scheduled Start]]=""),"",IFERROR([@[Service Date]]+[@[Scheduled Start]],""))</f>
        <v/>
      </c>
      <c r="Z409" s="58">
        <f>IF(OR([@[Service Date]]="",[@[Scheduled Start]]="",[@[Scheduled End]]=""),"",IFERROR([@[Service Date]]+[@[Scheduled End]]+IF([@[Scheduled End]]&lt;[@[Scheduled Start]],1,0),""))</f>
        <v/>
      </c>
    </row>
    <row r="410">
      <c r="A410" s="26" t="n"/>
      <c r="B410" s="56" t="n"/>
      <c r="C410" s="23">
        <f>IF([@[Service Date]]="","",TEXT([@[Service Date]],"ddd"))</f>
        <v/>
      </c>
      <c r="D410" s="26" t="n"/>
      <c r="E410" s="24">
        <f>IF([@[Route ID]]="","",IFERROR(INDEX(tblRoutes[Route Name],MATCH([@[Route ID]],tblRoutes[Route ID],0)),"Not Found"))</f>
        <v/>
      </c>
      <c r="F410" s="24">
        <f>IF([@[Route ID]]="","",IFERROR(INDEX(tblRoutes[Origin],MATCH([@[Route ID]],tblRoutes[Route ID],0)),"Not Found"))</f>
        <v/>
      </c>
      <c r="G410" s="24">
        <f>IF([@[Route ID]]="","",IFERROR(INDEX(tblRoutes[Destination],MATCH([@[Route ID]],tblRoutes[Route ID],0)),"Not Found"))</f>
        <v/>
      </c>
      <c r="H410" s="28" t="n"/>
      <c r="I410" s="28" t="n"/>
      <c r="J410" s="25">
        <f>IF(OR([@[Start Date/Time]]="",[@[End Date/Time]]=""),"",IFERROR(([@[End Date/Time]]-[@[Start Date/Time]])*24,""))</f>
        <v/>
      </c>
      <c r="K410" s="26" t="n"/>
      <c r="L410" s="24">
        <f>IF([@[Driver ID]]="","",IFERROR(INDEX(tblDrivers[Driver Name],MATCH([@[Driver ID]],tblDrivers[Driver ID],0)),"Not Found"))</f>
        <v/>
      </c>
      <c r="M410" s="26" t="n"/>
      <c r="N410" s="24">
        <f>IF([@[Vehicle ID]]="","",IFERROR(INDEX(tblVehicles[Unit Description],MATCH([@[Vehicle ID]],tblVehicles[Vehicle ID],0)),"Not Found"))</f>
        <v/>
      </c>
      <c r="O410" s="53">
        <f>IF([@[Route ID]]="","",IFERROR(INDEX(tblRoutes[Scheduled Miles],MATCH([@[Route ID]],tblRoutes[Route ID],0)),""))</f>
        <v/>
      </c>
      <c r="P410" s="16">
        <f>IF([@[Route ID]]="","",IFERROR(INDEX(tblRoutes[Planned Stops],MATCH([@[Route ID]],tblRoutes[Route ID],0)),""))</f>
        <v/>
      </c>
      <c r="Q410" s="53">
        <f>IF(OR([@[Scheduled Miles]]="",[@[Vehicle ID]]=""),"",IFERROR([@[Scheduled Miles]]/INDEX(tblVehicles[MPG],MATCH([@[Vehicle ID]],tblVehicles[Vehicle ID],0)),""))</f>
        <v/>
      </c>
      <c r="R410" s="57">
        <f>IF(OR([@[Estimated Gallons]]="",[@[Estimated Hours]]="",[@[Driver ID]]=""),"",IFERROR([@[Estimated Gallons]]*'Settings'!$B$4+[@[Scheduled Miles]]*'Settings'!$B$5+[@[Estimated Hours]]*INDEX(tblDrivers[Hourly Rate],MATCH([@[Driver ID]],tblDrivers[Driver ID],0)),""))</f>
        <v/>
      </c>
      <c r="S410" s="26" t="n"/>
      <c r="T410" s="30" t="n"/>
      <c r="U41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1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1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10" s="23">
        <f>IF(COUNTA([@[Roster ID]],[@[Service Date]],[@[Route ID]],[@[Scheduled Start]],[@[Scheduled End]],[@[Driver ID]],[@[Vehicle ID]],[@Status],[@[Dispatch Notes]])=0,"",IF([@Status]="Canceled","Not Required",IF(AND([@[Driver Check]]="OK",[@[Vehicle Check]]="OK",[@[Schedule Check]]="OK"),"OK","Review")))</f>
        <v/>
      </c>
      <c r="Y410" s="58">
        <f>IF(OR([@[Service Date]]="",[@[Scheduled Start]]=""),"",IFERROR([@[Service Date]]+[@[Scheduled Start]],""))</f>
        <v/>
      </c>
      <c r="Z410" s="58">
        <f>IF(OR([@[Service Date]]="",[@[Scheduled Start]]="",[@[Scheduled End]]=""),"",IFERROR([@[Service Date]]+[@[Scheduled End]]+IF([@[Scheduled End]]&lt;[@[Scheduled Start]],1,0),""))</f>
        <v/>
      </c>
    </row>
    <row r="411">
      <c r="A411" s="26" t="n"/>
      <c r="B411" s="56" t="n"/>
      <c r="C411" s="23">
        <f>IF([@[Service Date]]="","",TEXT([@[Service Date]],"ddd"))</f>
        <v/>
      </c>
      <c r="D411" s="26" t="n"/>
      <c r="E411" s="24">
        <f>IF([@[Route ID]]="","",IFERROR(INDEX(tblRoutes[Route Name],MATCH([@[Route ID]],tblRoutes[Route ID],0)),"Not Found"))</f>
        <v/>
      </c>
      <c r="F411" s="24">
        <f>IF([@[Route ID]]="","",IFERROR(INDEX(tblRoutes[Origin],MATCH([@[Route ID]],tblRoutes[Route ID],0)),"Not Found"))</f>
        <v/>
      </c>
      <c r="G411" s="24">
        <f>IF([@[Route ID]]="","",IFERROR(INDEX(tblRoutes[Destination],MATCH([@[Route ID]],tblRoutes[Route ID],0)),"Not Found"))</f>
        <v/>
      </c>
      <c r="H411" s="28" t="n"/>
      <c r="I411" s="28" t="n"/>
      <c r="J411" s="25">
        <f>IF(OR([@[Start Date/Time]]="",[@[End Date/Time]]=""),"",IFERROR(([@[End Date/Time]]-[@[Start Date/Time]])*24,""))</f>
        <v/>
      </c>
      <c r="K411" s="26" t="n"/>
      <c r="L411" s="24">
        <f>IF([@[Driver ID]]="","",IFERROR(INDEX(tblDrivers[Driver Name],MATCH([@[Driver ID]],tblDrivers[Driver ID],0)),"Not Found"))</f>
        <v/>
      </c>
      <c r="M411" s="26" t="n"/>
      <c r="N411" s="24">
        <f>IF([@[Vehicle ID]]="","",IFERROR(INDEX(tblVehicles[Unit Description],MATCH([@[Vehicle ID]],tblVehicles[Vehicle ID],0)),"Not Found"))</f>
        <v/>
      </c>
      <c r="O411" s="53">
        <f>IF([@[Route ID]]="","",IFERROR(INDEX(tblRoutes[Scheduled Miles],MATCH([@[Route ID]],tblRoutes[Route ID],0)),""))</f>
        <v/>
      </c>
      <c r="P411" s="16">
        <f>IF([@[Route ID]]="","",IFERROR(INDEX(tblRoutes[Planned Stops],MATCH([@[Route ID]],tblRoutes[Route ID],0)),""))</f>
        <v/>
      </c>
      <c r="Q411" s="53">
        <f>IF(OR([@[Scheduled Miles]]="",[@[Vehicle ID]]=""),"",IFERROR([@[Scheduled Miles]]/INDEX(tblVehicles[MPG],MATCH([@[Vehicle ID]],tblVehicles[Vehicle ID],0)),""))</f>
        <v/>
      </c>
      <c r="R411" s="57">
        <f>IF(OR([@[Estimated Gallons]]="",[@[Estimated Hours]]="",[@[Driver ID]]=""),"",IFERROR([@[Estimated Gallons]]*'Settings'!$B$4+[@[Scheduled Miles]]*'Settings'!$B$5+[@[Estimated Hours]]*INDEX(tblDrivers[Hourly Rate],MATCH([@[Driver ID]],tblDrivers[Driver ID],0)),""))</f>
        <v/>
      </c>
      <c r="S411" s="26" t="n"/>
      <c r="T411" s="30" t="n"/>
      <c r="U41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1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1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11" s="23">
        <f>IF(COUNTA([@[Roster ID]],[@[Service Date]],[@[Route ID]],[@[Scheduled Start]],[@[Scheduled End]],[@[Driver ID]],[@[Vehicle ID]],[@Status],[@[Dispatch Notes]])=0,"",IF([@Status]="Canceled","Not Required",IF(AND([@[Driver Check]]="OK",[@[Vehicle Check]]="OK",[@[Schedule Check]]="OK"),"OK","Review")))</f>
        <v/>
      </c>
      <c r="Y411" s="58">
        <f>IF(OR([@[Service Date]]="",[@[Scheduled Start]]=""),"",IFERROR([@[Service Date]]+[@[Scheduled Start]],""))</f>
        <v/>
      </c>
      <c r="Z411" s="58">
        <f>IF(OR([@[Service Date]]="",[@[Scheduled Start]]="",[@[Scheduled End]]=""),"",IFERROR([@[Service Date]]+[@[Scheduled End]]+IF([@[Scheduled End]]&lt;[@[Scheduled Start]],1,0),""))</f>
        <v/>
      </c>
    </row>
    <row r="412">
      <c r="A412" s="26" t="n"/>
      <c r="B412" s="56" t="n"/>
      <c r="C412" s="23">
        <f>IF([@[Service Date]]="","",TEXT([@[Service Date]],"ddd"))</f>
        <v/>
      </c>
      <c r="D412" s="26" t="n"/>
      <c r="E412" s="24">
        <f>IF([@[Route ID]]="","",IFERROR(INDEX(tblRoutes[Route Name],MATCH([@[Route ID]],tblRoutes[Route ID],0)),"Not Found"))</f>
        <v/>
      </c>
      <c r="F412" s="24">
        <f>IF([@[Route ID]]="","",IFERROR(INDEX(tblRoutes[Origin],MATCH([@[Route ID]],tblRoutes[Route ID],0)),"Not Found"))</f>
        <v/>
      </c>
      <c r="G412" s="24">
        <f>IF([@[Route ID]]="","",IFERROR(INDEX(tblRoutes[Destination],MATCH([@[Route ID]],tblRoutes[Route ID],0)),"Not Found"))</f>
        <v/>
      </c>
      <c r="H412" s="28" t="n"/>
      <c r="I412" s="28" t="n"/>
      <c r="J412" s="25">
        <f>IF(OR([@[Start Date/Time]]="",[@[End Date/Time]]=""),"",IFERROR(([@[End Date/Time]]-[@[Start Date/Time]])*24,""))</f>
        <v/>
      </c>
      <c r="K412" s="26" t="n"/>
      <c r="L412" s="24">
        <f>IF([@[Driver ID]]="","",IFERROR(INDEX(tblDrivers[Driver Name],MATCH([@[Driver ID]],tblDrivers[Driver ID],0)),"Not Found"))</f>
        <v/>
      </c>
      <c r="M412" s="26" t="n"/>
      <c r="N412" s="24">
        <f>IF([@[Vehicle ID]]="","",IFERROR(INDEX(tblVehicles[Unit Description],MATCH([@[Vehicle ID]],tblVehicles[Vehicle ID],0)),"Not Found"))</f>
        <v/>
      </c>
      <c r="O412" s="53">
        <f>IF([@[Route ID]]="","",IFERROR(INDEX(tblRoutes[Scheduled Miles],MATCH([@[Route ID]],tblRoutes[Route ID],0)),""))</f>
        <v/>
      </c>
      <c r="P412" s="16">
        <f>IF([@[Route ID]]="","",IFERROR(INDEX(tblRoutes[Planned Stops],MATCH([@[Route ID]],tblRoutes[Route ID],0)),""))</f>
        <v/>
      </c>
      <c r="Q412" s="53">
        <f>IF(OR([@[Scheduled Miles]]="",[@[Vehicle ID]]=""),"",IFERROR([@[Scheduled Miles]]/INDEX(tblVehicles[MPG],MATCH([@[Vehicle ID]],tblVehicles[Vehicle ID],0)),""))</f>
        <v/>
      </c>
      <c r="R412" s="57">
        <f>IF(OR([@[Estimated Gallons]]="",[@[Estimated Hours]]="",[@[Driver ID]]=""),"",IFERROR([@[Estimated Gallons]]*'Settings'!$B$4+[@[Scheduled Miles]]*'Settings'!$B$5+[@[Estimated Hours]]*INDEX(tblDrivers[Hourly Rate],MATCH([@[Driver ID]],tblDrivers[Driver ID],0)),""))</f>
        <v/>
      </c>
      <c r="S412" s="26" t="n"/>
      <c r="T412" s="30" t="n"/>
      <c r="U41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1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1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12" s="23">
        <f>IF(COUNTA([@[Roster ID]],[@[Service Date]],[@[Route ID]],[@[Scheduled Start]],[@[Scheduled End]],[@[Driver ID]],[@[Vehicle ID]],[@Status],[@[Dispatch Notes]])=0,"",IF([@Status]="Canceled","Not Required",IF(AND([@[Driver Check]]="OK",[@[Vehicle Check]]="OK",[@[Schedule Check]]="OK"),"OK","Review")))</f>
        <v/>
      </c>
      <c r="Y412" s="58">
        <f>IF(OR([@[Service Date]]="",[@[Scheduled Start]]=""),"",IFERROR([@[Service Date]]+[@[Scheduled Start]],""))</f>
        <v/>
      </c>
      <c r="Z412" s="58">
        <f>IF(OR([@[Service Date]]="",[@[Scheduled Start]]="",[@[Scheduled End]]=""),"",IFERROR([@[Service Date]]+[@[Scheduled End]]+IF([@[Scheduled End]]&lt;[@[Scheduled Start]],1,0),""))</f>
        <v/>
      </c>
    </row>
    <row r="413">
      <c r="A413" s="26" t="n"/>
      <c r="B413" s="56" t="n"/>
      <c r="C413" s="23">
        <f>IF([@[Service Date]]="","",TEXT([@[Service Date]],"ddd"))</f>
        <v/>
      </c>
      <c r="D413" s="26" t="n"/>
      <c r="E413" s="24">
        <f>IF([@[Route ID]]="","",IFERROR(INDEX(tblRoutes[Route Name],MATCH([@[Route ID]],tblRoutes[Route ID],0)),"Not Found"))</f>
        <v/>
      </c>
      <c r="F413" s="24">
        <f>IF([@[Route ID]]="","",IFERROR(INDEX(tblRoutes[Origin],MATCH([@[Route ID]],tblRoutes[Route ID],0)),"Not Found"))</f>
        <v/>
      </c>
      <c r="G413" s="24">
        <f>IF([@[Route ID]]="","",IFERROR(INDEX(tblRoutes[Destination],MATCH([@[Route ID]],tblRoutes[Route ID],0)),"Not Found"))</f>
        <v/>
      </c>
      <c r="H413" s="28" t="n"/>
      <c r="I413" s="28" t="n"/>
      <c r="J413" s="25">
        <f>IF(OR([@[Start Date/Time]]="",[@[End Date/Time]]=""),"",IFERROR(([@[End Date/Time]]-[@[Start Date/Time]])*24,""))</f>
        <v/>
      </c>
      <c r="K413" s="26" t="n"/>
      <c r="L413" s="24">
        <f>IF([@[Driver ID]]="","",IFERROR(INDEX(tblDrivers[Driver Name],MATCH([@[Driver ID]],tblDrivers[Driver ID],0)),"Not Found"))</f>
        <v/>
      </c>
      <c r="M413" s="26" t="n"/>
      <c r="N413" s="24">
        <f>IF([@[Vehicle ID]]="","",IFERROR(INDEX(tblVehicles[Unit Description],MATCH([@[Vehicle ID]],tblVehicles[Vehicle ID],0)),"Not Found"))</f>
        <v/>
      </c>
      <c r="O413" s="53">
        <f>IF([@[Route ID]]="","",IFERROR(INDEX(tblRoutes[Scheduled Miles],MATCH([@[Route ID]],tblRoutes[Route ID],0)),""))</f>
        <v/>
      </c>
      <c r="P413" s="16">
        <f>IF([@[Route ID]]="","",IFERROR(INDEX(tblRoutes[Planned Stops],MATCH([@[Route ID]],tblRoutes[Route ID],0)),""))</f>
        <v/>
      </c>
      <c r="Q413" s="53">
        <f>IF(OR([@[Scheduled Miles]]="",[@[Vehicle ID]]=""),"",IFERROR([@[Scheduled Miles]]/INDEX(tblVehicles[MPG],MATCH([@[Vehicle ID]],tblVehicles[Vehicle ID],0)),""))</f>
        <v/>
      </c>
      <c r="R413" s="57">
        <f>IF(OR([@[Estimated Gallons]]="",[@[Estimated Hours]]="",[@[Driver ID]]=""),"",IFERROR([@[Estimated Gallons]]*'Settings'!$B$4+[@[Scheduled Miles]]*'Settings'!$B$5+[@[Estimated Hours]]*INDEX(tblDrivers[Hourly Rate],MATCH([@[Driver ID]],tblDrivers[Driver ID],0)),""))</f>
        <v/>
      </c>
      <c r="S413" s="26" t="n"/>
      <c r="T413" s="30" t="n"/>
      <c r="U41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1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1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13" s="23">
        <f>IF(COUNTA([@[Roster ID]],[@[Service Date]],[@[Route ID]],[@[Scheduled Start]],[@[Scheduled End]],[@[Driver ID]],[@[Vehicle ID]],[@Status],[@[Dispatch Notes]])=0,"",IF([@Status]="Canceled","Not Required",IF(AND([@[Driver Check]]="OK",[@[Vehicle Check]]="OK",[@[Schedule Check]]="OK"),"OK","Review")))</f>
        <v/>
      </c>
      <c r="Y413" s="58">
        <f>IF(OR([@[Service Date]]="",[@[Scheduled Start]]=""),"",IFERROR([@[Service Date]]+[@[Scheduled Start]],""))</f>
        <v/>
      </c>
      <c r="Z413" s="58">
        <f>IF(OR([@[Service Date]]="",[@[Scheduled Start]]="",[@[Scheduled End]]=""),"",IFERROR([@[Service Date]]+[@[Scheduled End]]+IF([@[Scheduled End]]&lt;[@[Scheduled Start]],1,0),""))</f>
        <v/>
      </c>
    </row>
    <row r="414">
      <c r="A414" s="26" t="n"/>
      <c r="B414" s="56" t="n"/>
      <c r="C414" s="23">
        <f>IF([@[Service Date]]="","",TEXT([@[Service Date]],"ddd"))</f>
        <v/>
      </c>
      <c r="D414" s="26" t="n"/>
      <c r="E414" s="24">
        <f>IF([@[Route ID]]="","",IFERROR(INDEX(tblRoutes[Route Name],MATCH([@[Route ID]],tblRoutes[Route ID],0)),"Not Found"))</f>
        <v/>
      </c>
      <c r="F414" s="24">
        <f>IF([@[Route ID]]="","",IFERROR(INDEX(tblRoutes[Origin],MATCH([@[Route ID]],tblRoutes[Route ID],0)),"Not Found"))</f>
        <v/>
      </c>
      <c r="G414" s="24">
        <f>IF([@[Route ID]]="","",IFERROR(INDEX(tblRoutes[Destination],MATCH([@[Route ID]],tblRoutes[Route ID],0)),"Not Found"))</f>
        <v/>
      </c>
      <c r="H414" s="28" t="n"/>
      <c r="I414" s="28" t="n"/>
      <c r="J414" s="25">
        <f>IF(OR([@[Start Date/Time]]="",[@[End Date/Time]]=""),"",IFERROR(([@[End Date/Time]]-[@[Start Date/Time]])*24,""))</f>
        <v/>
      </c>
      <c r="K414" s="26" t="n"/>
      <c r="L414" s="24">
        <f>IF([@[Driver ID]]="","",IFERROR(INDEX(tblDrivers[Driver Name],MATCH([@[Driver ID]],tblDrivers[Driver ID],0)),"Not Found"))</f>
        <v/>
      </c>
      <c r="M414" s="26" t="n"/>
      <c r="N414" s="24">
        <f>IF([@[Vehicle ID]]="","",IFERROR(INDEX(tblVehicles[Unit Description],MATCH([@[Vehicle ID]],tblVehicles[Vehicle ID],0)),"Not Found"))</f>
        <v/>
      </c>
      <c r="O414" s="53">
        <f>IF([@[Route ID]]="","",IFERROR(INDEX(tblRoutes[Scheduled Miles],MATCH([@[Route ID]],tblRoutes[Route ID],0)),""))</f>
        <v/>
      </c>
      <c r="P414" s="16">
        <f>IF([@[Route ID]]="","",IFERROR(INDEX(tblRoutes[Planned Stops],MATCH([@[Route ID]],tblRoutes[Route ID],0)),""))</f>
        <v/>
      </c>
      <c r="Q414" s="53">
        <f>IF(OR([@[Scheduled Miles]]="",[@[Vehicle ID]]=""),"",IFERROR([@[Scheduled Miles]]/INDEX(tblVehicles[MPG],MATCH([@[Vehicle ID]],tblVehicles[Vehicle ID],0)),""))</f>
        <v/>
      </c>
      <c r="R414" s="57">
        <f>IF(OR([@[Estimated Gallons]]="",[@[Estimated Hours]]="",[@[Driver ID]]=""),"",IFERROR([@[Estimated Gallons]]*'Settings'!$B$4+[@[Scheduled Miles]]*'Settings'!$B$5+[@[Estimated Hours]]*INDEX(tblDrivers[Hourly Rate],MATCH([@[Driver ID]],tblDrivers[Driver ID],0)),""))</f>
        <v/>
      </c>
      <c r="S414" s="26" t="n"/>
      <c r="T414" s="30" t="n"/>
      <c r="U41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1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1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14" s="23">
        <f>IF(COUNTA([@[Roster ID]],[@[Service Date]],[@[Route ID]],[@[Scheduled Start]],[@[Scheduled End]],[@[Driver ID]],[@[Vehicle ID]],[@Status],[@[Dispatch Notes]])=0,"",IF([@Status]="Canceled","Not Required",IF(AND([@[Driver Check]]="OK",[@[Vehicle Check]]="OK",[@[Schedule Check]]="OK"),"OK","Review")))</f>
        <v/>
      </c>
      <c r="Y414" s="58">
        <f>IF(OR([@[Service Date]]="",[@[Scheduled Start]]=""),"",IFERROR([@[Service Date]]+[@[Scheduled Start]],""))</f>
        <v/>
      </c>
      <c r="Z414" s="58">
        <f>IF(OR([@[Service Date]]="",[@[Scheduled Start]]="",[@[Scheduled End]]=""),"",IFERROR([@[Service Date]]+[@[Scheduled End]]+IF([@[Scheduled End]]&lt;[@[Scheduled Start]],1,0),""))</f>
        <v/>
      </c>
    </row>
    <row r="415">
      <c r="A415" s="26" t="n"/>
      <c r="B415" s="56" t="n"/>
      <c r="C415" s="23">
        <f>IF([@[Service Date]]="","",TEXT([@[Service Date]],"ddd"))</f>
        <v/>
      </c>
      <c r="D415" s="26" t="n"/>
      <c r="E415" s="24">
        <f>IF([@[Route ID]]="","",IFERROR(INDEX(tblRoutes[Route Name],MATCH([@[Route ID]],tblRoutes[Route ID],0)),"Not Found"))</f>
        <v/>
      </c>
      <c r="F415" s="24">
        <f>IF([@[Route ID]]="","",IFERROR(INDEX(tblRoutes[Origin],MATCH([@[Route ID]],tblRoutes[Route ID],0)),"Not Found"))</f>
        <v/>
      </c>
      <c r="G415" s="24">
        <f>IF([@[Route ID]]="","",IFERROR(INDEX(tblRoutes[Destination],MATCH([@[Route ID]],tblRoutes[Route ID],0)),"Not Found"))</f>
        <v/>
      </c>
      <c r="H415" s="28" t="n"/>
      <c r="I415" s="28" t="n"/>
      <c r="J415" s="25">
        <f>IF(OR([@[Start Date/Time]]="",[@[End Date/Time]]=""),"",IFERROR(([@[End Date/Time]]-[@[Start Date/Time]])*24,""))</f>
        <v/>
      </c>
      <c r="K415" s="26" t="n"/>
      <c r="L415" s="24">
        <f>IF([@[Driver ID]]="","",IFERROR(INDEX(tblDrivers[Driver Name],MATCH([@[Driver ID]],tblDrivers[Driver ID],0)),"Not Found"))</f>
        <v/>
      </c>
      <c r="M415" s="26" t="n"/>
      <c r="N415" s="24">
        <f>IF([@[Vehicle ID]]="","",IFERROR(INDEX(tblVehicles[Unit Description],MATCH([@[Vehicle ID]],tblVehicles[Vehicle ID],0)),"Not Found"))</f>
        <v/>
      </c>
      <c r="O415" s="53">
        <f>IF([@[Route ID]]="","",IFERROR(INDEX(tblRoutes[Scheduled Miles],MATCH([@[Route ID]],tblRoutes[Route ID],0)),""))</f>
        <v/>
      </c>
      <c r="P415" s="16">
        <f>IF([@[Route ID]]="","",IFERROR(INDEX(tblRoutes[Planned Stops],MATCH([@[Route ID]],tblRoutes[Route ID],0)),""))</f>
        <v/>
      </c>
      <c r="Q415" s="53">
        <f>IF(OR([@[Scheduled Miles]]="",[@[Vehicle ID]]=""),"",IFERROR([@[Scheduled Miles]]/INDEX(tblVehicles[MPG],MATCH([@[Vehicle ID]],tblVehicles[Vehicle ID],0)),""))</f>
        <v/>
      </c>
      <c r="R415" s="57">
        <f>IF(OR([@[Estimated Gallons]]="",[@[Estimated Hours]]="",[@[Driver ID]]=""),"",IFERROR([@[Estimated Gallons]]*'Settings'!$B$4+[@[Scheduled Miles]]*'Settings'!$B$5+[@[Estimated Hours]]*INDEX(tblDrivers[Hourly Rate],MATCH([@[Driver ID]],tblDrivers[Driver ID],0)),""))</f>
        <v/>
      </c>
      <c r="S415" s="26" t="n"/>
      <c r="T415" s="30" t="n"/>
      <c r="U41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1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1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15" s="23">
        <f>IF(COUNTA([@[Roster ID]],[@[Service Date]],[@[Route ID]],[@[Scheduled Start]],[@[Scheduled End]],[@[Driver ID]],[@[Vehicle ID]],[@Status],[@[Dispatch Notes]])=0,"",IF([@Status]="Canceled","Not Required",IF(AND([@[Driver Check]]="OK",[@[Vehicle Check]]="OK",[@[Schedule Check]]="OK"),"OK","Review")))</f>
        <v/>
      </c>
      <c r="Y415" s="58">
        <f>IF(OR([@[Service Date]]="",[@[Scheduled Start]]=""),"",IFERROR([@[Service Date]]+[@[Scheduled Start]],""))</f>
        <v/>
      </c>
      <c r="Z415" s="58">
        <f>IF(OR([@[Service Date]]="",[@[Scheduled Start]]="",[@[Scheduled End]]=""),"",IFERROR([@[Service Date]]+[@[Scheduled End]]+IF([@[Scheduled End]]&lt;[@[Scheduled Start]],1,0),""))</f>
        <v/>
      </c>
    </row>
    <row r="416">
      <c r="A416" s="26" t="n"/>
      <c r="B416" s="56" t="n"/>
      <c r="C416" s="23">
        <f>IF([@[Service Date]]="","",TEXT([@[Service Date]],"ddd"))</f>
        <v/>
      </c>
      <c r="D416" s="26" t="n"/>
      <c r="E416" s="24">
        <f>IF([@[Route ID]]="","",IFERROR(INDEX(tblRoutes[Route Name],MATCH([@[Route ID]],tblRoutes[Route ID],0)),"Not Found"))</f>
        <v/>
      </c>
      <c r="F416" s="24">
        <f>IF([@[Route ID]]="","",IFERROR(INDEX(tblRoutes[Origin],MATCH([@[Route ID]],tblRoutes[Route ID],0)),"Not Found"))</f>
        <v/>
      </c>
      <c r="G416" s="24">
        <f>IF([@[Route ID]]="","",IFERROR(INDEX(tblRoutes[Destination],MATCH([@[Route ID]],tblRoutes[Route ID],0)),"Not Found"))</f>
        <v/>
      </c>
      <c r="H416" s="28" t="n"/>
      <c r="I416" s="28" t="n"/>
      <c r="J416" s="25">
        <f>IF(OR([@[Start Date/Time]]="",[@[End Date/Time]]=""),"",IFERROR(([@[End Date/Time]]-[@[Start Date/Time]])*24,""))</f>
        <v/>
      </c>
      <c r="K416" s="26" t="n"/>
      <c r="L416" s="24">
        <f>IF([@[Driver ID]]="","",IFERROR(INDEX(tblDrivers[Driver Name],MATCH([@[Driver ID]],tblDrivers[Driver ID],0)),"Not Found"))</f>
        <v/>
      </c>
      <c r="M416" s="26" t="n"/>
      <c r="N416" s="24">
        <f>IF([@[Vehicle ID]]="","",IFERROR(INDEX(tblVehicles[Unit Description],MATCH([@[Vehicle ID]],tblVehicles[Vehicle ID],0)),"Not Found"))</f>
        <v/>
      </c>
      <c r="O416" s="53">
        <f>IF([@[Route ID]]="","",IFERROR(INDEX(tblRoutes[Scheduled Miles],MATCH([@[Route ID]],tblRoutes[Route ID],0)),""))</f>
        <v/>
      </c>
      <c r="P416" s="16">
        <f>IF([@[Route ID]]="","",IFERROR(INDEX(tblRoutes[Planned Stops],MATCH([@[Route ID]],tblRoutes[Route ID],0)),""))</f>
        <v/>
      </c>
      <c r="Q416" s="53">
        <f>IF(OR([@[Scheduled Miles]]="",[@[Vehicle ID]]=""),"",IFERROR([@[Scheduled Miles]]/INDEX(tblVehicles[MPG],MATCH([@[Vehicle ID]],tblVehicles[Vehicle ID],0)),""))</f>
        <v/>
      </c>
      <c r="R416" s="57">
        <f>IF(OR([@[Estimated Gallons]]="",[@[Estimated Hours]]="",[@[Driver ID]]=""),"",IFERROR([@[Estimated Gallons]]*'Settings'!$B$4+[@[Scheduled Miles]]*'Settings'!$B$5+[@[Estimated Hours]]*INDEX(tblDrivers[Hourly Rate],MATCH([@[Driver ID]],tblDrivers[Driver ID],0)),""))</f>
        <v/>
      </c>
      <c r="S416" s="26" t="n"/>
      <c r="T416" s="30" t="n"/>
      <c r="U41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1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1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16" s="23">
        <f>IF(COUNTA([@[Roster ID]],[@[Service Date]],[@[Route ID]],[@[Scheduled Start]],[@[Scheduled End]],[@[Driver ID]],[@[Vehicle ID]],[@Status],[@[Dispatch Notes]])=0,"",IF([@Status]="Canceled","Not Required",IF(AND([@[Driver Check]]="OK",[@[Vehicle Check]]="OK",[@[Schedule Check]]="OK"),"OK","Review")))</f>
        <v/>
      </c>
      <c r="Y416" s="58">
        <f>IF(OR([@[Service Date]]="",[@[Scheduled Start]]=""),"",IFERROR([@[Service Date]]+[@[Scheduled Start]],""))</f>
        <v/>
      </c>
      <c r="Z416" s="58">
        <f>IF(OR([@[Service Date]]="",[@[Scheduled Start]]="",[@[Scheduled End]]=""),"",IFERROR([@[Service Date]]+[@[Scheduled End]]+IF([@[Scheduled End]]&lt;[@[Scheduled Start]],1,0),""))</f>
        <v/>
      </c>
    </row>
    <row r="417">
      <c r="A417" s="26" t="n"/>
      <c r="B417" s="56" t="n"/>
      <c r="C417" s="23">
        <f>IF([@[Service Date]]="","",TEXT([@[Service Date]],"ddd"))</f>
        <v/>
      </c>
      <c r="D417" s="26" t="n"/>
      <c r="E417" s="24">
        <f>IF([@[Route ID]]="","",IFERROR(INDEX(tblRoutes[Route Name],MATCH([@[Route ID]],tblRoutes[Route ID],0)),"Not Found"))</f>
        <v/>
      </c>
      <c r="F417" s="24">
        <f>IF([@[Route ID]]="","",IFERROR(INDEX(tblRoutes[Origin],MATCH([@[Route ID]],tblRoutes[Route ID],0)),"Not Found"))</f>
        <v/>
      </c>
      <c r="G417" s="24">
        <f>IF([@[Route ID]]="","",IFERROR(INDEX(tblRoutes[Destination],MATCH([@[Route ID]],tblRoutes[Route ID],0)),"Not Found"))</f>
        <v/>
      </c>
      <c r="H417" s="28" t="n"/>
      <c r="I417" s="28" t="n"/>
      <c r="J417" s="25">
        <f>IF(OR([@[Start Date/Time]]="",[@[End Date/Time]]=""),"",IFERROR(([@[End Date/Time]]-[@[Start Date/Time]])*24,""))</f>
        <v/>
      </c>
      <c r="K417" s="26" t="n"/>
      <c r="L417" s="24">
        <f>IF([@[Driver ID]]="","",IFERROR(INDEX(tblDrivers[Driver Name],MATCH([@[Driver ID]],tblDrivers[Driver ID],0)),"Not Found"))</f>
        <v/>
      </c>
      <c r="M417" s="26" t="n"/>
      <c r="N417" s="24">
        <f>IF([@[Vehicle ID]]="","",IFERROR(INDEX(tblVehicles[Unit Description],MATCH([@[Vehicle ID]],tblVehicles[Vehicle ID],0)),"Not Found"))</f>
        <v/>
      </c>
      <c r="O417" s="53">
        <f>IF([@[Route ID]]="","",IFERROR(INDEX(tblRoutes[Scheduled Miles],MATCH([@[Route ID]],tblRoutes[Route ID],0)),""))</f>
        <v/>
      </c>
      <c r="P417" s="16">
        <f>IF([@[Route ID]]="","",IFERROR(INDEX(tblRoutes[Planned Stops],MATCH([@[Route ID]],tblRoutes[Route ID],0)),""))</f>
        <v/>
      </c>
      <c r="Q417" s="53">
        <f>IF(OR([@[Scheduled Miles]]="",[@[Vehicle ID]]=""),"",IFERROR([@[Scheduled Miles]]/INDEX(tblVehicles[MPG],MATCH([@[Vehicle ID]],tblVehicles[Vehicle ID],0)),""))</f>
        <v/>
      </c>
      <c r="R417" s="57">
        <f>IF(OR([@[Estimated Gallons]]="",[@[Estimated Hours]]="",[@[Driver ID]]=""),"",IFERROR([@[Estimated Gallons]]*'Settings'!$B$4+[@[Scheduled Miles]]*'Settings'!$B$5+[@[Estimated Hours]]*INDEX(tblDrivers[Hourly Rate],MATCH([@[Driver ID]],tblDrivers[Driver ID],0)),""))</f>
        <v/>
      </c>
      <c r="S417" s="26" t="n"/>
      <c r="T417" s="30" t="n"/>
      <c r="U41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1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1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17" s="23">
        <f>IF(COUNTA([@[Roster ID]],[@[Service Date]],[@[Route ID]],[@[Scheduled Start]],[@[Scheduled End]],[@[Driver ID]],[@[Vehicle ID]],[@Status],[@[Dispatch Notes]])=0,"",IF([@Status]="Canceled","Not Required",IF(AND([@[Driver Check]]="OK",[@[Vehicle Check]]="OK",[@[Schedule Check]]="OK"),"OK","Review")))</f>
        <v/>
      </c>
      <c r="Y417" s="58">
        <f>IF(OR([@[Service Date]]="",[@[Scheduled Start]]=""),"",IFERROR([@[Service Date]]+[@[Scheduled Start]],""))</f>
        <v/>
      </c>
      <c r="Z417" s="58">
        <f>IF(OR([@[Service Date]]="",[@[Scheduled Start]]="",[@[Scheduled End]]=""),"",IFERROR([@[Service Date]]+[@[Scheduled End]]+IF([@[Scheduled End]]&lt;[@[Scheduled Start]],1,0),""))</f>
        <v/>
      </c>
    </row>
    <row r="418">
      <c r="A418" s="26" t="n"/>
      <c r="B418" s="56" t="n"/>
      <c r="C418" s="23">
        <f>IF([@[Service Date]]="","",TEXT([@[Service Date]],"ddd"))</f>
        <v/>
      </c>
      <c r="D418" s="26" t="n"/>
      <c r="E418" s="24">
        <f>IF([@[Route ID]]="","",IFERROR(INDEX(tblRoutes[Route Name],MATCH([@[Route ID]],tblRoutes[Route ID],0)),"Not Found"))</f>
        <v/>
      </c>
      <c r="F418" s="24">
        <f>IF([@[Route ID]]="","",IFERROR(INDEX(tblRoutes[Origin],MATCH([@[Route ID]],tblRoutes[Route ID],0)),"Not Found"))</f>
        <v/>
      </c>
      <c r="G418" s="24">
        <f>IF([@[Route ID]]="","",IFERROR(INDEX(tblRoutes[Destination],MATCH([@[Route ID]],tblRoutes[Route ID],0)),"Not Found"))</f>
        <v/>
      </c>
      <c r="H418" s="28" t="n"/>
      <c r="I418" s="28" t="n"/>
      <c r="J418" s="25">
        <f>IF(OR([@[Start Date/Time]]="",[@[End Date/Time]]=""),"",IFERROR(([@[End Date/Time]]-[@[Start Date/Time]])*24,""))</f>
        <v/>
      </c>
      <c r="K418" s="26" t="n"/>
      <c r="L418" s="24">
        <f>IF([@[Driver ID]]="","",IFERROR(INDEX(tblDrivers[Driver Name],MATCH([@[Driver ID]],tblDrivers[Driver ID],0)),"Not Found"))</f>
        <v/>
      </c>
      <c r="M418" s="26" t="n"/>
      <c r="N418" s="24">
        <f>IF([@[Vehicle ID]]="","",IFERROR(INDEX(tblVehicles[Unit Description],MATCH([@[Vehicle ID]],tblVehicles[Vehicle ID],0)),"Not Found"))</f>
        <v/>
      </c>
      <c r="O418" s="53">
        <f>IF([@[Route ID]]="","",IFERROR(INDEX(tblRoutes[Scheduled Miles],MATCH([@[Route ID]],tblRoutes[Route ID],0)),""))</f>
        <v/>
      </c>
      <c r="P418" s="16">
        <f>IF([@[Route ID]]="","",IFERROR(INDEX(tblRoutes[Planned Stops],MATCH([@[Route ID]],tblRoutes[Route ID],0)),""))</f>
        <v/>
      </c>
      <c r="Q418" s="53">
        <f>IF(OR([@[Scheduled Miles]]="",[@[Vehicle ID]]=""),"",IFERROR([@[Scheduled Miles]]/INDEX(tblVehicles[MPG],MATCH([@[Vehicle ID]],tblVehicles[Vehicle ID],0)),""))</f>
        <v/>
      </c>
      <c r="R418" s="57">
        <f>IF(OR([@[Estimated Gallons]]="",[@[Estimated Hours]]="",[@[Driver ID]]=""),"",IFERROR([@[Estimated Gallons]]*'Settings'!$B$4+[@[Scheduled Miles]]*'Settings'!$B$5+[@[Estimated Hours]]*INDEX(tblDrivers[Hourly Rate],MATCH([@[Driver ID]],tblDrivers[Driver ID],0)),""))</f>
        <v/>
      </c>
      <c r="S418" s="26" t="n"/>
      <c r="T418" s="30" t="n"/>
      <c r="U41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1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1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18" s="23">
        <f>IF(COUNTA([@[Roster ID]],[@[Service Date]],[@[Route ID]],[@[Scheduled Start]],[@[Scheduled End]],[@[Driver ID]],[@[Vehicle ID]],[@Status],[@[Dispatch Notes]])=0,"",IF([@Status]="Canceled","Not Required",IF(AND([@[Driver Check]]="OK",[@[Vehicle Check]]="OK",[@[Schedule Check]]="OK"),"OK","Review")))</f>
        <v/>
      </c>
      <c r="Y418" s="58">
        <f>IF(OR([@[Service Date]]="",[@[Scheduled Start]]=""),"",IFERROR([@[Service Date]]+[@[Scheduled Start]],""))</f>
        <v/>
      </c>
      <c r="Z418" s="58">
        <f>IF(OR([@[Service Date]]="",[@[Scheduled Start]]="",[@[Scheduled End]]=""),"",IFERROR([@[Service Date]]+[@[Scheduled End]]+IF([@[Scheduled End]]&lt;[@[Scheduled Start]],1,0),""))</f>
        <v/>
      </c>
    </row>
    <row r="419">
      <c r="A419" s="26" t="n"/>
      <c r="B419" s="56" t="n"/>
      <c r="C419" s="23">
        <f>IF([@[Service Date]]="","",TEXT([@[Service Date]],"ddd"))</f>
        <v/>
      </c>
      <c r="D419" s="26" t="n"/>
      <c r="E419" s="24">
        <f>IF([@[Route ID]]="","",IFERROR(INDEX(tblRoutes[Route Name],MATCH([@[Route ID]],tblRoutes[Route ID],0)),"Not Found"))</f>
        <v/>
      </c>
      <c r="F419" s="24">
        <f>IF([@[Route ID]]="","",IFERROR(INDEX(tblRoutes[Origin],MATCH([@[Route ID]],tblRoutes[Route ID],0)),"Not Found"))</f>
        <v/>
      </c>
      <c r="G419" s="24">
        <f>IF([@[Route ID]]="","",IFERROR(INDEX(tblRoutes[Destination],MATCH([@[Route ID]],tblRoutes[Route ID],0)),"Not Found"))</f>
        <v/>
      </c>
      <c r="H419" s="28" t="n"/>
      <c r="I419" s="28" t="n"/>
      <c r="J419" s="25">
        <f>IF(OR([@[Start Date/Time]]="",[@[End Date/Time]]=""),"",IFERROR(([@[End Date/Time]]-[@[Start Date/Time]])*24,""))</f>
        <v/>
      </c>
      <c r="K419" s="26" t="n"/>
      <c r="L419" s="24">
        <f>IF([@[Driver ID]]="","",IFERROR(INDEX(tblDrivers[Driver Name],MATCH([@[Driver ID]],tblDrivers[Driver ID],0)),"Not Found"))</f>
        <v/>
      </c>
      <c r="M419" s="26" t="n"/>
      <c r="N419" s="24">
        <f>IF([@[Vehicle ID]]="","",IFERROR(INDEX(tblVehicles[Unit Description],MATCH([@[Vehicle ID]],tblVehicles[Vehicle ID],0)),"Not Found"))</f>
        <v/>
      </c>
      <c r="O419" s="53">
        <f>IF([@[Route ID]]="","",IFERROR(INDEX(tblRoutes[Scheduled Miles],MATCH([@[Route ID]],tblRoutes[Route ID],0)),""))</f>
        <v/>
      </c>
      <c r="P419" s="16">
        <f>IF([@[Route ID]]="","",IFERROR(INDEX(tblRoutes[Planned Stops],MATCH([@[Route ID]],tblRoutes[Route ID],0)),""))</f>
        <v/>
      </c>
      <c r="Q419" s="53">
        <f>IF(OR([@[Scheduled Miles]]="",[@[Vehicle ID]]=""),"",IFERROR([@[Scheduled Miles]]/INDEX(tblVehicles[MPG],MATCH([@[Vehicle ID]],tblVehicles[Vehicle ID],0)),""))</f>
        <v/>
      </c>
      <c r="R419" s="57">
        <f>IF(OR([@[Estimated Gallons]]="",[@[Estimated Hours]]="",[@[Driver ID]]=""),"",IFERROR([@[Estimated Gallons]]*'Settings'!$B$4+[@[Scheduled Miles]]*'Settings'!$B$5+[@[Estimated Hours]]*INDEX(tblDrivers[Hourly Rate],MATCH([@[Driver ID]],tblDrivers[Driver ID],0)),""))</f>
        <v/>
      </c>
      <c r="S419" s="26" t="n"/>
      <c r="T419" s="30" t="n"/>
      <c r="U41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1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1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19" s="23">
        <f>IF(COUNTA([@[Roster ID]],[@[Service Date]],[@[Route ID]],[@[Scheduled Start]],[@[Scheduled End]],[@[Driver ID]],[@[Vehicle ID]],[@Status],[@[Dispatch Notes]])=0,"",IF([@Status]="Canceled","Not Required",IF(AND([@[Driver Check]]="OK",[@[Vehicle Check]]="OK",[@[Schedule Check]]="OK"),"OK","Review")))</f>
        <v/>
      </c>
      <c r="Y419" s="58">
        <f>IF(OR([@[Service Date]]="",[@[Scheduled Start]]=""),"",IFERROR([@[Service Date]]+[@[Scheduled Start]],""))</f>
        <v/>
      </c>
      <c r="Z419" s="58">
        <f>IF(OR([@[Service Date]]="",[@[Scheduled Start]]="",[@[Scheduled End]]=""),"",IFERROR([@[Service Date]]+[@[Scheduled End]]+IF([@[Scheduled End]]&lt;[@[Scheduled Start]],1,0),""))</f>
        <v/>
      </c>
    </row>
    <row r="420">
      <c r="A420" s="26" t="n"/>
      <c r="B420" s="56" t="n"/>
      <c r="C420" s="23">
        <f>IF([@[Service Date]]="","",TEXT([@[Service Date]],"ddd"))</f>
        <v/>
      </c>
      <c r="D420" s="26" t="n"/>
      <c r="E420" s="24">
        <f>IF([@[Route ID]]="","",IFERROR(INDEX(tblRoutes[Route Name],MATCH([@[Route ID]],tblRoutes[Route ID],0)),"Not Found"))</f>
        <v/>
      </c>
      <c r="F420" s="24">
        <f>IF([@[Route ID]]="","",IFERROR(INDEX(tblRoutes[Origin],MATCH([@[Route ID]],tblRoutes[Route ID],0)),"Not Found"))</f>
        <v/>
      </c>
      <c r="G420" s="24">
        <f>IF([@[Route ID]]="","",IFERROR(INDEX(tblRoutes[Destination],MATCH([@[Route ID]],tblRoutes[Route ID],0)),"Not Found"))</f>
        <v/>
      </c>
      <c r="H420" s="28" t="n"/>
      <c r="I420" s="28" t="n"/>
      <c r="J420" s="25">
        <f>IF(OR([@[Start Date/Time]]="",[@[End Date/Time]]=""),"",IFERROR(([@[End Date/Time]]-[@[Start Date/Time]])*24,""))</f>
        <v/>
      </c>
      <c r="K420" s="26" t="n"/>
      <c r="L420" s="24">
        <f>IF([@[Driver ID]]="","",IFERROR(INDEX(tblDrivers[Driver Name],MATCH([@[Driver ID]],tblDrivers[Driver ID],0)),"Not Found"))</f>
        <v/>
      </c>
      <c r="M420" s="26" t="n"/>
      <c r="N420" s="24">
        <f>IF([@[Vehicle ID]]="","",IFERROR(INDEX(tblVehicles[Unit Description],MATCH([@[Vehicle ID]],tblVehicles[Vehicle ID],0)),"Not Found"))</f>
        <v/>
      </c>
      <c r="O420" s="53">
        <f>IF([@[Route ID]]="","",IFERROR(INDEX(tblRoutes[Scheduled Miles],MATCH([@[Route ID]],tblRoutes[Route ID],0)),""))</f>
        <v/>
      </c>
      <c r="P420" s="16">
        <f>IF([@[Route ID]]="","",IFERROR(INDEX(tblRoutes[Planned Stops],MATCH([@[Route ID]],tblRoutes[Route ID],0)),""))</f>
        <v/>
      </c>
      <c r="Q420" s="53">
        <f>IF(OR([@[Scheduled Miles]]="",[@[Vehicle ID]]=""),"",IFERROR([@[Scheduled Miles]]/INDEX(tblVehicles[MPG],MATCH([@[Vehicle ID]],tblVehicles[Vehicle ID],0)),""))</f>
        <v/>
      </c>
      <c r="R420" s="57">
        <f>IF(OR([@[Estimated Gallons]]="",[@[Estimated Hours]]="",[@[Driver ID]]=""),"",IFERROR([@[Estimated Gallons]]*'Settings'!$B$4+[@[Scheduled Miles]]*'Settings'!$B$5+[@[Estimated Hours]]*INDEX(tblDrivers[Hourly Rate],MATCH([@[Driver ID]],tblDrivers[Driver ID],0)),""))</f>
        <v/>
      </c>
      <c r="S420" s="26" t="n"/>
      <c r="T420" s="30" t="n"/>
      <c r="U42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2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2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20" s="23">
        <f>IF(COUNTA([@[Roster ID]],[@[Service Date]],[@[Route ID]],[@[Scheduled Start]],[@[Scheduled End]],[@[Driver ID]],[@[Vehicle ID]],[@Status],[@[Dispatch Notes]])=0,"",IF([@Status]="Canceled","Not Required",IF(AND([@[Driver Check]]="OK",[@[Vehicle Check]]="OK",[@[Schedule Check]]="OK"),"OK","Review")))</f>
        <v/>
      </c>
      <c r="Y420" s="58">
        <f>IF(OR([@[Service Date]]="",[@[Scheduled Start]]=""),"",IFERROR([@[Service Date]]+[@[Scheduled Start]],""))</f>
        <v/>
      </c>
      <c r="Z420" s="58">
        <f>IF(OR([@[Service Date]]="",[@[Scheduled Start]]="",[@[Scheduled End]]=""),"",IFERROR([@[Service Date]]+[@[Scheduled End]]+IF([@[Scheduled End]]&lt;[@[Scheduled Start]],1,0),""))</f>
        <v/>
      </c>
    </row>
    <row r="421">
      <c r="A421" s="26" t="n"/>
      <c r="B421" s="56" t="n"/>
      <c r="C421" s="23">
        <f>IF([@[Service Date]]="","",TEXT([@[Service Date]],"ddd"))</f>
        <v/>
      </c>
      <c r="D421" s="26" t="n"/>
      <c r="E421" s="24">
        <f>IF([@[Route ID]]="","",IFERROR(INDEX(tblRoutes[Route Name],MATCH([@[Route ID]],tblRoutes[Route ID],0)),"Not Found"))</f>
        <v/>
      </c>
      <c r="F421" s="24">
        <f>IF([@[Route ID]]="","",IFERROR(INDEX(tblRoutes[Origin],MATCH([@[Route ID]],tblRoutes[Route ID],0)),"Not Found"))</f>
        <v/>
      </c>
      <c r="G421" s="24">
        <f>IF([@[Route ID]]="","",IFERROR(INDEX(tblRoutes[Destination],MATCH([@[Route ID]],tblRoutes[Route ID],0)),"Not Found"))</f>
        <v/>
      </c>
      <c r="H421" s="28" t="n"/>
      <c r="I421" s="28" t="n"/>
      <c r="J421" s="25">
        <f>IF(OR([@[Start Date/Time]]="",[@[End Date/Time]]=""),"",IFERROR(([@[End Date/Time]]-[@[Start Date/Time]])*24,""))</f>
        <v/>
      </c>
      <c r="K421" s="26" t="n"/>
      <c r="L421" s="24">
        <f>IF([@[Driver ID]]="","",IFERROR(INDEX(tblDrivers[Driver Name],MATCH([@[Driver ID]],tblDrivers[Driver ID],0)),"Not Found"))</f>
        <v/>
      </c>
      <c r="M421" s="26" t="n"/>
      <c r="N421" s="24">
        <f>IF([@[Vehicle ID]]="","",IFERROR(INDEX(tblVehicles[Unit Description],MATCH([@[Vehicle ID]],tblVehicles[Vehicle ID],0)),"Not Found"))</f>
        <v/>
      </c>
      <c r="O421" s="53">
        <f>IF([@[Route ID]]="","",IFERROR(INDEX(tblRoutes[Scheduled Miles],MATCH([@[Route ID]],tblRoutes[Route ID],0)),""))</f>
        <v/>
      </c>
      <c r="P421" s="16">
        <f>IF([@[Route ID]]="","",IFERROR(INDEX(tblRoutes[Planned Stops],MATCH([@[Route ID]],tblRoutes[Route ID],0)),""))</f>
        <v/>
      </c>
      <c r="Q421" s="53">
        <f>IF(OR([@[Scheduled Miles]]="",[@[Vehicle ID]]=""),"",IFERROR([@[Scheduled Miles]]/INDEX(tblVehicles[MPG],MATCH([@[Vehicle ID]],tblVehicles[Vehicle ID],0)),""))</f>
        <v/>
      </c>
      <c r="R421" s="57">
        <f>IF(OR([@[Estimated Gallons]]="",[@[Estimated Hours]]="",[@[Driver ID]]=""),"",IFERROR([@[Estimated Gallons]]*'Settings'!$B$4+[@[Scheduled Miles]]*'Settings'!$B$5+[@[Estimated Hours]]*INDEX(tblDrivers[Hourly Rate],MATCH([@[Driver ID]],tblDrivers[Driver ID],0)),""))</f>
        <v/>
      </c>
      <c r="S421" s="26" t="n"/>
      <c r="T421" s="30" t="n"/>
      <c r="U42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2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2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21" s="23">
        <f>IF(COUNTA([@[Roster ID]],[@[Service Date]],[@[Route ID]],[@[Scheduled Start]],[@[Scheduled End]],[@[Driver ID]],[@[Vehicle ID]],[@Status],[@[Dispatch Notes]])=0,"",IF([@Status]="Canceled","Not Required",IF(AND([@[Driver Check]]="OK",[@[Vehicle Check]]="OK",[@[Schedule Check]]="OK"),"OK","Review")))</f>
        <v/>
      </c>
      <c r="Y421" s="58">
        <f>IF(OR([@[Service Date]]="",[@[Scheduled Start]]=""),"",IFERROR([@[Service Date]]+[@[Scheduled Start]],""))</f>
        <v/>
      </c>
      <c r="Z421" s="58">
        <f>IF(OR([@[Service Date]]="",[@[Scheduled Start]]="",[@[Scheduled End]]=""),"",IFERROR([@[Service Date]]+[@[Scheduled End]]+IF([@[Scheduled End]]&lt;[@[Scheduled Start]],1,0),""))</f>
        <v/>
      </c>
    </row>
    <row r="422">
      <c r="A422" s="26" t="n"/>
      <c r="B422" s="56" t="n"/>
      <c r="C422" s="23">
        <f>IF([@[Service Date]]="","",TEXT([@[Service Date]],"ddd"))</f>
        <v/>
      </c>
      <c r="D422" s="26" t="n"/>
      <c r="E422" s="24">
        <f>IF([@[Route ID]]="","",IFERROR(INDEX(tblRoutes[Route Name],MATCH([@[Route ID]],tblRoutes[Route ID],0)),"Not Found"))</f>
        <v/>
      </c>
      <c r="F422" s="24">
        <f>IF([@[Route ID]]="","",IFERROR(INDEX(tblRoutes[Origin],MATCH([@[Route ID]],tblRoutes[Route ID],0)),"Not Found"))</f>
        <v/>
      </c>
      <c r="G422" s="24">
        <f>IF([@[Route ID]]="","",IFERROR(INDEX(tblRoutes[Destination],MATCH([@[Route ID]],tblRoutes[Route ID],0)),"Not Found"))</f>
        <v/>
      </c>
      <c r="H422" s="28" t="n"/>
      <c r="I422" s="28" t="n"/>
      <c r="J422" s="25">
        <f>IF(OR([@[Start Date/Time]]="",[@[End Date/Time]]=""),"",IFERROR(([@[End Date/Time]]-[@[Start Date/Time]])*24,""))</f>
        <v/>
      </c>
      <c r="K422" s="26" t="n"/>
      <c r="L422" s="24">
        <f>IF([@[Driver ID]]="","",IFERROR(INDEX(tblDrivers[Driver Name],MATCH([@[Driver ID]],tblDrivers[Driver ID],0)),"Not Found"))</f>
        <v/>
      </c>
      <c r="M422" s="26" t="n"/>
      <c r="N422" s="24">
        <f>IF([@[Vehicle ID]]="","",IFERROR(INDEX(tblVehicles[Unit Description],MATCH([@[Vehicle ID]],tblVehicles[Vehicle ID],0)),"Not Found"))</f>
        <v/>
      </c>
      <c r="O422" s="53">
        <f>IF([@[Route ID]]="","",IFERROR(INDEX(tblRoutes[Scheduled Miles],MATCH([@[Route ID]],tblRoutes[Route ID],0)),""))</f>
        <v/>
      </c>
      <c r="P422" s="16">
        <f>IF([@[Route ID]]="","",IFERROR(INDEX(tblRoutes[Planned Stops],MATCH([@[Route ID]],tblRoutes[Route ID],0)),""))</f>
        <v/>
      </c>
      <c r="Q422" s="53">
        <f>IF(OR([@[Scheduled Miles]]="",[@[Vehicle ID]]=""),"",IFERROR([@[Scheduled Miles]]/INDEX(tblVehicles[MPG],MATCH([@[Vehicle ID]],tblVehicles[Vehicle ID],0)),""))</f>
        <v/>
      </c>
      <c r="R422" s="57">
        <f>IF(OR([@[Estimated Gallons]]="",[@[Estimated Hours]]="",[@[Driver ID]]=""),"",IFERROR([@[Estimated Gallons]]*'Settings'!$B$4+[@[Scheduled Miles]]*'Settings'!$B$5+[@[Estimated Hours]]*INDEX(tblDrivers[Hourly Rate],MATCH([@[Driver ID]],tblDrivers[Driver ID],0)),""))</f>
        <v/>
      </c>
      <c r="S422" s="26" t="n"/>
      <c r="T422" s="30" t="n"/>
      <c r="U42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2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2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22" s="23">
        <f>IF(COUNTA([@[Roster ID]],[@[Service Date]],[@[Route ID]],[@[Scheduled Start]],[@[Scheduled End]],[@[Driver ID]],[@[Vehicle ID]],[@Status],[@[Dispatch Notes]])=0,"",IF([@Status]="Canceled","Not Required",IF(AND([@[Driver Check]]="OK",[@[Vehicle Check]]="OK",[@[Schedule Check]]="OK"),"OK","Review")))</f>
        <v/>
      </c>
      <c r="Y422" s="58">
        <f>IF(OR([@[Service Date]]="",[@[Scheduled Start]]=""),"",IFERROR([@[Service Date]]+[@[Scheduled Start]],""))</f>
        <v/>
      </c>
      <c r="Z422" s="58">
        <f>IF(OR([@[Service Date]]="",[@[Scheduled Start]]="",[@[Scheduled End]]=""),"",IFERROR([@[Service Date]]+[@[Scheduled End]]+IF([@[Scheduled End]]&lt;[@[Scheduled Start]],1,0),""))</f>
        <v/>
      </c>
    </row>
    <row r="423">
      <c r="A423" s="26" t="n"/>
      <c r="B423" s="56" t="n"/>
      <c r="C423" s="23">
        <f>IF([@[Service Date]]="","",TEXT([@[Service Date]],"ddd"))</f>
        <v/>
      </c>
      <c r="D423" s="26" t="n"/>
      <c r="E423" s="24">
        <f>IF([@[Route ID]]="","",IFERROR(INDEX(tblRoutes[Route Name],MATCH([@[Route ID]],tblRoutes[Route ID],0)),"Not Found"))</f>
        <v/>
      </c>
      <c r="F423" s="24">
        <f>IF([@[Route ID]]="","",IFERROR(INDEX(tblRoutes[Origin],MATCH([@[Route ID]],tblRoutes[Route ID],0)),"Not Found"))</f>
        <v/>
      </c>
      <c r="G423" s="24">
        <f>IF([@[Route ID]]="","",IFERROR(INDEX(tblRoutes[Destination],MATCH([@[Route ID]],tblRoutes[Route ID],0)),"Not Found"))</f>
        <v/>
      </c>
      <c r="H423" s="28" t="n"/>
      <c r="I423" s="28" t="n"/>
      <c r="J423" s="25">
        <f>IF(OR([@[Start Date/Time]]="",[@[End Date/Time]]=""),"",IFERROR(([@[End Date/Time]]-[@[Start Date/Time]])*24,""))</f>
        <v/>
      </c>
      <c r="K423" s="26" t="n"/>
      <c r="L423" s="24">
        <f>IF([@[Driver ID]]="","",IFERROR(INDEX(tblDrivers[Driver Name],MATCH([@[Driver ID]],tblDrivers[Driver ID],0)),"Not Found"))</f>
        <v/>
      </c>
      <c r="M423" s="26" t="n"/>
      <c r="N423" s="24">
        <f>IF([@[Vehicle ID]]="","",IFERROR(INDEX(tblVehicles[Unit Description],MATCH([@[Vehicle ID]],tblVehicles[Vehicle ID],0)),"Not Found"))</f>
        <v/>
      </c>
      <c r="O423" s="53">
        <f>IF([@[Route ID]]="","",IFERROR(INDEX(tblRoutes[Scheduled Miles],MATCH([@[Route ID]],tblRoutes[Route ID],0)),""))</f>
        <v/>
      </c>
      <c r="P423" s="16">
        <f>IF([@[Route ID]]="","",IFERROR(INDEX(tblRoutes[Planned Stops],MATCH([@[Route ID]],tblRoutes[Route ID],0)),""))</f>
        <v/>
      </c>
      <c r="Q423" s="53">
        <f>IF(OR([@[Scheduled Miles]]="",[@[Vehicle ID]]=""),"",IFERROR([@[Scheduled Miles]]/INDEX(tblVehicles[MPG],MATCH([@[Vehicle ID]],tblVehicles[Vehicle ID],0)),""))</f>
        <v/>
      </c>
      <c r="R423" s="57">
        <f>IF(OR([@[Estimated Gallons]]="",[@[Estimated Hours]]="",[@[Driver ID]]=""),"",IFERROR([@[Estimated Gallons]]*'Settings'!$B$4+[@[Scheduled Miles]]*'Settings'!$B$5+[@[Estimated Hours]]*INDEX(tblDrivers[Hourly Rate],MATCH([@[Driver ID]],tblDrivers[Driver ID],0)),""))</f>
        <v/>
      </c>
      <c r="S423" s="26" t="n"/>
      <c r="T423" s="30" t="n"/>
      <c r="U42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2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2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23" s="23">
        <f>IF(COUNTA([@[Roster ID]],[@[Service Date]],[@[Route ID]],[@[Scheduled Start]],[@[Scheduled End]],[@[Driver ID]],[@[Vehicle ID]],[@Status],[@[Dispatch Notes]])=0,"",IF([@Status]="Canceled","Not Required",IF(AND([@[Driver Check]]="OK",[@[Vehicle Check]]="OK",[@[Schedule Check]]="OK"),"OK","Review")))</f>
        <v/>
      </c>
      <c r="Y423" s="58">
        <f>IF(OR([@[Service Date]]="",[@[Scheduled Start]]=""),"",IFERROR([@[Service Date]]+[@[Scheduled Start]],""))</f>
        <v/>
      </c>
      <c r="Z423" s="58">
        <f>IF(OR([@[Service Date]]="",[@[Scheduled Start]]="",[@[Scheduled End]]=""),"",IFERROR([@[Service Date]]+[@[Scheduled End]]+IF([@[Scheduled End]]&lt;[@[Scheduled Start]],1,0),""))</f>
        <v/>
      </c>
    </row>
    <row r="424">
      <c r="A424" s="26" t="n"/>
      <c r="B424" s="56" t="n"/>
      <c r="C424" s="23">
        <f>IF([@[Service Date]]="","",TEXT([@[Service Date]],"ddd"))</f>
        <v/>
      </c>
      <c r="D424" s="26" t="n"/>
      <c r="E424" s="24">
        <f>IF([@[Route ID]]="","",IFERROR(INDEX(tblRoutes[Route Name],MATCH([@[Route ID]],tblRoutes[Route ID],0)),"Not Found"))</f>
        <v/>
      </c>
      <c r="F424" s="24">
        <f>IF([@[Route ID]]="","",IFERROR(INDEX(tblRoutes[Origin],MATCH([@[Route ID]],tblRoutes[Route ID],0)),"Not Found"))</f>
        <v/>
      </c>
      <c r="G424" s="24">
        <f>IF([@[Route ID]]="","",IFERROR(INDEX(tblRoutes[Destination],MATCH([@[Route ID]],tblRoutes[Route ID],0)),"Not Found"))</f>
        <v/>
      </c>
      <c r="H424" s="28" t="n"/>
      <c r="I424" s="28" t="n"/>
      <c r="J424" s="25">
        <f>IF(OR([@[Start Date/Time]]="",[@[End Date/Time]]=""),"",IFERROR(([@[End Date/Time]]-[@[Start Date/Time]])*24,""))</f>
        <v/>
      </c>
      <c r="K424" s="26" t="n"/>
      <c r="L424" s="24">
        <f>IF([@[Driver ID]]="","",IFERROR(INDEX(tblDrivers[Driver Name],MATCH([@[Driver ID]],tblDrivers[Driver ID],0)),"Not Found"))</f>
        <v/>
      </c>
      <c r="M424" s="26" t="n"/>
      <c r="N424" s="24">
        <f>IF([@[Vehicle ID]]="","",IFERROR(INDEX(tblVehicles[Unit Description],MATCH([@[Vehicle ID]],tblVehicles[Vehicle ID],0)),"Not Found"))</f>
        <v/>
      </c>
      <c r="O424" s="53">
        <f>IF([@[Route ID]]="","",IFERROR(INDEX(tblRoutes[Scheduled Miles],MATCH([@[Route ID]],tblRoutes[Route ID],0)),""))</f>
        <v/>
      </c>
      <c r="P424" s="16">
        <f>IF([@[Route ID]]="","",IFERROR(INDEX(tblRoutes[Planned Stops],MATCH([@[Route ID]],tblRoutes[Route ID],0)),""))</f>
        <v/>
      </c>
      <c r="Q424" s="53">
        <f>IF(OR([@[Scheduled Miles]]="",[@[Vehicle ID]]=""),"",IFERROR([@[Scheduled Miles]]/INDEX(tblVehicles[MPG],MATCH([@[Vehicle ID]],tblVehicles[Vehicle ID],0)),""))</f>
        <v/>
      </c>
      <c r="R424" s="57">
        <f>IF(OR([@[Estimated Gallons]]="",[@[Estimated Hours]]="",[@[Driver ID]]=""),"",IFERROR([@[Estimated Gallons]]*'Settings'!$B$4+[@[Scheduled Miles]]*'Settings'!$B$5+[@[Estimated Hours]]*INDEX(tblDrivers[Hourly Rate],MATCH([@[Driver ID]],tblDrivers[Driver ID],0)),""))</f>
        <v/>
      </c>
      <c r="S424" s="26" t="n"/>
      <c r="T424" s="30" t="n"/>
      <c r="U42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2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2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24" s="23">
        <f>IF(COUNTA([@[Roster ID]],[@[Service Date]],[@[Route ID]],[@[Scheduled Start]],[@[Scheduled End]],[@[Driver ID]],[@[Vehicle ID]],[@Status],[@[Dispatch Notes]])=0,"",IF([@Status]="Canceled","Not Required",IF(AND([@[Driver Check]]="OK",[@[Vehicle Check]]="OK",[@[Schedule Check]]="OK"),"OK","Review")))</f>
        <v/>
      </c>
      <c r="Y424" s="58">
        <f>IF(OR([@[Service Date]]="",[@[Scheduled Start]]=""),"",IFERROR([@[Service Date]]+[@[Scheduled Start]],""))</f>
        <v/>
      </c>
      <c r="Z424" s="58">
        <f>IF(OR([@[Service Date]]="",[@[Scheduled Start]]="",[@[Scheduled End]]=""),"",IFERROR([@[Service Date]]+[@[Scheduled End]]+IF([@[Scheduled End]]&lt;[@[Scheduled Start]],1,0),""))</f>
        <v/>
      </c>
    </row>
    <row r="425">
      <c r="A425" s="26" t="n"/>
      <c r="B425" s="56" t="n"/>
      <c r="C425" s="23">
        <f>IF([@[Service Date]]="","",TEXT([@[Service Date]],"ddd"))</f>
        <v/>
      </c>
      <c r="D425" s="26" t="n"/>
      <c r="E425" s="24">
        <f>IF([@[Route ID]]="","",IFERROR(INDEX(tblRoutes[Route Name],MATCH([@[Route ID]],tblRoutes[Route ID],0)),"Not Found"))</f>
        <v/>
      </c>
      <c r="F425" s="24">
        <f>IF([@[Route ID]]="","",IFERROR(INDEX(tblRoutes[Origin],MATCH([@[Route ID]],tblRoutes[Route ID],0)),"Not Found"))</f>
        <v/>
      </c>
      <c r="G425" s="24">
        <f>IF([@[Route ID]]="","",IFERROR(INDEX(tblRoutes[Destination],MATCH([@[Route ID]],tblRoutes[Route ID],0)),"Not Found"))</f>
        <v/>
      </c>
      <c r="H425" s="28" t="n"/>
      <c r="I425" s="28" t="n"/>
      <c r="J425" s="25">
        <f>IF(OR([@[Start Date/Time]]="",[@[End Date/Time]]=""),"",IFERROR(([@[End Date/Time]]-[@[Start Date/Time]])*24,""))</f>
        <v/>
      </c>
      <c r="K425" s="26" t="n"/>
      <c r="L425" s="24">
        <f>IF([@[Driver ID]]="","",IFERROR(INDEX(tblDrivers[Driver Name],MATCH([@[Driver ID]],tblDrivers[Driver ID],0)),"Not Found"))</f>
        <v/>
      </c>
      <c r="M425" s="26" t="n"/>
      <c r="N425" s="24">
        <f>IF([@[Vehicle ID]]="","",IFERROR(INDEX(tblVehicles[Unit Description],MATCH([@[Vehicle ID]],tblVehicles[Vehicle ID],0)),"Not Found"))</f>
        <v/>
      </c>
      <c r="O425" s="53">
        <f>IF([@[Route ID]]="","",IFERROR(INDEX(tblRoutes[Scheduled Miles],MATCH([@[Route ID]],tblRoutes[Route ID],0)),""))</f>
        <v/>
      </c>
      <c r="P425" s="16">
        <f>IF([@[Route ID]]="","",IFERROR(INDEX(tblRoutes[Planned Stops],MATCH([@[Route ID]],tblRoutes[Route ID],0)),""))</f>
        <v/>
      </c>
      <c r="Q425" s="53">
        <f>IF(OR([@[Scheduled Miles]]="",[@[Vehicle ID]]=""),"",IFERROR([@[Scheduled Miles]]/INDEX(tblVehicles[MPG],MATCH([@[Vehicle ID]],tblVehicles[Vehicle ID],0)),""))</f>
        <v/>
      </c>
      <c r="R425" s="57">
        <f>IF(OR([@[Estimated Gallons]]="",[@[Estimated Hours]]="",[@[Driver ID]]=""),"",IFERROR([@[Estimated Gallons]]*'Settings'!$B$4+[@[Scheduled Miles]]*'Settings'!$B$5+[@[Estimated Hours]]*INDEX(tblDrivers[Hourly Rate],MATCH([@[Driver ID]],tblDrivers[Driver ID],0)),""))</f>
        <v/>
      </c>
      <c r="S425" s="26" t="n"/>
      <c r="T425" s="30" t="n"/>
      <c r="U42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2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2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25" s="23">
        <f>IF(COUNTA([@[Roster ID]],[@[Service Date]],[@[Route ID]],[@[Scheduled Start]],[@[Scheduled End]],[@[Driver ID]],[@[Vehicle ID]],[@Status],[@[Dispatch Notes]])=0,"",IF([@Status]="Canceled","Not Required",IF(AND([@[Driver Check]]="OK",[@[Vehicle Check]]="OK",[@[Schedule Check]]="OK"),"OK","Review")))</f>
        <v/>
      </c>
      <c r="Y425" s="58">
        <f>IF(OR([@[Service Date]]="",[@[Scheduled Start]]=""),"",IFERROR([@[Service Date]]+[@[Scheduled Start]],""))</f>
        <v/>
      </c>
      <c r="Z425" s="58">
        <f>IF(OR([@[Service Date]]="",[@[Scheduled Start]]="",[@[Scheduled End]]=""),"",IFERROR([@[Service Date]]+[@[Scheduled End]]+IF([@[Scheduled End]]&lt;[@[Scheduled Start]],1,0),""))</f>
        <v/>
      </c>
    </row>
    <row r="426">
      <c r="A426" s="26" t="n"/>
      <c r="B426" s="56" t="n"/>
      <c r="C426" s="23">
        <f>IF([@[Service Date]]="","",TEXT([@[Service Date]],"ddd"))</f>
        <v/>
      </c>
      <c r="D426" s="26" t="n"/>
      <c r="E426" s="24">
        <f>IF([@[Route ID]]="","",IFERROR(INDEX(tblRoutes[Route Name],MATCH([@[Route ID]],tblRoutes[Route ID],0)),"Not Found"))</f>
        <v/>
      </c>
      <c r="F426" s="24">
        <f>IF([@[Route ID]]="","",IFERROR(INDEX(tblRoutes[Origin],MATCH([@[Route ID]],tblRoutes[Route ID],0)),"Not Found"))</f>
        <v/>
      </c>
      <c r="G426" s="24">
        <f>IF([@[Route ID]]="","",IFERROR(INDEX(tblRoutes[Destination],MATCH([@[Route ID]],tblRoutes[Route ID],0)),"Not Found"))</f>
        <v/>
      </c>
      <c r="H426" s="28" t="n"/>
      <c r="I426" s="28" t="n"/>
      <c r="J426" s="25">
        <f>IF(OR([@[Start Date/Time]]="",[@[End Date/Time]]=""),"",IFERROR(([@[End Date/Time]]-[@[Start Date/Time]])*24,""))</f>
        <v/>
      </c>
      <c r="K426" s="26" t="n"/>
      <c r="L426" s="24">
        <f>IF([@[Driver ID]]="","",IFERROR(INDEX(tblDrivers[Driver Name],MATCH([@[Driver ID]],tblDrivers[Driver ID],0)),"Not Found"))</f>
        <v/>
      </c>
      <c r="M426" s="26" t="n"/>
      <c r="N426" s="24">
        <f>IF([@[Vehicle ID]]="","",IFERROR(INDEX(tblVehicles[Unit Description],MATCH([@[Vehicle ID]],tblVehicles[Vehicle ID],0)),"Not Found"))</f>
        <v/>
      </c>
      <c r="O426" s="53">
        <f>IF([@[Route ID]]="","",IFERROR(INDEX(tblRoutes[Scheduled Miles],MATCH([@[Route ID]],tblRoutes[Route ID],0)),""))</f>
        <v/>
      </c>
      <c r="P426" s="16">
        <f>IF([@[Route ID]]="","",IFERROR(INDEX(tblRoutes[Planned Stops],MATCH([@[Route ID]],tblRoutes[Route ID],0)),""))</f>
        <v/>
      </c>
      <c r="Q426" s="53">
        <f>IF(OR([@[Scheduled Miles]]="",[@[Vehicle ID]]=""),"",IFERROR([@[Scheduled Miles]]/INDEX(tblVehicles[MPG],MATCH([@[Vehicle ID]],tblVehicles[Vehicle ID],0)),""))</f>
        <v/>
      </c>
      <c r="R426" s="57">
        <f>IF(OR([@[Estimated Gallons]]="",[@[Estimated Hours]]="",[@[Driver ID]]=""),"",IFERROR([@[Estimated Gallons]]*'Settings'!$B$4+[@[Scheduled Miles]]*'Settings'!$B$5+[@[Estimated Hours]]*INDEX(tblDrivers[Hourly Rate],MATCH([@[Driver ID]],tblDrivers[Driver ID],0)),""))</f>
        <v/>
      </c>
      <c r="S426" s="26" t="n"/>
      <c r="T426" s="30" t="n"/>
      <c r="U42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2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2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26" s="23">
        <f>IF(COUNTA([@[Roster ID]],[@[Service Date]],[@[Route ID]],[@[Scheduled Start]],[@[Scheduled End]],[@[Driver ID]],[@[Vehicle ID]],[@Status],[@[Dispatch Notes]])=0,"",IF([@Status]="Canceled","Not Required",IF(AND([@[Driver Check]]="OK",[@[Vehicle Check]]="OK",[@[Schedule Check]]="OK"),"OK","Review")))</f>
        <v/>
      </c>
      <c r="Y426" s="58">
        <f>IF(OR([@[Service Date]]="",[@[Scheduled Start]]=""),"",IFERROR([@[Service Date]]+[@[Scheduled Start]],""))</f>
        <v/>
      </c>
      <c r="Z426" s="58">
        <f>IF(OR([@[Service Date]]="",[@[Scheduled Start]]="",[@[Scheduled End]]=""),"",IFERROR([@[Service Date]]+[@[Scheduled End]]+IF([@[Scheduled End]]&lt;[@[Scheduled Start]],1,0),""))</f>
        <v/>
      </c>
    </row>
    <row r="427">
      <c r="A427" s="26" t="n"/>
      <c r="B427" s="56" t="n"/>
      <c r="C427" s="23">
        <f>IF([@[Service Date]]="","",TEXT([@[Service Date]],"ddd"))</f>
        <v/>
      </c>
      <c r="D427" s="26" t="n"/>
      <c r="E427" s="24">
        <f>IF([@[Route ID]]="","",IFERROR(INDEX(tblRoutes[Route Name],MATCH([@[Route ID]],tblRoutes[Route ID],0)),"Not Found"))</f>
        <v/>
      </c>
      <c r="F427" s="24">
        <f>IF([@[Route ID]]="","",IFERROR(INDEX(tblRoutes[Origin],MATCH([@[Route ID]],tblRoutes[Route ID],0)),"Not Found"))</f>
        <v/>
      </c>
      <c r="G427" s="24">
        <f>IF([@[Route ID]]="","",IFERROR(INDEX(tblRoutes[Destination],MATCH([@[Route ID]],tblRoutes[Route ID],0)),"Not Found"))</f>
        <v/>
      </c>
      <c r="H427" s="28" t="n"/>
      <c r="I427" s="28" t="n"/>
      <c r="J427" s="25">
        <f>IF(OR([@[Start Date/Time]]="",[@[End Date/Time]]=""),"",IFERROR(([@[End Date/Time]]-[@[Start Date/Time]])*24,""))</f>
        <v/>
      </c>
      <c r="K427" s="26" t="n"/>
      <c r="L427" s="24">
        <f>IF([@[Driver ID]]="","",IFERROR(INDEX(tblDrivers[Driver Name],MATCH([@[Driver ID]],tblDrivers[Driver ID],0)),"Not Found"))</f>
        <v/>
      </c>
      <c r="M427" s="26" t="n"/>
      <c r="N427" s="24">
        <f>IF([@[Vehicle ID]]="","",IFERROR(INDEX(tblVehicles[Unit Description],MATCH([@[Vehicle ID]],tblVehicles[Vehicle ID],0)),"Not Found"))</f>
        <v/>
      </c>
      <c r="O427" s="53">
        <f>IF([@[Route ID]]="","",IFERROR(INDEX(tblRoutes[Scheduled Miles],MATCH([@[Route ID]],tblRoutes[Route ID],0)),""))</f>
        <v/>
      </c>
      <c r="P427" s="16">
        <f>IF([@[Route ID]]="","",IFERROR(INDEX(tblRoutes[Planned Stops],MATCH([@[Route ID]],tblRoutes[Route ID],0)),""))</f>
        <v/>
      </c>
      <c r="Q427" s="53">
        <f>IF(OR([@[Scheduled Miles]]="",[@[Vehicle ID]]=""),"",IFERROR([@[Scheduled Miles]]/INDEX(tblVehicles[MPG],MATCH([@[Vehicle ID]],tblVehicles[Vehicle ID],0)),""))</f>
        <v/>
      </c>
      <c r="R427" s="57">
        <f>IF(OR([@[Estimated Gallons]]="",[@[Estimated Hours]]="",[@[Driver ID]]=""),"",IFERROR([@[Estimated Gallons]]*'Settings'!$B$4+[@[Scheduled Miles]]*'Settings'!$B$5+[@[Estimated Hours]]*INDEX(tblDrivers[Hourly Rate],MATCH([@[Driver ID]],tblDrivers[Driver ID],0)),""))</f>
        <v/>
      </c>
      <c r="S427" s="26" t="n"/>
      <c r="T427" s="30" t="n"/>
      <c r="U42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2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2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27" s="23">
        <f>IF(COUNTA([@[Roster ID]],[@[Service Date]],[@[Route ID]],[@[Scheduled Start]],[@[Scheduled End]],[@[Driver ID]],[@[Vehicle ID]],[@Status],[@[Dispatch Notes]])=0,"",IF([@Status]="Canceled","Not Required",IF(AND([@[Driver Check]]="OK",[@[Vehicle Check]]="OK",[@[Schedule Check]]="OK"),"OK","Review")))</f>
        <v/>
      </c>
      <c r="Y427" s="58">
        <f>IF(OR([@[Service Date]]="",[@[Scheduled Start]]=""),"",IFERROR([@[Service Date]]+[@[Scheduled Start]],""))</f>
        <v/>
      </c>
      <c r="Z427" s="58">
        <f>IF(OR([@[Service Date]]="",[@[Scheduled Start]]="",[@[Scheduled End]]=""),"",IFERROR([@[Service Date]]+[@[Scheduled End]]+IF([@[Scheduled End]]&lt;[@[Scheduled Start]],1,0),""))</f>
        <v/>
      </c>
    </row>
    <row r="428">
      <c r="A428" s="26" t="n"/>
      <c r="B428" s="56" t="n"/>
      <c r="C428" s="23">
        <f>IF([@[Service Date]]="","",TEXT([@[Service Date]],"ddd"))</f>
        <v/>
      </c>
      <c r="D428" s="26" t="n"/>
      <c r="E428" s="24">
        <f>IF([@[Route ID]]="","",IFERROR(INDEX(tblRoutes[Route Name],MATCH([@[Route ID]],tblRoutes[Route ID],0)),"Not Found"))</f>
        <v/>
      </c>
      <c r="F428" s="24">
        <f>IF([@[Route ID]]="","",IFERROR(INDEX(tblRoutes[Origin],MATCH([@[Route ID]],tblRoutes[Route ID],0)),"Not Found"))</f>
        <v/>
      </c>
      <c r="G428" s="24">
        <f>IF([@[Route ID]]="","",IFERROR(INDEX(tblRoutes[Destination],MATCH([@[Route ID]],tblRoutes[Route ID],0)),"Not Found"))</f>
        <v/>
      </c>
      <c r="H428" s="28" t="n"/>
      <c r="I428" s="28" t="n"/>
      <c r="J428" s="25">
        <f>IF(OR([@[Start Date/Time]]="",[@[End Date/Time]]=""),"",IFERROR(([@[End Date/Time]]-[@[Start Date/Time]])*24,""))</f>
        <v/>
      </c>
      <c r="K428" s="26" t="n"/>
      <c r="L428" s="24">
        <f>IF([@[Driver ID]]="","",IFERROR(INDEX(tblDrivers[Driver Name],MATCH([@[Driver ID]],tblDrivers[Driver ID],0)),"Not Found"))</f>
        <v/>
      </c>
      <c r="M428" s="26" t="n"/>
      <c r="N428" s="24">
        <f>IF([@[Vehicle ID]]="","",IFERROR(INDEX(tblVehicles[Unit Description],MATCH([@[Vehicle ID]],tblVehicles[Vehicle ID],0)),"Not Found"))</f>
        <v/>
      </c>
      <c r="O428" s="53">
        <f>IF([@[Route ID]]="","",IFERROR(INDEX(tblRoutes[Scheduled Miles],MATCH([@[Route ID]],tblRoutes[Route ID],0)),""))</f>
        <v/>
      </c>
      <c r="P428" s="16">
        <f>IF([@[Route ID]]="","",IFERROR(INDEX(tblRoutes[Planned Stops],MATCH([@[Route ID]],tblRoutes[Route ID],0)),""))</f>
        <v/>
      </c>
      <c r="Q428" s="53">
        <f>IF(OR([@[Scheduled Miles]]="",[@[Vehicle ID]]=""),"",IFERROR([@[Scheduled Miles]]/INDEX(tblVehicles[MPG],MATCH([@[Vehicle ID]],tblVehicles[Vehicle ID],0)),""))</f>
        <v/>
      </c>
      <c r="R428" s="57">
        <f>IF(OR([@[Estimated Gallons]]="",[@[Estimated Hours]]="",[@[Driver ID]]=""),"",IFERROR([@[Estimated Gallons]]*'Settings'!$B$4+[@[Scheduled Miles]]*'Settings'!$B$5+[@[Estimated Hours]]*INDEX(tblDrivers[Hourly Rate],MATCH([@[Driver ID]],tblDrivers[Driver ID],0)),""))</f>
        <v/>
      </c>
      <c r="S428" s="26" t="n"/>
      <c r="T428" s="30" t="n"/>
      <c r="U42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2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2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28" s="23">
        <f>IF(COUNTA([@[Roster ID]],[@[Service Date]],[@[Route ID]],[@[Scheduled Start]],[@[Scheduled End]],[@[Driver ID]],[@[Vehicle ID]],[@Status],[@[Dispatch Notes]])=0,"",IF([@Status]="Canceled","Not Required",IF(AND([@[Driver Check]]="OK",[@[Vehicle Check]]="OK",[@[Schedule Check]]="OK"),"OK","Review")))</f>
        <v/>
      </c>
      <c r="Y428" s="58">
        <f>IF(OR([@[Service Date]]="",[@[Scheduled Start]]=""),"",IFERROR([@[Service Date]]+[@[Scheduled Start]],""))</f>
        <v/>
      </c>
      <c r="Z428" s="58">
        <f>IF(OR([@[Service Date]]="",[@[Scheduled Start]]="",[@[Scheduled End]]=""),"",IFERROR([@[Service Date]]+[@[Scheduled End]]+IF([@[Scheduled End]]&lt;[@[Scheduled Start]],1,0),""))</f>
        <v/>
      </c>
    </row>
    <row r="429">
      <c r="A429" s="26" t="n"/>
      <c r="B429" s="56" t="n"/>
      <c r="C429" s="23">
        <f>IF([@[Service Date]]="","",TEXT([@[Service Date]],"ddd"))</f>
        <v/>
      </c>
      <c r="D429" s="26" t="n"/>
      <c r="E429" s="24">
        <f>IF([@[Route ID]]="","",IFERROR(INDEX(tblRoutes[Route Name],MATCH([@[Route ID]],tblRoutes[Route ID],0)),"Not Found"))</f>
        <v/>
      </c>
      <c r="F429" s="24">
        <f>IF([@[Route ID]]="","",IFERROR(INDEX(tblRoutes[Origin],MATCH([@[Route ID]],tblRoutes[Route ID],0)),"Not Found"))</f>
        <v/>
      </c>
      <c r="G429" s="24">
        <f>IF([@[Route ID]]="","",IFERROR(INDEX(tblRoutes[Destination],MATCH([@[Route ID]],tblRoutes[Route ID],0)),"Not Found"))</f>
        <v/>
      </c>
      <c r="H429" s="28" t="n"/>
      <c r="I429" s="28" t="n"/>
      <c r="J429" s="25">
        <f>IF(OR([@[Start Date/Time]]="",[@[End Date/Time]]=""),"",IFERROR(([@[End Date/Time]]-[@[Start Date/Time]])*24,""))</f>
        <v/>
      </c>
      <c r="K429" s="26" t="n"/>
      <c r="L429" s="24">
        <f>IF([@[Driver ID]]="","",IFERROR(INDEX(tblDrivers[Driver Name],MATCH([@[Driver ID]],tblDrivers[Driver ID],0)),"Not Found"))</f>
        <v/>
      </c>
      <c r="M429" s="26" t="n"/>
      <c r="N429" s="24">
        <f>IF([@[Vehicle ID]]="","",IFERROR(INDEX(tblVehicles[Unit Description],MATCH([@[Vehicle ID]],tblVehicles[Vehicle ID],0)),"Not Found"))</f>
        <v/>
      </c>
      <c r="O429" s="53">
        <f>IF([@[Route ID]]="","",IFERROR(INDEX(tblRoutes[Scheduled Miles],MATCH([@[Route ID]],tblRoutes[Route ID],0)),""))</f>
        <v/>
      </c>
      <c r="P429" s="16">
        <f>IF([@[Route ID]]="","",IFERROR(INDEX(tblRoutes[Planned Stops],MATCH([@[Route ID]],tblRoutes[Route ID],0)),""))</f>
        <v/>
      </c>
      <c r="Q429" s="53">
        <f>IF(OR([@[Scheduled Miles]]="",[@[Vehicle ID]]=""),"",IFERROR([@[Scheduled Miles]]/INDEX(tblVehicles[MPG],MATCH([@[Vehicle ID]],tblVehicles[Vehicle ID],0)),""))</f>
        <v/>
      </c>
      <c r="R429" s="57">
        <f>IF(OR([@[Estimated Gallons]]="",[@[Estimated Hours]]="",[@[Driver ID]]=""),"",IFERROR([@[Estimated Gallons]]*'Settings'!$B$4+[@[Scheduled Miles]]*'Settings'!$B$5+[@[Estimated Hours]]*INDEX(tblDrivers[Hourly Rate],MATCH([@[Driver ID]],tblDrivers[Driver ID],0)),""))</f>
        <v/>
      </c>
      <c r="S429" s="26" t="n"/>
      <c r="T429" s="30" t="n"/>
      <c r="U42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2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2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29" s="23">
        <f>IF(COUNTA([@[Roster ID]],[@[Service Date]],[@[Route ID]],[@[Scheduled Start]],[@[Scheduled End]],[@[Driver ID]],[@[Vehicle ID]],[@Status],[@[Dispatch Notes]])=0,"",IF([@Status]="Canceled","Not Required",IF(AND([@[Driver Check]]="OK",[@[Vehicle Check]]="OK",[@[Schedule Check]]="OK"),"OK","Review")))</f>
        <v/>
      </c>
      <c r="Y429" s="58">
        <f>IF(OR([@[Service Date]]="",[@[Scheduled Start]]=""),"",IFERROR([@[Service Date]]+[@[Scheduled Start]],""))</f>
        <v/>
      </c>
      <c r="Z429" s="58">
        <f>IF(OR([@[Service Date]]="",[@[Scheduled Start]]="",[@[Scheduled End]]=""),"",IFERROR([@[Service Date]]+[@[Scheduled End]]+IF([@[Scheduled End]]&lt;[@[Scheduled Start]],1,0),""))</f>
        <v/>
      </c>
    </row>
    <row r="430">
      <c r="A430" s="26" t="n"/>
      <c r="B430" s="56" t="n"/>
      <c r="C430" s="23">
        <f>IF([@[Service Date]]="","",TEXT([@[Service Date]],"ddd"))</f>
        <v/>
      </c>
      <c r="D430" s="26" t="n"/>
      <c r="E430" s="24">
        <f>IF([@[Route ID]]="","",IFERROR(INDEX(tblRoutes[Route Name],MATCH([@[Route ID]],tblRoutes[Route ID],0)),"Not Found"))</f>
        <v/>
      </c>
      <c r="F430" s="24">
        <f>IF([@[Route ID]]="","",IFERROR(INDEX(tblRoutes[Origin],MATCH([@[Route ID]],tblRoutes[Route ID],0)),"Not Found"))</f>
        <v/>
      </c>
      <c r="G430" s="24">
        <f>IF([@[Route ID]]="","",IFERROR(INDEX(tblRoutes[Destination],MATCH([@[Route ID]],tblRoutes[Route ID],0)),"Not Found"))</f>
        <v/>
      </c>
      <c r="H430" s="28" t="n"/>
      <c r="I430" s="28" t="n"/>
      <c r="J430" s="25">
        <f>IF(OR([@[Start Date/Time]]="",[@[End Date/Time]]=""),"",IFERROR(([@[End Date/Time]]-[@[Start Date/Time]])*24,""))</f>
        <v/>
      </c>
      <c r="K430" s="26" t="n"/>
      <c r="L430" s="24">
        <f>IF([@[Driver ID]]="","",IFERROR(INDEX(tblDrivers[Driver Name],MATCH([@[Driver ID]],tblDrivers[Driver ID],0)),"Not Found"))</f>
        <v/>
      </c>
      <c r="M430" s="26" t="n"/>
      <c r="N430" s="24">
        <f>IF([@[Vehicle ID]]="","",IFERROR(INDEX(tblVehicles[Unit Description],MATCH([@[Vehicle ID]],tblVehicles[Vehicle ID],0)),"Not Found"))</f>
        <v/>
      </c>
      <c r="O430" s="53">
        <f>IF([@[Route ID]]="","",IFERROR(INDEX(tblRoutes[Scheduled Miles],MATCH([@[Route ID]],tblRoutes[Route ID],0)),""))</f>
        <v/>
      </c>
      <c r="P430" s="16">
        <f>IF([@[Route ID]]="","",IFERROR(INDEX(tblRoutes[Planned Stops],MATCH([@[Route ID]],tblRoutes[Route ID],0)),""))</f>
        <v/>
      </c>
      <c r="Q430" s="53">
        <f>IF(OR([@[Scheduled Miles]]="",[@[Vehicle ID]]=""),"",IFERROR([@[Scheduled Miles]]/INDEX(tblVehicles[MPG],MATCH([@[Vehicle ID]],tblVehicles[Vehicle ID],0)),""))</f>
        <v/>
      </c>
      <c r="R430" s="57">
        <f>IF(OR([@[Estimated Gallons]]="",[@[Estimated Hours]]="",[@[Driver ID]]=""),"",IFERROR([@[Estimated Gallons]]*'Settings'!$B$4+[@[Scheduled Miles]]*'Settings'!$B$5+[@[Estimated Hours]]*INDEX(tblDrivers[Hourly Rate],MATCH([@[Driver ID]],tblDrivers[Driver ID],0)),""))</f>
        <v/>
      </c>
      <c r="S430" s="26" t="n"/>
      <c r="T430" s="30" t="n"/>
      <c r="U43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3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3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30" s="23">
        <f>IF(COUNTA([@[Roster ID]],[@[Service Date]],[@[Route ID]],[@[Scheduled Start]],[@[Scheduled End]],[@[Driver ID]],[@[Vehicle ID]],[@Status],[@[Dispatch Notes]])=0,"",IF([@Status]="Canceled","Not Required",IF(AND([@[Driver Check]]="OK",[@[Vehicle Check]]="OK",[@[Schedule Check]]="OK"),"OK","Review")))</f>
        <v/>
      </c>
      <c r="Y430" s="58">
        <f>IF(OR([@[Service Date]]="",[@[Scheduled Start]]=""),"",IFERROR([@[Service Date]]+[@[Scheduled Start]],""))</f>
        <v/>
      </c>
      <c r="Z430" s="58">
        <f>IF(OR([@[Service Date]]="",[@[Scheduled Start]]="",[@[Scheduled End]]=""),"",IFERROR([@[Service Date]]+[@[Scheduled End]]+IF([@[Scheduled End]]&lt;[@[Scheduled Start]],1,0),""))</f>
        <v/>
      </c>
    </row>
    <row r="431">
      <c r="A431" s="26" t="n"/>
      <c r="B431" s="56" t="n"/>
      <c r="C431" s="23">
        <f>IF([@[Service Date]]="","",TEXT([@[Service Date]],"ddd"))</f>
        <v/>
      </c>
      <c r="D431" s="26" t="n"/>
      <c r="E431" s="24">
        <f>IF([@[Route ID]]="","",IFERROR(INDEX(tblRoutes[Route Name],MATCH([@[Route ID]],tblRoutes[Route ID],0)),"Not Found"))</f>
        <v/>
      </c>
      <c r="F431" s="24">
        <f>IF([@[Route ID]]="","",IFERROR(INDEX(tblRoutes[Origin],MATCH([@[Route ID]],tblRoutes[Route ID],0)),"Not Found"))</f>
        <v/>
      </c>
      <c r="G431" s="24">
        <f>IF([@[Route ID]]="","",IFERROR(INDEX(tblRoutes[Destination],MATCH([@[Route ID]],tblRoutes[Route ID],0)),"Not Found"))</f>
        <v/>
      </c>
      <c r="H431" s="28" t="n"/>
      <c r="I431" s="28" t="n"/>
      <c r="J431" s="25">
        <f>IF(OR([@[Start Date/Time]]="",[@[End Date/Time]]=""),"",IFERROR(([@[End Date/Time]]-[@[Start Date/Time]])*24,""))</f>
        <v/>
      </c>
      <c r="K431" s="26" t="n"/>
      <c r="L431" s="24">
        <f>IF([@[Driver ID]]="","",IFERROR(INDEX(tblDrivers[Driver Name],MATCH([@[Driver ID]],tblDrivers[Driver ID],0)),"Not Found"))</f>
        <v/>
      </c>
      <c r="M431" s="26" t="n"/>
      <c r="N431" s="24">
        <f>IF([@[Vehicle ID]]="","",IFERROR(INDEX(tblVehicles[Unit Description],MATCH([@[Vehicle ID]],tblVehicles[Vehicle ID],0)),"Not Found"))</f>
        <v/>
      </c>
      <c r="O431" s="53">
        <f>IF([@[Route ID]]="","",IFERROR(INDEX(tblRoutes[Scheduled Miles],MATCH([@[Route ID]],tblRoutes[Route ID],0)),""))</f>
        <v/>
      </c>
      <c r="P431" s="16">
        <f>IF([@[Route ID]]="","",IFERROR(INDEX(tblRoutes[Planned Stops],MATCH([@[Route ID]],tblRoutes[Route ID],0)),""))</f>
        <v/>
      </c>
      <c r="Q431" s="53">
        <f>IF(OR([@[Scheduled Miles]]="",[@[Vehicle ID]]=""),"",IFERROR([@[Scheduled Miles]]/INDEX(tblVehicles[MPG],MATCH([@[Vehicle ID]],tblVehicles[Vehicle ID],0)),""))</f>
        <v/>
      </c>
      <c r="R431" s="57">
        <f>IF(OR([@[Estimated Gallons]]="",[@[Estimated Hours]]="",[@[Driver ID]]=""),"",IFERROR([@[Estimated Gallons]]*'Settings'!$B$4+[@[Scheduled Miles]]*'Settings'!$B$5+[@[Estimated Hours]]*INDEX(tblDrivers[Hourly Rate],MATCH([@[Driver ID]],tblDrivers[Driver ID],0)),""))</f>
        <v/>
      </c>
      <c r="S431" s="26" t="n"/>
      <c r="T431" s="30" t="n"/>
      <c r="U43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3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3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31" s="23">
        <f>IF(COUNTA([@[Roster ID]],[@[Service Date]],[@[Route ID]],[@[Scheduled Start]],[@[Scheduled End]],[@[Driver ID]],[@[Vehicle ID]],[@Status],[@[Dispatch Notes]])=0,"",IF([@Status]="Canceled","Not Required",IF(AND([@[Driver Check]]="OK",[@[Vehicle Check]]="OK",[@[Schedule Check]]="OK"),"OK","Review")))</f>
        <v/>
      </c>
      <c r="Y431" s="58">
        <f>IF(OR([@[Service Date]]="",[@[Scheduled Start]]=""),"",IFERROR([@[Service Date]]+[@[Scheduled Start]],""))</f>
        <v/>
      </c>
      <c r="Z431" s="58">
        <f>IF(OR([@[Service Date]]="",[@[Scheduled Start]]="",[@[Scheduled End]]=""),"",IFERROR([@[Service Date]]+[@[Scheduled End]]+IF([@[Scheduled End]]&lt;[@[Scheduled Start]],1,0),""))</f>
        <v/>
      </c>
    </row>
    <row r="432">
      <c r="A432" s="26" t="n"/>
      <c r="B432" s="56" t="n"/>
      <c r="C432" s="23">
        <f>IF([@[Service Date]]="","",TEXT([@[Service Date]],"ddd"))</f>
        <v/>
      </c>
      <c r="D432" s="26" t="n"/>
      <c r="E432" s="24">
        <f>IF([@[Route ID]]="","",IFERROR(INDEX(tblRoutes[Route Name],MATCH([@[Route ID]],tblRoutes[Route ID],0)),"Not Found"))</f>
        <v/>
      </c>
      <c r="F432" s="24">
        <f>IF([@[Route ID]]="","",IFERROR(INDEX(tblRoutes[Origin],MATCH([@[Route ID]],tblRoutes[Route ID],0)),"Not Found"))</f>
        <v/>
      </c>
      <c r="G432" s="24">
        <f>IF([@[Route ID]]="","",IFERROR(INDEX(tblRoutes[Destination],MATCH([@[Route ID]],tblRoutes[Route ID],0)),"Not Found"))</f>
        <v/>
      </c>
      <c r="H432" s="28" t="n"/>
      <c r="I432" s="28" t="n"/>
      <c r="J432" s="25">
        <f>IF(OR([@[Start Date/Time]]="",[@[End Date/Time]]=""),"",IFERROR(([@[End Date/Time]]-[@[Start Date/Time]])*24,""))</f>
        <v/>
      </c>
      <c r="K432" s="26" t="n"/>
      <c r="L432" s="24">
        <f>IF([@[Driver ID]]="","",IFERROR(INDEX(tblDrivers[Driver Name],MATCH([@[Driver ID]],tblDrivers[Driver ID],0)),"Not Found"))</f>
        <v/>
      </c>
      <c r="M432" s="26" t="n"/>
      <c r="N432" s="24">
        <f>IF([@[Vehicle ID]]="","",IFERROR(INDEX(tblVehicles[Unit Description],MATCH([@[Vehicle ID]],tblVehicles[Vehicle ID],0)),"Not Found"))</f>
        <v/>
      </c>
      <c r="O432" s="53">
        <f>IF([@[Route ID]]="","",IFERROR(INDEX(tblRoutes[Scheduled Miles],MATCH([@[Route ID]],tblRoutes[Route ID],0)),""))</f>
        <v/>
      </c>
      <c r="P432" s="16">
        <f>IF([@[Route ID]]="","",IFERROR(INDEX(tblRoutes[Planned Stops],MATCH([@[Route ID]],tblRoutes[Route ID],0)),""))</f>
        <v/>
      </c>
      <c r="Q432" s="53">
        <f>IF(OR([@[Scheduled Miles]]="",[@[Vehicle ID]]=""),"",IFERROR([@[Scheduled Miles]]/INDEX(tblVehicles[MPG],MATCH([@[Vehicle ID]],tblVehicles[Vehicle ID],0)),""))</f>
        <v/>
      </c>
      <c r="R432" s="57">
        <f>IF(OR([@[Estimated Gallons]]="",[@[Estimated Hours]]="",[@[Driver ID]]=""),"",IFERROR([@[Estimated Gallons]]*'Settings'!$B$4+[@[Scheduled Miles]]*'Settings'!$B$5+[@[Estimated Hours]]*INDEX(tblDrivers[Hourly Rate],MATCH([@[Driver ID]],tblDrivers[Driver ID],0)),""))</f>
        <v/>
      </c>
      <c r="S432" s="26" t="n"/>
      <c r="T432" s="30" t="n"/>
      <c r="U43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3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3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32" s="23">
        <f>IF(COUNTA([@[Roster ID]],[@[Service Date]],[@[Route ID]],[@[Scheduled Start]],[@[Scheduled End]],[@[Driver ID]],[@[Vehicle ID]],[@Status],[@[Dispatch Notes]])=0,"",IF([@Status]="Canceled","Not Required",IF(AND([@[Driver Check]]="OK",[@[Vehicle Check]]="OK",[@[Schedule Check]]="OK"),"OK","Review")))</f>
        <v/>
      </c>
      <c r="Y432" s="58">
        <f>IF(OR([@[Service Date]]="",[@[Scheduled Start]]=""),"",IFERROR([@[Service Date]]+[@[Scheduled Start]],""))</f>
        <v/>
      </c>
      <c r="Z432" s="58">
        <f>IF(OR([@[Service Date]]="",[@[Scheduled Start]]="",[@[Scheduled End]]=""),"",IFERROR([@[Service Date]]+[@[Scheduled End]]+IF([@[Scheduled End]]&lt;[@[Scheduled Start]],1,0),""))</f>
        <v/>
      </c>
    </row>
    <row r="433">
      <c r="A433" s="26" t="n"/>
      <c r="B433" s="56" t="n"/>
      <c r="C433" s="23">
        <f>IF([@[Service Date]]="","",TEXT([@[Service Date]],"ddd"))</f>
        <v/>
      </c>
      <c r="D433" s="26" t="n"/>
      <c r="E433" s="24">
        <f>IF([@[Route ID]]="","",IFERROR(INDEX(tblRoutes[Route Name],MATCH([@[Route ID]],tblRoutes[Route ID],0)),"Not Found"))</f>
        <v/>
      </c>
      <c r="F433" s="24">
        <f>IF([@[Route ID]]="","",IFERROR(INDEX(tblRoutes[Origin],MATCH([@[Route ID]],tblRoutes[Route ID],0)),"Not Found"))</f>
        <v/>
      </c>
      <c r="G433" s="24">
        <f>IF([@[Route ID]]="","",IFERROR(INDEX(tblRoutes[Destination],MATCH([@[Route ID]],tblRoutes[Route ID],0)),"Not Found"))</f>
        <v/>
      </c>
      <c r="H433" s="28" t="n"/>
      <c r="I433" s="28" t="n"/>
      <c r="J433" s="25">
        <f>IF(OR([@[Start Date/Time]]="",[@[End Date/Time]]=""),"",IFERROR(([@[End Date/Time]]-[@[Start Date/Time]])*24,""))</f>
        <v/>
      </c>
      <c r="K433" s="26" t="n"/>
      <c r="L433" s="24">
        <f>IF([@[Driver ID]]="","",IFERROR(INDEX(tblDrivers[Driver Name],MATCH([@[Driver ID]],tblDrivers[Driver ID],0)),"Not Found"))</f>
        <v/>
      </c>
      <c r="M433" s="26" t="n"/>
      <c r="N433" s="24">
        <f>IF([@[Vehicle ID]]="","",IFERROR(INDEX(tblVehicles[Unit Description],MATCH([@[Vehicle ID]],tblVehicles[Vehicle ID],0)),"Not Found"))</f>
        <v/>
      </c>
      <c r="O433" s="53">
        <f>IF([@[Route ID]]="","",IFERROR(INDEX(tblRoutes[Scheduled Miles],MATCH([@[Route ID]],tblRoutes[Route ID],0)),""))</f>
        <v/>
      </c>
      <c r="P433" s="16">
        <f>IF([@[Route ID]]="","",IFERROR(INDEX(tblRoutes[Planned Stops],MATCH([@[Route ID]],tblRoutes[Route ID],0)),""))</f>
        <v/>
      </c>
      <c r="Q433" s="53">
        <f>IF(OR([@[Scheduled Miles]]="",[@[Vehicle ID]]=""),"",IFERROR([@[Scheduled Miles]]/INDEX(tblVehicles[MPG],MATCH([@[Vehicle ID]],tblVehicles[Vehicle ID],0)),""))</f>
        <v/>
      </c>
      <c r="R433" s="57">
        <f>IF(OR([@[Estimated Gallons]]="",[@[Estimated Hours]]="",[@[Driver ID]]=""),"",IFERROR([@[Estimated Gallons]]*'Settings'!$B$4+[@[Scheduled Miles]]*'Settings'!$B$5+[@[Estimated Hours]]*INDEX(tblDrivers[Hourly Rate],MATCH([@[Driver ID]],tblDrivers[Driver ID],0)),""))</f>
        <v/>
      </c>
      <c r="S433" s="26" t="n"/>
      <c r="T433" s="30" t="n"/>
      <c r="U43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3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3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33" s="23">
        <f>IF(COUNTA([@[Roster ID]],[@[Service Date]],[@[Route ID]],[@[Scheduled Start]],[@[Scheduled End]],[@[Driver ID]],[@[Vehicle ID]],[@Status],[@[Dispatch Notes]])=0,"",IF([@Status]="Canceled","Not Required",IF(AND([@[Driver Check]]="OK",[@[Vehicle Check]]="OK",[@[Schedule Check]]="OK"),"OK","Review")))</f>
        <v/>
      </c>
      <c r="Y433" s="58">
        <f>IF(OR([@[Service Date]]="",[@[Scheduled Start]]=""),"",IFERROR([@[Service Date]]+[@[Scheduled Start]],""))</f>
        <v/>
      </c>
      <c r="Z433" s="58">
        <f>IF(OR([@[Service Date]]="",[@[Scheduled Start]]="",[@[Scheduled End]]=""),"",IFERROR([@[Service Date]]+[@[Scheduled End]]+IF([@[Scheduled End]]&lt;[@[Scheduled Start]],1,0),""))</f>
        <v/>
      </c>
    </row>
    <row r="434">
      <c r="A434" s="26" t="n"/>
      <c r="B434" s="56" t="n"/>
      <c r="C434" s="23">
        <f>IF([@[Service Date]]="","",TEXT([@[Service Date]],"ddd"))</f>
        <v/>
      </c>
      <c r="D434" s="26" t="n"/>
      <c r="E434" s="24">
        <f>IF([@[Route ID]]="","",IFERROR(INDEX(tblRoutes[Route Name],MATCH([@[Route ID]],tblRoutes[Route ID],0)),"Not Found"))</f>
        <v/>
      </c>
      <c r="F434" s="24">
        <f>IF([@[Route ID]]="","",IFERROR(INDEX(tblRoutes[Origin],MATCH([@[Route ID]],tblRoutes[Route ID],0)),"Not Found"))</f>
        <v/>
      </c>
      <c r="G434" s="24">
        <f>IF([@[Route ID]]="","",IFERROR(INDEX(tblRoutes[Destination],MATCH([@[Route ID]],tblRoutes[Route ID],0)),"Not Found"))</f>
        <v/>
      </c>
      <c r="H434" s="28" t="n"/>
      <c r="I434" s="28" t="n"/>
      <c r="J434" s="25">
        <f>IF(OR([@[Start Date/Time]]="",[@[End Date/Time]]=""),"",IFERROR(([@[End Date/Time]]-[@[Start Date/Time]])*24,""))</f>
        <v/>
      </c>
      <c r="K434" s="26" t="n"/>
      <c r="L434" s="24">
        <f>IF([@[Driver ID]]="","",IFERROR(INDEX(tblDrivers[Driver Name],MATCH([@[Driver ID]],tblDrivers[Driver ID],0)),"Not Found"))</f>
        <v/>
      </c>
      <c r="M434" s="26" t="n"/>
      <c r="N434" s="24">
        <f>IF([@[Vehicle ID]]="","",IFERROR(INDEX(tblVehicles[Unit Description],MATCH([@[Vehicle ID]],tblVehicles[Vehicle ID],0)),"Not Found"))</f>
        <v/>
      </c>
      <c r="O434" s="53">
        <f>IF([@[Route ID]]="","",IFERROR(INDEX(tblRoutes[Scheduled Miles],MATCH([@[Route ID]],tblRoutes[Route ID],0)),""))</f>
        <v/>
      </c>
      <c r="P434" s="16">
        <f>IF([@[Route ID]]="","",IFERROR(INDEX(tblRoutes[Planned Stops],MATCH([@[Route ID]],tblRoutes[Route ID],0)),""))</f>
        <v/>
      </c>
      <c r="Q434" s="53">
        <f>IF(OR([@[Scheduled Miles]]="",[@[Vehicle ID]]=""),"",IFERROR([@[Scheduled Miles]]/INDEX(tblVehicles[MPG],MATCH([@[Vehicle ID]],tblVehicles[Vehicle ID],0)),""))</f>
        <v/>
      </c>
      <c r="R434" s="57">
        <f>IF(OR([@[Estimated Gallons]]="",[@[Estimated Hours]]="",[@[Driver ID]]=""),"",IFERROR([@[Estimated Gallons]]*'Settings'!$B$4+[@[Scheduled Miles]]*'Settings'!$B$5+[@[Estimated Hours]]*INDEX(tblDrivers[Hourly Rate],MATCH([@[Driver ID]],tblDrivers[Driver ID],0)),""))</f>
        <v/>
      </c>
      <c r="S434" s="26" t="n"/>
      <c r="T434" s="30" t="n"/>
      <c r="U43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3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3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34" s="23">
        <f>IF(COUNTA([@[Roster ID]],[@[Service Date]],[@[Route ID]],[@[Scheduled Start]],[@[Scheduled End]],[@[Driver ID]],[@[Vehicle ID]],[@Status],[@[Dispatch Notes]])=0,"",IF([@Status]="Canceled","Not Required",IF(AND([@[Driver Check]]="OK",[@[Vehicle Check]]="OK",[@[Schedule Check]]="OK"),"OK","Review")))</f>
        <v/>
      </c>
      <c r="Y434" s="58">
        <f>IF(OR([@[Service Date]]="",[@[Scheduled Start]]=""),"",IFERROR([@[Service Date]]+[@[Scheduled Start]],""))</f>
        <v/>
      </c>
      <c r="Z434" s="58">
        <f>IF(OR([@[Service Date]]="",[@[Scheduled Start]]="",[@[Scheduled End]]=""),"",IFERROR([@[Service Date]]+[@[Scheduled End]]+IF([@[Scheduled End]]&lt;[@[Scheduled Start]],1,0),""))</f>
        <v/>
      </c>
    </row>
    <row r="435">
      <c r="A435" s="26" t="n"/>
      <c r="B435" s="56" t="n"/>
      <c r="C435" s="23">
        <f>IF([@[Service Date]]="","",TEXT([@[Service Date]],"ddd"))</f>
        <v/>
      </c>
      <c r="D435" s="26" t="n"/>
      <c r="E435" s="24">
        <f>IF([@[Route ID]]="","",IFERROR(INDEX(tblRoutes[Route Name],MATCH([@[Route ID]],tblRoutes[Route ID],0)),"Not Found"))</f>
        <v/>
      </c>
      <c r="F435" s="24">
        <f>IF([@[Route ID]]="","",IFERROR(INDEX(tblRoutes[Origin],MATCH([@[Route ID]],tblRoutes[Route ID],0)),"Not Found"))</f>
        <v/>
      </c>
      <c r="G435" s="24">
        <f>IF([@[Route ID]]="","",IFERROR(INDEX(tblRoutes[Destination],MATCH([@[Route ID]],tblRoutes[Route ID],0)),"Not Found"))</f>
        <v/>
      </c>
      <c r="H435" s="28" t="n"/>
      <c r="I435" s="28" t="n"/>
      <c r="J435" s="25">
        <f>IF(OR([@[Start Date/Time]]="",[@[End Date/Time]]=""),"",IFERROR(([@[End Date/Time]]-[@[Start Date/Time]])*24,""))</f>
        <v/>
      </c>
      <c r="K435" s="26" t="n"/>
      <c r="L435" s="24">
        <f>IF([@[Driver ID]]="","",IFERROR(INDEX(tblDrivers[Driver Name],MATCH([@[Driver ID]],tblDrivers[Driver ID],0)),"Not Found"))</f>
        <v/>
      </c>
      <c r="M435" s="26" t="n"/>
      <c r="N435" s="24">
        <f>IF([@[Vehicle ID]]="","",IFERROR(INDEX(tblVehicles[Unit Description],MATCH([@[Vehicle ID]],tblVehicles[Vehicle ID],0)),"Not Found"))</f>
        <v/>
      </c>
      <c r="O435" s="53">
        <f>IF([@[Route ID]]="","",IFERROR(INDEX(tblRoutes[Scheduled Miles],MATCH([@[Route ID]],tblRoutes[Route ID],0)),""))</f>
        <v/>
      </c>
      <c r="P435" s="16">
        <f>IF([@[Route ID]]="","",IFERROR(INDEX(tblRoutes[Planned Stops],MATCH([@[Route ID]],tblRoutes[Route ID],0)),""))</f>
        <v/>
      </c>
      <c r="Q435" s="53">
        <f>IF(OR([@[Scheduled Miles]]="",[@[Vehicle ID]]=""),"",IFERROR([@[Scheduled Miles]]/INDEX(tblVehicles[MPG],MATCH([@[Vehicle ID]],tblVehicles[Vehicle ID],0)),""))</f>
        <v/>
      </c>
      <c r="R435" s="57">
        <f>IF(OR([@[Estimated Gallons]]="",[@[Estimated Hours]]="",[@[Driver ID]]=""),"",IFERROR([@[Estimated Gallons]]*'Settings'!$B$4+[@[Scheduled Miles]]*'Settings'!$B$5+[@[Estimated Hours]]*INDEX(tblDrivers[Hourly Rate],MATCH([@[Driver ID]],tblDrivers[Driver ID],0)),""))</f>
        <v/>
      </c>
      <c r="S435" s="26" t="n"/>
      <c r="T435" s="30" t="n"/>
      <c r="U43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3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3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35" s="23">
        <f>IF(COUNTA([@[Roster ID]],[@[Service Date]],[@[Route ID]],[@[Scheduled Start]],[@[Scheduled End]],[@[Driver ID]],[@[Vehicle ID]],[@Status],[@[Dispatch Notes]])=0,"",IF([@Status]="Canceled","Not Required",IF(AND([@[Driver Check]]="OK",[@[Vehicle Check]]="OK",[@[Schedule Check]]="OK"),"OK","Review")))</f>
        <v/>
      </c>
      <c r="Y435" s="58">
        <f>IF(OR([@[Service Date]]="",[@[Scheduled Start]]=""),"",IFERROR([@[Service Date]]+[@[Scheduled Start]],""))</f>
        <v/>
      </c>
      <c r="Z435" s="58">
        <f>IF(OR([@[Service Date]]="",[@[Scheduled Start]]="",[@[Scheduled End]]=""),"",IFERROR([@[Service Date]]+[@[Scheduled End]]+IF([@[Scheduled End]]&lt;[@[Scheduled Start]],1,0),""))</f>
        <v/>
      </c>
    </row>
    <row r="436">
      <c r="A436" s="26" t="n"/>
      <c r="B436" s="56" t="n"/>
      <c r="C436" s="23">
        <f>IF([@[Service Date]]="","",TEXT([@[Service Date]],"ddd"))</f>
        <v/>
      </c>
      <c r="D436" s="26" t="n"/>
      <c r="E436" s="24">
        <f>IF([@[Route ID]]="","",IFERROR(INDEX(tblRoutes[Route Name],MATCH([@[Route ID]],tblRoutes[Route ID],0)),"Not Found"))</f>
        <v/>
      </c>
      <c r="F436" s="24">
        <f>IF([@[Route ID]]="","",IFERROR(INDEX(tblRoutes[Origin],MATCH([@[Route ID]],tblRoutes[Route ID],0)),"Not Found"))</f>
        <v/>
      </c>
      <c r="G436" s="24">
        <f>IF([@[Route ID]]="","",IFERROR(INDEX(tblRoutes[Destination],MATCH([@[Route ID]],tblRoutes[Route ID],0)),"Not Found"))</f>
        <v/>
      </c>
      <c r="H436" s="28" t="n"/>
      <c r="I436" s="28" t="n"/>
      <c r="J436" s="25">
        <f>IF(OR([@[Start Date/Time]]="",[@[End Date/Time]]=""),"",IFERROR(([@[End Date/Time]]-[@[Start Date/Time]])*24,""))</f>
        <v/>
      </c>
      <c r="K436" s="26" t="n"/>
      <c r="L436" s="24">
        <f>IF([@[Driver ID]]="","",IFERROR(INDEX(tblDrivers[Driver Name],MATCH([@[Driver ID]],tblDrivers[Driver ID],0)),"Not Found"))</f>
        <v/>
      </c>
      <c r="M436" s="26" t="n"/>
      <c r="N436" s="24">
        <f>IF([@[Vehicle ID]]="","",IFERROR(INDEX(tblVehicles[Unit Description],MATCH([@[Vehicle ID]],tblVehicles[Vehicle ID],0)),"Not Found"))</f>
        <v/>
      </c>
      <c r="O436" s="53">
        <f>IF([@[Route ID]]="","",IFERROR(INDEX(tblRoutes[Scheduled Miles],MATCH([@[Route ID]],tblRoutes[Route ID],0)),""))</f>
        <v/>
      </c>
      <c r="P436" s="16">
        <f>IF([@[Route ID]]="","",IFERROR(INDEX(tblRoutes[Planned Stops],MATCH([@[Route ID]],tblRoutes[Route ID],0)),""))</f>
        <v/>
      </c>
      <c r="Q436" s="53">
        <f>IF(OR([@[Scheduled Miles]]="",[@[Vehicle ID]]=""),"",IFERROR([@[Scheduled Miles]]/INDEX(tblVehicles[MPG],MATCH([@[Vehicle ID]],tblVehicles[Vehicle ID],0)),""))</f>
        <v/>
      </c>
      <c r="R436" s="57">
        <f>IF(OR([@[Estimated Gallons]]="",[@[Estimated Hours]]="",[@[Driver ID]]=""),"",IFERROR([@[Estimated Gallons]]*'Settings'!$B$4+[@[Scheduled Miles]]*'Settings'!$B$5+[@[Estimated Hours]]*INDEX(tblDrivers[Hourly Rate],MATCH([@[Driver ID]],tblDrivers[Driver ID],0)),""))</f>
        <v/>
      </c>
      <c r="S436" s="26" t="n"/>
      <c r="T436" s="30" t="n"/>
      <c r="U43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3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3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36" s="23">
        <f>IF(COUNTA([@[Roster ID]],[@[Service Date]],[@[Route ID]],[@[Scheduled Start]],[@[Scheduled End]],[@[Driver ID]],[@[Vehicle ID]],[@Status],[@[Dispatch Notes]])=0,"",IF([@Status]="Canceled","Not Required",IF(AND([@[Driver Check]]="OK",[@[Vehicle Check]]="OK",[@[Schedule Check]]="OK"),"OK","Review")))</f>
        <v/>
      </c>
      <c r="Y436" s="58">
        <f>IF(OR([@[Service Date]]="",[@[Scheduled Start]]=""),"",IFERROR([@[Service Date]]+[@[Scheduled Start]],""))</f>
        <v/>
      </c>
      <c r="Z436" s="58">
        <f>IF(OR([@[Service Date]]="",[@[Scheduled Start]]="",[@[Scheduled End]]=""),"",IFERROR([@[Service Date]]+[@[Scheduled End]]+IF([@[Scheduled End]]&lt;[@[Scheduled Start]],1,0),""))</f>
        <v/>
      </c>
    </row>
    <row r="437">
      <c r="A437" s="26" t="n"/>
      <c r="B437" s="56" t="n"/>
      <c r="C437" s="23">
        <f>IF([@[Service Date]]="","",TEXT([@[Service Date]],"ddd"))</f>
        <v/>
      </c>
      <c r="D437" s="26" t="n"/>
      <c r="E437" s="24">
        <f>IF([@[Route ID]]="","",IFERROR(INDEX(tblRoutes[Route Name],MATCH([@[Route ID]],tblRoutes[Route ID],0)),"Not Found"))</f>
        <v/>
      </c>
      <c r="F437" s="24">
        <f>IF([@[Route ID]]="","",IFERROR(INDEX(tblRoutes[Origin],MATCH([@[Route ID]],tblRoutes[Route ID],0)),"Not Found"))</f>
        <v/>
      </c>
      <c r="G437" s="24">
        <f>IF([@[Route ID]]="","",IFERROR(INDEX(tblRoutes[Destination],MATCH([@[Route ID]],tblRoutes[Route ID],0)),"Not Found"))</f>
        <v/>
      </c>
      <c r="H437" s="28" t="n"/>
      <c r="I437" s="28" t="n"/>
      <c r="J437" s="25">
        <f>IF(OR([@[Start Date/Time]]="",[@[End Date/Time]]=""),"",IFERROR(([@[End Date/Time]]-[@[Start Date/Time]])*24,""))</f>
        <v/>
      </c>
      <c r="K437" s="26" t="n"/>
      <c r="L437" s="24">
        <f>IF([@[Driver ID]]="","",IFERROR(INDEX(tblDrivers[Driver Name],MATCH([@[Driver ID]],tblDrivers[Driver ID],0)),"Not Found"))</f>
        <v/>
      </c>
      <c r="M437" s="26" t="n"/>
      <c r="N437" s="24">
        <f>IF([@[Vehicle ID]]="","",IFERROR(INDEX(tblVehicles[Unit Description],MATCH([@[Vehicle ID]],tblVehicles[Vehicle ID],0)),"Not Found"))</f>
        <v/>
      </c>
      <c r="O437" s="53">
        <f>IF([@[Route ID]]="","",IFERROR(INDEX(tblRoutes[Scheduled Miles],MATCH([@[Route ID]],tblRoutes[Route ID],0)),""))</f>
        <v/>
      </c>
      <c r="P437" s="16">
        <f>IF([@[Route ID]]="","",IFERROR(INDEX(tblRoutes[Planned Stops],MATCH([@[Route ID]],tblRoutes[Route ID],0)),""))</f>
        <v/>
      </c>
      <c r="Q437" s="53">
        <f>IF(OR([@[Scheduled Miles]]="",[@[Vehicle ID]]=""),"",IFERROR([@[Scheduled Miles]]/INDEX(tblVehicles[MPG],MATCH([@[Vehicle ID]],tblVehicles[Vehicle ID],0)),""))</f>
        <v/>
      </c>
      <c r="R437" s="57">
        <f>IF(OR([@[Estimated Gallons]]="",[@[Estimated Hours]]="",[@[Driver ID]]=""),"",IFERROR([@[Estimated Gallons]]*'Settings'!$B$4+[@[Scheduled Miles]]*'Settings'!$B$5+[@[Estimated Hours]]*INDEX(tblDrivers[Hourly Rate],MATCH([@[Driver ID]],tblDrivers[Driver ID],0)),""))</f>
        <v/>
      </c>
      <c r="S437" s="26" t="n"/>
      <c r="T437" s="30" t="n"/>
      <c r="U43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3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3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37" s="23">
        <f>IF(COUNTA([@[Roster ID]],[@[Service Date]],[@[Route ID]],[@[Scheduled Start]],[@[Scheduled End]],[@[Driver ID]],[@[Vehicle ID]],[@Status],[@[Dispatch Notes]])=0,"",IF([@Status]="Canceled","Not Required",IF(AND([@[Driver Check]]="OK",[@[Vehicle Check]]="OK",[@[Schedule Check]]="OK"),"OK","Review")))</f>
        <v/>
      </c>
      <c r="Y437" s="58">
        <f>IF(OR([@[Service Date]]="",[@[Scheduled Start]]=""),"",IFERROR([@[Service Date]]+[@[Scheduled Start]],""))</f>
        <v/>
      </c>
      <c r="Z437" s="58">
        <f>IF(OR([@[Service Date]]="",[@[Scheduled Start]]="",[@[Scheduled End]]=""),"",IFERROR([@[Service Date]]+[@[Scheduled End]]+IF([@[Scheduled End]]&lt;[@[Scheduled Start]],1,0),""))</f>
        <v/>
      </c>
    </row>
    <row r="438">
      <c r="A438" s="26" t="n"/>
      <c r="B438" s="56" t="n"/>
      <c r="C438" s="23">
        <f>IF([@[Service Date]]="","",TEXT([@[Service Date]],"ddd"))</f>
        <v/>
      </c>
      <c r="D438" s="26" t="n"/>
      <c r="E438" s="24">
        <f>IF([@[Route ID]]="","",IFERROR(INDEX(tblRoutes[Route Name],MATCH([@[Route ID]],tblRoutes[Route ID],0)),"Not Found"))</f>
        <v/>
      </c>
      <c r="F438" s="24">
        <f>IF([@[Route ID]]="","",IFERROR(INDEX(tblRoutes[Origin],MATCH([@[Route ID]],tblRoutes[Route ID],0)),"Not Found"))</f>
        <v/>
      </c>
      <c r="G438" s="24">
        <f>IF([@[Route ID]]="","",IFERROR(INDEX(tblRoutes[Destination],MATCH([@[Route ID]],tblRoutes[Route ID],0)),"Not Found"))</f>
        <v/>
      </c>
      <c r="H438" s="28" t="n"/>
      <c r="I438" s="28" t="n"/>
      <c r="J438" s="25">
        <f>IF(OR([@[Start Date/Time]]="",[@[End Date/Time]]=""),"",IFERROR(([@[End Date/Time]]-[@[Start Date/Time]])*24,""))</f>
        <v/>
      </c>
      <c r="K438" s="26" t="n"/>
      <c r="L438" s="24">
        <f>IF([@[Driver ID]]="","",IFERROR(INDEX(tblDrivers[Driver Name],MATCH([@[Driver ID]],tblDrivers[Driver ID],0)),"Not Found"))</f>
        <v/>
      </c>
      <c r="M438" s="26" t="n"/>
      <c r="N438" s="24">
        <f>IF([@[Vehicle ID]]="","",IFERROR(INDEX(tblVehicles[Unit Description],MATCH([@[Vehicle ID]],tblVehicles[Vehicle ID],0)),"Not Found"))</f>
        <v/>
      </c>
      <c r="O438" s="53">
        <f>IF([@[Route ID]]="","",IFERROR(INDEX(tblRoutes[Scheduled Miles],MATCH([@[Route ID]],tblRoutes[Route ID],0)),""))</f>
        <v/>
      </c>
      <c r="P438" s="16">
        <f>IF([@[Route ID]]="","",IFERROR(INDEX(tblRoutes[Planned Stops],MATCH([@[Route ID]],tblRoutes[Route ID],0)),""))</f>
        <v/>
      </c>
      <c r="Q438" s="53">
        <f>IF(OR([@[Scheduled Miles]]="",[@[Vehicle ID]]=""),"",IFERROR([@[Scheduled Miles]]/INDEX(tblVehicles[MPG],MATCH([@[Vehicle ID]],tblVehicles[Vehicle ID],0)),""))</f>
        <v/>
      </c>
      <c r="R438" s="57">
        <f>IF(OR([@[Estimated Gallons]]="",[@[Estimated Hours]]="",[@[Driver ID]]=""),"",IFERROR([@[Estimated Gallons]]*'Settings'!$B$4+[@[Scheduled Miles]]*'Settings'!$B$5+[@[Estimated Hours]]*INDEX(tblDrivers[Hourly Rate],MATCH([@[Driver ID]],tblDrivers[Driver ID],0)),""))</f>
        <v/>
      </c>
      <c r="S438" s="26" t="n"/>
      <c r="T438" s="30" t="n"/>
      <c r="U43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3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3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38" s="23">
        <f>IF(COUNTA([@[Roster ID]],[@[Service Date]],[@[Route ID]],[@[Scheduled Start]],[@[Scheduled End]],[@[Driver ID]],[@[Vehicle ID]],[@Status],[@[Dispatch Notes]])=0,"",IF([@Status]="Canceled","Not Required",IF(AND([@[Driver Check]]="OK",[@[Vehicle Check]]="OK",[@[Schedule Check]]="OK"),"OK","Review")))</f>
        <v/>
      </c>
      <c r="Y438" s="58">
        <f>IF(OR([@[Service Date]]="",[@[Scheduled Start]]=""),"",IFERROR([@[Service Date]]+[@[Scheduled Start]],""))</f>
        <v/>
      </c>
      <c r="Z438" s="58">
        <f>IF(OR([@[Service Date]]="",[@[Scheduled Start]]="",[@[Scheduled End]]=""),"",IFERROR([@[Service Date]]+[@[Scheduled End]]+IF([@[Scheduled End]]&lt;[@[Scheduled Start]],1,0),""))</f>
        <v/>
      </c>
    </row>
    <row r="439">
      <c r="A439" s="26" t="n"/>
      <c r="B439" s="56" t="n"/>
      <c r="C439" s="23">
        <f>IF([@[Service Date]]="","",TEXT([@[Service Date]],"ddd"))</f>
        <v/>
      </c>
      <c r="D439" s="26" t="n"/>
      <c r="E439" s="24">
        <f>IF([@[Route ID]]="","",IFERROR(INDEX(tblRoutes[Route Name],MATCH([@[Route ID]],tblRoutes[Route ID],0)),"Not Found"))</f>
        <v/>
      </c>
      <c r="F439" s="24">
        <f>IF([@[Route ID]]="","",IFERROR(INDEX(tblRoutes[Origin],MATCH([@[Route ID]],tblRoutes[Route ID],0)),"Not Found"))</f>
        <v/>
      </c>
      <c r="G439" s="24">
        <f>IF([@[Route ID]]="","",IFERROR(INDEX(tblRoutes[Destination],MATCH([@[Route ID]],tblRoutes[Route ID],0)),"Not Found"))</f>
        <v/>
      </c>
      <c r="H439" s="28" t="n"/>
      <c r="I439" s="28" t="n"/>
      <c r="J439" s="25">
        <f>IF(OR([@[Start Date/Time]]="",[@[End Date/Time]]=""),"",IFERROR(([@[End Date/Time]]-[@[Start Date/Time]])*24,""))</f>
        <v/>
      </c>
      <c r="K439" s="26" t="n"/>
      <c r="L439" s="24">
        <f>IF([@[Driver ID]]="","",IFERROR(INDEX(tblDrivers[Driver Name],MATCH([@[Driver ID]],tblDrivers[Driver ID],0)),"Not Found"))</f>
        <v/>
      </c>
      <c r="M439" s="26" t="n"/>
      <c r="N439" s="24">
        <f>IF([@[Vehicle ID]]="","",IFERROR(INDEX(tblVehicles[Unit Description],MATCH([@[Vehicle ID]],tblVehicles[Vehicle ID],0)),"Not Found"))</f>
        <v/>
      </c>
      <c r="O439" s="53">
        <f>IF([@[Route ID]]="","",IFERROR(INDEX(tblRoutes[Scheduled Miles],MATCH([@[Route ID]],tblRoutes[Route ID],0)),""))</f>
        <v/>
      </c>
      <c r="P439" s="16">
        <f>IF([@[Route ID]]="","",IFERROR(INDEX(tblRoutes[Planned Stops],MATCH([@[Route ID]],tblRoutes[Route ID],0)),""))</f>
        <v/>
      </c>
      <c r="Q439" s="53">
        <f>IF(OR([@[Scheduled Miles]]="",[@[Vehicle ID]]=""),"",IFERROR([@[Scheduled Miles]]/INDEX(tblVehicles[MPG],MATCH([@[Vehicle ID]],tblVehicles[Vehicle ID],0)),""))</f>
        <v/>
      </c>
      <c r="R439" s="57">
        <f>IF(OR([@[Estimated Gallons]]="",[@[Estimated Hours]]="",[@[Driver ID]]=""),"",IFERROR([@[Estimated Gallons]]*'Settings'!$B$4+[@[Scheduled Miles]]*'Settings'!$B$5+[@[Estimated Hours]]*INDEX(tblDrivers[Hourly Rate],MATCH([@[Driver ID]],tblDrivers[Driver ID],0)),""))</f>
        <v/>
      </c>
      <c r="S439" s="26" t="n"/>
      <c r="T439" s="30" t="n"/>
      <c r="U43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3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3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39" s="23">
        <f>IF(COUNTA([@[Roster ID]],[@[Service Date]],[@[Route ID]],[@[Scheduled Start]],[@[Scheduled End]],[@[Driver ID]],[@[Vehicle ID]],[@Status],[@[Dispatch Notes]])=0,"",IF([@Status]="Canceled","Not Required",IF(AND([@[Driver Check]]="OK",[@[Vehicle Check]]="OK",[@[Schedule Check]]="OK"),"OK","Review")))</f>
        <v/>
      </c>
      <c r="Y439" s="58">
        <f>IF(OR([@[Service Date]]="",[@[Scheduled Start]]=""),"",IFERROR([@[Service Date]]+[@[Scheduled Start]],""))</f>
        <v/>
      </c>
      <c r="Z439" s="58">
        <f>IF(OR([@[Service Date]]="",[@[Scheduled Start]]="",[@[Scheduled End]]=""),"",IFERROR([@[Service Date]]+[@[Scheduled End]]+IF([@[Scheduled End]]&lt;[@[Scheduled Start]],1,0),""))</f>
        <v/>
      </c>
    </row>
    <row r="440">
      <c r="A440" s="26" t="n"/>
      <c r="B440" s="56" t="n"/>
      <c r="C440" s="23">
        <f>IF([@[Service Date]]="","",TEXT([@[Service Date]],"ddd"))</f>
        <v/>
      </c>
      <c r="D440" s="26" t="n"/>
      <c r="E440" s="24">
        <f>IF([@[Route ID]]="","",IFERROR(INDEX(tblRoutes[Route Name],MATCH([@[Route ID]],tblRoutes[Route ID],0)),"Not Found"))</f>
        <v/>
      </c>
      <c r="F440" s="24">
        <f>IF([@[Route ID]]="","",IFERROR(INDEX(tblRoutes[Origin],MATCH([@[Route ID]],tblRoutes[Route ID],0)),"Not Found"))</f>
        <v/>
      </c>
      <c r="G440" s="24">
        <f>IF([@[Route ID]]="","",IFERROR(INDEX(tblRoutes[Destination],MATCH([@[Route ID]],tblRoutes[Route ID],0)),"Not Found"))</f>
        <v/>
      </c>
      <c r="H440" s="28" t="n"/>
      <c r="I440" s="28" t="n"/>
      <c r="J440" s="25">
        <f>IF(OR([@[Start Date/Time]]="",[@[End Date/Time]]=""),"",IFERROR(([@[End Date/Time]]-[@[Start Date/Time]])*24,""))</f>
        <v/>
      </c>
      <c r="K440" s="26" t="n"/>
      <c r="L440" s="24">
        <f>IF([@[Driver ID]]="","",IFERROR(INDEX(tblDrivers[Driver Name],MATCH([@[Driver ID]],tblDrivers[Driver ID],0)),"Not Found"))</f>
        <v/>
      </c>
      <c r="M440" s="26" t="n"/>
      <c r="N440" s="24">
        <f>IF([@[Vehicle ID]]="","",IFERROR(INDEX(tblVehicles[Unit Description],MATCH([@[Vehicle ID]],tblVehicles[Vehicle ID],0)),"Not Found"))</f>
        <v/>
      </c>
      <c r="O440" s="53">
        <f>IF([@[Route ID]]="","",IFERROR(INDEX(tblRoutes[Scheduled Miles],MATCH([@[Route ID]],tblRoutes[Route ID],0)),""))</f>
        <v/>
      </c>
      <c r="P440" s="16">
        <f>IF([@[Route ID]]="","",IFERROR(INDEX(tblRoutes[Planned Stops],MATCH([@[Route ID]],tblRoutes[Route ID],0)),""))</f>
        <v/>
      </c>
      <c r="Q440" s="53">
        <f>IF(OR([@[Scheduled Miles]]="",[@[Vehicle ID]]=""),"",IFERROR([@[Scheduled Miles]]/INDEX(tblVehicles[MPG],MATCH([@[Vehicle ID]],tblVehicles[Vehicle ID],0)),""))</f>
        <v/>
      </c>
      <c r="R440" s="57">
        <f>IF(OR([@[Estimated Gallons]]="",[@[Estimated Hours]]="",[@[Driver ID]]=""),"",IFERROR([@[Estimated Gallons]]*'Settings'!$B$4+[@[Scheduled Miles]]*'Settings'!$B$5+[@[Estimated Hours]]*INDEX(tblDrivers[Hourly Rate],MATCH([@[Driver ID]],tblDrivers[Driver ID],0)),""))</f>
        <v/>
      </c>
      <c r="S440" s="26" t="n"/>
      <c r="T440" s="30" t="n"/>
      <c r="U44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4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4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40" s="23">
        <f>IF(COUNTA([@[Roster ID]],[@[Service Date]],[@[Route ID]],[@[Scheduled Start]],[@[Scheduled End]],[@[Driver ID]],[@[Vehicle ID]],[@Status],[@[Dispatch Notes]])=0,"",IF([@Status]="Canceled","Not Required",IF(AND([@[Driver Check]]="OK",[@[Vehicle Check]]="OK",[@[Schedule Check]]="OK"),"OK","Review")))</f>
        <v/>
      </c>
      <c r="Y440" s="58">
        <f>IF(OR([@[Service Date]]="",[@[Scheduled Start]]=""),"",IFERROR([@[Service Date]]+[@[Scheduled Start]],""))</f>
        <v/>
      </c>
      <c r="Z440" s="58">
        <f>IF(OR([@[Service Date]]="",[@[Scheduled Start]]="",[@[Scheduled End]]=""),"",IFERROR([@[Service Date]]+[@[Scheduled End]]+IF([@[Scheduled End]]&lt;[@[Scheduled Start]],1,0),""))</f>
        <v/>
      </c>
    </row>
    <row r="441">
      <c r="A441" s="26" t="n"/>
      <c r="B441" s="56" t="n"/>
      <c r="C441" s="23">
        <f>IF([@[Service Date]]="","",TEXT([@[Service Date]],"ddd"))</f>
        <v/>
      </c>
      <c r="D441" s="26" t="n"/>
      <c r="E441" s="24">
        <f>IF([@[Route ID]]="","",IFERROR(INDEX(tblRoutes[Route Name],MATCH([@[Route ID]],tblRoutes[Route ID],0)),"Not Found"))</f>
        <v/>
      </c>
      <c r="F441" s="24">
        <f>IF([@[Route ID]]="","",IFERROR(INDEX(tblRoutes[Origin],MATCH([@[Route ID]],tblRoutes[Route ID],0)),"Not Found"))</f>
        <v/>
      </c>
      <c r="G441" s="24">
        <f>IF([@[Route ID]]="","",IFERROR(INDEX(tblRoutes[Destination],MATCH([@[Route ID]],tblRoutes[Route ID],0)),"Not Found"))</f>
        <v/>
      </c>
      <c r="H441" s="28" t="n"/>
      <c r="I441" s="28" t="n"/>
      <c r="J441" s="25">
        <f>IF(OR([@[Start Date/Time]]="",[@[End Date/Time]]=""),"",IFERROR(([@[End Date/Time]]-[@[Start Date/Time]])*24,""))</f>
        <v/>
      </c>
      <c r="K441" s="26" t="n"/>
      <c r="L441" s="24">
        <f>IF([@[Driver ID]]="","",IFERROR(INDEX(tblDrivers[Driver Name],MATCH([@[Driver ID]],tblDrivers[Driver ID],0)),"Not Found"))</f>
        <v/>
      </c>
      <c r="M441" s="26" t="n"/>
      <c r="N441" s="24">
        <f>IF([@[Vehicle ID]]="","",IFERROR(INDEX(tblVehicles[Unit Description],MATCH([@[Vehicle ID]],tblVehicles[Vehicle ID],0)),"Not Found"))</f>
        <v/>
      </c>
      <c r="O441" s="53">
        <f>IF([@[Route ID]]="","",IFERROR(INDEX(tblRoutes[Scheduled Miles],MATCH([@[Route ID]],tblRoutes[Route ID],0)),""))</f>
        <v/>
      </c>
      <c r="P441" s="16">
        <f>IF([@[Route ID]]="","",IFERROR(INDEX(tblRoutes[Planned Stops],MATCH([@[Route ID]],tblRoutes[Route ID],0)),""))</f>
        <v/>
      </c>
      <c r="Q441" s="53">
        <f>IF(OR([@[Scheduled Miles]]="",[@[Vehicle ID]]=""),"",IFERROR([@[Scheduled Miles]]/INDEX(tblVehicles[MPG],MATCH([@[Vehicle ID]],tblVehicles[Vehicle ID],0)),""))</f>
        <v/>
      </c>
      <c r="R441" s="57">
        <f>IF(OR([@[Estimated Gallons]]="",[@[Estimated Hours]]="",[@[Driver ID]]=""),"",IFERROR([@[Estimated Gallons]]*'Settings'!$B$4+[@[Scheduled Miles]]*'Settings'!$B$5+[@[Estimated Hours]]*INDEX(tblDrivers[Hourly Rate],MATCH([@[Driver ID]],tblDrivers[Driver ID],0)),""))</f>
        <v/>
      </c>
      <c r="S441" s="26" t="n"/>
      <c r="T441" s="30" t="n"/>
      <c r="U44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4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4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41" s="23">
        <f>IF(COUNTA([@[Roster ID]],[@[Service Date]],[@[Route ID]],[@[Scheduled Start]],[@[Scheduled End]],[@[Driver ID]],[@[Vehicle ID]],[@Status],[@[Dispatch Notes]])=0,"",IF([@Status]="Canceled","Not Required",IF(AND([@[Driver Check]]="OK",[@[Vehicle Check]]="OK",[@[Schedule Check]]="OK"),"OK","Review")))</f>
        <v/>
      </c>
      <c r="Y441" s="58">
        <f>IF(OR([@[Service Date]]="",[@[Scheduled Start]]=""),"",IFERROR([@[Service Date]]+[@[Scheduled Start]],""))</f>
        <v/>
      </c>
      <c r="Z441" s="58">
        <f>IF(OR([@[Service Date]]="",[@[Scheduled Start]]="",[@[Scheduled End]]=""),"",IFERROR([@[Service Date]]+[@[Scheduled End]]+IF([@[Scheduled End]]&lt;[@[Scheduled Start]],1,0),""))</f>
        <v/>
      </c>
    </row>
    <row r="442">
      <c r="A442" s="26" t="n"/>
      <c r="B442" s="56" t="n"/>
      <c r="C442" s="23">
        <f>IF([@[Service Date]]="","",TEXT([@[Service Date]],"ddd"))</f>
        <v/>
      </c>
      <c r="D442" s="26" t="n"/>
      <c r="E442" s="24">
        <f>IF([@[Route ID]]="","",IFERROR(INDEX(tblRoutes[Route Name],MATCH([@[Route ID]],tblRoutes[Route ID],0)),"Not Found"))</f>
        <v/>
      </c>
      <c r="F442" s="24">
        <f>IF([@[Route ID]]="","",IFERROR(INDEX(tblRoutes[Origin],MATCH([@[Route ID]],tblRoutes[Route ID],0)),"Not Found"))</f>
        <v/>
      </c>
      <c r="G442" s="24">
        <f>IF([@[Route ID]]="","",IFERROR(INDEX(tblRoutes[Destination],MATCH([@[Route ID]],tblRoutes[Route ID],0)),"Not Found"))</f>
        <v/>
      </c>
      <c r="H442" s="28" t="n"/>
      <c r="I442" s="28" t="n"/>
      <c r="J442" s="25">
        <f>IF(OR([@[Start Date/Time]]="",[@[End Date/Time]]=""),"",IFERROR(([@[End Date/Time]]-[@[Start Date/Time]])*24,""))</f>
        <v/>
      </c>
      <c r="K442" s="26" t="n"/>
      <c r="L442" s="24">
        <f>IF([@[Driver ID]]="","",IFERROR(INDEX(tblDrivers[Driver Name],MATCH([@[Driver ID]],tblDrivers[Driver ID],0)),"Not Found"))</f>
        <v/>
      </c>
      <c r="M442" s="26" t="n"/>
      <c r="N442" s="24">
        <f>IF([@[Vehicle ID]]="","",IFERROR(INDEX(tblVehicles[Unit Description],MATCH([@[Vehicle ID]],tblVehicles[Vehicle ID],0)),"Not Found"))</f>
        <v/>
      </c>
      <c r="O442" s="53">
        <f>IF([@[Route ID]]="","",IFERROR(INDEX(tblRoutes[Scheduled Miles],MATCH([@[Route ID]],tblRoutes[Route ID],0)),""))</f>
        <v/>
      </c>
      <c r="P442" s="16">
        <f>IF([@[Route ID]]="","",IFERROR(INDEX(tblRoutes[Planned Stops],MATCH([@[Route ID]],tblRoutes[Route ID],0)),""))</f>
        <v/>
      </c>
      <c r="Q442" s="53">
        <f>IF(OR([@[Scheduled Miles]]="",[@[Vehicle ID]]=""),"",IFERROR([@[Scheduled Miles]]/INDEX(tblVehicles[MPG],MATCH([@[Vehicle ID]],tblVehicles[Vehicle ID],0)),""))</f>
        <v/>
      </c>
      <c r="R442" s="57">
        <f>IF(OR([@[Estimated Gallons]]="",[@[Estimated Hours]]="",[@[Driver ID]]=""),"",IFERROR([@[Estimated Gallons]]*'Settings'!$B$4+[@[Scheduled Miles]]*'Settings'!$B$5+[@[Estimated Hours]]*INDEX(tblDrivers[Hourly Rate],MATCH([@[Driver ID]],tblDrivers[Driver ID],0)),""))</f>
        <v/>
      </c>
      <c r="S442" s="26" t="n"/>
      <c r="T442" s="30" t="n"/>
      <c r="U44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4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4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42" s="23">
        <f>IF(COUNTA([@[Roster ID]],[@[Service Date]],[@[Route ID]],[@[Scheduled Start]],[@[Scheduled End]],[@[Driver ID]],[@[Vehicle ID]],[@Status],[@[Dispatch Notes]])=0,"",IF([@Status]="Canceled","Not Required",IF(AND([@[Driver Check]]="OK",[@[Vehicle Check]]="OK",[@[Schedule Check]]="OK"),"OK","Review")))</f>
        <v/>
      </c>
      <c r="Y442" s="58">
        <f>IF(OR([@[Service Date]]="",[@[Scheduled Start]]=""),"",IFERROR([@[Service Date]]+[@[Scheduled Start]],""))</f>
        <v/>
      </c>
      <c r="Z442" s="58">
        <f>IF(OR([@[Service Date]]="",[@[Scheduled Start]]="",[@[Scheduled End]]=""),"",IFERROR([@[Service Date]]+[@[Scheduled End]]+IF([@[Scheduled End]]&lt;[@[Scheduled Start]],1,0),""))</f>
        <v/>
      </c>
    </row>
    <row r="443">
      <c r="A443" s="26" t="n"/>
      <c r="B443" s="56" t="n"/>
      <c r="C443" s="23">
        <f>IF([@[Service Date]]="","",TEXT([@[Service Date]],"ddd"))</f>
        <v/>
      </c>
      <c r="D443" s="26" t="n"/>
      <c r="E443" s="24">
        <f>IF([@[Route ID]]="","",IFERROR(INDEX(tblRoutes[Route Name],MATCH([@[Route ID]],tblRoutes[Route ID],0)),"Not Found"))</f>
        <v/>
      </c>
      <c r="F443" s="24">
        <f>IF([@[Route ID]]="","",IFERROR(INDEX(tblRoutes[Origin],MATCH([@[Route ID]],tblRoutes[Route ID],0)),"Not Found"))</f>
        <v/>
      </c>
      <c r="G443" s="24">
        <f>IF([@[Route ID]]="","",IFERROR(INDEX(tblRoutes[Destination],MATCH([@[Route ID]],tblRoutes[Route ID],0)),"Not Found"))</f>
        <v/>
      </c>
      <c r="H443" s="28" t="n"/>
      <c r="I443" s="28" t="n"/>
      <c r="J443" s="25">
        <f>IF(OR([@[Start Date/Time]]="",[@[End Date/Time]]=""),"",IFERROR(([@[End Date/Time]]-[@[Start Date/Time]])*24,""))</f>
        <v/>
      </c>
      <c r="K443" s="26" t="n"/>
      <c r="L443" s="24">
        <f>IF([@[Driver ID]]="","",IFERROR(INDEX(tblDrivers[Driver Name],MATCH([@[Driver ID]],tblDrivers[Driver ID],0)),"Not Found"))</f>
        <v/>
      </c>
      <c r="M443" s="26" t="n"/>
      <c r="N443" s="24">
        <f>IF([@[Vehicle ID]]="","",IFERROR(INDEX(tblVehicles[Unit Description],MATCH([@[Vehicle ID]],tblVehicles[Vehicle ID],0)),"Not Found"))</f>
        <v/>
      </c>
      <c r="O443" s="53">
        <f>IF([@[Route ID]]="","",IFERROR(INDEX(tblRoutes[Scheduled Miles],MATCH([@[Route ID]],tblRoutes[Route ID],0)),""))</f>
        <v/>
      </c>
      <c r="P443" s="16">
        <f>IF([@[Route ID]]="","",IFERROR(INDEX(tblRoutes[Planned Stops],MATCH([@[Route ID]],tblRoutes[Route ID],0)),""))</f>
        <v/>
      </c>
      <c r="Q443" s="53">
        <f>IF(OR([@[Scheduled Miles]]="",[@[Vehicle ID]]=""),"",IFERROR([@[Scheduled Miles]]/INDEX(tblVehicles[MPG],MATCH([@[Vehicle ID]],tblVehicles[Vehicle ID],0)),""))</f>
        <v/>
      </c>
      <c r="R443" s="57">
        <f>IF(OR([@[Estimated Gallons]]="",[@[Estimated Hours]]="",[@[Driver ID]]=""),"",IFERROR([@[Estimated Gallons]]*'Settings'!$B$4+[@[Scheduled Miles]]*'Settings'!$B$5+[@[Estimated Hours]]*INDEX(tblDrivers[Hourly Rate],MATCH([@[Driver ID]],tblDrivers[Driver ID],0)),""))</f>
        <v/>
      </c>
      <c r="S443" s="26" t="n"/>
      <c r="T443" s="30" t="n"/>
      <c r="U44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4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4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43" s="23">
        <f>IF(COUNTA([@[Roster ID]],[@[Service Date]],[@[Route ID]],[@[Scheduled Start]],[@[Scheduled End]],[@[Driver ID]],[@[Vehicle ID]],[@Status],[@[Dispatch Notes]])=0,"",IF([@Status]="Canceled","Not Required",IF(AND([@[Driver Check]]="OK",[@[Vehicle Check]]="OK",[@[Schedule Check]]="OK"),"OK","Review")))</f>
        <v/>
      </c>
      <c r="Y443" s="58">
        <f>IF(OR([@[Service Date]]="",[@[Scheduled Start]]=""),"",IFERROR([@[Service Date]]+[@[Scheduled Start]],""))</f>
        <v/>
      </c>
      <c r="Z443" s="58">
        <f>IF(OR([@[Service Date]]="",[@[Scheduled Start]]="",[@[Scheduled End]]=""),"",IFERROR([@[Service Date]]+[@[Scheduled End]]+IF([@[Scheduled End]]&lt;[@[Scheduled Start]],1,0),""))</f>
        <v/>
      </c>
    </row>
    <row r="444">
      <c r="A444" s="26" t="n"/>
      <c r="B444" s="56" t="n"/>
      <c r="C444" s="23">
        <f>IF([@[Service Date]]="","",TEXT([@[Service Date]],"ddd"))</f>
        <v/>
      </c>
      <c r="D444" s="26" t="n"/>
      <c r="E444" s="24">
        <f>IF([@[Route ID]]="","",IFERROR(INDEX(tblRoutes[Route Name],MATCH([@[Route ID]],tblRoutes[Route ID],0)),"Not Found"))</f>
        <v/>
      </c>
      <c r="F444" s="24">
        <f>IF([@[Route ID]]="","",IFERROR(INDEX(tblRoutes[Origin],MATCH([@[Route ID]],tblRoutes[Route ID],0)),"Not Found"))</f>
        <v/>
      </c>
      <c r="G444" s="24">
        <f>IF([@[Route ID]]="","",IFERROR(INDEX(tblRoutes[Destination],MATCH([@[Route ID]],tblRoutes[Route ID],0)),"Not Found"))</f>
        <v/>
      </c>
      <c r="H444" s="28" t="n"/>
      <c r="I444" s="28" t="n"/>
      <c r="J444" s="25">
        <f>IF(OR([@[Start Date/Time]]="",[@[End Date/Time]]=""),"",IFERROR(([@[End Date/Time]]-[@[Start Date/Time]])*24,""))</f>
        <v/>
      </c>
      <c r="K444" s="26" t="n"/>
      <c r="L444" s="24">
        <f>IF([@[Driver ID]]="","",IFERROR(INDEX(tblDrivers[Driver Name],MATCH([@[Driver ID]],tblDrivers[Driver ID],0)),"Not Found"))</f>
        <v/>
      </c>
      <c r="M444" s="26" t="n"/>
      <c r="N444" s="24">
        <f>IF([@[Vehicle ID]]="","",IFERROR(INDEX(tblVehicles[Unit Description],MATCH([@[Vehicle ID]],tblVehicles[Vehicle ID],0)),"Not Found"))</f>
        <v/>
      </c>
      <c r="O444" s="53">
        <f>IF([@[Route ID]]="","",IFERROR(INDEX(tblRoutes[Scheduled Miles],MATCH([@[Route ID]],tblRoutes[Route ID],0)),""))</f>
        <v/>
      </c>
      <c r="P444" s="16">
        <f>IF([@[Route ID]]="","",IFERROR(INDEX(tblRoutes[Planned Stops],MATCH([@[Route ID]],tblRoutes[Route ID],0)),""))</f>
        <v/>
      </c>
      <c r="Q444" s="53">
        <f>IF(OR([@[Scheduled Miles]]="",[@[Vehicle ID]]=""),"",IFERROR([@[Scheduled Miles]]/INDEX(tblVehicles[MPG],MATCH([@[Vehicle ID]],tblVehicles[Vehicle ID],0)),""))</f>
        <v/>
      </c>
      <c r="R444" s="57">
        <f>IF(OR([@[Estimated Gallons]]="",[@[Estimated Hours]]="",[@[Driver ID]]=""),"",IFERROR([@[Estimated Gallons]]*'Settings'!$B$4+[@[Scheduled Miles]]*'Settings'!$B$5+[@[Estimated Hours]]*INDEX(tblDrivers[Hourly Rate],MATCH([@[Driver ID]],tblDrivers[Driver ID],0)),""))</f>
        <v/>
      </c>
      <c r="S444" s="26" t="n"/>
      <c r="T444" s="30" t="n"/>
      <c r="U44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4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4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44" s="23">
        <f>IF(COUNTA([@[Roster ID]],[@[Service Date]],[@[Route ID]],[@[Scheduled Start]],[@[Scheduled End]],[@[Driver ID]],[@[Vehicle ID]],[@Status],[@[Dispatch Notes]])=0,"",IF([@Status]="Canceled","Not Required",IF(AND([@[Driver Check]]="OK",[@[Vehicle Check]]="OK",[@[Schedule Check]]="OK"),"OK","Review")))</f>
        <v/>
      </c>
      <c r="Y444" s="58">
        <f>IF(OR([@[Service Date]]="",[@[Scheduled Start]]=""),"",IFERROR([@[Service Date]]+[@[Scheduled Start]],""))</f>
        <v/>
      </c>
      <c r="Z444" s="58">
        <f>IF(OR([@[Service Date]]="",[@[Scheduled Start]]="",[@[Scheduled End]]=""),"",IFERROR([@[Service Date]]+[@[Scheduled End]]+IF([@[Scheduled End]]&lt;[@[Scheduled Start]],1,0),""))</f>
        <v/>
      </c>
    </row>
    <row r="445">
      <c r="A445" s="26" t="n"/>
      <c r="B445" s="56" t="n"/>
      <c r="C445" s="23">
        <f>IF([@[Service Date]]="","",TEXT([@[Service Date]],"ddd"))</f>
        <v/>
      </c>
      <c r="D445" s="26" t="n"/>
      <c r="E445" s="24">
        <f>IF([@[Route ID]]="","",IFERROR(INDEX(tblRoutes[Route Name],MATCH([@[Route ID]],tblRoutes[Route ID],0)),"Not Found"))</f>
        <v/>
      </c>
      <c r="F445" s="24">
        <f>IF([@[Route ID]]="","",IFERROR(INDEX(tblRoutes[Origin],MATCH([@[Route ID]],tblRoutes[Route ID],0)),"Not Found"))</f>
        <v/>
      </c>
      <c r="G445" s="24">
        <f>IF([@[Route ID]]="","",IFERROR(INDEX(tblRoutes[Destination],MATCH([@[Route ID]],tblRoutes[Route ID],0)),"Not Found"))</f>
        <v/>
      </c>
      <c r="H445" s="28" t="n"/>
      <c r="I445" s="28" t="n"/>
      <c r="J445" s="25">
        <f>IF(OR([@[Start Date/Time]]="",[@[End Date/Time]]=""),"",IFERROR(([@[End Date/Time]]-[@[Start Date/Time]])*24,""))</f>
        <v/>
      </c>
      <c r="K445" s="26" t="n"/>
      <c r="L445" s="24">
        <f>IF([@[Driver ID]]="","",IFERROR(INDEX(tblDrivers[Driver Name],MATCH([@[Driver ID]],tblDrivers[Driver ID],0)),"Not Found"))</f>
        <v/>
      </c>
      <c r="M445" s="26" t="n"/>
      <c r="N445" s="24">
        <f>IF([@[Vehicle ID]]="","",IFERROR(INDEX(tblVehicles[Unit Description],MATCH([@[Vehicle ID]],tblVehicles[Vehicle ID],0)),"Not Found"))</f>
        <v/>
      </c>
      <c r="O445" s="53">
        <f>IF([@[Route ID]]="","",IFERROR(INDEX(tblRoutes[Scheduled Miles],MATCH([@[Route ID]],tblRoutes[Route ID],0)),""))</f>
        <v/>
      </c>
      <c r="P445" s="16">
        <f>IF([@[Route ID]]="","",IFERROR(INDEX(tblRoutes[Planned Stops],MATCH([@[Route ID]],tblRoutes[Route ID],0)),""))</f>
        <v/>
      </c>
      <c r="Q445" s="53">
        <f>IF(OR([@[Scheduled Miles]]="",[@[Vehicle ID]]=""),"",IFERROR([@[Scheduled Miles]]/INDEX(tblVehicles[MPG],MATCH([@[Vehicle ID]],tblVehicles[Vehicle ID],0)),""))</f>
        <v/>
      </c>
      <c r="R445" s="57">
        <f>IF(OR([@[Estimated Gallons]]="",[@[Estimated Hours]]="",[@[Driver ID]]=""),"",IFERROR([@[Estimated Gallons]]*'Settings'!$B$4+[@[Scheduled Miles]]*'Settings'!$B$5+[@[Estimated Hours]]*INDEX(tblDrivers[Hourly Rate],MATCH([@[Driver ID]],tblDrivers[Driver ID],0)),""))</f>
        <v/>
      </c>
      <c r="S445" s="26" t="n"/>
      <c r="T445" s="30" t="n"/>
      <c r="U44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4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4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45" s="23">
        <f>IF(COUNTA([@[Roster ID]],[@[Service Date]],[@[Route ID]],[@[Scheduled Start]],[@[Scheduled End]],[@[Driver ID]],[@[Vehicle ID]],[@Status],[@[Dispatch Notes]])=0,"",IF([@Status]="Canceled","Not Required",IF(AND([@[Driver Check]]="OK",[@[Vehicle Check]]="OK",[@[Schedule Check]]="OK"),"OK","Review")))</f>
        <v/>
      </c>
      <c r="Y445" s="58">
        <f>IF(OR([@[Service Date]]="",[@[Scheduled Start]]=""),"",IFERROR([@[Service Date]]+[@[Scheduled Start]],""))</f>
        <v/>
      </c>
      <c r="Z445" s="58">
        <f>IF(OR([@[Service Date]]="",[@[Scheduled Start]]="",[@[Scheduled End]]=""),"",IFERROR([@[Service Date]]+[@[Scheduled End]]+IF([@[Scheduled End]]&lt;[@[Scheduled Start]],1,0),""))</f>
        <v/>
      </c>
    </row>
    <row r="446">
      <c r="A446" s="26" t="n"/>
      <c r="B446" s="56" t="n"/>
      <c r="C446" s="23">
        <f>IF([@[Service Date]]="","",TEXT([@[Service Date]],"ddd"))</f>
        <v/>
      </c>
      <c r="D446" s="26" t="n"/>
      <c r="E446" s="24">
        <f>IF([@[Route ID]]="","",IFERROR(INDEX(tblRoutes[Route Name],MATCH([@[Route ID]],tblRoutes[Route ID],0)),"Not Found"))</f>
        <v/>
      </c>
      <c r="F446" s="24">
        <f>IF([@[Route ID]]="","",IFERROR(INDEX(tblRoutes[Origin],MATCH([@[Route ID]],tblRoutes[Route ID],0)),"Not Found"))</f>
        <v/>
      </c>
      <c r="G446" s="24">
        <f>IF([@[Route ID]]="","",IFERROR(INDEX(tblRoutes[Destination],MATCH([@[Route ID]],tblRoutes[Route ID],0)),"Not Found"))</f>
        <v/>
      </c>
      <c r="H446" s="28" t="n"/>
      <c r="I446" s="28" t="n"/>
      <c r="J446" s="25">
        <f>IF(OR([@[Start Date/Time]]="",[@[End Date/Time]]=""),"",IFERROR(([@[End Date/Time]]-[@[Start Date/Time]])*24,""))</f>
        <v/>
      </c>
      <c r="K446" s="26" t="n"/>
      <c r="L446" s="24">
        <f>IF([@[Driver ID]]="","",IFERROR(INDEX(tblDrivers[Driver Name],MATCH([@[Driver ID]],tblDrivers[Driver ID],0)),"Not Found"))</f>
        <v/>
      </c>
      <c r="M446" s="26" t="n"/>
      <c r="N446" s="24">
        <f>IF([@[Vehicle ID]]="","",IFERROR(INDEX(tblVehicles[Unit Description],MATCH([@[Vehicle ID]],tblVehicles[Vehicle ID],0)),"Not Found"))</f>
        <v/>
      </c>
      <c r="O446" s="53">
        <f>IF([@[Route ID]]="","",IFERROR(INDEX(tblRoutes[Scheduled Miles],MATCH([@[Route ID]],tblRoutes[Route ID],0)),""))</f>
        <v/>
      </c>
      <c r="P446" s="16">
        <f>IF([@[Route ID]]="","",IFERROR(INDEX(tblRoutes[Planned Stops],MATCH([@[Route ID]],tblRoutes[Route ID],0)),""))</f>
        <v/>
      </c>
      <c r="Q446" s="53">
        <f>IF(OR([@[Scheduled Miles]]="",[@[Vehicle ID]]=""),"",IFERROR([@[Scheduled Miles]]/INDEX(tblVehicles[MPG],MATCH([@[Vehicle ID]],tblVehicles[Vehicle ID],0)),""))</f>
        <v/>
      </c>
      <c r="R446" s="57">
        <f>IF(OR([@[Estimated Gallons]]="",[@[Estimated Hours]]="",[@[Driver ID]]=""),"",IFERROR([@[Estimated Gallons]]*'Settings'!$B$4+[@[Scheduled Miles]]*'Settings'!$B$5+[@[Estimated Hours]]*INDEX(tblDrivers[Hourly Rate],MATCH([@[Driver ID]],tblDrivers[Driver ID],0)),""))</f>
        <v/>
      </c>
      <c r="S446" s="26" t="n"/>
      <c r="T446" s="30" t="n"/>
      <c r="U44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4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4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46" s="23">
        <f>IF(COUNTA([@[Roster ID]],[@[Service Date]],[@[Route ID]],[@[Scheduled Start]],[@[Scheduled End]],[@[Driver ID]],[@[Vehicle ID]],[@Status],[@[Dispatch Notes]])=0,"",IF([@Status]="Canceled","Not Required",IF(AND([@[Driver Check]]="OK",[@[Vehicle Check]]="OK",[@[Schedule Check]]="OK"),"OK","Review")))</f>
        <v/>
      </c>
      <c r="Y446" s="58">
        <f>IF(OR([@[Service Date]]="",[@[Scheduled Start]]=""),"",IFERROR([@[Service Date]]+[@[Scheduled Start]],""))</f>
        <v/>
      </c>
      <c r="Z446" s="58">
        <f>IF(OR([@[Service Date]]="",[@[Scheduled Start]]="",[@[Scheduled End]]=""),"",IFERROR([@[Service Date]]+[@[Scheduled End]]+IF([@[Scheduled End]]&lt;[@[Scheduled Start]],1,0),""))</f>
        <v/>
      </c>
    </row>
    <row r="447">
      <c r="A447" s="26" t="n"/>
      <c r="B447" s="56" t="n"/>
      <c r="C447" s="23">
        <f>IF([@[Service Date]]="","",TEXT([@[Service Date]],"ddd"))</f>
        <v/>
      </c>
      <c r="D447" s="26" t="n"/>
      <c r="E447" s="24">
        <f>IF([@[Route ID]]="","",IFERROR(INDEX(tblRoutes[Route Name],MATCH([@[Route ID]],tblRoutes[Route ID],0)),"Not Found"))</f>
        <v/>
      </c>
      <c r="F447" s="24">
        <f>IF([@[Route ID]]="","",IFERROR(INDEX(tblRoutes[Origin],MATCH([@[Route ID]],tblRoutes[Route ID],0)),"Not Found"))</f>
        <v/>
      </c>
      <c r="G447" s="24">
        <f>IF([@[Route ID]]="","",IFERROR(INDEX(tblRoutes[Destination],MATCH([@[Route ID]],tblRoutes[Route ID],0)),"Not Found"))</f>
        <v/>
      </c>
      <c r="H447" s="28" t="n"/>
      <c r="I447" s="28" t="n"/>
      <c r="J447" s="25">
        <f>IF(OR([@[Start Date/Time]]="",[@[End Date/Time]]=""),"",IFERROR(([@[End Date/Time]]-[@[Start Date/Time]])*24,""))</f>
        <v/>
      </c>
      <c r="K447" s="26" t="n"/>
      <c r="L447" s="24">
        <f>IF([@[Driver ID]]="","",IFERROR(INDEX(tblDrivers[Driver Name],MATCH([@[Driver ID]],tblDrivers[Driver ID],0)),"Not Found"))</f>
        <v/>
      </c>
      <c r="M447" s="26" t="n"/>
      <c r="N447" s="24">
        <f>IF([@[Vehicle ID]]="","",IFERROR(INDEX(tblVehicles[Unit Description],MATCH([@[Vehicle ID]],tblVehicles[Vehicle ID],0)),"Not Found"))</f>
        <v/>
      </c>
      <c r="O447" s="53">
        <f>IF([@[Route ID]]="","",IFERROR(INDEX(tblRoutes[Scheduled Miles],MATCH([@[Route ID]],tblRoutes[Route ID],0)),""))</f>
        <v/>
      </c>
      <c r="P447" s="16">
        <f>IF([@[Route ID]]="","",IFERROR(INDEX(tblRoutes[Planned Stops],MATCH([@[Route ID]],tblRoutes[Route ID],0)),""))</f>
        <v/>
      </c>
      <c r="Q447" s="53">
        <f>IF(OR([@[Scheduled Miles]]="",[@[Vehicle ID]]=""),"",IFERROR([@[Scheduled Miles]]/INDEX(tblVehicles[MPG],MATCH([@[Vehicle ID]],tblVehicles[Vehicle ID],0)),""))</f>
        <v/>
      </c>
      <c r="R447" s="57">
        <f>IF(OR([@[Estimated Gallons]]="",[@[Estimated Hours]]="",[@[Driver ID]]=""),"",IFERROR([@[Estimated Gallons]]*'Settings'!$B$4+[@[Scheduled Miles]]*'Settings'!$B$5+[@[Estimated Hours]]*INDEX(tblDrivers[Hourly Rate],MATCH([@[Driver ID]],tblDrivers[Driver ID],0)),""))</f>
        <v/>
      </c>
      <c r="S447" s="26" t="n"/>
      <c r="T447" s="30" t="n"/>
      <c r="U44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4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4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47" s="23">
        <f>IF(COUNTA([@[Roster ID]],[@[Service Date]],[@[Route ID]],[@[Scheduled Start]],[@[Scheduled End]],[@[Driver ID]],[@[Vehicle ID]],[@Status],[@[Dispatch Notes]])=0,"",IF([@Status]="Canceled","Not Required",IF(AND([@[Driver Check]]="OK",[@[Vehicle Check]]="OK",[@[Schedule Check]]="OK"),"OK","Review")))</f>
        <v/>
      </c>
      <c r="Y447" s="58">
        <f>IF(OR([@[Service Date]]="",[@[Scheduled Start]]=""),"",IFERROR([@[Service Date]]+[@[Scheduled Start]],""))</f>
        <v/>
      </c>
      <c r="Z447" s="58">
        <f>IF(OR([@[Service Date]]="",[@[Scheduled Start]]="",[@[Scheduled End]]=""),"",IFERROR([@[Service Date]]+[@[Scheduled End]]+IF([@[Scheduled End]]&lt;[@[Scheduled Start]],1,0),""))</f>
        <v/>
      </c>
    </row>
    <row r="448">
      <c r="A448" s="26" t="n"/>
      <c r="B448" s="56" t="n"/>
      <c r="C448" s="23">
        <f>IF([@[Service Date]]="","",TEXT([@[Service Date]],"ddd"))</f>
        <v/>
      </c>
      <c r="D448" s="26" t="n"/>
      <c r="E448" s="24">
        <f>IF([@[Route ID]]="","",IFERROR(INDEX(tblRoutes[Route Name],MATCH([@[Route ID]],tblRoutes[Route ID],0)),"Not Found"))</f>
        <v/>
      </c>
      <c r="F448" s="24">
        <f>IF([@[Route ID]]="","",IFERROR(INDEX(tblRoutes[Origin],MATCH([@[Route ID]],tblRoutes[Route ID],0)),"Not Found"))</f>
        <v/>
      </c>
      <c r="G448" s="24">
        <f>IF([@[Route ID]]="","",IFERROR(INDEX(tblRoutes[Destination],MATCH([@[Route ID]],tblRoutes[Route ID],0)),"Not Found"))</f>
        <v/>
      </c>
      <c r="H448" s="28" t="n"/>
      <c r="I448" s="28" t="n"/>
      <c r="J448" s="25">
        <f>IF(OR([@[Start Date/Time]]="",[@[End Date/Time]]=""),"",IFERROR(([@[End Date/Time]]-[@[Start Date/Time]])*24,""))</f>
        <v/>
      </c>
      <c r="K448" s="26" t="n"/>
      <c r="L448" s="24">
        <f>IF([@[Driver ID]]="","",IFERROR(INDEX(tblDrivers[Driver Name],MATCH([@[Driver ID]],tblDrivers[Driver ID],0)),"Not Found"))</f>
        <v/>
      </c>
      <c r="M448" s="26" t="n"/>
      <c r="N448" s="24">
        <f>IF([@[Vehicle ID]]="","",IFERROR(INDEX(tblVehicles[Unit Description],MATCH([@[Vehicle ID]],tblVehicles[Vehicle ID],0)),"Not Found"))</f>
        <v/>
      </c>
      <c r="O448" s="53">
        <f>IF([@[Route ID]]="","",IFERROR(INDEX(tblRoutes[Scheduled Miles],MATCH([@[Route ID]],tblRoutes[Route ID],0)),""))</f>
        <v/>
      </c>
      <c r="P448" s="16">
        <f>IF([@[Route ID]]="","",IFERROR(INDEX(tblRoutes[Planned Stops],MATCH([@[Route ID]],tblRoutes[Route ID],0)),""))</f>
        <v/>
      </c>
      <c r="Q448" s="53">
        <f>IF(OR([@[Scheduled Miles]]="",[@[Vehicle ID]]=""),"",IFERROR([@[Scheduled Miles]]/INDEX(tblVehicles[MPG],MATCH([@[Vehicle ID]],tblVehicles[Vehicle ID],0)),""))</f>
        <v/>
      </c>
      <c r="R448" s="57">
        <f>IF(OR([@[Estimated Gallons]]="",[@[Estimated Hours]]="",[@[Driver ID]]=""),"",IFERROR([@[Estimated Gallons]]*'Settings'!$B$4+[@[Scheduled Miles]]*'Settings'!$B$5+[@[Estimated Hours]]*INDEX(tblDrivers[Hourly Rate],MATCH([@[Driver ID]],tblDrivers[Driver ID],0)),""))</f>
        <v/>
      </c>
      <c r="S448" s="26" t="n"/>
      <c r="T448" s="30" t="n"/>
      <c r="U44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4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4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48" s="23">
        <f>IF(COUNTA([@[Roster ID]],[@[Service Date]],[@[Route ID]],[@[Scheduled Start]],[@[Scheduled End]],[@[Driver ID]],[@[Vehicle ID]],[@Status],[@[Dispatch Notes]])=0,"",IF([@Status]="Canceled","Not Required",IF(AND([@[Driver Check]]="OK",[@[Vehicle Check]]="OK",[@[Schedule Check]]="OK"),"OK","Review")))</f>
        <v/>
      </c>
      <c r="Y448" s="58">
        <f>IF(OR([@[Service Date]]="",[@[Scheduled Start]]=""),"",IFERROR([@[Service Date]]+[@[Scheduled Start]],""))</f>
        <v/>
      </c>
      <c r="Z448" s="58">
        <f>IF(OR([@[Service Date]]="",[@[Scheduled Start]]="",[@[Scheduled End]]=""),"",IFERROR([@[Service Date]]+[@[Scheduled End]]+IF([@[Scheduled End]]&lt;[@[Scheduled Start]],1,0),""))</f>
        <v/>
      </c>
    </row>
    <row r="449">
      <c r="A449" s="26" t="n"/>
      <c r="B449" s="56" t="n"/>
      <c r="C449" s="23">
        <f>IF([@[Service Date]]="","",TEXT([@[Service Date]],"ddd"))</f>
        <v/>
      </c>
      <c r="D449" s="26" t="n"/>
      <c r="E449" s="24">
        <f>IF([@[Route ID]]="","",IFERROR(INDEX(tblRoutes[Route Name],MATCH([@[Route ID]],tblRoutes[Route ID],0)),"Not Found"))</f>
        <v/>
      </c>
      <c r="F449" s="24">
        <f>IF([@[Route ID]]="","",IFERROR(INDEX(tblRoutes[Origin],MATCH([@[Route ID]],tblRoutes[Route ID],0)),"Not Found"))</f>
        <v/>
      </c>
      <c r="G449" s="24">
        <f>IF([@[Route ID]]="","",IFERROR(INDEX(tblRoutes[Destination],MATCH([@[Route ID]],tblRoutes[Route ID],0)),"Not Found"))</f>
        <v/>
      </c>
      <c r="H449" s="28" t="n"/>
      <c r="I449" s="28" t="n"/>
      <c r="J449" s="25">
        <f>IF(OR([@[Start Date/Time]]="",[@[End Date/Time]]=""),"",IFERROR(([@[End Date/Time]]-[@[Start Date/Time]])*24,""))</f>
        <v/>
      </c>
      <c r="K449" s="26" t="n"/>
      <c r="L449" s="24">
        <f>IF([@[Driver ID]]="","",IFERROR(INDEX(tblDrivers[Driver Name],MATCH([@[Driver ID]],tblDrivers[Driver ID],0)),"Not Found"))</f>
        <v/>
      </c>
      <c r="M449" s="26" t="n"/>
      <c r="N449" s="24">
        <f>IF([@[Vehicle ID]]="","",IFERROR(INDEX(tblVehicles[Unit Description],MATCH([@[Vehicle ID]],tblVehicles[Vehicle ID],0)),"Not Found"))</f>
        <v/>
      </c>
      <c r="O449" s="53">
        <f>IF([@[Route ID]]="","",IFERROR(INDEX(tblRoutes[Scheduled Miles],MATCH([@[Route ID]],tblRoutes[Route ID],0)),""))</f>
        <v/>
      </c>
      <c r="P449" s="16">
        <f>IF([@[Route ID]]="","",IFERROR(INDEX(tblRoutes[Planned Stops],MATCH([@[Route ID]],tblRoutes[Route ID],0)),""))</f>
        <v/>
      </c>
      <c r="Q449" s="53">
        <f>IF(OR([@[Scheduled Miles]]="",[@[Vehicle ID]]=""),"",IFERROR([@[Scheduled Miles]]/INDEX(tblVehicles[MPG],MATCH([@[Vehicle ID]],tblVehicles[Vehicle ID],0)),""))</f>
        <v/>
      </c>
      <c r="R449" s="57">
        <f>IF(OR([@[Estimated Gallons]]="",[@[Estimated Hours]]="",[@[Driver ID]]=""),"",IFERROR([@[Estimated Gallons]]*'Settings'!$B$4+[@[Scheduled Miles]]*'Settings'!$B$5+[@[Estimated Hours]]*INDEX(tblDrivers[Hourly Rate],MATCH([@[Driver ID]],tblDrivers[Driver ID],0)),""))</f>
        <v/>
      </c>
      <c r="S449" s="26" t="n"/>
      <c r="T449" s="30" t="n"/>
      <c r="U44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4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4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49" s="23">
        <f>IF(COUNTA([@[Roster ID]],[@[Service Date]],[@[Route ID]],[@[Scheduled Start]],[@[Scheduled End]],[@[Driver ID]],[@[Vehicle ID]],[@Status],[@[Dispatch Notes]])=0,"",IF([@Status]="Canceled","Not Required",IF(AND([@[Driver Check]]="OK",[@[Vehicle Check]]="OK",[@[Schedule Check]]="OK"),"OK","Review")))</f>
        <v/>
      </c>
      <c r="Y449" s="58">
        <f>IF(OR([@[Service Date]]="",[@[Scheduled Start]]=""),"",IFERROR([@[Service Date]]+[@[Scheduled Start]],""))</f>
        <v/>
      </c>
      <c r="Z449" s="58">
        <f>IF(OR([@[Service Date]]="",[@[Scheduled Start]]="",[@[Scheduled End]]=""),"",IFERROR([@[Service Date]]+[@[Scheduled End]]+IF([@[Scheduled End]]&lt;[@[Scheduled Start]],1,0),""))</f>
        <v/>
      </c>
    </row>
    <row r="450">
      <c r="A450" s="26" t="n"/>
      <c r="B450" s="56" t="n"/>
      <c r="C450" s="23">
        <f>IF([@[Service Date]]="","",TEXT([@[Service Date]],"ddd"))</f>
        <v/>
      </c>
      <c r="D450" s="26" t="n"/>
      <c r="E450" s="24">
        <f>IF([@[Route ID]]="","",IFERROR(INDEX(tblRoutes[Route Name],MATCH([@[Route ID]],tblRoutes[Route ID],0)),"Not Found"))</f>
        <v/>
      </c>
      <c r="F450" s="24">
        <f>IF([@[Route ID]]="","",IFERROR(INDEX(tblRoutes[Origin],MATCH([@[Route ID]],tblRoutes[Route ID],0)),"Not Found"))</f>
        <v/>
      </c>
      <c r="G450" s="24">
        <f>IF([@[Route ID]]="","",IFERROR(INDEX(tblRoutes[Destination],MATCH([@[Route ID]],tblRoutes[Route ID],0)),"Not Found"))</f>
        <v/>
      </c>
      <c r="H450" s="28" t="n"/>
      <c r="I450" s="28" t="n"/>
      <c r="J450" s="25">
        <f>IF(OR([@[Start Date/Time]]="",[@[End Date/Time]]=""),"",IFERROR(([@[End Date/Time]]-[@[Start Date/Time]])*24,""))</f>
        <v/>
      </c>
      <c r="K450" s="26" t="n"/>
      <c r="L450" s="24">
        <f>IF([@[Driver ID]]="","",IFERROR(INDEX(tblDrivers[Driver Name],MATCH([@[Driver ID]],tblDrivers[Driver ID],0)),"Not Found"))</f>
        <v/>
      </c>
      <c r="M450" s="26" t="n"/>
      <c r="N450" s="24">
        <f>IF([@[Vehicle ID]]="","",IFERROR(INDEX(tblVehicles[Unit Description],MATCH([@[Vehicle ID]],tblVehicles[Vehicle ID],0)),"Not Found"))</f>
        <v/>
      </c>
      <c r="O450" s="53">
        <f>IF([@[Route ID]]="","",IFERROR(INDEX(tblRoutes[Scheduled Miles],MATCH([@[Route ID]],tblRoutes[Route ID],0)),""))</f>
        <v/>
      </c>
      <c r="P450" s="16">
        <f>IF([@[Route ID]]="","",IFERROR(INDEX(tblRoutes[Planned Stops],MATCH([@[Route ID]],tblRoutes[Route ID],0)),""))</f>
        <v/>
      </c>
      <c r="Q450" s="53">
        <f>IF(OR([@[Scheduled Miles]]="",[@[Vehicle ID]]=""),"",IFERROR([@[Scheduled Miles]]/INDEX(tblVehicles[MPG],MATCH([@[Vehicle ID]],tblVehicles[Vehicle ID],0)),""))</f>
        <v/>
      </c>
      <c r="R450" s="57">
        <f>IF(OR([@[Estimated Gallons]]="",[@[Estimated Hours]]="",[@[Driver ID]]=""),"",IFERROR([@[Estimated Gallons]]*'Settings'!$B$4+[@[Scheduled Miles]]*'Settings'!$B$5+[@[Estimated Hours]]*INDEX(tblDrivers[Hourly Rate],MATCH([@[Driver ID]],tblDrivers[Driver ID],0)),""))</f>
        <v/>
      </c>
      <c r="S450" s="26" t="n"/>
      <c r="T450" s="30" t="n"/>
      <c r="U45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5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5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50" s="23">
        <f>IF(COUNTA([@[Roster ID]],[@[Service Date]],[@[Route ID]],[@[Scheduled Start]],[@[Scheduled End]],[@[Driver ID]],[@[Vehicle ID]],[@Status],[@[Dispatch Notes]])=0,"",IF([@Status]="Canceled","Not Required",IF(AND([@[Driver Check]]="OK",[@[Vehicle Check]]="OK",[@[Schedule Check]]="OK"),"OK","Review")))</f>
        <v/>
      </c>
      <c r="Y450" s="58">
        <f>IF(OR([@[Service Date]]="",[@[Scheduled Start]]=""),"",IFERROR([@[Service Date]]+[@[Scheduled Start]],""))</f>
        <v/>
      </c>
      <c r="Z450" s="58">
        <f>IF(OR([@[Service Date]]="",[@[Scheduled Start]]="",[@[Scheduled End]]=""),"",IFERROR([@[Service Date]]+[@[Scheduled End]]+IF([@[Scheduled End]]&lt;[@[Scheduled Start]],1,0),""))</f>
        <v/>
      </c>
    </row>
    <row r="451">
      <c r="A451" s="26" t="n"/>
      <c r="B451" s="56" t="n"/>
      <c r="C451" s="23">
        <f>IF([@[Service Date]]="","",TEXT([@[Service Date]],"ddd"))</f>
        <v/>
      </c>
      <c r="D451" s="26" t="n"/>
      <c r="E451" s="24">
        <f>IF([@[Route ID]]="","",IFERROR(INDEX(tblRoutes[Route Name],MATCH([@[Route ID]],tblRoutes[Route ID],0)),"Not Found"))</f>
        <v/>
      </c>
      <c r="F451" s="24">
        <f>IF([@[Route ID]]="","",IFERROR(INDEX(tblRoutes[Origin],MATCH([@[Route ID]],tblRoutes[Route ID],0)),"Not Found"))</f>
        <v/>
      </c>
      <c r="G451" s="24">
        <f>IF([@[Route ID]]="","",IFERROR(INDEX(tblRoutes[Destination],MATCH([@[Route ID]],tblRoutes[Route ID],0)),"Not Found"))</f>
        <v/>
      </c>
      <c r="H451" s="28" t="n"/>
      <c r="I451" s="28" t="n"/>
      <c r="J451" s="25">
        <f>IF(OR([@[Start Date/Time]]="",[@[End Date/Time]]=""),"",IFERROR(([@[End Date/Time]]-[@[Start Date/Time]])*24,""))</f>
        <v/>
      </c>
      <c r="K451" s="26" t="n"/>
      <c r="L451" s="24">
        <f>IF([@[Driver ID]]="","",IFERROR(INDEX(tblDrivers[Driver Name],MATCH([@[Driver ID]],tblDrivers[Driver ID],0)),"Not Found"))</f>
        <v/>
      </c>
      <c r="M451" s="26" t="n"/>
      <c r="N451" s="24">
        <f>IF([@[Vehicle ID]]="","",IFERROR(INDEX(tblVehicles[Unit Description],MATCH([@[Vehicle ID]],tblVehicles[Vehicle ID],0)),"Not Found"))</f>
        <v/>
      </c>
      <c r="O451" s="53">
        <f>IF([@[Route ID]]="","",IFERROR(INDEX(tblRoutes[Scheduled Miles],MATCH([@[Route ID]],tblRoutes[Route ID],0)),""))</f>
        <v/>
      </c>
      <c r="P451" s="16">
        <f>IF([@[Route ID]]="","",IFERROR(INDEX(tblRoutes[Planned Stops],MATCH([@[Route ID]],tblRoutes[Route ID],0)),""))</f>
        <v/>
      </c>
      <c r="Q451" s="53">
        <f>IF(OR([@[Scheduled Miles]]="",[@[Vehicle ID]]=""),"",IFERROR([@[Scheduled Miles]]/INDEX(tblVehicles[MPG],MATCH([@[Vehicle ID]],tblVehicles[Vehicle ID],0)),""))</f>
        <v/>
      </c>
      <c r="R451" s="57">
        <f>IF(OR([@[Estimated Gallons]]="",[@[Estimated Hours]]="",[@[Driver ID]]=""),"",IFERROR([@[Estimated Gallons]]*'Settings'!$B$4+[@[Scheduled Miles]]*'Settings'!$B$5+[@[Estimated Hours]]*INDEX(tblDrivers[Hourly Rate],MATCH([@[Driver ID]],tblDrivers[Driver ID],0)),""))</f>
        <v/>
      </c>
      <c r="S451" s="26" t="n"/>
      <c r="T451" s="30" t="n"/>
      <c r="U45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5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5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51" s="23">
        <f>IF(COUNTA([@[Roster ID]],[@[Service Date]],[@[Route ID]],[@[Scheduled Start]],[@[Scheduled End]],[@[Driver ID]],[@[Vehicle ID]],[@Status],[@[Dispatch Notes]])=0,"",IF([@Status]="Canceled","Not Required",IF(AND([@[Driver Check]]="OK",[@[Vehicle Check]]="OK",[@[Schedule Check]]="OK"),"OK","Review")))</f>
        <v/>
      </c>
      <c r="Y451" s="58">
        <f>IF(OR([@[Service Date]]="",[@[Scheduled Start]]=""),"",IFERROR([@[Service Date]]+[@[Scheduled Start]],""))</f>
        <v/>
      </c>
      <c r="Z451" s="58">
        <f>IF(OR([@[Service Date]]="",[@[Scheduled Start]]="",[@[Scheduled End]]=""),"",IFERROR([@[Service Date]]+[@[Scheduled End]]+IF([@[Scheduled End]]&lt;[@[Scheduled Start]],1,0),""))</f>
        <v/>
      </c>
    </row>
    <row r="452">
      <c r="A452" s="26" t="n"/>
      <c r="B452" s="56" t="n"/>
      <c r="C452" s="23">
        <f>IF([@[Service Date]]="","",TEXT([@[Service Date]],"ddd"))</f>
        <v/>
      </c>
      <c r="D452" s="26" t="n"/>
      <c r="E452" s="24">
        <f>IF([@[Route ID]]="","",IFERROR(INDEX(tblRoutes[Route Name],MATCH([@[Route ID]],tblRoutes[Route ID],0)),"Not Found"))</f>
        <v/>
      </c>
      <c r="F452" s="24">
        <f>IF([@[Route ID]]="","",IFERROR(INDEX(tblRoutes[Origin],MATCH([@[Route ID]],tblRoutes[Route ID],0)),"Not Found"))</f>
        <v/>
      </c>
      <c r="G452" s="24">
        <f>IF([@[Route ID]]="","",IFERROR(INDEX(tblRoutes[Destination],MATCH([@[Route ID]],tblRoutes[Route ID],0)),"Not Found"))</f>
        <v/>
      </c>
      <c r="H452" s="28" t="n"/>
      <c r="I452" s="28" t="n"/>
      <c r="J452" s="25">
        <f>IF(OR([@[Start Date/Time]]="",[@[End Date/Time]]=""),"",IFERROR(([@[End Date/Time]]-[@[Start Date/Time]])*24,""))</f>
        <v/>
      </c>
      <c r="K452" s="26" t="n"/>
      <c r="L452" s="24">
        <f>IF([@[Driver ID]]="","",IFERROR(INDEX(tblDrivers[Driver Name],MATCH([@[Driver ID]],tblDrivers[Driver ID],0)),"Not Found"))</f>
        <v/>
      </c>
      <c r="M452" s="26" t="n"/>
      <c r="N452" s="24">
        <f>IF([@[Vehicle ID]]="","",IFERROR(INDEX(tblVehicles[Unit Description],MATCH([@[Vehicle ID]],tblVehicles[Vehicle ID],0)),"Not Found"))</f>
        <v/>
      </c>
      <c r="O452" s="53">
        <f>IF([@[Route ID]]="","",IFERROR(INDEX(tblRoutes[Scheduled Miles],MATCH([@[Route ID]],tblRoutes[Route ID],0)),""))</f>
        <v/>
      </c>
      <c r="P452" s="16">
        <f>IF([@[Route ID]]="","",IFERROR(INDEX(tblRoutes[Planned Stops],MATCH([@[Route ID]],tblRoutes[Route ID],0)),""))</f>
        <v/>
      </c>
      <c r="Q452" s="53">
        <f>IF(OR([@[Scheduled Miles]]="",[@[Vehicle ID]]=""),"",IFERROR([@[Scheduled Miles]]/INDEX(tblVehicles[MPG],MATCH([@[Vehicle ID]],tblVehicles[Vehicle ID],0)),""))</f>
        <v/>
      </c>
      <c r="R452" s="57">
        <f>IF(OR([@[Estimated Gallons]]="",[@[Estimated Hours]]="",[@[Driver ID]]=""),"",IFERROR([@[Estimated Gallons]]*'Settings'!$B$4+[@[Scheduled Miles]]*'Settings'!$B$5+[@[Estimated Hours]]*INDEX(tblDrivers[Hourly Rate],MATCH([@[Driver ID]],tblDrivers[Driver ID],0)),""))</f>
        <v/>
      </c>
      <c r="S452" s="26" t="n"/>
      <c r="T452" s="30" t="n"/>
      <c r="U45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5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5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52" s="23">
        <f>IF(COUNTA([@[Roster ID]],[@[Service Date]],[@[Route ID]],[@[Scheduled Start]],[@[Scheduled End]],[@[Driver ID]],[@[Vehicle ID]],[@Status],[@[Dispatch Notes]])=0,"",IF([@Status]="Canceled","Not Required",IF(AND([@[Driver Check]]="OK",[@[Vehicle Check]]="OK",[@[Schedule Check]]="OK"),"OK","Review")))</f>
        <v/>
      </c>
      <c r="Y452" s="58">
        <f>IF(OR([@[Service Date]]="",[@[Scheduled Start]]=""),"",IFERROR([@[Service Date]]+[@[Scheduled Start]],""))</f>
        <v/>
      </c>
      <c r="Z452" s="58">
        <f>IF(OR([@[Service Date]]="",[@[Scheduled Start]]="",[@[Scheduled End]]=""),"",IFERROR([@[Service Date]]+[@[Scheduled End]]+IF([@[Scheduled End]]&lt;[@[Scheduled Start]],1,0),""))</f>
        <v/>
      </c>
    </row>
    <row r="453">
      <c r="A453" s="26" t="n"/>
      <c r="B453" s="56" t="n"/>
      <c r="C453" s="23">
        <f>IF([@[Service Date]]="","",TEXT([@[Service Date]],"ddd"))</f>
        <v/>
      </c>
      <c r="D453" s="26" t="n"/>
      <c r="E453" s="24">
        <f>IF([@[Route ID]]="","",IFERROR(INDEX(tblRoutes[Route Name],MATCH([@[Route ID]],tblRoutes[Route ID],0)),"Not Found"))</f>
        <v/>
      </c>
      <c r="F453" s="24">
        <f>IF([@[Route ID]]="","",IFERROR(INDEX(tblRoutes[Origin],MATCH([@[Route ID]],tblRoutes[Route ID],0)),"Not Found"))</f>
        <v/>
      </c>
      <c r="G453" s="24">
        <f>IF([@[Route ID]]="","",IFERROR(INDEX(tblRoutes[Destination],MATCH([@[Route ID]],tblRoutes[Route ID],0)),"Not Found"))</f>
        <v/>
      </c>
      <c r="H453" s="28" t="n"/>
      <c r="I453" s="28" t="n"/>
      <c r="J453" s="25">
        <f>IF(OR([@[Start Date/Time]]="",[@[End Date/Time]]=""),"",IFERROR(([@[End Date/Time]]-[@[Start Date/Time]])*24,""))</f>
        <v/>
      </c>
      <c r="K453" s="26" t="n"/>
      <c r="L453" s="24">
        <f>IF([@[Driver ID]]="","",IFERROR(INDEX(tblDrivers[Driver Name],MATCH([@[Driver ID]],tblDrivers[Driver ID],0)),"Not Found"))</f>
        <v/>
      </c>
      <c r="M453" s="26" t="n"/>
      <c r="N453" s="24">
        <f>IF([@[Vehicle ID]]="","",IFERROR(INDEX(tblVehicles[Unit Description],MATCH([@[Vehicle ID]],tblVehicles[Vehicle ID],0)),"Not Found"))</f>
        <v/>
      </c>
      <c r="O453" s="53">
        <f>IF([@[Route ID]]="","",IFERROR(INDEX(tblRoutes[Scheduled Miles],MATCH([@[Route ID]],tblRoutes[Route ID],0)),""))</f>
        <v/>
      </c>
      <c r="P453" s="16">
        <f>IF([@[Route ID]]="","",IFERROR(INDEX(tblRoutes[Planned Stops],MATCH([@[Route ID]],tblRoutes[Route ID],0)),""))</f>
        <v/>
      </c>
      <c r="Q453" s="53">
        <f>IF(OR([@[Scheduled Miles]]="",[@[Vehicle ID]]=""),"",IFERROR([@[Scheduled Miles]]/INDEX(tblVehicles[MPG],MATCH([@[Vehicle ID]],tblVehicles[Vehicle ID],0)),""))</f>
        <v/>
      </c>
      <c r="R453" s="57">
        <f>IF(OR([@[Estimated Gallons]]="",[@[Estimated Hours]]="",[@[Driver ID]]=""),"",IFERROR([@[Estimated Gallons]]*'Settings'!$B$4+[@[Scheduled Miles]]*'Settings'!$B$5+[@[Estimated Hours]]*INDEX(tblDrivers[Hourly Rate],MATCH([@[Driver ID]],tblDrivers[Driver ID],0)),""))</f>
        <v/>
      </c>
      <c r="S453" s="26" t="n"/>
      <c r="T453" s="30" t="n"/>
      <c r="U45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5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5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53" s="23">
        <f>IF(COUNTA([@[Roster ID]],[@[Service Date]],[@[Route ID]],[@[Scheduled Start]],[@[Scheduled End]],[@[Driver ID]],[@[Vehicle ID]],[@Status],[@[Dispatch Notes]])=0,"",IF([@Status]="Canceled","Not Required",IF(AND([@[Driver Check]]="OK",[@[Vehicle Check]]="OK",[@[Schedule Check]]="OK"),"OK","Review")))</f>
        <v/>
      </c>
      <c r="Y453" s="58">
        <f>IF(OR([@[Service Date]]="",[@[Scheduled Start]]=""),"",IFERROR([@[Service Date]]+[@[Scheduled Start]],""))</f>
        <v/>
      </c>
      <c r="Z453" s="58">
        <f>IF(OR([@[Service Date]]="",[@[Scheduled Start]]="",[@[Scheduled End]]=""),"",IFERROR([@[Service Date]]+[@[Scheduled End]]+IF([@[Scheduled End]]&lt;[@[Scheduled Start]],1,0),""))</f>
        <v/>
      </c>
    </row>
    <row r="454">
      <c r="A454" s="26" t="n"/>
      <c r="B454" s="56" t="n"/>
      <c r="C454" s="23">
        <f>IF([@[Service Date]]="","",TEXT([@[Service Date]],"ddd"))</f>
        <v/>
      </c>
      <c r="D454" s="26" t="n"/>
      <c r="E454" s="24">
        <f>IF([@[Route ID]]="","",IFERROR(INDEX(tblRoutes[Route Name],MATCH([@[Route ID]],tblRoutes[Route ID],0)),"Not Found"))</f>
        <v/>
      </c>
      <c r="F454" s="24">
        <f>IF([@[Route ID]]="","",IFERROR(INDEX(tblRoutes[Origin],MATCH([@[Route ID]],tblRoutes[Route ID],0)),"Not Found"))</f>
        <v/>
      </c>
      <c r="G454" s="24">
        <f>IF([@[Route ID]]="","",IFERROR(INDEX(tblRoutes[Destination],MATCH([@[Route ID]],tblRoutes[Route ID],0)),"Not Found"))</f>
        <v/>
      </c>
      <c r="H454" s="28" t="n"/>
      <c r="I454" s="28" t="n"/>
      <c r="J454" s="25">
        <f>IF(OR([@[Start Date/Time]]="",[@[End Date/Time]]=""),"",IFERROR(([@[End Date/Time]]-[@[Start Date/Time]])*24,""))</f>
        <v/>
      </c>
      <c r="K454" s="26" t="n"/>
      <c r="L454" s="24">
        <f>IF([@[Driver ID]]="","",IFERROR(INDEX(tblDrivers[Driver Name],MATCH([@[Driver ID]],tblDrivers[Driver ID],0)),"Not Found"))</f>
        <v/>
      </c>
      <c r="M454" s="26" t="n"/>
      <c r="N454" s="24">
        <f>IF([@[Vehicle ID]]="","",IFERROR(INDEX(tblVehicles[Unit Description],MATCH([@[Vehicle ID]],tblVehicles[Vehicle ID],0)),"Not Found"))</f>
        <v/>
      </c>
      <c r="O454" s="53">
        <f>IF([@[Route ID]]="","",IFERROR(INDEX(tblRoutes[Scheduled Miles],MATCH([@[Route ID]],tblRoutes[Route ID],0)),""))</f>
        <v/>
      </c>
      <c r="P454" s="16">
        <f>IF([@[Route ID]]="","",IFERROR(INDEX(tblRoutes[Planned Stops],MATCH([@[Route ID]],tblRoutes[Route ID],0)),""))</f>
        <v/>
      </c>
      <c r="Q454" s="53">
        <f>IF(OR([@[Scheduled Miles]]="",[@[Vehicle ID]]=""),"",IFERROR([@[Scheduled Miles]]/INDEX(tblVehicles[MPG],MATCH([@[Vehicle ID]],tblVehicles[Vehicle ID],0)),""))</f>
        <v/>
      </c>
      <c r="R454" s="57">
        <f>IF(OR([@[Estimated Gallons]]="",[@[Estimated Hours]]="",[@[Driver ID]]=""),"",IFERROR([@[Estimated Gallons]]*'Settings'!$B$4+[@[Scheduled Miles]]*'Settings'!$B$5+[@[Estimated Hours]]*INDEX(tblDrivers[Hourly Rate],MATCH([@[Driver ID]],tblDrivers[Driver ID],0)),""))</f>
        <v/>
      </c>
      <c r="S454" s="26" t="n"/>
      <c r="T454" s="30" t="n"/>
      <c r="U45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5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5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54" s="23">
        <f>IF(COUNTA([@[Roster ID]],[@[Service Date]],[@[Route ID]],[@[Scheduled Start]],[@[Scheduled End]],[@[Driver ID]],[@[Vehicle ID]],[@Status],[@[Dispatch Notes]])=0,"",IF([@Status]="Canceled","Not Required",IF(AND([@[Driver Check]]="OK",[@[Vehicle Check]]="OK",[@[Schedule Check]]="OK"),"OK","Review")))</f>
        <v/>
      </c>
      <c r="Y454" s="58">
        <f>IF(OR([@[Service Date]]="",[@[Scheduled Start]]=""),"",IFERROR([@[Service Date]]+[@[Scheduled Start]],""))</f>
        <v/>
      </c>
      <c r="Z454" s="58">
        <f>IF(OR([@[Service Date]]="",[@[Scheduled Start]]="",[@[Scheduled End]]=""),"",IFERROR([@[Service Date]]+[@[Scheduled End]]+IF([@[Scheduled End]]&lt;[@[Scheduled Start]],1,0),""))</f>
        <v/>
      </c>
    </row>
    <row r="455">
      <c r="A455" s="26" t="n"/>
      <c r="B455" s="56" t="n"/>
      <c r="C455" s="23">
        <f>IF([@[Service Date]]="","",TEXT([@[Service Date]],"ddd"))</f>
        <v/>
      </c>
      <c r="D455" s="26" t="n"/>
      <c r="E455" s="24">
        <f>IF([@[Route ID]]="","",IFERROR(INDEX(tblRoutes[Route Name],MATCH([@[Route ID]],tblRoutes[Route ID],0)),"Not Found"))</f>
        <v/>
      </c>
      <c r="F455" s="24">
        <f>IF([@[Route ID]]="","",IFERROR(INDEX(tblRoutes[Origin],MATCH([@[Route ID]],tblRoutes[Route ID],0)),"Not Found"))</f>
        <v/>
      </c>
      <c r="G455" s="24">
        <f>IF([@[Route ID]]="","",IFERROR(INDEX(tblRoutes[Destination],MATCH([@[Route ID]],tblRoutes[Route ID],0)),"Not Found"))</f>
        <v/>
      </c>
      <c r="H455" s="28" t="n"/>
      <c r="I455" s="28" t="n"/>
      <c r="J455" s="25">
        <f>IF(OR([@[Start Date/Time]]="",[@[End Date/Time]]=""),"",IFERROR(([@[End Date/Time]]-[@[Start Date/Time]])*24,""))</f>
        <v/>
      </c>
      <c r="K455" s="26" t="n"/>
      <c r="L455" s="24">
        <f>IF([@[Driver ID]]="","",IFERROR(INDEX(tblDrivers[Driver Name],MATCH([@[Driver ID]],tblDrivers[Driver ID],0)),"Not Found"))</f>
        <v/>
      </c>
      <c r="M455" s="26" t="n"/>
      <c r="N455" s="24">
        <f>IF([@[Vehicle ID]]="","",IFERROR(INDEX(tblVehicles[Unit Description],MATCH([@[Vehicle ID]],tblVehicles[Vehicle ID],0)),"Not Found"))</f>
        <v/>
      </c>
      <c r="O455" s="53">
        <f>IF([@[Route ID]]="","",IFERROR(INDEX(tblRoutes[Scheduled Miles],MATCH([@[Route ID]],tblRoutes[Route ID],0)),""))</f>
        <v/>
      </c>
      <c r="P455" s="16">
        <f>IF([@[Route ID]]="","",IFERROR(INDEX(tblRoutes[Planned Stops],MATCH([@[Route ID]],tblRoutes[Route ID],0)),""))</f>
        <v/>
      </c>
      <c r="Q455" s="53">
        <f>IF(OR([@[Scheduled Miles]]="",[@[Vehicle ID]]=""),"",IFERROR([@[Scheduled Miles]]/INDEX(tblVehicles[MPG],MATCH([@[Vehicle ID]],tblVehicles[Vehicle ID],0)),""))</f>
        <v/>
      </c>
      <c r="R455" s="57">
        <f>IF(OR([@[Estimated Gallons]]="",[@[Estimated Hours]]="",[@[Driver ID]]=""),"",IFERROR([@[Estimated Gallons]]*'Settings'!$B$4+[@[Scheduled Miles]]*'Settings'!$B$5+[@[Estimated Hours]]*INDEX(tblDrivers[Hourly Rate],MATCH([@[Driver ID]],tblDrivers[Driver ID],0)),""))</f>
        <v/>
      </c>
      <c r="S455" s="26" t="n"/>
      <c r="T455" s="30" t="n"/>
      <c r="U45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5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5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55" s="23">
        <f>IF(COUNTA([@[Roster ID]],[@[Service Date]],[@[Route ID]],[@[Scheduled Start]],[@[Scheduled End]],[@[Driver ID]],[@[Vehicle ID]],[@Status],[@[Dispatch Notes]])=0,"",IF([@Status]="Canceled","Not Required",IF(AND([@[Driver Check]]="OK",[@[Vehicle Check]]="OK",[@[Schedule Check]]="OK"),"OK","Review")))</f>
        <v/>
      </c>
      <c r="Y455" s="58">
        <f>IF(OR([@[Service Date]]="",[@[Scheduled Start]]=""),"",IFERROR([@[Service Date]]+[@[Scheduled Start]],""))</f>
        <v/>
      </c>
      <c r="Z455" s="58">
        <f>IF(OR([@[Service Date]]="",[@[Scheduled Start]]="",[@[Scheduled End]]=""),"",IFERROR([@[Service Date]]+[@[Scheduled End]]+IF([@[Scheduled End]]&lt;[@[Scheduled Start]],1,0),""))</f>
        <v/>
      </c>
    </row>
    <row r="456">
      <c r="A456" s="26" t="n"/>
      <c r="B456" s="56" t="n"/>
      <c r="C456" s="23">
        <f>IF([@[Service Date]]="","",TEXT([@[Service Date]],"ddd"))</f>
        <v/>
      </c>
      <c r="D456" s="26" t="n"/>
      <c r="E456" s="24">
        <f>IF([@[Route ID]]="","",IFERROR(INDEX(tblRoutes[Route Name],MATCH([@[Route ID]],tblRoutes[Route ID],0)),"Not Found"))</f>
        <v/>
      </c>
      <c r="F456" s="24">
        <f>IF([@[Route ID]]="","",IFERROR(INDEX(tblRoutes[Origin],MATCH([@[Route ID]],tblRoutes[Route ID],0)),"Not Found"))</f>
        <v/>
      </c>
      <c r="G456" s="24">
        <f>IF([@[Route ID]]="","",IFERROR(INDEX(tblRoutes[Destination],MATCH([@[Route ID]],tblRoutes[Route ID],0)),"Not Found"))</f>
        <v/>
      </c>
      <c r="H456" s="28" t="n"/>
      <c r="I456" s="28" t="n"/>
      <c r="J456" s="25">
        <f>IF(OR([@[Start Date/Time]]="",[@[End Date/Time]]=""),"",IFERROR(([@[End Date/Time]]-[@[Start Date/Time]])*24,""))</f>
        <v/>
      </c>
      <c r="K456" s="26" t="n"/>
      <c r="L456" s="24">
        <f>IF([@[Driver ID]]="","",IFERROR(INDEX(tblDrivers[Driver Name],MATCH([@[Driver ID]],tblDrivers[Driver ID],0)),"Not Found"))</f>
        <v/>
      </c>
      <c r="M456" s="26" t="n"/>
      <c r="N456" s="24">
        <f>IF([@[Vehicle ID]]="","",IFERROR(INDEX(tblVehicles[Unit Description],MATCH([@[Vehicle ID]],tblVehicles[Vehicle ID],0)),"Not Found"))</f>
        <v/>
      </c>
      <c r="O456" s="53">
        <f>IF([@[Route ID]]="","",IFERROR(INDEX(tblRoutes[Scheduled Miles],MATCH([@[Route ID]],tblRoutes[Route ID],0)),""))</f>
        <v/>
      </c>
      <c r="P456" s="16">
        <f>IF([@[Route ID]]="","",IFERROR(INDEX(tblRoutes[Planned Stops],MATCH([@[Route ID]],tblRoutes[Route ID],0)),""))</f>
        <v/>
      </c>
      <c r="Q456" s="53">
        <f>IF(OR([@[Scheduled Miles]]="",[@[Vehicle ID]]=""),"",IFERROR([@[Scheduled Miles]]/INDEX(tblVehicles[MPG],MATCH([@[Vehicle ID]],tblVehicles[Vehicle ID],0)),""))</f>
        <v/>
      </c>
      <c r="R456" s="57">
        <f>IF(OR([@[Estimated Gallons]]="",[@[Estimated Hours]]="",[@[Driver ID]]=""),"",IFERROR([@[Estimated Gallons]]*'Settings'!$B$4+[@[Scheduled Miles]]*'Settings'!$B$5+[@[Estimated Hours]]*INDEX(tblDrivers[Hourly Rate],MATCH([@[Driver ID]],tblDrivers[Driver ID],0)),""))</f>
        <v/>
      </c>
      <c r="S456" s="26" t="n"/>
      <c r="T456" s="30" t="n"/>
      <c r="U45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5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5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56" s="23">
        <f>IF(COUNTA([@[Roster ID]],[@[Service Date]],[@[Route ID]],[@[Scheduled Start]],[@[Scheduled End]],[@[Driver ID]],[@[Vehicle ID]],[@Status],[@[Dispatch Notes]])=0,"",IF([@Status]="Canceled","Not Required",IF(AND([@[Driver Check]]="OK",[@[Vehicle Check]]="OK",[@[Schedule Check]]="OK"),"OK","Review")))</f>
        <v/>
      </c>
      <c r="Y456" s="58">
        <f>IF(OR([@[Service Date]]="",[@[Scheduled Start]]=""),"",IFERROR([@[Service Date]]+[@[Scheduled Start]],""))</f>
        <v/>
      </c>
      <c r="Z456" s="58">
        <f>IF(OR([@[Service Date]]="",[@[Scheduled Start]]="",[@[Scheduled End]]=""),"",IFERROR([@[Service Date]]+[@[Scheduled End]]+IF([@[Scheduled End]]&lt;[@[Scheduled Start]],1,0),""))</f>
        <v/>
      </c>
    </row>
    <row r="457">
      <c r="A457" s="26" t="n"/>
      <c r="B457" s="56" t="n"/>
      <c r="C457" s="23">
        <f>IF([@[Service Date]]="","",TEXT([@[Service Date]],"ddd"))</f>
        <v/>
      </c>
      <c r="D457" s="26" t="n"/>
      <c r="E457" s="24">
        <f>IF([@[Route ID]]="","",IFERROR(INDEX(tblRoutes[Route Name],MATCH([@[Route ID]],tblRoutes[Route ID],0)),"Not Found"))</f>
        <v/>
      </c>
      <c r="F457" s="24">
        <f>IF([@[Route ID]]="","",IFERROR(INDEX(tblRoutes[Origin],MATCH([@[Route ID]],tblRoutes[Route ID],0)),"Not Found"))</f>
        <v/>
      </c>
      <c r="G457" s="24">
        <f>IF([@[Route ID]]="","",IFERROR(INDEX(tblRoutes[Destination],MATCH([@[Route ID]],tblRoutes[Route ID],0)),"Not Found"))</f>
        <v/>
      </c>
      <c r="H457" s="28" t="n"/>
      <c r="I457" s="28" t="n"/>
      <c r="J457" s="25">
        <f>IF(OR([@[Start Date/Time]]="",[@[End Date/Time]]=""),"",IFERROR(([@[End Date/Time]]-[@[Start Date/Time]])*24,""))</f>
        <v/>
      </c>
      <c r="K457" s="26" t="n"/>
      <c r="L457" s="24">
        <f>IF([@[Driver ID]]="","",IFERROR(INDEX(tblDrivers[Driver Name],MATCH([@[Driver ID]],tblDrivers[Driver ID],0)),"Not Found"))</f>
        <v/>
      </c>
      <c r="M457" s="26" t="n"/>
      <c r="N457" s="24">
        <f>IF([@[Vehicle ID]]="","",IFERROR(INDEX(tblVehicles[Unit Description],MATCH([@[Vehicle ID]],tblVehicles[Vehicle ID],0)),"Not Found"))</f>
        <v/>
      </c>
      <c r="O457" s="53">
        <f>IF([@[Route ID]]="","",IFERROR(INDEX(tblRoutes[Scheduled Miles],MATCH([@[Route ID]],tblRoutes[Route ID],0)),""))</f>
        <v/>
      </c>
      <c r="P457" s="16">
        <f>IF([@[Route ID]]="","",IFERROR(INDEX(tblRoutes[Planned Stops],MATCH([@[Route ID]],tblRoutes[Route ID],0)),""))</f>
        <v/>
      </c>
      <c r="Q457" s="53">
        <f>IF(OR([@[Scheduled Miles]]="",[@[Vehicle ID]]=""),"",IFERROR([@[Scheduled Miles]]/INDEX(tblVehicles[MPG],MATCH([@[Vehicle ID]],tblVehicles[Vehicle ID],0)),""))</f>
        <v/>
      </c>
      <c r="R457" s="57">
        <f>IF(OR([@[Estimated Gallons]]="",[@[Estimated Hours]]="",[@[Driver ID]]=""),"",IFERROR([@[Estimated Gallons]]*'Settings'!$B$4+[@[Scheduled Miles]]*'Settings'!$B$5+[@[Estimated Hours]]*INDEX(tblDrivers[Hourly Rate],MATCH([@[Driver ID]],tblDrivers[Driver ID],0)),""))</f>
        <v/>
      </c>
      <c r="S457" s="26" t="n"/>
      <c r="T457" s="30" t="n"/>
      <c r="U45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5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5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57" s="23">
        <f>IF(COUNTA([@[Roster ID]],[@[Service Date]],[@[Route ID]],[@[Scheduled Start]],[@[Scheduled End]],[@[Driver ID]],[@[Vehicle ID]],[@Status],[@[Dispatch Notes]])=0,"",IF([@Status]="Canceled","Not Required",IF(AND([@[Driver Check]]="OK",[@[Vehicle Check]]="OK",[@[Schedule Check]]="OK"),"OK","Review")))</f>
        <v/>
      </c>
      <c r="Y457" s="58">
        <f>IF(OR([@[Service Date]]="",[@[Scheduled Start]]=""),"",IFERROR([@[Service Date]]+[@[Scheduled Start]],""))</f>
        <v/>
      </c>
      <c r="Z457" s="58">
        <f>IF(OR([@[Service Date]]="",[@[Scheduled Start]]="",[@[Scheduled End]]=""),"",IFERROR([@[Service Date]]+[@[Scheduled End]]+IF([@[Scheduled End]]&lt;[@[Scheduled Start]],1,0),""))</f>
        <v/>
      </c>
    </row>
    <row r="458">
      <c r="A458" s="26" t="n"/>
      <c r="B458" s="56" t="n"/>
      <c r="C458" s="23">
        <f>IF([@[Service Date]]="","",TEXT([@[Service Date]],"ddd"))</f>
        <v/>
      </c>
      <c r="D458" s="26" t="n"/>
      <c r="E458" s="24">
        <f>IF([@[Route ID]]="","",IFERROR(INDEX(tblRoutes[Route Name],MATCH([@[Route ID]],tblRoutes[Route ID],0)),"Not Found"))</f>
        <v/>
      </c>
      <c r="F458" s="24">
        <f>IF([@[Route ID]]="","",IFERROR(INDEX(tblRoutes[Origin],MATCH([@[Route ID]],tblRoutes[Route ID],0)),"Not Found"))</f>
        <v/>
      </c>
      <c r="G458" s="24">
        <f>IF([@[Route ID]]="","",IFERROR(INDEX(tblRoutes[Destination],MATCH([@[Route ID]],tblRoutes[Route ID],0)),"Not Found"))</f>
        <v/>
      </c>
      <c r="H458" s="28" t="n"/>
      <c r="I458" s="28" t="n"/>
      <c r="J458" s="25">
        <f>IF(OR([@[Start Date/Time]]="",[@[End Date/Time]]=""),"",IFERROR(([@[End Date/Time]]-[@[Start Date/Time]])*24,""))</f>
        <v/>
      </c>
      <c r="K458" s="26" t="n"/>
      <c r="L458" s="24">
        <f>IF([@[Driver ID]]="","",IFERROR(INDEX(tblDrivers[Driver Name],MATCH([@[Driver ID]],tblDrivers[Driver ID],0)),"Not Found"))</f>
        <v/>
      </c>
      <c r="M458" s="26" t="n"/>
      <c r="N458" s="24">
        <f>IF([@[Vehicle ID]]="","",IFERROR(INDEX(tblVehicles[Unit Description],MATCH([@[Vehicle ID]],tblVehicles[Vehicle ID],0)),"Not Found"))</f>
        <v/>
      </c>
      <c r="O458" s="53">
        <f>IF([@[Route ID]]="","",IFERROR(INDEX(tblRoutes[Scheduled Miles],MATCH([@[Route ID]],tblRoutes[Route ID],0)),""))</f>
        <v/>
      </c>
      <c r="P458" s="16">
        <f>IF([@[Route ID]]="","",IFERROR(INDEX(tblRoutes[Planned Stops],MATCH([@[Route ID]],tblRoutes[Route ID],0)),""))</f>
        <v/>
      </c>
      <c r="Q458" s="53">
        <f>IF(OR([@[Scheduled Miles]]="",[@[Vehicle ID]]=""),"",IFERROR([@[Scheduled Miles]]/INDEX(tblVehicles[MPG],MATCH([@[Vehicle ID]],tblVehicles[Vehicle ID],0)),""))</f>
        <v/>
      </c>
      <c r="R458" s="57">
        <f>IF(OR([@[Estimated Gallons]]="",[@[Estimated Hours]]="",[@[Driver ID]]=""),"",IFERROR([@[Estimated Gallons]]*'Settings'!$B$4+[@[Scheduled Miles]]*'Settings'!$B$5+[@[Estimated Hours]]*INDEX(tblDrivers[Hourly Rate],MATCH([@[Driver ID]],tblDrivers[Driver ID],0)),""))</f>
        <v/>
      </c>
      <c r="S458" s="26" t="n"/>
      <c r="T458" s="30" t="n"/>
      <c r="U45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5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5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58" s="23">
        <f>IF(COUNTA([@[Roster ID]],[@[Service Date]],[@[Route ID]],[@[Scheduled Start]],[@[Scheduled End]],[@[Driver ID]],[@[Vehicle ID]],[@Status],[@[Dispatch Notes]])=0,"",IF([@Status]="Canceled","Not Required",IF(AND([@[Driver Check]]="OK",[@[Vehicle Check]]="OK",[@[Schedule Check]]="OK"),"OK","Review")))</f>
        <v/>
      </c>
      <c r="Y458" s="58">
        <f>IF(OR([@[Service Date]]="",[@[Scheduled Start]]=""),"",IFERROR([@[Service Date]]+[@[Scheduled Start]],""))</f>
        <v/>
      </c>
      <c r="Z458" s="58">
        <f>IF(OR([@[Service Date]]="",[@[Scheduled Start]]="",[@[Scheduled End]]=""),"",IFERROR([@[Service Date]]+[@[Scheduled End]]+IF([@[Scheduled End]]&lt;[@[Scheduled Start]],1,0),""))</f>
        <v/>
      </c>
    </row>
    <row r="459">
      <c r="A459" s="26" t="n"/>
      <c r="B459" s="56" t="n"/>
      <c r="C459" s="23">
        <f>IF([@[Service Date]]="","",TEXT([@[Service Date]],"ddd"))</f>
        <v/>
      </c>
      <c r="D459" s="26" t="n"/>
      <c r="E459" s="24">
        <f>IF([@[Route ID]]="","",IFERROR(INDEX(tblRoutes[Route Name],MATCH([@[Route ID]],tblRoutes[Route ID],0)),"Not Found"))</f>
        <v/>
      </c>
      <c r="F459" s="24">
        <f>IF([@[Route ID]]="","",IFERROR(INDEX(tblRoutes[Origin],MATCH([@[Route ID]],tblRoutes[Route ID],0)),"Not Found"))</f>
        <v/>
      </c>
      <c r="G459" s="24">
        <f>IF([@[Route ID]]="","",IFERROR(INDEX(tblRoutes[Destination],MATCH([@[Route ID]],tblRoutes[Route ID],0)),"Not Found"))</f>
        <v/>
      </c>
      <c r="H459" s="28" t="n"/>
      <c r="I459" s="28" t="n"/>
      <c r="J459" s="25">
        <f>IF(OR([@[Start Date/Time]]="",[@[End Date/Time]]=""),"",IFERROR(([@[End Date/Time]]-[@[Start Date/Time]])*24,""))</f>
        <v/>
      </c>
      <c r="K459" s="26" t="n"/>
      <c r="L459" s="24">
        <f>IF([@[Driver ID]]="","",IFERROR(INDEX(tblDrivers[Driver Name],MATCH([@[Driver ID]],tblDrivers[Driver ID],0)),"Not Found"))</f>
        <v/>
      </c>
      <c r="M459" s="26" t="n"/>
      <c r="N459" s="24">
        <f>IF([@[Vehicle ID]]="","",IFERROR(INDEX(tblVehicles[Unit Description],MATCH([@[Vehicle ID]],tblVehicles[Vehicle ID],0)),"Not Found"))</f>
        <v/>
      </c>
      <c r="O459" s="53">
        <f>IF([@[Route ID]]="","",IFERROR(INDEX(tblRoutes[Scheduled Miles],MATCH([@[Route ID]],tblRoutes[Route ID],0)),""))</f>
        <v/>
      </c>
      <c r="P459" s="16">
        <f>IF([@[Route ID]]="","",IFERROR(INDEX(tblRoutes[Planned Stops],MATCH([@[Route ID]],tblRoutes[Route ID],0)),""))</f>
        <v/>
      </c>
      <c r="Q459" s="53">
        <f>IF(OR([@[Scheduled Miles]]="",[@[Vehicle ID]]=""),"",IFERROR([@[Scheduled Miles]]/INDEX(tblVehicles[MPG],MATCH([@[Vehicle ID]],tblVehicles[Vehicle ID],0)),""))</f>
        <v/>
      </c>
      <c r="R459" s="57">
        <f>IF(OR([@[Estimated Gallons]]="",[@[Estimated Hours]]="",[@[Driver ID]]=""),"",IFERROR([@[Estimated Gallons]]*'Settings'!$B$4+[@[Scheduled Miles]]*'Settings'!$B$5+[@[Estimated Hours]]*INDEX(tblDrivers[Hourly Rate],MATCH([@[Driver ID]],tblDrivers[Driver ID],0)),""))</f>
        <v/>
      </c>
      <c r="S459" s="26" t="n"/>
      <c r="T459" s="30" t="n"/>
      <c r="U45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5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5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59" s="23">
        <f>IF(COUNTA([@[Roster ID]],[@[Service Date]],[@[Route ID]],[@[Scheduled Start]],[@[Scheduled End]],[@[Driver ID]],[@[Vehicle ID]],[@Status],[@[Dispatch Notes]])=0,"",IF([@Status]="Canceled","Not Required",IF(AND([@[Driver Check]]="OK",[@[Vehicle Check]]="OK",[@[Schedule Check]]="OK"),"OK","Review")))</f>
        <v/>
      </c>
      <c r="Y459" s="58">
        <f>IF(OR([@[Service Date]]="",[@[Scheduled Start]]=""),"",IFERROR([@[Service Date]]+[@[Scheduled Start]],""))</f>
        <v/>
      </c>
      <c r="Z459" s="58">
        <f>IF(OR([@[Service Date]]="",[@[Scheduled Start]]="",[@[Scheduled End]]=""),"",IFERROR([@[Service Date]]+[@[Scheduled End]]+IF([@[Scheduled End]]&lt;[@[Scheduled Start]],1,0),""))</f>
        <v/>
      </c>
    </row>
    <row r="460">
      <c r="A460" s="26" t="n"/>
      <c r="B460" s="56" t="n"/>
      <c r="C460" s="23">
        <f>IF([@[Service Date]]="","",TEXT([@[Service Date]],"ddd"))</f>
        <v/>
      </c>
      <c r="D460" s="26" t="n"/>
      <c r="E460" s="24">
        <f>IF([@[Route ID]]="","",IFERROR(INDEX(tblRoutes[Route Name],MATCH([@[Route ID]],tblRoutes[Route ID],0)),"Not Found"))</f>
        <v/>
      </c>
      <c r="F460" s="24">
        <f>IF([@[Route ID]]="","",IFERROR(INDEX(tblRoutes[Origin],MATCH([@[Route ID]],tblRoutes[Route ID],0)),"Not Found"))</f>
        <v/>
      </c>
      <c r="G460" s="24">
        <f>IF([@[Route ID]]="","",IFERROR(INDEX(tblRoutes[Destination],MATCH([@[Route ID]],tblRoutes[Route ID],0)),"Not Found"))</f>
        <v/>
      </c>
      <c r="H460" s="28" t="n"/>
      <c r="I460" s="28" t="n"/>
      <c r="J460" s="25">
        <f>IF(OR([@[Start Date/Time]]="",[@[End Date/Time]]=""),"",IFERROR(([@[End Date/Time]]-[@[Start Date/Time]])*24,""))</f>
        <v/>
      </c>
      <c r="K460" s="26" t="n"/>
      <c r="L460" s="24">
        <f>IF([@[Driver ID]]="","",IFERROR(INDEX(tblDrivers[Driver Name],MATCH([@[Driver ID]],tblDrivers[Driver ID],0)),"Not Found"))</f>
        <v/>
      </c>
      <c r="M460" s="26" t="n"/>
      <c r="N460" s="24">
        <f>IF([@[Vehicle ID]]="","",IFERROR(INDEX(tblVehicles[Unit Description],MATCH([@[Vehicle ID]],tblVehicles[Vehicle ID],0)),"Not Found"))</f>
        <v/>
      </c>
      <c r="O460" s="53">
        <f>IF([@[Route ID]]="","",IFERROR(INDEX(tblRoutes[Scheduled Miles],MATCH([@[Route ID]],tblRoutes[Route ID],0)),""))</f>
        <v/>
      </c>
      <c r="P460" s="16">
        <f>IF([@[Route ID]]="","",IFERROR(INDEX(tblRoutes[Planned Stops],MATCH([@[Route ID]],tblRoutes[Route ID],0)),""))</f>
        <v/>
      </c>
      <c r="Q460" s="53">
        <f>IF(OR([@[Scheduled Miles]]="",[@[Vehicle ID]]=""),"",IFERROR([@[Scheduled Miles]]/INDEX(tblVehicles[MPG],MATCH([@[Vehicle ID]],tblVehicles[Vehicle ID],0)),""))</f>
        <v/>
      </c>
      <c r="R460" s="57">
        <f>IF(OR([@[Estimated Gallons]]="",[@[Estimated Hours]]="",[@[Driver ID]]=""),"",IFERROR([@[Estimated Gallons]]*'Settings'!$B$4+[@[Scheduled Miles]]*'Settings'!$B$5+[@[Estimated Hours]]*INDEX(tblDrivers[Hourly Rate],MATCH([@[Driver ID]],tblDrivers[Driver ID],0)),""))</f>
        <v/>
      </c>
      <c r="S460" s="26" t="n"/>
      <c r="T460" s="30" t="n"/>
      <c r="U46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6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6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60" s="23">
        <f>IF(COUNTA([@[Roster ID]],[@[Service Date]],[@[Route ID]],[@[Scheduled Start]],[@[Scheduled End]],[@[Driver ID]],[@[Vehicle ID]],[@Status],[@[Dispatch Notes]])=0,"",IF([@Status]="Canceled","Not Required",IF(AND([@[Driver Check]]="OK",[@[Vehicle Check]]="OK",[@[Schedule Check]]="OK"),"OK","Review")))</f>
        <v/>
      </c>
      <c r="Y460" s="58">
        <f>IF(OR([@[Service Date]]="",[@[Scheduled Start]]=""),"",IFERROR([@[Service Date]]+[@[Scheduled Start]],""))</f>
        <v/>
      </c>
      <c r="Z460" s="58">
        <f>IF(OR([@[Service Date]]="",[@[Scheduled Start]]="",[@[Scheduled End]]=""),"",IFERROR([@[Service Date]]+[@[Scheduled End]]+IF([@[Scheduled End]]&lt;[@[Scheduled Start]],1,0),""))</f>
        <v/>
      </c>
    </row>
    <row r="461">
      <c r="A461" s="26" t="n"/>
      <c r="B461" s="56" t="n"/>
      <c r="C461" s="23">
        <f>IF([@[Service Date]]="","",TEXT([@[Service Date]],"ddd"))</f>
        <v/>
      </c>
      <c r="D461" s="26" t="n"/>
      <c r="E461" s="24">
        <f>IF([@[Route ID]]="","",IFERROR(INDEX(tblRoutes[Route Name],MATCH([@[Route ID]],tblRoutes[Route ID],0)),"Not Found"))</f>
        <v/>
      </c>
      <c r="F461" s="24">
        <f>IF([@[Route ID]]="","",IFERROR(INDEX(tblRoutes[Origin],MATCH([@[Route ID]],tblRoutes[Route ID],0)),"Not Found"))</f>
        <v/>
      </c>
      <c r="G461" s="24">
        <f>IF([@[Route ID]]="","",IFERROR(INDEX(tblRoutes[Destination],MATCH([@[Route ID]],tblRoutes[Route ID],0)),"Not Found"))</f>
        <v/>
      </c>
      <c r="H461" s="28" t="n"/>
      <c r="I461" s="28" t="n"/>
      <c r="J461" s="25">
        <f>IF(OR([@[Start Date/Time]]="",[@[End Date/Time]]=""),"",IFERROR(([@[End Date/Time]]-[@[Start Date/Time]])*24,""))</f>
        <v/>
      </c>
      <c r="K461" s="26" t="n"/>
      <c r="L461" s="24">
        <f>IF([@[Driver ID]]="","",IFERROR(INDEX(tblDrivers[Driver Name],MATCH([@[Driver ID]],tblDrivers[Driver ID],0)),"Not Found"))</f>
        <v/>
      </c>
      <c r="M461" s="26" t="n"/>
      <c r="N461" s="24">
        <f>IF([@[Vehicle ID]]="","",IFERROR(INDEX(tblVehicles[Unit Description],MATCH([@[Vehicle ID]],tblVehicles[Vehicle ID],0)),"Not Found"))</f>
        <v/>
      </c>
      <c r="O461" s="53">
        <f>IF([@[Route ID]]="","",IFERROR(INDEX(tblRoutes[Scheduled Miles],MATCH([@[Route ID]],tblRoutes[Route ID],0)),""))</f>
        <v/>
      </c>
      <c r="P461" s="16">
        <f>IF([@[Route ID]]="","",IFERROR(INDEX(tblRoutes[Planned Stops],MATCH([@[Route ID]],tblRoutes[Route ID],0)),""))</f>
        <v/>
      </c>
      <c r="Q461" s="53">
        <f>IF(OR([@[Scheduled Miles]]="",[@[Vehicle ID]]=""),"",IFERROR([@[Scheduled Miles]]/INDEX(tblVehicles[MPG],MATCH([@[Vehicle ID]],tblVehicles[Vehicle ID],0)),""))</f>
        <v/>
      </c>
      <c r="R461" s="57">
        <f>IF(OR([@[Estimated Gallons]]="",[@[Estimated Hours]]="",[@[Driver ID]]=""),"",IFERROR([@[Estimated Gallons]]*'Settings'!$B$4+[@[Scheduled Miles]]*'Settings'!$B$5+[@[Estimated Hours]]*INDEX(tblDrivers[Hourly Rate],MATCH([@[Driver ID]],tblDrivers[Driver ID],0)),""))</f>
        <v/>
      </c>
      <c r="S461" s="26" t="n"/>
      <c r="T461" s="30" t="n"/>
      <c r="U46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6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6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61" s="23">
        <f>IF(COUNTA([@[Roster ID]],[@[Service Date]],[@[Route ID]],[@[Scheduled Start]],[@[Scheduled End]],[@[Driver ID]],[@[Vehicle ID]],[@Status],[@[Dispatch Notes]])=0,"",IF([@Status]="Canceled","Not Required",IF(AND([@[Driver Check]]="OK",[@[Vehicle Check]]="OK",[@[Schedule Check]]="OK"),"OK","Review")))</f>
        <v/>
      </c>
      <c r="Y461" s="58">
        <f>IF(OR([@[Service Date]]="",[@[Scheduled Start]]=""),"",IFERROR([@[Service Date]]+[@[Scheduled Start]],""))</f>
        <v/>
      </c>
      <c r="Z461" s="58">
        <f>IF(OR([@[Service Date]]="",[@[Scheduled Start]]="",[@[Scheduled End]]=""),"",IFERROR([@[Service Date]]+[@[Scheduled End]]+IF([@[Scheduled End]]&lt;[@[Scheduled Start]],1,0),""))</f>
        <v/>
      </c>
    </row>
    <row r="462">
      <c r="A462" s="26" t="n"/>
      <c r="B462" s="56" t="n"/>
      <c r="C462" s="23">
        <f>IF([@[Service Date]]="","",TEXT([@[Service Date]],"ddd"))</f>
        <v/>
      </c>
      <c r="D462" s="26" t="n"/>
      <c r="E462" s="24">
        <f>IF([@[Route ID]]="","",IFERROR(INDEX(tblRoutes[Route Name],MATCH([@[Route ID]],tblRoutes[Route ID],0)),"Not Found"))</f>
        <v/>
      </c>
      <c r="F462" s="24">
        <f>IF([@[Route ID]]="","",IFERROR(INDEX(tblRoutes[Origin],MATCH([@[Route ID]],tblRoutes[Route ID],0)),"Not Found"))</f>
        <v/>
      </c>
      <c r="G462" s="24">
        <f>IF([@[Route ID]]="","",IFERROR(INDEX(tblRoutes[Destination],MATCH([@[Route ID]],tblRoutes[Route ID],0)),"Not Found"))</f>
        <v/>
      </c>
      <c r="H462" s="28" t="n"/>
      <c r="I462" s="28" t="n"/>
      <c r="J462" s="25">
        <f>IF(OR([@[Start Date/Time]]="",[@[End Date/Time]]=""),"",IFERROR(([@[End Date/Time]]-[@[Start Date/Time]])*24,""))</f>
        <v/>
      </c>
      <c r="K462" s="26" t="n"/>
      <c r="L462" s="24">
        <f>IF([@[Driver ID]]="","",IFERROR(INDEX(tblDrivers[Driver Name],MATCH([@[Driver ID]],tblDrivers[Driver ID],0)),"Not Found"))</f>
        <v/>
      </c>
      <c r="M462" s="26" t="n"/>
      <c r="N462" s="24">
        <f>IF([@[Vehicle ID]]="","",IFERROR(INDEX(tblVehicles[Unit Description],MATCH([@[Vehicle ID]],tblVehicles[Vehicle ID],0)),"Not Found"))</f>
        <v/>
      </c>
      <c r="O462" s="53">
        <f>IF([@[Route ID]]="","",IFERROR(INDEX(tblRoutes[Scheduled Miles],MATCH([@[Route ID]],tblRoutes[Route ID],0)),""))</f>
        <v/>
      </c>
      <c r="P462" s="16">
        <f>IF([@[Route ID]]="","",IFERROR(INDEX(tblRoutes[Planned Stops],MATCH([@[Route ID]],tblRoutes[Route ID],0)),""))</f>
        <v/>
      </c>
      <c r="Q462" s="53">
        <f>IF(OR([@[Scheduled Miles]]="",[@[Vehicle ID]]=""),"",IFERROR([@[Scheduled Miles]]/INDEX(tblVehicles[MPG],MATCH([@[Vehicle ID]],tblVehicles[Vehicle ID],0)),""))</f>
        <v/>
      </c>
      <c r="R462" s="57">
        <f>IF(OR([@[Estimated Gallons]]="",[@[Estimated Hours]]="",[@[Driver ID]]=""),"",IFERROR([@[Estimated Gallons]]*'Settings'!$B$4+[@[Scheduled Miles]]*'Settings'!$B$5+[@[Estimated Hours]]*INDEX(tblDrivers[Hourly Rate],MATCH([@[Driver ID]],tblDrivers[Driver ID],0)),""))</f>
        <v/>
      </c>
      <c r="S462" s="26" t="n"/>
      <c r="T462" s="30" t="n"/>
      <c r="U46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6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6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62" s="23">
        <f>IF(COUNTA([@[Roster ID]],[@[Service Date]],[@[Route ID]],[@[Scheduled Start]],[@[Scheduled End]],[@[Driver ID]],[@[Vehicle ID]],[@Status],[@[Dispatch Notes]])=0,"",IF([@Status]="Canceled","Not Required",IF(AND([@[Driver Check]]="OK",[@[Vehicle Check]]="OK",[@[Schedule Check]]="OK"),"OK","Review")))</f>
        <v/>
      </c>
      <c r="Y462" s="58">
        <f>IF(OR([@[Service Date]]="",[@[Scheduled Start]]=""),"",IFERROR([@[Service Date]]+[@[Scheduled Start]],""))</f>
        <v/>
      </c>
      <c r="Z462" s="58">
        <f>IF(OR([@[Service Date]]="",[@[Scheduled Start]]="",[@[Scheduled End]]=""),"",IFERROR([@[Service Date]]+[@[Scheduled End]]+IF([@[Scheduled End]]&lt;[@[Scheduled Start]],1,0),""))</f>
        <v/>
      </c>
    </row>
    <row r="463">
      <c r="A463" s="26" t="n"/>
      <c r="B463" s="56" t="n"/>
      <c r="C463" s="23">
        <f>IF([@[Service Date]]="","",TEXT([@[Service Date]],"ddd"))</f>
        <v/>
      </c>
      <c r="D463" s="26" t="n"/>
      <c r="E463" s="24">
        <f>IF([@[Route ID]]="","",IFERROR(INDEX(tblRoutes[Route Name],MATCH([@[Route ID]],tblRoutes[Route ID],0)),"Not Found"))</f>
        <v/>
      </c>
      <c r="F463" s="24">
        <f>IF([@[Route ID]]="","",IFERROR(INDEX(tblRoutes[Origin],MATCH([@[Route ID]],tblRoutes[Route ID],0)),"Not Found"))</f>
        <v/>
      </c>
      <c r="G463" s="24">
        <f>IF([@[Route ID]]="","",IFERROR(INDEX(tblRoutes[Destination],MATCH([@[Route ID]],tblRoutes[Route ID],0)),"Not Found"))</f>
        <v/>
      </c>
      <c r="H463" s="28" t="n"/>
      <c r="I463" s="28" t="n"/>
      <c r="J463" s="25">
        <f>IF(OR([@[Start Date/Time]]="",[@[End Date/Time]]=""),"",IFERROR(([@[End Date/Time]]-[@[Start Date/Time]])*24,""))</f>
        <v/>
      </c>
      <c r="K463" s="26" t="n"/>
      <c r="L463" s="24">
        <f>IF([@[Driver ID]]="","",IFERROR(INDEX(tblDrivers[Driver Name],MATCH([@[Driver ID]],tblDrivers[Driver ID],0)),"Not Found"))</f>
        <v/>
      </c>
      <c r="M463" s="26" t="n"/>
      <c r="N463" s="24">
        <f>IF([@[Vehicle ID]]="","",IFERROR(INDEX(tblVehicles[Unit Description],MATCH([@[Vehicle ID]],tblVehicles[Vehicle ID],0)),"Not Found"))</f>
        <v/>
      </c>
      <c r="O463" s="53">
        <f>IF([@[Route ID]]="","",IFERROR(INDEX(tblRoutes[Scheduled Miles],MATCH([@[Route ID]],tblRoutes[Route ID],0)),""))</f>
        <v/>
      </c>
      <c r="P463" s="16">
        <f>IF([@[Route ID]]="","",IFERROR(INDEX(tblRoutes[Planned Stops],MATCH([@[Route ID]],tblRoutes[Route ID],0)),""))</f>
        <v/>
      </c>
      <c r="Q463" s="53">
        <f>IF(OR([@[Scheduled Miles]]="",[@[Vehicle ID]]=""),"",IFERROR([@[Scheduled Miles]]/INDEX(tblVehicles[MPG],MATCH([@[Vehicle ID]],tblVehicles[Vehicle ID],0)),""))</f>
        <v/>
      </c>
      <c r="R463" s="57">
        <f>IF(OR([@[Estimated Gallons]]="",[@[Estimated Hours]]="",[@[Driver ID]]=""),"",IFERROR([@[Estimated Gallons]]*'Settings'!$B$4+[@[Scheduled Miles]]*'Settings'!$B$5+[@[Estimated Hours]]*INDEX(tblDrivers[Hourly Rate],MATCH([@[Driver ID]],tblDrivers[Driver ID],0)),""))</f>
        <v/>
      </c>
      <c r="S463" s="26" t="n"/>
      <c r="T463" s="30" t="n"/>
      <c r="U46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6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6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63" s="23">
        <f>IF(COUNTA([@[Roster ID]],[@[Service Date]],[@[Route ID]],[@[Scheduled Start]],[@[Scheduled End]],[@[Driver ID]],[@[Vehicle ID]],[@Status],[@[Dispatch Notes]])=0,"",IF([@Status]="Canceled","Not Required",IF(AND([@[Driver Check]]="OK",[@[Vehicle Check]]="OK",[@[Schedule Check]]="OK"),"OK","Review")))</f>
        <v/>
      </c>
      <c r="Y463" s="58">
        <f>IF(OR([@[Service Date]]="",[@[Scheduled Start]]=""),"",IFERROR([@[Service Date]]+[@[Scheduled Start]],""))</f>
        <v/>
      </c>
      <c r="Z463" s="58">
        <f>IF(OR([@[Service Date]]="",[@[Scheduled Start]]="",[@[Scheduled End]]=""),"",IFERROR([@[Service Date]]+[@[Scheduled End]]+IF([@[Scheduled End]]&lt;[@[Scheduled Start]],1,0),""))</f>
        <v/>
      </c>
    </row>
    <row r="464">
      <c r="A464" s="26" t="n"/>
      <c r="B464" s="56" t="n"/>
      <c r="C464" s="23">
        <f>IF([@[Service Date]]="","",TEXT([@[Service Date]],"ddd"))</f>
        <v/>
      </c>
      <c r="D464" s="26" t="n"/>
      <c r="E464" s="24">
        <f>IF([@[Route ID]]="","",IFERROR(INDEX(tblRoutes[Route Name],MATCH([@[Route ID]],tblRoutes[Route ID],0)),"Not Found"))</f>
        <v/>
      </c>
      <c r="F464" s="24">
        <f>IF([@[Route ID]]="","",IFERROR(INDEX(tblRoutes[Origin],MATCH([@[Route ID]],tblRoutes[Route ID],0)),"Not Found"))</f>
        <v/>
      </c>
      <c r="G464" s="24">
        <f>IF([@[Route ID]]="","",IFERROR(INDEX(tblRoutes[Destination],MATCH([@[Route ID]],tblRoutes[Route ID],0)),"Not Found"))</f>
        <v/>
      </c>
      <c r="H464" s="28" t="n"/>
      <c r="I464" s="28" t="n"/>
      <c r="J464" s="25">
        <f>IF(OR([@[Start Date/Time]]="",[@[End Date/Time]]=""),"",IFERROR(([@[End Date/Time]]-[@[Start Date/Time]])*24,""))</f>
        <v/>
      </c>
      <c r="K464" s="26" t="n"/>
      <c r="L464" s="24">
        <f>IF([@[Driver ID]]="","",IFERROR(INDEX(tblDrivers[Driver Name],MATCH([@[Driver ID]],tblDrivers[Driver ID],0)),"Not Found"))</f>
        <v/>
      </c>
      <c r="M464" s="26" t="n"/>
      <c r="N464" s="24">
        <f>IF([@[Vehicle ID]]="","",IFERROR(INDEX(tblVehicles[Unit Description],MATCH([@[Vehicle ID]],tblVehicles[Vehicle ID],0)),"Not Found"))</f>
        <v/>
      </c>
      <c r="O464" s="53">
        <f>IF([@[Route ID]]="","",IFERROR(INDEX(tblRoutes[Scheduled Miles],MATCH([@[Route ID]],tblRoutes[Route ID],0)),""))</f>
        <v/>
      </c>
      <c r="P464" s="16">
        <f>IF([@[Route ID]]="","",IFERROR(INDEX(tblRoutes[Planned Stops],MATCH([@[Route ID]],tblRoutes[Route ID],0)),""))</f>
        <v/>
      </c>
      <c r="Q464" s="53">
        <f>IF(OR([@[Scheduled Miles]]="",[@[Vehicle ID]]=""),"",IFERROR([@[Scheduled Miles]]/INDEX(tblVehicles[MPG],MATCH([@[Vehicle ID]],tblVehicles[Vehicle ID],0)),""))</f>
        <v/>
      </c>
      <c r="R464" s="57">
        <f>IF(OR([@[Estimated Gallons]]="",[@[Estimated Hours]]="",[@[Driver ID]]=""),"",IFERROR([@[Estimated Gallons]]*'Settings'!$B$4+[@[Scheduled Miles]]*'Settings'!$B$5+[@[Estimated Hours]]*INDEX(tblDrivers[Hourly Rate],MATCH([@[Driver ID]],tblDrivers[Driver ID],0)),""))</f>
        <v/>
      </c>
      <c r="S464" s="26" t="n"/>
      <c r="T464" s="30" t="n"/>
      <c r="U46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6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6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64" s="23">
        <f>IF(COUNTA([@[Roster ID]],[@[Service Date]],[@[Route ID]],[@[Scheduled Start]],[@[Scheduled End]],[@[Driver ID]],[@[Vehicle ID]],[@Status],[@[Dispatch Notes]])=0,"",IF([@Status]="Canceled","Not Required",IF(AND([@[Driver Check]]="OK",[@[Vehicle Check]]="OK",[@[Schedule Check]]="OK"),"OK","Review")))</f>
        <v/>
      </c>
      <c r="Y464" s="58">
        <f>IF(OR([@[Service Date]]="",[@[Scheduled Start]]=""),"",IFERROR([@[Service Date]]+[@[Scheduled Start]],""))</f>
        <v/>
      </c>
      <c r="Z464" s="58">
        <f>IF(OR([@[Service Date]]="",[@[Scheduled Start]]="",[@[Scheduled End]]=""),"",IFERROR([@[Service Date]]+[@[Scheduled End]]+IF([@[Scheduled End]]&lt;[@[Scheduled Start]],1,0),""))</f>
        <v/>
      </c>
    </row>
    <row r="465">
      <c r="A465" s="26" t="n"/>
      <c r="B465" s="56" t="n"/>
      <c r="C465" s="23">
        <f>IF([@[Service Date]]="","",TEXT([@[Service Date]],"ddd"))</f>
        <v/>
      </c>
      <c r="D465" s="26" t="n"/>
      <c r="E465" s="24">
        <f>IF([@[Route ID]]="","",IFERROR(INDEX(tblRoutes[Route Name],MATCH([@[Route ID]],tblRoutes[Route ID],0)),"Not Found"))</f>
        <v/>
      </c>
      <c r="F465" s="24">
        <f>IF([@[Route ID]]="","",IFERROR(INDEX(tblRoutes[Origin],MATCH([@[Route ID]],tblRoutes[Route ID],0)),"Not Found"))</f>
        <v/>
      </c>
      <c r="G465" s="24">
        <f>IF([@[Route ID]]="","",IFERROR(INDEX(tblRoutes[Destination],MATCH([@[Route ID]],tblRoutes[Route ID],0)),"Not Found"))</f>
        <v/>
      </c>
      <c r="H465" s="28" t="n"/>
      <c r="I465" s="28" t="n"/>
      <c r="J465" s="25">
        <f>IF(OR([@[Start Date/Time]]="",[@[End Date/Time]]=""),"",IFERROR(([@[End Date/Time]]-[@[Start Date/Time]])*24,""))</f>
        <v/>
      </c>
      <c r="K465" s="26" t="n"/>
      <c r="L465" s="24">
        <f>IF([@[Driver ID]]="","",IFERROR(INDEX(tblDrivers[Driver Name],MATCH([@[Driver ID]],tblDrivers[Driver ID],0)),"Not Found"))</f>
        <v/>
      </c>
      <c r="M465" s="26" t="n"/>
      <c r="N465" s="24">
        <f>IF([@[Vehicle ID]]="","",IFERROR(INDEX(tblVehicles[Unit Description],MATCH([@[Vehicle ID]],tblVehicles[Vehicle ID],0)),"Not Found"))</f>
        <v/>
      </c>
      <c r="O465" s="53">
        <f>IF([@[Route ID]]="","",IFERROR(INDEX(tblRoutes[Scheduled Miles],MATCH([@[Route ID]],tblRoutes[Route ID],0)),""))</f>
        <v/>
      </c>
      <c r="P465" s="16">
        <f>IF([@[Route ID]]="","",IFERROR(INDEX(tblRoutes[Planned Stops],MATCH([@[Route ID]],tblRoutes[Route ID],0)),""))</f>
        <v/>
      </c>
      <c r="Q465" s="53">
        <f>IF(OR([@[Scheduled Miles]]="",[@[Vehicle ID]]=""),"",IFERROR([@[Scheduled Miles]]/INDEX(tblVehicles[MPG],MATCH([@[Vehicle ID]],tblVehicles[Vehicle ID],0)),""))</f>
        <v/>
      </c>
      <c r="R465" s="57">
        <f>IF(OR([@[Estimated Gallons]]="",[@[Estimated Hours]]="",[@[Driver ID]]=""),"",IFERROR([@[Estimated Gallons]]*'Settings'!$B$4+[@[Scheduled Miles]]*'Settings'!$B$5+[@[Estimated Hours]]*INDEX(tblDrivers[Hourly Rate],MATCH([@[Driver ID]],tblDrivers[Driver ID],0)),""))</f>
        <v/>
      </c>
      <c r="S465" s="26" t="n"/>
      <c r="T465" s="30" t="n"/>
      <c r="U46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6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6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65" s="23">
        <f>IF(COUNTA([@[Roster ID]],[@[Service Date]],[@[Route ID]],[@[Scheduled Start]],[@[Scheduled End]],[@[Driver ID]],[@[Vehicle ID]],[@Status],[@[Dispatch Notes]])=0,"",IF([@Status]="Canceled","Not Required",IF(AND([@[Driver Check]]="OK",[@[Vehicle Check]]="OK",[@[Schedule Check]]="OK"),"OK","Review")))</f>
        <v/>
      </c>
      <c r="Y465" s="58">
        <f>IF(OR([@[Service Date]]="",[@[Scheduled Start]]=""),"",IFERROR([@[Service Date]]+[@[Scheduled Start]],""))</f>
        <v/>
      </c>
      <c r="Z465" s="58">
        <f>IF(OR([@[Service Date]]="",[@[Scheduled Start]]="",[@[Scheduled End]]=""),"",IFERROR([@[Service Date]]+[@[Scheduled End]]+IF([@[Scheduled End]]&lt;[@[Scheduled Start]],1,0),""))</f>
        <v/>
      </c>
    </row>
    <row r="466">
      <c r="A466" s="26" t="n"/>
      <c r="B466" s="56" t="n"/>
      <c r="C466" s="23">
        <f>IF([@[Service Date]]="","",TEXT([@[Service Date]],"ddd"))</f>
        <v/>
      </c>
      <c r="D466" s="26" t="n"/>
      <c r="E466" s="24">
        <f>IF([@[Route ID]]="","",IFERROR(INDEX(tblRoutes[Route Name],MATCH([@[Route ID]],tblRoutes[Route ID],0)),"Not Found"))</f>
        <v/>
      </c>
      <c r="F466" s="24">
        <f>IF([@[Route ID]]="","",IFERROR(INDEX(tblRoutes[Origin],MATCH([@[Route ID]],tblRoutes[Route ID],0)),"Not Found"))</f>
        <v/>
      </c>
      <c r="G466" s="24">
        <f>IF([@[Route ID]]="","",IFERROR(INDEX(tblRoutes[Destination],MATCH([@[Route ID]],tblRoutes[Route ID],0)),"Not Found"))</f>
        <v/>
      </c>
      <c r="H466" s="28" t="n"/>
      <c r="I466" s="28" t="n"/>
      <c r="J466" s="25">
        <f>IF(OR([@[Start Date/Time]]="",[@[End Date/Time]]=""),"",IFERROR(([@[End Date/Time]]-[@[Start Date/Time]])*24,""))</f>
        <v/>
      </c>
      <c r="K466" s="26" t="n"/>
      <c r="L466" s="24">
        <f>IF([@[Driver ID]]="","",IFERROR(INDEX(tblDrivers[Driver Name],MATCH([@[Driver ID]],tblDrivers[Driver ID],0)),"Not Found"))</f>
        <v/>
      </c>
      <c r="M466" s="26" t="n"/>
      <c r="N466" s="24">
        <f>IF([@[Vehicle ID]]="","",IFERROR(INDEX(tblVehicles[Unit Description],MATCH([@[Vehicle ID]],tblVehicles[Vehicle ID],0)),"Not Found"))</f>
        <v/>
      </c>
      <c r="O466" s="53">
        <f>IF([@[Route ID]]="","",IFERROR(INDEX(tblRoutes[Scheduled Miles],MATCH([@[Route ID]],tblRoutes[Route ID],0)),""))</f>
        <v/>
      </c>
      <c r="P466" s="16">
        <f>IF([@[Route ID]]="","",IFERROR(INDEX(tblRoutes[Planned Stops],MATCH([@[Route ID]],tblRoutes[Route ID],0)),""))</f>
        <v/>
      </c>
      <c r="Q466" s="53">
        <f>IF(OR([@[Scheduled Miles]]="",[@[Vehicle ID]]=""),"",IFERROR([@[Scheduled Miles]]/INDEX(tblVehicles[MPG],MATCH([@[Vehicle ID]],tblVehicles[Vehicle ID],0)),""))</f>
        <v/>
      </c>
      <c r="R466" s="57">
        <f>IF(OR([@[Estimated Gallons]]="",[@[Estimated Hours]]="",[@[Driver ID]]=""),"",IFERROR([@[Estimated Gallons]]*'Settings'!$B$4+[@[Scheduled Miles]]*'Settings'!$B$5+[@[Estimated Hours]]*INDEX(tblDrivers[Hourly Rate],MATCH([@[Driver ID]],tblDrivers[Driver ID],0)),""))</f>
        <v/>
      </c>
      <c r="S466" s="26" t="n"/>
      <c r="T466" s="30" t="n"/>
      <c r="U46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6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6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66" s="23">
        <f>IF(COUNTA([@[Roster ID]],[@[Service Date]],[@[Route ID]],[@[Scheduled Start]],[@[Scheduled End]],[@[Driver ID]],[@[Vehicle ID]],[@Status],[@[Dispatch Notes]])=0,"",IF([@Status]="Canceled","Not Required",IF(AND([@[Driver Check]]="OK",[@[Vehicle Check]]="OK",[@[Schedule Check]]="OK"),"OK","Review")))</f>
        <v/>
      </c>
      <c r="Y466" s="58">
        <f>IF(OR([@[Service Date]]="",[@[Scheduled Start]]=""),"",IFERROR([@[Service Date]]+[@[Scheduled Start]],""))</f>
        <v/>
      </c>
      <c r="Z466" s="58">
        <f>IF(OR([@[Service Date]]="",[@[Scheduled Start]]="",[@[Scheduled End]]=""),"",IFERROR([@[Service Date]]+[@[Scheduled End]]+IF([@[Scheduled End]]&lt;[@[Scheduled Start]],1,0),""))</f>
        <v/>
      </c>
    </row>
    <row r="467">
      <c r="A467" s="26" t="n"/>
      <c r="B467" s="56" t="n"/>
      <c r="C467" s="23">
        <f>IF([@[Service Date]]="","",TEXT([@[Service Date]],"ddd"))</f>
        <v/>
      </c>
      <c r="D467" s="26" t="n"/>
      <c r="E467" s="24">
        <f>IF([@[Route ID]]="","",IFERROR(INDEX(tblRoutes[Route Name],MATCH([@[Route ID]],tblRoutes[Route ID],0)),"Not Found"))</f>
        <v/>
      </c>
      <c r="F467" s="24">
        <f>IF([@[Route ID]]="","",IFERROR(INDEX(tblRoutes[Origin],MATCH([@[Route ID]],tblRoutes[Route ID],0)),"Not Found"))</f>
        <v/>
      </c>
      <c r="G467" s="24">
        <f>IF([@[Route ID]]="","",IFERROR(INDEX(tblRoutes[Destination],MATCH([@[Route ID]],tblRoutes[Route ID],0)),"Not Found"))</f>
        <v/>
      </c>
      <c r="H467" s="28" t="n"/>
      <c r="I467" s="28" t="n"/>
      <c r="J467" s="25">
        <f>IF(OR([@[Start Date/Time]]="",[@[End Date/Time]]=""),"",IFERROR(([@[End Date/Time]]-[@[Start Date/Time]])*24,""))</f>
        <v/>
      </c>
      <c r="K467" s="26" t="n"/>
      <c r="L467" s="24">
        <f>IF([@[Driver ID]]="","",IFERROR(INDEX(tblDrivers[Driver Name],MATCH([@[Driver ID]],tblDrivers[Driver ID],0)),"Not Found"))</f>
        <v/>
      </c>
      <c r="M467" s="26" t="n"/>
      <c r="N467" s="24">
        <f>IF([@[Vehicle ID]]="","",IFERROR(INDEX(tblVehicles[Unit Description],MATCH([@[Vehicle ID]],tblVehicles[Vehicle ID],0)),"Not Found"))</f>
        <v/>
      </c>
      <c r="O467" s="53">
        <f>IF([@[Route ID]]="","",IFERROR(INDEX(tblRoutes[Scheduled Miles],MATCH([@[Route ID]],tblRoutes[Route ID],0)),""))</f>
        <v/>
      </c>
      <c r="P467" s="16">
        <f>IF([@[Route ID]]="","",IFERROR(INDEX(tblRoutes[Planned Stops],MATCH([@[Route ID]],tblRoutes[Route ID],0)),""))</f>
        <v/>
      </c>
      <c r="Q467" s="53">
        <f>IF(OR([@[Scheduled Miles]]="",[@[Vehicle ID]]=""),"",IFERROR([@[Scheduled Miles]]/INDEX(tblVehicles[MPG],MATCH([@[Vehicle ID]],tblVehicles[Vehicle ID],0)),""))</f>
        <v/>
      </c>
      <c r="R467" s="57">
        <f>IF(OR([@[Estimated Gallons]]="",[@[Estimated Hours]]="",[@[Driver ID]]=""),"",IFERROR([@[Estimated Gallons]]*'Settings'!$B$4+[@[Scheduled Miles]]*'Settings'!$B$5+[@[Estimated Hours]]*INDEX(tblDrivers[Hourly Rate],MATCH([@[Driver ID]],tblDrivers[Driver ID],0)),""))</f>
        <v/>
      </c>
      <c r="S467" s="26" t="n"/>
      <c r="T467" s="30" t="n"/>
      <c r="U46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6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6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67" s="23">
        <f>IF(COUNTA([@[Roster ID]],[@[Service Date]],[@[Route ID]],[@[Scheduled Start]],[@[Scheduled End]],[@[Driver ID]],[@[Vehicle ID]],[@Status],[@[Dispatch Notes]])=0,"",IF([@Status]="Canceled","Not Required",IF(AND([@[Driver Check]]="OK",[@[Vehicle Check]]="OK",[@[Schedule Check]]="OK"),"OK","Review")))</f>
        <v/>
      </c>
      <c r="Y467" s="58">
        <f>IF(OR([@[Service Date]]="",[@[Scheduled Start]]=""),"",IFERROR([@[Service Date]]+[@[Scheduled Start]],""))</f>
        <v/>
      </c>
      <c r="Z467" s="58">
        <f>IF(OR([@[Service Date]]="",[@[Scheduled Start]]="",[@[Scheduled End]]=""),"",IFERROR([@[Service Date]]+[@[Scheduled End]]+IF([@[Scheduled End]]&lt;[@[Scheduled Start]],1,0),""))</f>
        <v/>
      </c>
    </row>
    <row r="468">
      <c r="A468" s="26" t="n"/>
      <c r="B468" s="56" t="n"/>
      <c r="C468" s="23">
        <f>IF([@[Service Date]]="","",TEXT([@[Service Date]],"ddd"))</f>
        <v/>
      </c>
      <c r="D468" s="26" t="n"/>
      <c r="E468" s="24">
        <f>IF([@[Route ID]]="","",IFERROR(INDEX(tblRoutes[Route Name],MATCH([@[Route ID]],tblRoutes[Route ID],0)),"Not Found"))</f>
        <v/>
      </c>
      <c r="F468" s="24">
        <f>IF([@[Route ID]]="","",IFERROR(INDEX(tblRoutes[Origin],MATCH([@[Route ID]],tblRoutes[Route ID],0)),"Not Found"))</f>
        <v/>
      </c>
      <c r="G468" s="24">
        <f>IF([@[Route ID]]="","",IFERROR(INDEX(tblRoutes[Destination],MATCH([@[Route ID]],tblRoutes[Route ID],0)),"Not Found"))</f>
        <v/>
      </c>
      <c r="H468" s="28" t="n"/>
      <c r="I468" s="28" t="n"/>
      <c r="J468" s="25">
        <f>IF(OR([@[Start Date/Time]]="",[@[End Date/Time]]=""),"",IFERROR(([@[End Date/Time]]-[@[Start Date/Time]])*24,""))</f>
        <v/>
      </c>
      <c r="K468" s="26" t="n"/>
      <c r="L468" s="24">
        <f>IF([@[Driver ID]]="","",IFERROR(INDEX(tblDrivers[Driver Name],MATCH([@[Driver ID]],tblDrivers[Driver ID],0)),"Not Found"))</f>
        <v/>
      </c>
      <c r="M468" s="26" t="n"/>
      <c r="N468" s="24">
        <f>IF([@[Vehicle ID]]="","",IFERROR(INDEX(tblVehicles[Unit Description],MATCH([@[Vehicle ID]],tblVehicles[Vehicle ID],0)),"Not Found"))</f>
        <v/>
      </c>
      <c r="O468" s="53">
        <f>IF([@[Route ID]]="","",IFERROR(INDEX(tblRoutes[Scheduled Miles],MATCH([@[Route ID]],tblRoutes[Route ID],0)),""))</f>
        <v/>
      </c>
      <c r="P468" s="16">
        <f>IF([@[Route ID]]="","",IFERROR(INDEX(tblRoutes[Planned Stops],MATCH([@[Route ID]],tblRoutes[Route ID],0)),""))</f>
        <v/>
      </c>
      <c r="Q468" s="53">
        <f>IF(OR([@[Scheduled Miles]]="",[@[Vehicle ID]]=""),"",IFERROR([@[Scheduled Miles]]/INDEX(tblVehicles[MPG],MATCH([@[Vehicle ID]],tblVehicles[Vehicle ID],0)),""))</f>
        <v/>
      </c>
      <c r="R468" s="57">
        <f>IF(OR([@[Estimated Gallons]]="",[@[Estimated Hours]]="",[@[Driver ID]]=""),"",IFERROR([@[Estimated Gallons]]*'Settings'!$B$4+[@[Scheduled Miles]]*'Settings'!$B$5+[@[Estimated Hours]]*INDEX(tblDrivers[Hourly Rate],MATCH([@[Driver ID]],tblDrivers[Driver ID],0)),""))</f>
        <v/>
      </c>
      <c r="S468" s="26" t="n"/>
      <c r="T468" s="30" t="n"/>
      <c r="U46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6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6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68" s="23">
        <f>IF(COUNTA([@[Roster ID]],[@[Service Date]],[@[Route ID]],[@[Scheduled Start]],[@[Scheduled End]],[@[Driver ID]],[@[Vehicle ID]],[@Status],[@[Dispatch Notes]])=0,"",IF([@Status]="Canceled","Not Required",IF(AND([@[Driver Check]]="OK",[@[Vehicle Check]]="OK",[@[Schedule Check]]="OK"),"OK","Review")))</f>
        <v/>
      </c>
      <c r="Y468" s="58">
        <f>IF(OR([@[Service Date]]="",[@[Scheduled Start]]=""),"",IFERROR([@[Service Date]]+[@[Scheduled Start]],""))</f>
        <v/>
      </c>
      <c r="Z468" s="58">
        <f>IF(OR([@[Service Date]]="",[@[Scheduled Start]]="",[@[Scheduled End]]=""),"",IFERROR([@[Service Date]]+[@[Scheduled End]]+IF([@[Scheduled End]]&lt;[@[Scheduled Start]],1,0),""))</f>
        <v/>
      </c>
    </row>
    <row r="469">
      <c r="A469" s="26" t="n"/>
      <c r="B469" s="56" t="n"/>
      <c r="C469" s="23">
        <f>IF([@[Service Date]]="","",TEXT([@[Service Date]],"ddd"))</f>
        <v/>
      </c>
      <c r="D469" s="26" t="n"/>
      <c r="E469" s="24">
        <f>IF([@[Route ID]]="","",IFERROR(INDEX(tblRoutes[Route Name],MATCH([@[Route ID]],tblRoutes[Route ID],0)),"Not Found"))</f>
        <v/>
      </c>
      <c r="F469" s="24">
        <f>IF([@[Route ID]]="","",IFERROR(INDEX(tblRoutes[Origin],MATCH([@[Route ID]],tblRoutes[Route ID],0)),"Not Found"))</f>
        <v/>
      </c>
      <c r="G469" s="24">
        <f>IF([@[Route ID]]="","",IFERROR(INDEX(tblRoutes[Destination],MATCH([@[Route ID]],tblRoutes[Route ID],0)),"Not Found"))</f>
        <v/>
      </c>
      <c r="H469" s="28" t="n"/>
      <c r="I469" s="28" t="n"/>
      <c r="J469" s="25">
        <f>IF(OR([@[Start Date/Time]]="",[@[End Date/Time]]=""),"",IFERROR(([@[End Date/Time]]-[@[Start Date/Time]])*24,""))</f>
        <v/>
      </c>
      <c r="K469" s="26" t="n"/>
      <c r="L469" s="24">
        <f>IF([@[Driver ID]]="","",IFERROR(INDEX(tblDrivers[Driver Name],MATCH([@[Driver ID]],tblDrivers[Driver ID],0)),"Not Found"))</f>
        <v/>
      </c>
      <c r="M469" s="26" t="n"/>
      <c r="N469" s="24">
        <f>IF([@[Vehicle ID]]="","",IFERROR(INDEX(tblVehicles[Unit Description],MATCH([@[Vehicle ID]],tblVehicles[Vehicle ID],0)),"Not Found"))</f>
        <v/>
      </c>
      <c r="O469" s="53">
        <f>IF([@[Route ID]]="","",IFERROR(INDEX(tblRoutes[Scheduled Miles],MATCH([@[Route ID]],tblRoutes[Route ID],0)),""))</f>
        <v/>
      </c>
      <c r="P469" s="16">
        <f>IF([@[Route ID]]="","",IFERROR(INDEX(tblRoutes[Planned Stops],MATCH([@[Route ID]],tblRoutes[Route ID],0)),""))</f>
        <v/>
      </c>
      <c r="Q469" s="53">
        <f>IF(OR([@[Scheduled Miles]]="",[@[Vehicle ID]]=""),"",IFERROR([@[Scheduled Miles]]/INDEX(tblVehicles[MPG],MATCH([@[Vehicle ID]],tblVehicles[Vehicle ID],0)),""))</f>
        <v/>
      </c>
      <c r="R469" s="57">
        <f>IF(OR([@[Estimated Gallons]]="",[@[Estimated Hours]]="",[@[Driver ID]]=""),"",IFERROR([@[Estimated Gallons]]*'Settings'!$B$4+[@[Scheduled Miles]]*'Settings'!$B$5+[@[Estimated Hours]]*INDEX(tblDrivers[Hourly Rate],MATCH([@[Driver ID]],tblDrivers[Driver ID],0)),""))</f>
        <v/>
      </c>
      <c r="S469" s="26" t="n"/>
      <c r="T469" s="30" t="n"/>
      <c r="U46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6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6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69" s="23">
        <f>IF(COUNTA([@[Roster ID]],[@[Service Date]],[@[Route ID]],[@[Scheduled Start]],[@[Scheduled End]],[@[Driver ID]],[@[Vehicle ID]],[@Status],[@[Dispatch Notes]])=0,"",IF([@Status]="Canceled","Not Required",IF(AND([@[Driver Check]]="OK",[@[Vehicle Check]]="OK",[@[Schedule Check]]="OK"),"OK","Review")))</f>
        <v/>
      </c>
      <c r="Y469" s="58">
        <f>IF(OR([@[Service Date]]="",[@[Scheduled Start]]=""),"",IFERROR([@[Service Date]]+[@[Scheduled Start]],""))</f>
        <v/>
      </c>
      <c r="Z469" s="58">
        <f>IF(OR([@[Service Date]]="",[@[Scheduled Start]]="",[@[Scheduled End]]=""),"",IFERROR([@[Service Date]]+[@[Scheduled End]]+IF([@[Scheduled End]]&lt;[@[Scheduled Start]],1,0),""))</f>
        <v/>
      </c>
    </row>
    <row r="470">
      <c r="A470" s="26" t="n"/>
      <c r="B470" s="56" t="n"/>
      <c r="C470" s="23">
        <f>IF([@[Service Date]]="","",TEXT([@[Service Date]],"ddd"))</f>
        <v/>
      </c>
      <c r="D470" s="26" t="n"/>
      <c r="E470" s="24">
        <f>IF([@[Route ID]]="","",IFERROR(INDEX(tblRoutes[Route Name],MATCH([@[Route ID]],tblRoutes[Route ID],0)),"Not Found"))</f>
        <v/>
      </c>
      <c r="F470" s="24">
        <f>IF([@[Route ID]]="","",IFERROR(INDEX(tblRoutes[Origin],MATCH([@[Route ID]],tblRoutes[Route ID],0)),"Not Found"))</f>
        <v/>
      </c>
      <c r="G470" s="24">
        <f>IF([@[Route ID]]="","",IFERROR(INDEX(tblRoutes[Destination],MATCH([@[Route ID]],tblRoutes[Route ID],0)),"Not Found"))</f>
        <v/>
      </c>
      <c r="H470" s="28" t="n"/>
      <c r="I470" s="28" t="n"/>
      <c r="J470" s="25">
        <f>IF(OR([@[Start Date/Time]]="",[@[End Date/Time]]=""),"",IFERROR(([@[End Date/Time]]-[@[Start Date/Time]])*24,""))</f>
        <v/>
      </c>
      <c r="K470" s="26" t="n"/>
      <c r="L470" s="24">
        <f>IF([@[Driver ID]]="","",IFERROR(INDEX(tblDrivers[Driver Name],MATCH([@[Driver ID]],tblDrivers[Driver ID],0)),"Not Found"))</f>
        <v/>
      </c>
      <c r="M470" s="26" t="n"/>
      <c r="N470" s="24">
        <f>IF([@[Vehicle ID]]="","",IFERROR(INDEX(tblVehicles[Unit Description],MATCH([@[Vehicle ID]],tblVehicles[Vehicle ID],0)),"Not Found"))</f>
        <v/>
      </c>
      <c r="O470" s="53">
        <f>IF([@[Route ID]]="","",IFERROR(INDEX(tblRoutes[Scheduled Miles],MATCH([@[Route ID]],tblRoutes[Route ID],0)),""))</f>
        <v/>
      </c>
      <c r="P470" s="16">
        <f>IF([@[Route ID]]="","",IFERROR(INDEX(tblRoutes[Planned Stops],MATCH([@[Route ID]],tblRoutes[Route ID],0)),""))</f>
        <v/>
      </c>
      <c r="Q470" s="53">
        <f>IF(OR([@[Scheduled Miles]]="",[@[Vehicle ID]]=""),"",IFERROR([@[Scheduled Miles]]/INDEX(tblVehicles[MPG],MATCH([@[Vehicle ID]],tblVehicles[Vehicle ID],0)),""))</f>
        <v/>
      </c>
      <c r="R470" s="57">
        <f>IF(OR([@[Estimated Gallons]]="",[@[Estimated Hours]]="",[@[Driver ID]]=""),"",IFERROR([@[Estimated Gallons]]*'Settings'!$B$4+[@[Scheduled Miles]]*'Settings'!$B$5+[@[Estimated Hours]]*INDEX(tblDrivers[Hourly Rate],MATCH([@[Driver ID]],tblDrivers[Driver ID],0)),""))</f>
        <v/>
      </c>
      <c r="S470" s="26" t="n"/>
      <c r="T470" s="30" t="n"/>
      <c r="U47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7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7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70" s="23">
        <f>IF(COUNTA([@[Roster ID]],[@[Service Date]],[@[Route ID]],[@[Scheduled Start]],[@[Scheduled End]],[@[Driver ID]],[@[Vehicle ID]],[@Status],[@[Dispatch Notes]])=0,"",IF([@Status]="Canceled","Not Required",IF(AND([@[Driver Check]]="OK",[@[Vehicle Check]]="OK",[@[Schedule Check]]="OK"),"OK","Review")))</f>
        <v/>
      </c>
      <c r="Y470" s="58">
        <f>IF(OR([@[Service Date]]="",[@[Scheduled Start]]=""),"",IFERROR([@[Service Date]]+[@[Scheduled Start]],""))</f>
        <v/>
      </c>
      <c r="Z470" s="58">
        <f>IF(OR([@[Service Date]]="",[@[Scheduled Start]]="",[@[Scheduled End]]=""),"",IFERROR([@[Service Date]]+[@[Scheduled End]]+IF([@[Scheduled End]]&lt;[@[Scheduled Start]],1,0),""))</f>
        <v/>
      </c>
    </row>
    <row r="471">
      <c r="A471" s="26" t="n"/>
      <c r="B471" s="56" t="n"/>
      <c r="C471" s="23">
        <f>IF([@[Service Date]]="","",TEXT([@[Service Date]],"ddd"))</f>
        <v/>
      </c>
      <c r="D471" s="26" t="n"/>
      <c r="E471" s="24">
        <f>IF([@[Route ID]]="","",IFERROR(INDEX(tblRoutes[Route Name],MATCH([@[Route ID]],tblRoutes[Route ID],0)),"Not Found"))</f>
        <v/>
      </c>
      <c r="F471" s="24">
        <f>IF([@[Route ID]]="","",IFERROR(INDEX(tblRoutes[Origin],MATCH([@[Route ID]],tblRoutes[Route ID],0)),"Not Found"))</f>
        <v/>
      </c>
      <c r="G471" s="24">
        <f>IF([@[Route ID]]="","",IFERROR(INDEX(tblRoutes[Destination],MATCH([@[Route ID]],tblRoutes[Route ID],0)),"Not Found"))</f>
        <v/>
      </c>
      <c r="H471" s="28" t="n"/>
      <c r="I471" s="28" t="n"/>
      <c r="J471" s="25">
        <f>IF(OR([@[Start Date/Time]]="",[@[End Date/Time]]=""),"",IFERROR(([@[End Date/Time]]-[@[Start Date/Time]])*24,""))</f>
        <v/>
      </c>
      <c r="K471" s="26" t="n"/>
      <c r="L471" s="24">
        <f>IF([@[Driver ID]]="","",IFERROR(INDEX(tblDrivers[Driver Name],MATCH([@[Driver ID]],tblDrivers[Driver ID],0)),"Not Found"))</f>
        <v/>
      </c>
      <c r="M471" s="26" t="n"/>
      <c r="N471" s="24">
        <f>IF([@[Vehicle ID]]="","",IFERROR(INDEX(tblVehicles[Unit Description],MATCH([@[Vehicle ID]],tblVehicles[Vehicle ID],0)),"Not Found"))</f>
        <v/>
      </c>
      <c r="O471" s="53">
        <f>IF([@[Route ID]]="","",IFERROR(INDEX(tblRoutes[Scheduled Miles],MATCH([@[Route ID]],tblRoutes[Route ID],0)),""))</f>
        <v/>
      </c>
      <c r="P471" s="16">
        <f>IF([@[Route ID]]="","",IFERROR(INDEX(tblRoutes[Planned Stops],MATCH([@[Route ID]],tblRoutes[Route ID],0)),""))</f>
        <v/>
      </c>
      <c r="Q471" s="53">
        <f>IF(OR([@[Scheduled Miles]]="",[@[Vehicle ID]]=""),"",IFERROR([@[Scheduled Miles]]/INDEX(tblVehicles[MPG],MATCH([@[Vehicle ID]],tblVehicles[Vehicle ID],0)),""))</f>
        <v/>
      </c>
      <c r="R471" s="57">
        <f>IF(OR([@[Estimated Gallons]]="",[@[Estimated Hours]]="",[@[Driver ID]]=""),"",IFERROR([@[Estimated Gallons]]*'Settings'!$B$4+[@[Scheduled Miles]]*'Settings'!$B$5+[@[Estimated Hours]]*INDEX(tblDrivers[Hourly Rate],MATCH([@[Driver ID]],tblDrivers[Driver ID],0)),""))</f>
        <v/>
      </c>
      <c r="S471" s="26" t="n"/>
      <c r="T471" s="30" t="n"/>
      <c r="U47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7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7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71" s="23">
        <f>IF(COUNTA([@[Roster ID]],[@[Service Date]],[@[Route ID]],[@[Scheduled Start]],[@[Scheduled End]],[@[Driver ID]],[@[Vehicle ID]],[@Status],[@[Dispatch Notes]])=0,"",IF([@Status]="Canceled","Not Required",IF(AND([@[Driver Check]]="OK",[@[Vehicle Check]]="OK",[@[Schedule Check]]="OK"),"OK","Review")))</f>
        <v/>
      </c>
      <c r="Y471" s="58">
        <f>IF(OR([@[Service Date]]="",[@[Scheduled Start]]=""),"",IFERROR([@[Service Date]]+[@[Scheduled Start]],""))</f>
        <v/>
      </c>
      <c r="Z471" s="58">
        <f>IF(OR([@[Service Date]]="",[@[Scheduled Start]]="",[@[Scheduled End]]=""),"",IFERROR([@[Service Date]]+[@[Scheduled End]]+IF([@[Scheduled End]]&lt;[@[Scheduled Start]],1,0),""))</f>
        <v/>
      </c>
    </row>
    <row r="472">
      <c r="A472" s="26" t="n"/>
      <c r="B472" s="56" t="n"/>
      <c r="C472" s="23">
        <f>IF([@[Service Date]]="","",TEXT([@[Service Date]],"ddd"))</f>
        <v/>
      </c>
      <c r="D472" s="26" t="n"/>
      <c r="E472" s="24">
        <f>IF([@[Route ID]]="","",IFERROR(INDEX(tblRoutes[Route Name],MATCH([@[Route ID]],tblRoutes[Route ID],0)),"Not Found"))</f>
        <v/>
      </c>
      <c r="F472" s="24">
        <f>IF([@[Route ID]]="","",IFERROR(INDEX(tblRoutes[Origin],MATCH([@[Route ID]],tblRoutes[Route ID],0)),"Not Found"))</f>
        <v/>
      </c>
      <c r="G472" s="24">
        <f>IF([@[Route ID]]="","",IFERROR(INDEX(tblRoutes[Destination],MATCH([@[Route ID]],tblRoutes[Route ID],0)),"Not Found"))</f>
        <v/>
      </c>
      <c r="H472" s="28" t="n"/>
      <c r="I472" s="28" t="n"/>
      <c r="J472" s="25">
        <f>IF(OR([@[Start Date/Time]]="",[@[End Date/Time]]=""),"",IFERROR(([@[End Date/Time]]-[@[Start Date/Time]])*24,""))</f>
        <v/>
      </c>
      <c r="K472" s="26" t="n"/>
      <c r="L472" s="24">
        <f>IF([@[Driver ID]]="","",IFERROR(INDEX(tblDrivers[Driver Name],MATCH([@[Driver ID]],tblDrivers[Driver ID],0)),"Not Found"))</f>
        <v/>
      </c>
      <c r="M472" s="26" t="n"/>
      <c r="N472" s="24">
        <f>IF([@[Vehicle ID]]="","",IFERROR(INDEX(tblVehicles[Unit Description],MATCH([@[Vehicle ID]],tblVehicles[Vehicle ID],0)),"Not Found"))</f>
        <v/>
      </c>
      <c r="O472" s="53">
        <f>IF([@[Route ID]]="","",IFERROR(INDEX(tblRoutes[Scheduled Miles],MATCH([@[Route ID]],tblRoutes[Route ID],0)),""))</f>
        <v/>
      </c>
      <c r="P472" s="16">
        <f>IF([@[Route ID]]="","",IFERROR(INDEX(tblRoutes[Planned Stops],MATCH([@[Route ID]],tblRoutes[Route ID],0)),""))</f>
        <v/>
      </c>
      <c r="Q472" s="53">
        <f>IF(OR([@[Scheduled Miles]]="",[@[Vehicle ID]]=""),"",IFERROR([@[Scheduled Miles]]/INDEX(tblVehicles[MPG],MATCH([@[Vehicle ID]],tblVehicles[Vehicle ID],0)),""))</f>
        <v/>
      </c>
      <c r="R472" s="57">
        <f>IF(OR([@[Estimated Gallons]]="",[@[Estimated Hours]]="",[@[Driver ID]]=""),"",IFERROR([@[Estimated Gallons]]*'Settings'!$B$4+[@[Scheduled Miles]]*'Settings'!$B$5+[@[Estimated Hours]]*INDEX(tblDrivers[Hourly Rate],MATCH([@[Driver ID]],tblDrivers[Driver ID],0)),""))</f>
        <v/>
      </c>
      <c r="S472" s="26" t="n"/>
      <c r="T472" s="30" t="n"/>
      <c r="U47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7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7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72" s="23">
        <f>IF(COUNTA([@[Roster ID]],[@[Service Date]],[@[Route ID]],[@[Scheduled Start]],[@[Scheduled End]],[@[Driver ID]],[@[Vehicle ID]],[@Status],[@[Dispatch Notes]])=0,"",IF([@Status]="Canceled","Not Required",IF(AND([@[Driver Check]]="OK",[@[Vehicle Check]]="OK",[@[Schedule Check]]="OK"),"OK","Review")))</f>
        <v/>
      </c>
      <c r="Y472" s="58">
        <f>IF(OR([@[Service Date]]="",[@[Scheduled Start]]=""),"",IFERROR([@[Service Date]]+[@[Scheduled Start]],""))</f>
        <v/>
      </c>
      <c r="Z472" s="58">
        <f>IF(OR([@[Service Date]]="",[@[Scheduled Start]]="",[@[Scheduled End]]=""),"",IFERROR([@[Service Date]]+[@[Scheduled End]]+IF([@[Scheduled End]]&lt;[@[Scheduled Start]],1,0),""))</f>
        <v/>
      </c>
    </row>
    <row r="473">
      <c r="A473" s="26" t="n"/>
      <c r="B473" s="56" t="n"/>
      <c r="C473" s="23">
        <f>IF([@[Service Date]]="","",TEXT([@[Service Date]],"ddd"))</f>
        <v/>
      </c>
      <c r="D473" s="26" t="n"/>
      <c r="E473" s="24">
        <f>IF([@[Route ID]]="","",IFERROR(INDEX(tblRoutes[Route Name],MATCH([@[Route ID]],tblRoutes[Route ID],0)),"Not Found"))</f>
        <v/>
      </c>
      <c r="F473" s="24">
        <f>IF([@[Route ID]]="","",IFERROR(INDEX(tblRoutes[Origin],MATCH([@[Route ID]],tblRoutes[Route ID],0)),"Not Found"))</f>
        <v/>
      </c>
      <c r="G473" s="24">
        <f>IF([@[Route ID]]="","",IFERROR(INDEX(tblRoutes[Destination],MATCH([@[Route ID]],tblRoutes[Route ID],0)),"Not Found"))</f>
        <v/>
      </c>
      <c r="H473" s="28" t="n"/>
      <c r="I473" s="28" t="n"/>
      <c r="J473" s="25">
        <f>IF(OR([@[Start Date/Time]]="",[@[End Date/Time]]=""),"",IFERROR(([@[End Date/Time]]-[@[Start Date/Time]])*24,""))</f>
        <v/>
      </c>
      <c r="K473" s="26" t="n"/>
      <c r="L473" s="24">
        <f>IF([@[Driver ID]]="","",IFERROR(INDEX(tblDrivers[Driver Name],MATCH([@[Driver ID]],tblDrivers[Driver ID],0)),"Not Found"))</f>
        <v/>
      </c>
      <c r="M473" s="26" t="n"/>
      <c r="N473" s="24">
        <f>IF([@[Vehicle ID]]="","",IFERROR(INDEX(tblVehicles[Unit Description],MATCH([@[Vehicle ID]],tblVehicles[Vehicle ID],0)),"Not Found"))</f>
        <v/>
      </c>
      <c r="O473" s="53">
        <f>IF([@[Route ID]]="","",IFERROR(INDEX(tblRoutes[Scheduled Miles],MATCH([@[Route ID]],tblRoutes[Route ID],0)),""))</f>
        <v/>
      </c>
      <c r="P473" s="16">
        <f>IF([@[Route ID]]="","",IFERROR(INDEX(tblRoutes[Planned Stops],MATCH([@[Route ID]],tblRoutes[Route ID],0)),""))</f>
        <v/>
      </c>
      <c r="Q473" s="53">
        <f>IF(OR([@[Scheduled Miles]]="",[@[Vehicle ID]]=""),"",IFERROR([@[Scheduled Miles]]/INDEX(tblVehicles[MPG],MATCH([@[Vehicle ID]],tblVehicles[Vehicle ID],0)),""))</f>
        <v/>
      </c>
      <c r="R473" s="57">
        <f>IF(OR([@[Estimated Gallons]]="",[@[Estimated Hours]]="",[@[Driver ID]]=""),"",IFERROR([@[Estimated Gallons]]*'Settings'!$B$4+[@[Scheduled Miles]]*'Settings'!$B$5+[@[Estimated Hours]]*INDEX(tblDrivers[Hourly Rate],MATCH([@[Driver ID]],tblDrivers[Driver ID],0)),""))</f>
        <v/>
      </c>
      <c r="S473" s="26" t="n"/>
      <c r="T473" s="30" t="n"/>
      <c r="U47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7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7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73" s="23">
        <f>IF(COUNTA([@[Roster ID]],[@[Service Date]],[@[Route ID]],[@[Scheduled Start]],[@[Scheduled End]],[@[Driver ID]],[@[Vehicle ID]],[@Status],[@[Dispatch Notes]])=0,"",IF([@Status]="Canceled","Not Required",IF(AND([@[Driver Check]]="OK",[@[Vehicle Check]]="OK",[@[Schedule Check]]="OK"),"OK","Review")))</f>
        <v/>
      </c>
      <c r="Y473" s="58">
        <f>IF(OR([@[Service Date]]="",[@[Scheduled Start]]=""),"",IFERROR([@[Service Date]]+[@[Scheduled Start]],""))</f>
        <v/>
      </c>
      <c r="Z473" s="58">
        <f>IF(OR([@[Service Date]]="",[@[Scheduled Start]]="",[@[Scheduled End]]=""),"",IFERROR([@[Service Date]]+[@[Scheduled End]]+IF([@[Scheduled End]]&lt;[@[Scheduled Start]],1,0),""))</f>
        <v/>
      </c>
    </row>
    <row r="474">
      <c r="A474" s="26" t="n"/>
      <c r="B474" s="56" t="n"/>
      <c r="C474" s="23">
        <f>IF([@[Service Date]]="","",TEXT([@[Service Date]],"ddd"))</f>
        <v/>
      </c>
      <c r="D474" s="26" t="n"/>
      <c r="E474" s="24">
        <f>IF([@[Route ID]]="","",IFERROR(INDEX(tblRoutes[Route Name],MATCH([@[Route ID]],tblRoutes[Route ID],0)),"Not Found"))</f>
        <v/>
      </c>
      <c r="F474" s="24">
        <f>IF([@[Route ID]]="","",IFERROR(INDEX(tblRoutes[Origin],MATCH([@[Route ID]],tblRoutes[Route ID],0)),"Not Found"))</f>
        <v/>
      </c>
      <c r="G474" s="24">
        <f>IF([@[Route ID]]="","",IFERROR(INDEX(tblRoutes[Destination],MATCH([@[Route ID]],tblRoutes[Route ID],0)),"Not Found"))</f>
        <v/>
      </c>
      <c r="H474" s="28" t="n"/>
      <c r="I474" s="28" t="n"/>
      <c r="J474" s="25">
        <f>IF(OR([@[Start Date/Time]]="",[@[End Date/Time]]=""),"",IFERROR(([@[End Date/Time]]-[@[Start Date/Time]])*24,""))</f>
        <v/>
      </c>
      <c r="K474" s="26" t="n"/>
      <c r="L474" s="24">
        <f>IF([@[Driver ID]]="","",IFERROR(INDEX(tblDrivers[Driver Name],MATCH([@[Driver ID]],tblDrivers[Driver ID],0)),"Not Found"))</f>
        <v/>
      </c>
      <c r="M474" s="26" t="n"/>
      <c r="N474" s="24">
        <f>IF([@[Vehicle ID]]="","",IFERROR(INDEX(tblVehicles[Unit Description],MATCH([@[Vehicle ID]],tblVehicles[Vehicle ID],0)),"Not Found"))</f>
        <v/>
      </c>
      <c r="O474" s="53">
        <f>IF([@[Route ID]]="","",IFERROR(INDEX(tblRoutes[Scheduled Miles],MATCH([@[Route ID]],tblRoutes[Route ID],0)),""))</f>
        <v/>
      </c>
      <c r="P474" s="16">
        <f>IF([@[Route ID]]="","",IFERROR(INDEX(tblRoutes[Planned Stops],MATCH([@[Route ID]],tblRoutes[Route ID],0)),""))</f>
        <v/>
      </c>
      <c r="Q474" s="53">
        <f>IF(OR([@[Scheduled Miles]]="",[@[Vehicle ID]]=""),"",IFERROR([@[Scheduled Miles]]/INDEX(tblVehicles[MPG],MATCH([@[Vehicle ID]],tblVehicles[Vehicle ID],0)),""))</f>
        <v/>
      </c>
      <c r="R474" s="57">
        <f>IF(OR([@[Estimated Gallons]]="",[@[Estimated Hours]]="",[@[Driver ID]]=""),"",IFERROR([@[Estimated Gallons]]*'Settings'!$B$4+[@[Scheduled Miles]]*'Settings'!$B$5+[@[Estimated Hours]]*INDEX(tblDrivers[Hourly Rate],MATCH([@[Driver ID]],tblDrivers[Driver ID],0)),""))</f>
        <v/>
      </c>
      <c r="S474" s="26" t="n"/>
      <c r="T474" s="30" t="n"/>
      <c r="U47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7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7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74" s="23">
        <f>IF(COUNTA([@[Roster ID]],[@[Service Date]],[@[Route ID]],[@[Scheduled Start]],[@[Scheduled End]],[@[Driver ID]],[@[Vehicle ID]],[@Status],[@[Dispatch Notes]])=0,"",IF([@Status]="Canceled","Not Required",IF(AND([@[Driver Check]]="OK",[@[Vehicle Check]]="OK",[@[Schedule Check]]="OK"),"OK","Review")))</f>
        <v/>
      </c>
      <c r="Y474" s="58">
        <f>IF(OR([@[Service Date]]="",[@[Scheduled Start]]=""),"",IFERROR([@[Service Date]]+[@[Scheduled Start]],""))</f>
        <v/>
      </c>
      <c r="Z474" s="58">
        <f>IF(OR([@[Service Date]]="",[@[Scheduled Start]]="",[@[Scheduled End]]=""),"",IFERROR([@[Service Date]]+[@[Scheduled End]]+IF([@[Scheduled End]]&lt;[@[Scheduled Start]],1,0),""))</f>
        <v/>
      </c>
    </row>
    <row r="475">
      <c r="A475" s="26" t="n"/>
      <c r="B475" s="56" t="n"/>
      <c r="C475" s="23">
        <f>IF([@[Service Date]]="","",TEXT([@[Service Date]],"ddd"))</f>
        <v/>
      </c>
      <c r="D475" s="26" t="n"/>
      <c r="E475" s="24">
        <f>IF([@[Route ID]]="","",IFERROR(INDEX(tblRoutes[Route Name],MATCH([@[Route ID]],tblRoutes[Route ID],0)),"Not Found"))</f>
        <v/>
      </c>
      <c r="F475" s="24">
        <f>IF([@[Route ID]]="","",IFERROR(INDEX(tblRoutes[Origin],MATCH([@[Route ID]],tblRoutes[Route ID],0)),"Not Found"))</f>
        <v/>
      </c>
      <c r="G475" s="24">
        <f>IF([@[Route ID]]="","",IFERROR(INDEX(tblRoutes[Destination],MATCH([@[Route ID]],tblRoutes[Route ID],0)),"Not Found"))</f>
        <v/>
      </c>
      <c r="H475" s="28" t="n"/>
      <c r="I475" s="28" t="n"/>
      <c r="J475" s="25">
        <f>IF(OR([@[Start Date/Time]]="",[@[End Date/Time]]=""),"",IFERROR(([@[End Date/Time]]-[@[Start Date/Time]])*24,""))</f>
        <v/>
      </c>
      <c r="K475" s="26" t="n"/>
      <c r="L475" s="24">
        <f>IF([@[Driver ID]]="","",IFERROR(INDEX(tblDrivers[Driver Name],MATCH([@[Driver ID]],tblDrivers[Driver ID],0)),"Not Found"))</f>
        <v/>
      </c>
      <c r="M475" s="26" t="n"/>
      <c r="N475" s="24">
        <f>IF([@[Vehicle ID]]="","",IFERROR(INDEX(tblVehicles[Unit Description],MATCH([@[Vehicle ID]],tblVehicles[Vehicle ID],0)),"Not Found"))</f>
        <v/>
      </c>
      <c r="O475" s="53">
        <f>IF([@[Route ID]]="","",IFERROR(INDEX(tblRoutes[Scheduled Miles],MATCH([@[Route ID]],tblRoutes[Route ID],0)),""))</f>
        <v/>
      </c>
      <c r="P475" s="16">
        <f>IF([@[Route ID]]="","",IFERROR(INDEX(tblRoutes[Planned Stops],MATCH([@[Route ID]],tblRoutes[Route ID],0)),""))</f>
        <v/>
      </c>
      <c r="Q475" s="53">
        <f>IF(OR([@[Scheduled Miles]]="",[@[Vehicle ID]]=""),"",IFERROR([@[Scheduled Miles]]/INDEX(tblVehicles[MPG],MATCH([@[Vehicle ID]],tblVehicles[Vehicle ID],0)),""))</f>
        <v/>
      </c>
      <c r="R475" s="57">
        <f>IF(OR([@[Estimated Gallons]]="",[@[Estimated Hours]]="",[@[Driver ID]]=""),"",IFERROR([@[Estimated Gallons]]*'Settings'!$B$4+[@[Scheduled Miles]]*'Settings'!$B$5+[@[Estimated Hours]]*INDEX(tblDrivers[Hourly Rate],MATCH([@[Driver ID]],tblDrivers[Driver ID],0)),""))</f>
        <v/>
      </c>
      <c r="S475" s="26" t="n"/>
      <c r="T475" s="30" t="n"/>
      <c r="U47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7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7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75" s="23">
        <f>IF(COUNTA([@[Roster ID]],[@[Service Date]],[@[Route ID]],[@[Scheduled Start]],[@[Scheduled End]],[@[Driver ID]],[@[Vehicle ID]],[@Status],[@[Dispatch Notes]])=0,"",IF([@Status]="Canceled","Not Required",IF(AND([@[Driver Check]]="OK",[@[Vehicle Check]]="OK",[@[Schedule Check]]="OK"),"OK","Review")))</f>
        <v/>
      </c>
      <c r="Y475" s="58">
        <f>IF(OR([@[Service Date]]="",[@[Scheduled Start]]=""),"",IFERROR([@[Service Date]]+[@[Scheduled Start]],""))</f>
        <v/>
      </c>
      <c r="Z475" s="58">
        <f>IF(OR([@[Service Date]]="",[@[Scheduled Start]]="",[@[Scheduled End]]=""),"",IFERROR([@[Service Date]]+[@[Scheduled End]]+IF([@[Scheduled End]]&lt;[@[Scheduled Start]],1,0),""))</f>
        <v/>
      </c>
    </row>
    <row r="476">
      <c r="A476" s="26" t="n"/>
      <c r="B476" s="56" t="n"/>
      <c r="C476" s="23">
        <f>IF([@[Service Date]]="","",TEXT([@[Service Date]],"ddd"))</f>
        <v/>
      </c>
      <c r="D476" s="26" t="n"/>
      <c r="E476" s="24">
        <f>IF([@[Route ID]]="","",IFERROR(INDEX(tblRoutes[Route Name],MATCH([@[Route ID]],tblRoutes[Route ID],0)),"Not Found"))</f>
        <v/>
      </c>
      <c r="F476" s="24">
        <f>IF([@[Route ID]]="","",IFERROR(INDEX(tblRoutes[Origin],MATCH([@[Route ID]],tblRoutes[Route ID],0)),"Not Found"))</f>
        <v/>
      </c>
      <c r="G476" s="24">
        <f>IF([@[Route ID]]="","",IFERROR(INDEX(tblRoutes[Destination],MATCH([@[Route ID]],tblRoutes[Route ID],0)),"Not Found"))</f>
        <v/>
      </c>
      <c r="H476" s="28" t="n"/>
      <c r="I476" s="28" t="n"/>
      <c r="J476" s="25">
        <f>IF(OR([@[Start Date/Time]]="",[@[End Date/Time]]=""),"",IFERROR(([@[End Date/Time]]-[@[Start Date/Time]])*24,""))</f>
        <v/>
      </c>
      <c r="K476" s="26" t="n"/>
      <c r="L476" s="24">
        <f>IF([@[Driver ID]]="","",IFERROR(INDEX(tblDrivers[Driver Name],MATCH([@[Driver ID]],tblDrivers[Driver ID],0)),"Not Found"))</f>
        <v/>
      </c>
      <c r="M476" s="26" t="n"/>
      <c r="N476" s="24">
        <f>IF([@[Vehicle ID]]="","",IFERROR(INDEX(tblVehicles[Unit Description],MATCH([@[Vehicle ID]],tblVehicles[Vehicle ID],0)),"Not Found"))</f>
        <v/>
      </c>
      <c r="O476" s="53">
        <f>IF([@[Route ID]]="","",IFERROR(INDEX(tblRoutes[Scheduled Miles],MATCH([@[Route ID]],tblRoutes[Route ID],0)),""))</f>
        <v/>
      </c>
      <c r="P476" s="16">
        <f>IF([@[Route ID]]="","",IFERROR(INDEX(tblRoutes[Planned Stops],MATCH([@[Route ID]],tblRoutes[Route ID],0)),""))</f>
        <v/>
      </c>
      <c r="Q476" s="53">
        <f>IF(OR([@[Scheduled Miles]]="",[@[Vehicle ID]]=""),"",IFERROR([@[Scheduled Miles]]/INDEX(tblVehicles[MPG],MATCH([@[Vehicle ID]],tblVehicles[Vehicle ID],0)),""))</f>
        <v/>
      </c>
      <c r="R476" s="57">
        <f>IF(OR([@[Estimated Gallons]]="",[@[Estimated Hours]]="",[@[Driver ID]]=""),"",IFERROR([@[Estimated Gallons]]*'Settings'!$B$4+[@[Scheduled Miles]]*'Settings'!$B$5+[@[Estimated Hours]]*INDEX(tblDrivers[Hourly Rate],MATCH([@[Driver ID]],tblDrivers[Driver ID],0)),""))</f>
        <v/>
      </c>
      <c r="S476" s="26" t="n"/>
      <c r="T476" s="30" t="n"/>
      <c r="U47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7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7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76" s="23">
        <f>IF(COUNTA([@[Roster ID]],[@[Service Date]],[@[Route ID]],[@[Scheduled Start]],[@[Scheduled End]],[@[Driver ID]],[@[Vehicle ID]],[@Status],[@[Dispatch Notes]])=0,"",IF([@Status]="Canceled","Not Required",IF(AND([@[Driver Check]]="OK",[@[Vehicle Check]]="OK",[@[Schedule Check]]="OK"),"OK","Review")))</f>
        <v/>
      </c>
      <c r="Y476" s="58">
        <f>IF(OR([@[Service Date]]="",[@[Scheduled Start]]=""),"",IFERROR([@[Service Date]]+[@[Scheduled Start]],""))</f>
        <v/>
      </c>
      <c r="Z476" s="58">
        <f>IF(OR([@[Service Date]]="",[@[Scheduled Start]]="",[@[Scheduled End]]=""),"",IFERROR([@[Service Date]]+[@[Scheduled End]]+IF([@[Scheduled End]]&lt;[@[Scheduled Start]],1,0),""))</f>
        <v/>
      </c>
    </row>
    <row r="477">
      <c r="A477" s="26" t="n"/>
      <c r="B477" s="56" t="n"/>
      <c r="C477" s="23">
        <f>IF([@[Service Date]]="","",TEXT([@[Service Date]],"ddd"))</f>
        <v/>
      </c>
      <c r="D477" s="26" t="n"/>
      <c r="E477" s="24">
        <f>IF([@[Route ID]]="","",IFERROR(INDEX(tblRoutes[Route Name],MATCH([@[Route ID]],tblRoutes[Route ID],0)),"Not Found"))</f>
        <v/>
      </c>
      <c r="F477" s="24">
        <f>IF([@[Route ID]]="","",IFERROR(INDEX(tblRoutes[Origin],MATCH([@[Route ID]],tblRoutes[Route ID],0)),"Not Found"))</f>
        <v/>
      </c>
      <c r="G477" s="24">
        <f>IF([@[Route ID]]="","",IFERROR(INDEX(tblRoutes[Destination],MATCH([@[Route ID]],tblRoutes[Route ID],0)),"Not Found"))</f>
        <v/>
      </c>
      <c r="H477" s="28" t="n"/>
      <c r="I477" s="28" t="n"/>
      <c r="J477" s="25">
        <f>IF(OR([@[Start Date/Time]]="",[@[End Date/Time]]=""),"",IFERROR(([@[End Date/Time]]-[@[Start Date/Time]])*24,""))</f>
        <v/>
      </c>
      <c r="K477" s="26" t="n"/>
      <c r="L477" s="24">
        <f>IF([@[Driver ID]]="","",IFERROR(INDEX(tblDrivers[Driver Name],MATCH([@[Driver ID]],tblDrivers[Driver ID],0)),"Not Found"))</f>
        <v/>
      </c>
      <c r="M477" s="26" t="n"/>
      <c r="N477" s="24">
        <f>IF([@[Vehicle ID]]="","",IFERROR(INDEX(tblVehicles[Unit Description],MATCH([@[Vehicle ID]],tblVehicles[Vehicle ID],0)),"Not Found"))</f>
        <v/>
      </c>
      <c r="O477" s="53">
        <f>IF([@[Route ID]]="","",IFERROR(INDEX(tblRoutes[Scheduled Miles],MATCH([@[Route ID]],tblRoutes[Route ID],0)),""))</f>
        <v/>
      </c>
      <c r="P477" s="16">
        <f>IF([@[Route ID]]="","",IFERROR(INDEX(tblRoutes[Planned Stops],MATCH([@[Route ID]],tblRoutes[Route ID],0)),""))</f>
        <v/>
      </c>
      <c r="Q477" s="53">
        <f>IF(OR([@[Scheduled Miles]]="",[@[Vehicle ID]]=""),"",IFERROR([@[Scheduled Miles]]/INDEX(tblVehicles[MPG],MATCH([@[Vehicle ID]],tblVehicles[Vehicle ID],0)),""))</f>
        <v/>
      </c>
      <c r="R477" s="57">
        <f>IF(OR([@[Estimated Gallons]]="",[@[Estimated Hours]]="",[@[Driver ID]]=""),"",IFERROR([@[Estimated Gallons]]*'Settings'!$B$4+[@[Scheduled Miles]]*'Settings'!$B$5+[@[Estimated Hours]]*INDEX(tblDrivers[Hourly Rate],MATCH([@[Driver ID]],tblDrivers[Driver ID],0)),""))</f>
        <v/>
      </c>
      <c r="S477" s="26" t="n"/>
      <c r="T477" s="30" t="n"/>
      <c r="U47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7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7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77" s="23">
        <f>IF(COUNTA([@[Roster ID]],[@[Service Date]],[@[Route ID]],[@[Scheduled Start]],[@[Scheduled End]],[@[Driver ID]],[@[Vehicle ID]],[@Status],[@[Dispatch Notes]])=0,"",IF([@Status]="Canceled","Not Required",IF(AND([@[Driver Check]]="OK",[@[Vehicle Check]]="OK",[@[Schedule Check]]="OK"),"OK","Review")))</f>
        <v/>
      </c>
      <c r="Y477" s="58">
        <f>IF(OR([@[Service Date]]="",[@[Scheduled Start]]=""),"",IFERROR([@[Service Date]]+[@[Scheduled Start]],""))</f>
        <v/>
      </c>
      <c r="Z477" s="58">
        <f>IF(OR([@[Service Date]]="",[@[Scheduled Start]]="",[@[Scheduled End]]=""),"",IFERROR([@[Service Date]]+[@[Scheduled End]]+IF([@[Scheduled End]]&lt;[@[Scheduled Start]],1,0),""))</f>
        <v/>
      </c>
    </row>
    <row r="478">
      <c r="A478" s="26" t="n"/>
      <c r="B478" s="56" t="n"/>
      <c r="C478" s="23">
        <f>IF([@[Service Date]]="","",TEXT([@[Service Date]],"ddd"))</f>
        <v/>
      </c>
      <c r="D478" s="26" t="n"/>
      <c r="E478" s="24">
        <f>IF([@[Route ID]]="","",IFERROR(INDEX(tblRoutes[Route Name],MATCH([@[Route ID]],tblRoutes[Route ID],0)),"Not Found"))</f>
        <v/>
      </c>
      <c r="F478" s="24">
        <f>IF([@[Route ID]]="","",IFERROR(INDEX(tblRoutes[Origin],MATCH([@[Route ID]],tblRoutes[Route ID],0)),"Not Found"))</f>
        <v/>
      </c>
      <c r="G478" s="24">
        <f>IF([@[Route ID]]="","",IFERROR(INDEX(tblRoutes[Destination],MATCH([@[Route ID]],tblRoutes[Route ID],0)),"Not Found"))</f>
        <v/>
      </c>
      <c r="H478" s="28" t="n"/>
      <c r="I478" s="28" t="n"/>
      <c r="J478" s="25">
        <f>IF(OR([@[Start Date/Time]]="",[@[End Date/Time]]=""),"",IFERROR(([@[End Date/Time]]-[@[Start Date/Time]])*24,""))</f>
        <v/>
      </c>
      <c r="K478" s="26" t="n"/>
      <c r="L478" s="24">
        <f>IF([@[Driver ID]]="","",IFERROR(INDEX(tblDrivers[Driver Name],MATCH([@[Driver ID]],tblDrivers[Driver ID],0)),"Not Found"))</f>
        <v/>
      </c>
      <c r="M478" s="26" t="n"/>
      <c r="N478" s="24">
        <f>IF([@[Vehicle ID]]="","",IFERROR(INDEX(tblVehicles[Unit Description],MATCH([@[Vehicle ID]],tblVehicles[Vehicle ID],0)),"Not Found"))</f>
        <v/>
      </c>
      <c r="O478" s="53">
        <f>IF([@[Route ID]]="","",IFERROR(INDEX(tblRoutes[Scheduled Miles],MATCH([@[Route ID]],tblRoutes[Route ID],0)),""))</f>
        <v/>
      </c>
      <c r="P478" s="16">
        <f>IF([@[Route ID]]="","",IFERROR(INDEX(tblRoutes[Planned Stops],MATCH([@[Route ID]],tblRoutes[Route ID],0)),""))</f>
        <v/>
      </c>
      <c r="Q478" s="53">
        <f>IF(OR([@[Scheduled Miles]]="",[@[Vehicle ID]]=""),"",IFERROR([@[Scheduled Miles]]/INDEX(tblVehicles[MPG],MATCH([@[Vehicle ID]],tblVehicles[Vehicle ID],0)),""))</f>
        <v/>
      </c>
      <c r="R478" s="57">
        <f>IF(OR([@[Estimated Gallons]]="",[@[Estimated Hours]]="",[@[Driver ID]]=""),"",IFERROR([@[Estimated Gallons]]*'Settings'!$B$4+[@[Scheduled Miles]]*'Settings'!$B$5+[@[Estimated Hours]]*INDEX(tblDrivers[Hourly Rate],MATCH([@[Driver ID]],tblDrivers[Driver ID],0)),""))</f>
        <v/>
      </c>
      <c r="S478" s="26" t="n"/>
      <c r="T478" s="30" t="n"/>
      <c r="U47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7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7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78" s="23">
        <f>IF(COUNTA([@[Roster ID]],[@[Service Date]],[@[Route ID]],[@[Scheduled Start]],[@[Scheduled End]],[@[Driver ID]],[@[Vehicle ID]],[@Status],[@[Dispatch Notes]])=0,"",IF([@Status]="Canceled","Not Required",IF(AND([@[Driver Check]]="OK",[@[Vehicle Check]]="OK",[@[Schedule Check]]="OK"),"OK","Review")))</f>
        <v/>
      </c>
      <c r="Y478" s="58">
        <f>IF(OR([@[Service Date]]="",[@[Scheduled Start]]=""),"",IFERROR([@[Service Date]]+[@[Scheduled Start]],""))</f>
        <v/>
      </c>
      <c r="Z478" s="58">
        <f>IF(OR([@[Service Date]]="",[@[Scheduled Start]]="",[@[Scheduled End]]=""),"",IFERROR([@[Service Date]]+[@[Scheduled End]]+IF([@[Scheduled End]]&lt;[@[Scheduled Start]],1,0),""))</f>
        <v/>
      </c>
    </row>
    <row r="479">
      <c r="A479" s="26" t="n"/>
      <c r="B479" s="56" t="n"/>
      <c r="C479" s="23">
        <f>IF([@[Service Date]]="","",TEXT([@[Service Date]],"ddd"))</f>
        <v/>
      </c>
      <c r="D479" s="26" t="n"/>
      <c r="E479" s="24">
        <f>IF([@[Route ID]]="","",IFERROR(INDEX(tblRoutes[Route Name],MATCH([@[Route ID]],tblRoutes[Route ID],0)),"Not Found"))</f>
        <v/>
      </c>
      <c r="F479" s="24">
        <f>IF([@[Route ID]]="","",IFERROR(INDEX(tblRoutes[Origin],MATCH([@[Route ID]],tblRoutes[Route ID],0)),"Not Found"))</f>
        <v/>
      </c>
      <c r="G479" s="24">
        <f>IF([@[Route ID]]="","",IFERROR(INDEX(tblRoutes[Destination],MATCH([@[Route ID]],tblRoutes[Route ID],0)),"Not Found"))</f>
        <v/>
      </c>
      <c r="H479" s="28" t="n"/>
      <c r="I479" s="28" t="n"/>
      <c r="J479" s="25">
        <f>IF(OR([@[Start Date/Time]]="",[@[End Date/Time]]=""),"",IFERROR(([@[End Date/Time]]-[@[Start Date/Time]])*24,""))</f>
        <v/>
      </c>
      <c r="K479" s="26" t="n"/>
      <c r="L479" s="24">
        <f>IF([@[Driver ID]]="","",IFERROR(INDEX(tblDrivers[Driver Name],MATCH([@[Driver ID]],tblDrivers[Driver ID],0)),"Not Found"))</f>
        <v/>
      </c>
      <c r="M479" s="26" t="n"/>
      <c r="N479" s="24">
        <f>IF([@[Vehicle ID]]="","",IFERROR(INDEX(tblVehicles[Unit Description],MATCH([@[Vehicle ID]],tblVehicles[Vehicle ID],0)),"Not Found"))</f>
        <v/>
      </c>
      <c r="O479" s="53">
        <f>IF([@[Route ID]]="","",IFERROR(INDEX(tblRoutes[Scheduled Miles],MATCH([@[Route ID]],tblRoutes[Route ID],0)),""))</f>
        <v/>
      </c>
      <c r="P479" s="16">
        <f>IF([@[Route ID]]="","",IFERROR(INDEX(tblRoutes[Planned Stops],MATCH([@[Route ID]],tblRoutes[Route ID],0)),""))</f>
        <v/>
      </c>
      <c r="Q479" s="53">
        <f>IF(OR([@[Scheduled Miles]]="",[@[Vehicle ID]]=""),"",IFERROR([@[Scheduled Miles]]/INDEX(tblVehicles[MPG],MATCH([@[Vehicle ID]],tblVehicles[Vehicle ID],0)),""))</f>
        <v/>
      </c>
      <c r="R479" s="57">
        <f>IF(OR([@[Estimated Gallons]]="",[@[Estimated Hours]]="",[@[Driver ID]]=""),"",IFERROR([@[Estimated Gallons]]*'Settings'!$B$4+[@[Scheduled Miles]]*'Settings'!$B$5+[@[Estimated Hours]]*INDEX(tblDrivers[Hourly Rate],MATCH([@[Driver ID]],tblDrivers[Driver ID],0)),""))</f>
        <v/>
      </c>
      <c r="S479" s="26" t="n"/>
      <c r="T479" s="30" t="n"/>
      <c r="U47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7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7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79" s="23">
        <f>IF(COUNTA([@[Roster ID]],[@[Service Date]],[@[Route ID]],[@[Scheduled Start]],[@[Scheduled End]],[@[Driver ID]],[@[Vehicle ID]],[@Status],[@[Dispatch Notes]])=0,"",IF([@Status]="Canceled","Not Required",IF(AND([@[Driver Check]]="OK",[@[Vehicle Check]]="OK",[@[Schedule Check]]="OK"),"OK","Review")))</f>
        <v/>
      </c>
      <c r="Y479" s="58">
        <f>IF(OR([@[Service Date]]="",[@[Scheduled Start]]=""),"",IFERROR([@[Service Date]]+[@[Scheduled Start]],""))</f>
        <v/>
      </c>
      <c r="Z479" s="58">
        <f>IF(OR([@[Service Date]]="",[@[Scheduled Start]]="",[@[Scheduled End]]=""),"",IFERROR([@[Service Date]]+[@[Scheduled End]]+IF([@[Scheduled End]]&lt;[@[Scheduled Start]],1,0),""))</f>
        <v/>
      </c>
    </row>
    <row r="480">
      <c r="A480" s="26" t="n"/>
      <c r="B480" s="56" t="n"/>
      <c r="C480" s="23">
        <f>IF([@[Service Date]]="","",TEXT([@[Service Date]],"ddd"))</f>
        <v/>
      </c>
      <c r="D480" s="26" t="n"/>
      <c r="E480" s="24">
        <f>IF([@[Route ID]]="","",IFERROR(INDEX(tblRoutes[Route Name],MATCH([@[Route ID]],tblRoutes[Route ID],0)),"Not Found"))</f>
        <v/>
      </c>
      <c r="F480" s="24">
        <f>IF([@[Route ID]]="","",IFERROR(INDEX(tblRoutes[Origin],MATCH([@[Route ID]],tblRoutes[Route ID],0)),"Not Found"))</f>
        <v/>
      </c>
      <c r="G480" s="24">
        <f>IF([@[Route ID]]="","",IFERROR(INDEX(tblRoutes[Destination],MATCH([@[Route ID]],tblRoutes[Route ID],0)),"Not Found"))</f>
        <v/>
      </c>
      <c r="H480" s="28" t="n"/>
      <c r="I480" s="28" t="n"/>
      <c r="J480" s="25">
        <f>IF(OR([@[Start Date/Time]]="",[@[End Date/Time]]=""),"",IFERROR(([@[End Date/Time]]-[@[Start Date/Time]])*24,""))</f>
        <v/>
      </c>
      <c r="K480" s="26" t="n"/>
      <c r="L480" s="24">
        <f>IF([@[Driver ID]]="","",IFERROR(INDEX(tblDrivers[Driver Name],MATCH([@[Driver ID]],tblDrivers[Driver ID],0)),"Not Found"))</f>
        <v/>
      </c>
      <c r="M480" s="26" t="n"/>
      <c r="N480" s="24">
        <f>IF([@[Vehicle ID]]="","",IFERROR(INDEX(tblVehicles[Unit Description],MATCH([@[Vehicle ID]],tblVehicles[Vehicle ID],0)),"Not Found"))</f>
        <v/>
      </c>
      <c r="O480" s="53">
        <f>IF([@[Route ID]]="","",IFERROR(INDEX(tblRoutes[Scheduled Miles],MATCH([@[Route ID]],tblRoutes[Route ID],0)),""))</f>
        <v/>
      </c>
      <c r="P480" s="16">
        <f>IF([@[Route ID]]="","",IFERROR(INDEX(tblRoutes[Planned Stops],MATCH([@[Route ID]],tblRoutes[Route ID],0)),""))</f>
        <v/>
      </c>
      <c r="Q480" s="53">
        <f>IF(OR([@[Scheduled Miles]]="",[@[Vehicle ID]]=""),"",IFERROR([@[Scheduled Miles]]/INDEX(tblVehicles[MPG],MATCH([@[Vehicle ID]],tblVehicles[Vehicle ID],0)),""))</f>
        <v/>
      </c>
      <c r="R480" s="57">
        <f>IF(OR([@[Estimated Gallons]]="",[@[Estimated Hours]]="",[@[Driver ID]]=""),"",IFERROR([@[Estimated Gallons]]*'Settings'!$B$4+[@[Scheduled Miles]]*'Settings'!$B$5+[@[Estimated Hours]]*INDEX(tblDrivers[Hourly Rate],MATCH([@[Driver ID]],tblDrivers[Driver ID],0)),""))</f>
        <v/>
      </c>
      <c r="S480" s="26" t="n"/>
      <c r="T480" s="30" t="n"/>
      <c r="U48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8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8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80" s="23">
        <f>IF(COUNTA([@[Roster ID]],[@[Service Date]],[@[Route ID]],[@[Scheduled Start]],[@[Scheduled End]],[@[Driver ID]],[@[Vehicle ID]],[@Status],[@[Dispatch Notes]])=0,"",IF([@Status]="Canceled","Not Required",IF(AND([@[Driver Check]]="OK",[@[Vehicle Check]]="OK",[@[Schedule Check]]="OK"),"OK","Review")))</f>
        <v/>
      </c>
      <c r="Y480" s="58">
        <f>IF(OR([@[Service Date]]="",[@[Scheduled Start]]=""),"",IFERROR([@[Service Date]]+[@[Scheduled Start]],""))</f>
        <v/>
      </c>
      <c r="Z480" s="58">
        <f>IF(OR([@[Service Date]]="",[@[Scheduled Start]]="",[@[Scheduled End]]=""),"",IFERROR([@[Service Date]]+[@[Scheduled End]]+IF([@[Scheduled End]]&lt;[@[Scheduled Start]],1,0),""))</f>
        <v/>
      </c>
    </row>
    <row r="481">
      <c r="A481" s="26" t="n"/>
      <c r="B481" s="56" t="n"/>
      <c r="C481" s="23">
        <f>IF([@[Service Date]]="","",TEXT([@[Service Date]],"ddd"))</f>
        <v/>
      </c>
      <c r="D481" s="26" t="n"/>
      <c r="E481" s="24">
        <f>IF([@[Route ID]]="","",IFERROR(INDEX(tblRoutes[Route Name],MATCH([@[Route ID]],tblRoutes[Route ID],0)),"Not Found"))</f>
        <v/>
      </c>
      <c r="F481" s="24">
        <f>IF([@[Route ID]]="","",IFERROR(INDEX(tblRoutes[Origin],MATCH([@[Route ID]],tblRoutes[Route ID],0)),"Not Found"))</f>
        <v/>
      </c>
      <c r="G481" s="24">
        <f>IF([@[Route ID]]="","",IFERROR(INDEX(tblRoutes[Destination],MATCH([@[Route ID]],tblRoutes[Route ID],0)),"Not Found"))</f>
        <v/>
      </c>
      <c r="H481" s="28" t="n"/>
      <c r="I481" s="28" t="n"/>
      <c r="J481" s="25">
        <f>IF(OR([@[Start Date/Time]]="",[@[End Date/Time]]=""),"",IFERROR(([@[End Date/Time]]-[@[Start Date/Time]])*24,""))</f>
        <v/>
      </c>
      <c r="K481" s="26" t="n"/>
      <c r="L481" s="24">
        <f>IF([@[Driver ID]]="","",IFERROR(INDEX(tblDrivers[Driver Name],MATCH([@[Driver ID]],tblDrivers[Driver ID],0)),"Not Found"))</f>
        <v/>
      </c>
      <c r="M481" s="26" t="n"/>
      <c r="N481" s="24">
        <f>IF([@[Vehicle ID]]="","",IFERROR(INDEX(tblVehicles[Unit Description],MATCH([@[Vehicle ID]],tblVehicles[Vehicle ID],0)),"Not Found"))</f>
        <v/>
      </c>
      <c r="O481" s="53">
        <f>IF([@[Route ID]]="","",IFERROR(INDEX(tblRoutes[Scheduled Miles],MATCH([@[Route ID]],tblRoutes[Route ID],0)),""))</f>
        <v/>
      </c>
      <c r="P481" s="16">
        <f>IF([@[Route ID]]="","",IFERROR(INDEX(tblRoutes[Planned Stops],MATCH([@[Route ID]],tblRoutes[Route ID],0)),""))</f>
        <v/>
      </c>
      <c r="Q481" s="53">
        <f>IF(OR([@[Scheduled Miles]]="",[@[Vehicle ID]]=""),"",IFERROR([@[Scheduled Miles]]/INDEX(tblVehicles[MPG],MATCH([@[Vehicle ID]],tblVehicles[Vehicle ID],0)),""))</f>
        <v/>
      </c>
      <c r="R481" s="57">
        <f>IF(OR([@[Estimated Gallons]]="",[@[Estimated Hours]]="",[@[Driver ID]]=""),"",IFERROR([@[Estimated Gallons]]*'Settings'!$B$4+[@[Scheduled Miles]]*'Settings'!$B$5+[@[Estimated Hours]]*INDEX(tblDrivers[Hourly Rate],MATCH([@[Driver ID]],tblDrivers[Driver ID],0)),""))</f>
        <v/>
      </c>
      <c r="S481" s="26" t="n"/>
      <c r="T481" s="30" t="n"/>
      <c r="U48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8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8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81" s="23">
        <f>IF(COUNTA([@[Roster ID]],[@[Service Date]],[@[Route ID]],[@[Scheduled Start]],[@[Scheduled End]],[@[Driver ID]],[@[Vehicle ID]],[@Status],[@[Dispatch Notes]])=0,"",IF([@Status]="Canceled","Not Required",IF(AND([@[Driver Check]]="OK",[@[Vehicle Check]]="OK",[@[Schedule Check]]="OK"),"OK","Review")))</f>
        <v/>
      </c>
      <c r="Y481" s="58">
        <f>IF(OR([@[Service Date]]="",[@[Scheduled Start]]=""),"",IFERROR([@[Service Date]]+[@[Scheduled Start]],""))</f>
        <v/>
      </c>
      <c r="Z481" s="58">
        <f>IF(OR([@[Service Date]]="",[@[Scheduled Start]]="",[@[Scheduled End]]=""),"",IFERROR([@[Service Date]]+[@[Scheduled End]]+IF([@[Scheduled End]]&lt;[@[Scheduled Start]],1,0),""))</f>
        <v/>
      </c>
    </row>
    <row r="482">
      <c r="A482" s="26" t="n"/>
      <c r="B482" s="56" t="n"/>
      <c r="C482" s="23">
        <f>IF([@[Service Date]]="","",TEXT([@[Service Date]],"ddd"))</f>
        <v/>
      </c>
      <c r="D482" s="26" t="n"/>
      <c r="E482" s="24">
        <f>IF([@[Route ID]]="","",IFERROR(INDEX(tblRoutes[Route Name],MATCH([@[Route ID]],tblRoutes[Route ID],0)),"Not Found"))</f>
        <v/>
      </c>
      <c r="F482" s="24">
        <f>IF([@[Route ID]]="","",IFERROR(INDEX(tblRoutes[Origin],MATCH([@[Route ID]],tblRoutes[Route ID],0)),"Not Found"))</f>
        <v/>
      </c>
      <c r="G482" s="24">
        <f>IF([@[Route ID]]="","",IFERROR(INDEX(tblRoutes[Destination],MATCH([@[Route ID]],tblRoutes[Route ID],0)),"Not Found"))</f>
        <v/>
      </c>
      <c r="H482" s="28" t="n"/>
      <c r="I482" s="28" t="n"/>
      <c r="J482" s="25">
        <f>IF(OR([@[Start Date/Time]]="",[@[End Date/Time]]=""),"",IFERROR(([@[End Date/Time]]-[@[Start Date/Time]])*24,""))</f>
        <v/>
      </c>
      <c r="K482" s="26" t="n"/>
      <c r="L482" s="24">
        <f>IF([@[Driver ID]]="","",IFERROR(INDEX(tblDrivers[Driver Name],MATCH([@[Driver ID]],tblDrivers[Driver ID],0)),"Not Found"))</f>
        <v/>
      </c>
      <c r="M482" s="26" t="n"/>
      <c r="N482" s="24">
        <f>IF([@[Vehicle ID]]="","",IFERROR(INDEX(tblVehicles[Unit Description],MATCH([@[Vehicle ID]],tblVehicles[Vehicle ID],0)),"Not Found"))</f>
        <v/>
      </c>
      <c r="O482" s="53">
        <f>IF([@[Route ID]]="","",IFERROR(INDEX(tblRoutes[Scheduled Miles],MATCH([@[Route ID]],tblRoutes[Route ID],0)),""))</f>
        <v/>
      </c>
      <c r="P482" s="16">
        <f>IF([@[Route ID]]="","",IFERROR(INDEX(tblRoutes[Planned Stops],MATCH([@[Route ID]],tblRoutes[Route ID],0)),""))</f>
        <v/>
      </c>
      <c r="Q482" s="53">
        <f>IF(OR([@[Scheduled Miles]]="",[@[Vehicle ID]]=""),"",IFERROR([@[Scheduled Miles]]/INDEX(tblVehicles[MPG],MATCH([@[Vehicle ID]],tblVehicles[Vehicle ID],0)),""))</f>
        <v/>
      </c>
      <c r="R482" s="57">
        <f>IF(OR([@[Estimated Gallons]]="",[@[Estimated Hours]]="",[@[Driver ID]]=""),"",IFERROR([@[Estimated Gallons]]*'Settings'!$B$4+[@[Scheduled Miles]]*'Settings'!$B$5+[@[Estimated Hours]]*INDEX(tblDrivers[Hourly Rate],MATCH([@[Driver ID]],tblDrivers[Driver ID],0)),""))</f>
        <v/>
      </c>
      <c r="S482" s="26" t="n"/>
      <c r="T482" s="30" t="n"/>
      <c r="U48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8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8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82" s="23">
        <f>IF(COUNTA([@[Roster ID]],[@[Service Date]],[@[Route ID]],[@[Scheduled Start]],[@[Scheduled End]],[@[Driver ID]],[@[Vehicle ID]],[@Status],[@[Dispatch Notes]])=0,"",IF([@Status]="Canceled","Not Required",IF(AND([@[Driver Check]]="OK",[@[Vehicle Check]]="OK",[@[Schedule Check]]="OK"),"OK","Review")))</f>
        <v/>
      </c>
      <c r="Y482" s="58">
        <f>IF(OR([@[Service Date]]="",[@[Scheduled Start]]=""),"",IFERROR([@[Service Date]]+[@[Scheduled Start]],""))</f>
        <v/>
      </c>
      <c r="Z482" s="58">
        <f>IF(OR([@[Service Date]]="",[@[Scheduled Start]]="",[@[Scheduled End]]=""),"",IFERROR([@[Service Date]]+[@[Scheduled End]]+IF([@[Scheduled End]]&lt;[@[Scheduled Start]],1,0),""))</f>
        <v/>
      </c>
    </row>
    <row r="483">
      <c r="A483" s="26" t="n"/>
      <c r="B483" s="56" t="n"/>
      <c r="C483" s="23">
        <f>IF([@[Service Date]]="","",TEXT([@[Service Date]],"ddd"))</f>
        <v/>
      </c>
      <c r="D483" s="26" t="n"/>
      <c r="E483" s="24">
        <f>IF([@[Route ID]]="","",IFERROR(INDEX(tblRoutes[Route Name],MATCH([@[Route ID]],tblRoutes[Route ID],0)),"Not Found"))</f>
        <v/>
      </c>
      <c r="F483" s="24">
        <f>IF([@[Route ID]]="","",IFERROR(INDEX(tblRoutes[Origin],MATCH([@[Route ID]],tblRoutes[Route ID],0)),"Not Found"))</f>
        <v/>
      </c>
      <c r="G483" s="24">
        <f>IF([@[Route ID]]="","",IFERROR(INDEX(tblRoutes[Destination],MATCH([@[Route ID]],tblRoutes[Route ID],0)),"Not Found"))</f>
        <v/>
      </c>
      <c r="H483" s="28" t="n"/>
      <c r="I483" s="28" t="n"/>
      <c r="J483" s="25">
        <f>IF(OR([@[Start Date/Time]]="",[@[End Date/Time]]=""),"",IFERROR(([@[End Date/Time]]-[@[Start Date/Time]])*24,""))</f>
        <v/>
      </c>
      <c r="K483" s="26" t="n"/>
      <c r="L483" s="24">
        <f>IF([@[Driver ID]]="","",IFERROR(INDEX(tblDrivers[Driver Name],MATCH([@[Driver ID]],tblDrivers[Driver ID],0)),"Not Found"))</f>
        <v/>
      </c>
      <c r="M483" s="26" t="n"/>
      <c r="N483" s="24">
        <f>IF([@[Vehicle ID]]="","",IFERROR(INDEX(tblVehicles[Unit Description],MATCH([@[Vehicle ID]],tblVehicles[Vehicle ID],0)),"Not Found"))</f>
        <v/>
      </c>
      <c r="O483" s="53">
        <f>IF([@[Route ID]]="","",IFERROR(INDEX(tblRoutes[Scheduled Miles],MATCH([@[Route ID]],tblRoutes[Route ID],0)),""))</f>
        <v/>
      </c>
      <c r="P483" s="16">
        <f>IF([@[Route ID]]="","",IFERROR(INDEX(tblRoutes[Planned Stops],MATCH([@[Route ID]],tblRoutes[Route ID],0)),""))</f>
        <v/>
      </c>
      <c r="Q483" s="53">
        <f>IF(OR([@[Scheduled Miles]]="",[@[Vehicle ID]]=""),"",IFERROR([@[Scheduled Miles]]/INDEX(tblVehicles[MPG],MATCH([@[Vehicle ID]],tblVehicles[Vehicle ID],0)),""))</f>
        <v/>
      </c>
      <c r="R483" s="57">
        <f>IF(OR([@[Estimated Gallons]]="",[@[Estimated Hours]]="",[@[Driver ID]]=""),"",IFERROR([@[Estimated Gallons]]*'Settings'!$B$4+[@[Scheduled Miles]]*'Settings'!$B$5+[@[Estimated Hours]]*INDEX(tblDrivers[Hourly Rate],MATCH([@[Driver ID]],tblDrivers[Driver ID],0)),""))</f>
        <v/>
      </c>
      <c r="S483" s="26" t="n"/>
      <c r="T483" s="30" t="n"/>
      <c r="U48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8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8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83" s="23">
        <f>IF(COUNTA([@[Roster ID]],[@[Service Date]],[@[Route ID]],[@[Scheduled Start]],[@[Scheduled End]],[@[Driver ID]],[@[Vehicle ID]],[@Status],[@[Dispatch Notes]])=0,"",IF([@Status]="Canceled","Not Required",IF(AND([@[Driver Check]]="OK",[@[Vehicle Check]]="OK",[@[Schedule Check]]="OK"),"OK","Review")))</f>
        <v/>
      </c>
      <c r="Y483" s="58">
        <f>IF(OR([@[Service Date]]="",[@[Scheduled Start]]=""),"",IFERROR([@[Service Date]]+[@[Scheduled Start]],""))</f>
        <v/>
      </c>
      <c r="Z483" s="58">
        <f>IF(OR([@[Service Date]]="",[@[Scheduled Start]]="",[@[Scheduled End]]=""),"",IFERROR([@[Service Date]]+[@[Scheduled End]]+IF([@[Scheduled End]]&lt;[@[Scheduled Start]],1,0),""))</f>
        <v/>
      </c>
    </row>
    <row r="484">
      <c r="A484" s="26" t="n"/>
      <c r="B484" s="56" t="n"/>
      <c r="C484" s="23">
        <f>IF([@[Service Date]]="","",TEXT([@[Service Date]],"ddd"))</f>
        <v/>
      </c>
      <c r="D484" s="26" t="n"/>
      <c r="E484" s="24">
        <f>IF([@[Route ID]]="","",IFERROR(INDEX(tblRoutes[Route Name],MATCH([@[Route ID]],tblRoutes[Route ID],0)),"Not Found"))</f>
        <v/>
      </c>
      <c r="F484" s="24">
        <f>IF([@[Route ID]]="","",IFERROR(INDEX(tblRoutes[Origin],MATCH([@[Route ID]],tblRoutes[Route ID],0)),"Not Found"))</f>
        <v/>
      </c>
      <c r="G484" s="24">
        <f>IF([@[Route ID]]="","",IFERROR(INDEX(tblRoutes[Destination],MATCH([@[Route ID]],tblRoutes[Route ID],0)),"Not Found"))</f>
        <v/>
      </c>
      <c r="H484" s="28" t="n"/>
      <c r="I484" s="28" t="n"/>
      <c r="J484" s="25">
        <f>IF(OR([@[Start Date/Time]]="",[@[End Date/Time]]=""),"",IFERROR(([@[End Date/Time]]-[@[Start Date/Time]])*24,""))</f>
        <v/>
      </c>
      <c r="K484" s="26" t="n"/>
      <c r="L484" s="24">
        <f>IF([@[Driver ID]]="","",IFERROR(INDEX(tblDrivers[Driver Name],MATCH([@[Driver ID]],tblDrivers[Driver ID],0)),"Not Found"))</f>
        <v/>
      </c>
      <c r="M484" s="26" t="n"/>
      <c r="N484" s="24">
        <f>IF([@[Vehicle ID]]="","",IFERROR(INDEX(tblVehicles[Unit Description],MATCH([@[Vehicle ID]],tblVehicles[Vehicle ID],0)),"Not Found"))</f>
        <v/>
      </c>
      <c r="O484" s="53">
        <f>IF([@[Route ID]]="","",IFERROR(INDEX(tblRoutes[Scheduled Miles],MATCH([@[Route ID]],tblRoutes[Route ID],0)),""))</f>
        <v/>
      </c>
      <c r="P484" s="16">
        <f>IF([@[Route ID]]="","",IFERROR(INDEX(tblRoutes[Planned Stops],MATCH([@[Route ID]],tblRoutes[Route ID],0)),""))</f>
        <v/>
      </c>
      <c r="Q484" s="53">
        <f>IF(OR([@[Scheduled Miles]]="",[@[Vehicle ID]]=""),"",IFERROR([@[Scheduled Miles]]/INDEX(tblVehicles[MPG],MATCH([@[Vehicle ID]],tblVehicles[Vehicle ID],0)),""))</f>
        <v/>
      </c>
      <c r="R484" s="57">
        <f>IF(OR([@[Estimated Gallons]]="",[@[Estimated Hours]]="",[@[Driver ID]]=""),"",IFERROR([@[Estimated Gallons]]*'Settings'!$B$4+[@[Scheduled Miles]]*'Settings'!$B$5+[@[Estimated Hours]]*INDEX(tblDrivers[Hourly Rate],MATCH([@[Driver ID]],tblDrivers[Driver ID],0)),""))</f>
        <v/>
      </c>
      <c r="S484" s="26" t="n"/>
      <c r="T484" s="30" t="n"/>
      <c r="U48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8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8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84" s="23">
        <f>IF(COUNTA([@[Roster ID]],[@[Service Date]],[@[Route ID]],[@[Scheduled Start]],[@[Scheduled End]],[@[Driver ID]],[@[Vehicle ID]],[@Status],[@[Dispatch Notes]])=0,"",IF([@Status]="Canceled","Not Required",IF(AND([@[Driver Check]]="OK",[@[Vehicle Check]]="OK",[@[Schedule Check]]="OK"),"OK","Review")))</f>
        <v/>
      </c>
      <c r="Y484" s="58">
        <f>IF(OR([@[Service Date]]="",[@[Scheduled Start]]=""),"",IFERROR([@[Service Date]]+[@[Scheduled Start]],""))</f>
        <v/>
      </c>
      <c r="Z484" s="58">
        <f>IF(OR([@[Service Date]]="",[@[Scheduled Start]]="",[@[Scheduled End]]=""),"",IFERROR([@[Service Date]]+[@[Scheduled End]]+IF([@[Scheduled End]]&lt;[@[Scheduled Start]],1,0),""))</f>
        <v/>
      </c>
    </row>
    <row r="485">
      <c r="A485" s="26" t="n"/>
      <c r="B485" s="56" t="n"/>
      <c r="C485" s="23">
        <f>IF([@[Service Date]]="","",TEXT([@[Service Date]],"ddd"))</f>
        <v/>
      </c>
      <c r="D485" s="26" t="n"/>
      <c r="E485" s="24">
        <f>IF([@[Route ID]]="","",IFERROR(INDEX(tblRoutes[Route Name],MATCH([@[Route ID]],tblRoutes[Route ID],0)),"Not Found"))</f>
        <v/>
      </c>
      <c r="F485" s="24">
        <f>IF([@[Route ID]]="","",IFERROR(INDEX(tblRoutes[Origin],MATCH([@[Route ID]],tblRoutes[Route ID],0)),"Not Found"))</f>
        <v/>
      </c>
      <c r="G485" s="24">
        <f>IF([@[Route ID]]="","",IFERROR(INDEX(tblRoutes[Destination],MATCH([@[Route ID]],tblRoutes[Route ID],0)),"Not Found"))</f>
        <v/>
      </c>
      <c r="H485" s="28" t="n"/>
      <c r="I485" s="28" t="n"/>
      <c r="J485" s="25">
        <f>IF(OR([@[Start Date/Time]]="",[@[End Date/Time]]=""),"",IFERROR(([@[End Date/Time]]-[@[Start Date/Time]])*24,""))</f>
        <v/>
      </c>
      <c r="K485" s="26" t="n"/>
      <c r="L485" s="24">
        <f>IF([@[Driver ID]]="","",IFERROR(INDEX(tblDrivers[Driver Name],MATCH([@[Driver ID]],tblDrivers[Driver ID],0)),"Not Found"))</f>
        <v/>
      </c>
      <c r="M485" s="26" t="n"/>
      <c r="N485" s="24">
        <f>IF([@[Vehicle ID]]="","",IFERROR(INDEX(tblVehicles[Unit Description],MATCH([@[Vehicle ID]],tblVehicles[Vehicle ID],0)),"Not Found"))</f>
        <v/>
      </c>
      <c r="O485" s="53">
        <f>IF([@[Route ID]]="","",IFERROR(INDEX(tblRoutes[Scheduled Miles],MATCH([@[Route ID]],tblRoutes[Route ID],0)),""))</f>
        <v/>
      </c>
      <c r="P485" s="16">
        <f>IF([@[Route ID]]="","",IFERROR(INDEX(tblRoutes[Planned Stops],MATCH([@[Route ID]],tblRoutes[Route ID],0)),""))</f>
        <v/>
      </c>
      <c r="Q485" s="53">
        <f>IF(OR([@[Scheduled Miles]]="",[@[Vehicle ID]]=""),"",IFERROR([@[Scheduled Miles]]/INDEX(tblVehicles[MPG],MATCH([@[Vehicle ID]],tblVehicles[Vehicle ID],0)),""))</f>
        <v/>
      </c>
      <c r="R485" s="57">
        <f>IF(OR([@[Estimated Gallons]]="",[@[Estimated Hours]]="",[@[Driver ID]]=""),"",IFERROR([@[Estimated Gallons]]*'Settings'!$B$4+[@[Scheduled Miles]]*'Settings'!$B$5+[@[Estimated Hours]]*INDEX(tblDrivers[Hourly Rate],MATCH([@[Driver ID]],tblDrivers[Driver ID],0)),""))</f>
        <v/>
      </c>
      <c r="S485" s="26" t="n"/>
      <c r="T485" s="30" t="n"/>
      <c r="U48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8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8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85" s="23">
        <f>IF(COUNTA([@[Roster ID]],[@[Service Date]],[@[Route ID]],[@[Scheduled Start]],[@[Scheduled End]],[@[Driver ID]],[@[Vehicle ID]],[@Status],[@[Dispatch Notes]])=0,"",IF([@Status]="Canceled","Not Required",IF(AND([@[Driver Check]]="OK",[@[Vehicle Check]]="OK",[@[Schedule Check]]="OK"),"OK","Review")))</f>
        <v/>
      </c>
      <c r="Y485" s="58">
        <f>IF(OR([@[Service Date]]="",[@[Scheduled Start]]=""),"",IFERROR([@[Service Date]]+[@[Scheduled Start]],""))</f>
        <v/>
      </c>
      <c r="Z485" s="58">
        <f>IF(OR([@[Service Date]]="",[@[Scheduled Start]]="",[@[Scheduled End]]=""),"",IFERROR([@[Service Date]]+[@[Scheduled End]]+IF([@[Scheduled End]]&lt;[@[Scheduled Start]],1,0),""))</f>
        <v/>
      </c>
    </row>
    <row r="486">
      <c r="A486" s="26" t="n"/>
      <c r="B486" s="56" t="n"/>
      <c r="C486" s="23">
        <f>IF([@[Service Date]]="","",TEXT([@[Service Date]],"ddd"))</f>
        <v/>
      </c>
      <c r="D486" s="26" t="n"/>
      <c r="E486" s="24">
        <f>IF([@[Route ID]]="","",IFERROR(INDEX(tblRoutes[Route Name],MATCH([@[Route ID]],tblRoutes[Route ID],0)),"Not Found"))</f>
        <v/>
      </c>
      <c r="F486" s="24">
        <f>IF([@[Route ID]]="","",IFERROR(INDEX(tblRoutes[Origin],MATCH([@[Route ID]],tblRoutes[Route ID],0)),"Not Found"))</f>
        <v/>
      </c>
      <c r="G486" s="24">
        <f>IF([@[Route ID]]="","",IFERROR(INDEX(tblRoutes[Destination],MATCH([@[Route ID]],tblRoutes[Route ID],0)),"Not Found"))</f>
        <v/>
      </c>
      <c r="H486" s="28" t="n"/>
      <c r="I486" s="28" t="n"/>
      <c r="J486" s="25">
        <f>IF(OR([@[Start Date/Time]]="",[@[End Date/Time]]=""),"",IFERROR(([@[End Date/Time]]-[@[Start Date/Time]])*24,""))</f>
        <v/>
      </c>
      <c r="K486" s="26" t="n"/>
      <c r="L486" s="24">
        <f>IF([@[Driver ID]]="","",IFERROR(INDEX(tblDrivers[Driver Name],MATCH([@[Driver ID]],tblDrivers[Driver ID],0)),"Not Found"))</f>
        <v/>
      </c>
      <c r="M486" s="26" t="n"/>
      <c r="N486" s="24">
        <f>IF([@[Vehicle ID]]="","",IFERROR(INDEX(tblVehicles[Unit Description],MATCH([@[Vehicle ID]],tblVehicles[Vehicle ID],0)),"Not Found"))</f>
        <v/>
      </c>
      <c r="O486" s="53">
        <f>IF([@[Route ID]]="","",IFERROR(INDEX(tblRoutes[Scheduled Miles],MATCH([@[Route ID]],tblRoutes[Route ID],0)),""))</f>
        <v/>
      </c>
      <c r="P486" s="16">
        <f>IF([@[Route ID]]="","",IFERROR(INDEX(tblRoutes[Planned Stops],MATCH([@[Route ID]],tblRoutes[Route ID],0)),""))</f>
        <v/>
      </c>
      <c r="Q486" s="53">
        <f>IF(OR([@[Scheduled Miles]]="",[@[Vehicle ID]]=""),"",IFERROR([@[Scheduled Miles]]/INDEX(tblVehicles[MPG],MATCH([@[Vehicle ID]],tblVehicles[Vehicle ID],0)),""))</f>
        <v/>
      </c>
      <c r="R486" s="57">
        <f>IF(OR([@[Estimated Gallons]]="",[@[Estimated Hours]]="",[@[Driver ID]]=""),"",IFERROR([@[Estimated Gallons]]*'Settings'!$B$4+[@[Scheduled Miles]]*'Settings'!$B$5+[@[Estimated Hours]]*INDEX(tblDrivers[Hourly Rate],MATCH([@[Driver ID]],tblDrivers[Driver ID],0)),""))</f>
        <v/>
      </c>
      <c r="S486" s="26" t="n"/>
      <c r="T486" s="30" t="n"/>
      <c r="U48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8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8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86" s="23">
        <f>IF(COUNTA([@[Roster ID]],[@[Service Date]],[@[Route ID]],[@[Scheduled Start]],[@[Scheduled End]],[@[Driver ID]],[@[Vehicle ID]],[@Status],[@[Dispatch Notes]])=0,"",IF([@Status]="Canceled","Not Required",IF(AND([@[Driver Check]]="OK",[@[Vehicle Check]]="OK",[@[Schedule Check]]="OK"),"OK","Review")))</f>
        <v/>
      </c>
      <c r="Y486" s="58">
        <f>IF(OR([@[Service Date]]="",[@[Scheduled Start]]=""),"",IFERROR([@[Service Date]]+[@[Scheduled Start]],""))</f>
        <v/>
      </c>
      <c r="Z486" s="58">
        <f>IF(OR([@[Service Date]]="",[@[Scheduled Start]]="",[@[Scheduled End]]=""),"",IFERROR([@[Service Date]]+[@[Scheduled End]]+IF([@[Scheduled End]]&lt;[@[Scheduled Start]],1,0),""))</f>
        <v/>
      </c>
    </row>
    <row r="487">
      <c r="A487" s="26" t="n"/>
      <c r="B487" s="56" t="n"/>
      <c r="C487" s="23">
        <f>IF([@[Service Date]]="","",TEXT([@[Service Date]],"ddd"))</f>
        <v/>
      </c>
      <c r="D487" s="26" t="n"/>
      <c r="E487" s="24">
        <f>IF([@[Route ID]]="","",IFERROR(INDEX(tblRoutes[Route Name],MATCH([@[Route ID]],tblRoutes[Route ID],0)),"Not Found"))</f>
        <v/>
      </c>
      <c r="F487" s="24">
        <f>IF([@[Route ID]]="","",IFERROR(INDEX(tblRoutes[Origin],MATCH([@[Route ID]],tblRoutes[Route ID],0)),"Not Found"))</f>
        <v/>
      </c>
      <c r="G487" s="24">
        <f>IF([@[Route ID]]="","",IFERROR(INDEX(tblRoutes[Destination],MATCH([@[Route ID]],tblRoutes[Route ID],0)),"Not Found"))</f>
        <v/>
      </c>
      <c r="H487" s="28" t="n"/>
      <c r="I487" s="28" t="n"/>
      <c r="J487" s="25">
        <f>IF(OR([@[Start Date/Time]]="",[@[End Date/Time]]=""),"",IFERROR(([@[End Date/Time]]-[@[Start Date/Time]])*24,""))</f>
        <v/>
      </c>
      <c r="K487" s="26" t="n"/>
      <c r="L487" s="24">
        <f>IF([@[Driver ID]]="","",IFERROR(INDEX(tblDrivers[Driver Name],MATCH([@[Driver ID]],tblDrivers[Driver ID],0)),"Not Found"))</f>
        <v/>
      </c>
      <c r="M487" s="26" t="n"/>
      <c r="N487" s="24">
        <f>IF([@[Vehicle ID]]="","",IFERROR(INDEX(tblVehicles[Unit Description],MATCH([@[Vehicle ID]],tblVehicles[Vehicle ID],0)),"Not Found"))</f>
        <v/>
      </c>
      <c r="O487" s="53">
        <f>IF([@[Route ID]]="","",IFERROR(INDEX(tblRoutes[Scheduled Miles],MATCH([@[Route ID]],tblRoutes[Route ID],0)),""))</f>
        <v/>
      </c>
      <c r="P487" s="16">
        <f>IF([@[Route ID]]="","",IFERROR(INDEX(tblRoutes[Planned Stops],MATCH([@[Route ID]],tblRoutes[Route ID],0)),""))</f>
        <v/>
      </c>
      <c r="Q487" s="53">
        <f>IF(OR([@[Scheduled Miles]]="",[@[Vehicle ID]]=""),"",IFERROR([@[Scheduled Miles]]/INDEX(tblVehicles[MPG],MATCH([@[Vehicle ID]],tblVehicles[Vehicle ID],0)),""))</f>
        <v/>
      </c>
      <c r="R487" s="57">
        <f>IF(OR([@[Estimated Gallons]]="",[@[Estimated Hours]]="",[@[Driver ID]]=""),"",IFERROR([@[Estimated Gallons]]*'Settings'!$B$4+[@[Scheduled Miles]]*'Settings'!$B$5+[@[Estimated Hours]]*INDEX(tblDrivers[Hourly Rate],MATCH([@[Driver ID]],tblDrivers[Driver ID],0)),""))</f>
        <v/>
      </c>
      <c r="S487" s="26" t="n"/>
      <c r="T487" s="30" t="n"/>
      <c r="U48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8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8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87" s="23">
        <f>IF(COUNTA([@[Roster ID]],[@[Service Date]],[@[Route ID]],[@[Scheduled Start]],[@[Scheduled End]],[@[Driver ID]],[@[Vehicle ID]],[@Status],[@[Dispatch Notes]])=0,"",IF([@Status]="Canceled","Not Required",IF(AND([@[Driver Check]]="OK",[@[Vehicle Check]]="OK",[@[Schedule Check]]="OK"),"OK","Review")))</f>
        <v/>
      </c>
      <c r="Y487" s="58">
        <f>IF(OR([@[Service Date]]="",[@[Scheduled Start]]=""),"",IFERROR([@[Service Date]]+[@[Scheduled Start]],""))</f>
        <v/>
      </c>
      <c r="Z487" s="58">
        <f>IF(OR([@[Service Date]]="",[@[Scheduled Start]]="",[@[Scheduled End]]=""),"",IFERROR([@[Service Date]]+[@[Scheduled End]]+IF([@[Scheduled End]]&lt;[@[Scheduled Start]],1,0),""))</f>
        <v/>
      </c>
    </row>
    <row r="488">
      <c r="A488" s="26" t="n"/>
      <c r="B488" s="56" t="n"/>
      <c r="C488" s="23">
        <f>IF([@[Service Date]]="","",TEXT([@[Service Date]],"ddd"))</f>
        <v/>
      </c>
      <c r="D488" s="26" t="n"/>
      <c r="E488" s="24">
        <f>IF([@[Route ID]]="","",IFERROR(INDEX(tblRoutes[Route Name],MATCH([@[Route ID]],tblRoutes[Route ID],0)),"Not Found"))</f>
        <v/>
      </c>
      <c r="F488" s="24">
        <f>IF([@[Route ID]]="","",IFERROR(INDEX(tblRoutes[Origin],MATCH([@[Route ID]],tblRoutes[Route ID],0)),"Not Found"))</f>
        <v/>
      </c>
      <c r="G488" s="24">
        <f>IF([@[Route ID]]="","",IFERROR(INDEX(tblRoutes[Destination],MATCH([@[Route ID]],tblRoutes[Route ID],0)),"Not Found"))</f>
        <v/>
      </c>
      <c r="H488" s="28" t="n"/>
      <c r="I488" s="28" t="n"/>
      <c r="J488" s="25">
        <f>IF(OR([@[Start Date/Time]]="",[@[End Date/Time]]=""),"",IFERROR(([@[End Date/Time]]-[@[Start Date/Time]])*24,""))</f>
        <v/>
      </c>
      <c r="K488" s="26" t="n"/>
      <c r="L488" s="24">
        <f>IF([@[Driver ID]]="","",IFERROR(INDEX(tblDrivers[Driver Name],MATCH([@[Driver ID]],tblDrivers[Driver ID],0)),"Not Found"))</f>
        <v/>
      </c>
      <c r="M488" s="26" t="n"/>
      <c r="N488" s="24">
        <f>IF([@[Vehicle ID]]="","",IFERROR(INDEX(tblVehicles[Unit Description],MATCH([@[Vehicle ID]],tblVehicles[Vehicle ID],0)),"Not Found"))</f>
        <v/>
      </c>
      <c r="O488" s="53">
        <f>IF([@[Route ID]]="","",IFERROR(INDEX(tblRoutes[Scheduled Miles],MATCH([@[Route ID]],tblRoutes[Route ID],0)),""))</f>
        <v/>
      </c>
      <c r="P488" s="16">
        <f>IF([@[Route ID]]="","",IFERROR(INDEX(tblRoutes[Planned Stops],MATCH([@[Route ID]],tblRoutes[Route ID],0)),""))</f>
        <v/>
      </c>
      <c r="Q488" s="53">
        <f>IF(OR([@[Scheduled Miles]]="",[@[Vehicle ID]]=""),"",IFERROR([@[Scheduled Miles]]/INDEX(tblVehicles[MPG],MATCH([@[Vehicle ID]],tblVehicles[Vehicle ID],0)),""))</f>
        <v/>
      </c>
      <c r="R488" s="57">
        <f>IF(OR([@[Estimated Gallons]]="",[@[Estimated Hours]]="",[@[Driver ID]]=""),"",IFERROR([@[Estimated Gallons]]*'Settings'!$B$4+[@[Scheduled Miles]]*'Settings'!$B$5+[@[Estimated Hours]]*INDEX(tblDrivers[Hourly Rate],MATCH([@[Driver ID]],tblDrivers[Driver ID],0)),""))</f>
        <v/>
      </c>
      <c r="S488" s="26" t="n"/>
      <c r="T488" s="30" t="n"/>
      <c r="U48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8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8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88" s="23">
        <f>IF(COUNTA([@[Roster ID]],[@[Service Date]],[@[Route ID]],[@[Scheduled Start]],[@[Scheduled End]],[@[Driver ID]],[@[Vehicle ID]],[@Status],[@[Dispatch Notes]])=0,"",IF([@Status]="Canceled","Not Required",IF(AND([@[Driver Check]]="OK",[@[Vehicle Check]]="OK",[@[Schedule Check]]="OK"),"OK","Review")))</f>
        <v/>
      </c>
      <c r="Y488" s="58">
        <f>IF(OR([@[Service Date]]="",[@[Scheduled Start]]=""),"",IFERROR([@[Service Date]]+[@[Scheduled Start]],""))</f>
        <v/>
      </c>
      <c r="Z488" s="58">
        <f>IF(OR([@[Service Date]]="",[@[Scheduled Start]]="",[@[Scheduled End]]=""),"",IFERROR([@[Service Date]]+[@[Scheduled End]]+IF([@[Scheduled End]]&lt;[@[Scheduled Start]],1,0),""))</f>
        <v/>
      </c>
    </row>
    <row r="489">
      <c r="A489" s="26" t="n"/>
      <c r="B489" s="56" t="n"/>
      <c r="C489" s="23">
        <f>IF([@[Service Date]]="","",TEXT([@[Service Date]],"ddd"))</f>
        <v/>
      </c>
      <c r="D489" s="26" t="n"/>
      <c r="E489" s="24">
        <f>IF([@[Route ID]]="","",IFERROR(INDEX(tblRoutes[Route Name],MATCH([@[Route ID]],tblRoutes[Route ID],0)),"Not Found"))</f>
        <v/>
      </c>
      <c r="F489" s="24">
        <f>IF([@[Route ID]]="","",IFERROR(INDEX(tblRoutes[Origin],MATCH([@[Route ID]],tblRoutes[Route ID],0)),"Not Found"))</f>
        <v/>
      </c>
      <c r="G489" s="24">
        <f>IF([@[Route ID]]="","",IFERROR(INDEX(tblRoutes[Destination],MATCH([@[Route ID]],tblRoutes[Route ID],0)),"Not Found"))</f>
        <v/>
      </c>
      <c r="H489" s="28" t="n"/>
      <c r="I489" s="28" t="n"/>
      <c r="J489" s="25">
        <f>IF(OR([@[Start Date/Time]]="",[@[End Date/Time]]=""),"",IFERROR(([@[End Date/Time]]-[@[Start Date/Time]])*24,""))</f>
        <v/>
      </c>
      <c r="K489" s="26" t="n"/>
      <c r="L489" s="24">
        <f>IF([@[Driver ID]]="","",IFERROR(INDEX(tblDrivers[Driver Name],MATCH([@[Driver ID]],tblDrivers[Driver ID],0)),"Not Found"))</f>
        <v/>
      </c>
      <c r="M489" s="26" t="n"/>
      <c r="N489" s="24">
        <f>IF([@[Vehicle ID]]="","",IFERROR(INDEX(tblVehicles[Unit Description],MATCH([@[Vehicle ID]],tblVehicles[Vehicle ID],0)),"Not Found"))</f>
        <v/>
      </c>
      <c r="O489" s="53">
        <f>IF([@[Route ID]]="","",IFERROR(INDEX(tblRoutes[Scheduled Miles],MATCH([@[Route ID]],tblRoutes[Route ID],0)),""))</f>
        <v/>
      </c>
      <c r="P489" s="16">
        <f>IF([@[Route ID]]="","",IFERROR(INDEX(tblRoutes[Planned Stops],MATCH([@[Route ID]],tblRoutes[Route ID],0)),""))</f>
        <v/>
      </c>
      <c r="Q489" s="53">
        <f>IF(OR([@[Scheduled Miles]]="",[@[Vehicle ID]]=""),"",IFERROR([@[Scheduled Miles]]/INDEX(tblVehicles[MPG],MATCH([@[Vehicle ID]],tblVehicles[Vehicle ID],0)),""))</f>
        <v/>
      </c>
      <c r="R489" s="57">
        <f>IF(OR([@[Estimated Gallons]]="",[@[Estimated Hours]]="",[@[Driver ID]]=""),"",IFERROR([@[Estimated Gallons]]*'Settings'!$B$4+[@[Scheduled Miles]]*'Settings'!$B$5+[@[Estimated Hours]]*INDEX(tblDrivers[Hourly Rate],MATCH([@[Driver ID]],tblDrivers[Driver ID],0)),""))</f>
        <v/>
      </c>
      <c r="S489" s="26" t="n"/>
      <c r="T489" s="30" t="n"/>
      <c r="U48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8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8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89" s="23">
        <f>IF(COUNTA([@[Roster ID]],[@[Service Date]],[@[Route ID]],[@[Scheduled Start]],[@[Scheduled End]],[@[Driver ID]],[@[Vehicle ID]],[@Status],[@[Dispatch Notes]])=0,"",IF([@Status]="Canceled","Not Required",IF(AND([@[Driver Check]]="OK",[@[Vehicle Check]]="OK",[@[Schedule Check]]="OK"),"OK","Review")))</f>
        <v/>
      </c>
      <c r="Y489" s="58">
        <f>IF(OR([@[Service Date]]="",[@[Scheduled Start]]=""),"",IFERROR([@[Service Date]]+[@[Scheduled Start]],""))</f>
        <v/>
      </c>
      <c r="Z489" s="58">
        <f>IF(OR([@[Service Date]]="",[@[Scheduled Start]]="",[@[Scheduled End]]=""),"",IFERROR([@[Service Date]]+[@[Scheduled End]]+IF([@[Scheduled End]]&lt;[@[Scheduled Start]],1,0),""))</f>
        <v/>
      </c>
    </row>
    <row r="490">
      <c r="A490" s="26" t="n"/>
      <c r="B490" s="56" t="n"/>
      <c r="C490" s="23">
        <f>IF([@[Service Date]]="","",TEXT([@[Service Date]],"ddd"))</f>
        <v/>
      </c>
      <c r="D490" s="26" t="n"/>
      <c r="E490" s="24">
        <f>IF([@[Route ID]]="","",IFERROR(INDEX(tblRoutes[Route Name],MATCH([@[Route ID]],tblRoutes[Route ID],0)),"Not Found"))</f>
        <v/>
      </c>
      <c r="F490" s="24">
        <f>IF([@[Route ID]]="","",IFERROR(INDEX(tblRoutes[Origin],MATCH([@[Route ID]],tblRoutes[Route ID],0)),"Not Found"))</f>
        <v/>
      </c>
      <c r="G490" s="24">
        <f>IF([@[Route ID]]="","",IFERROR(INDEX(tblRoutes[Destination],MATCH([@[Route ID]],tblRoutes[Route ID],0)),"Not Found"))</f>
        <v/>
      </c>
      <c r="H490" s="28" t="n"/>
      <c r="I490" s="28" t="n"/>
      <c r="J490" s="25">
        <f>IF(OR([@[Start Date/Time]]="",[@[End Date/Time]]=""),"",IFERROR(([@[End Date/Time]]-[@[Start Date/Time]])*24,""))</f>
        <v/>
      </c>
      <c r="K490" s="26" t="n"/>
      <c r="L490" s="24">
        <f>IF([@[Driver ID]]="","",IFERROR(INDEX(tblDrivers[Driver Name],MATCH([@[Driver ID]],tblDrivers[Driver ID],0)),"Not Found"))</f>
        <v/>
      </c>
      <c r="M490" s="26" t="n"/>
      <c r="N490" s="24">
        <f>IF([@[Vehicle ID]]="","",IFERROR(INDEX(tblVehicles[Unit Description],MATCH([@[Vehicle ID]],tblVehicles[Vehicle ID],0)),"Not Found"))</f>
        <v/>
      </c>
      <c r="O490" s="53">
        <f>IF([@[Route ID]]="","",IFERROR(INDEX(tblRoutes[Scheduled Miles],MATCH([@[Route ID]],tblRoutes[Route ID],0)),""))</f>
        <v/>
      </c>
      <c r="P490" s="16">
        <f>IF([@[Route ID]]="","",IFERROR(INDEX(tblRoutes[Planned Stops],MATCH([@[Route ID]],tblRoutes[Route ID],0)),""))</f>
        <v/>
      </c>
      <c r="Q490" s="53">
        <f>IF(OR([@[Scheduled Miles]]="",[@[Vehicle ID]]=""),"",IFERROR([@[Scheduled Miles]]/INDEX(tblVehicles[MPG],MATCH([@[Vehicle ID]],tblVehicles[Vehicle ID],0)),""))</f>
        <v/>
      </c>
      <c r="R490" s="57">
        <f>IF(OR([@[Estimated Gallons]]="",[@[Estimated Hours]]="",[@[Driver ID]]=""),"",IFERROR([@[Estimated Gallons]]*'Settings'!$B$4+[@[Scheduled Miles]]*'Settings'!$B$5+[@[Estimated Hours]]*INDEX(tblDrivers[Hourly Rate],MATCH([@[Driver ID]],tblDrivers[Driver ID],0)),""))</f>
        <v/>
      </c>
      <c r="S490" s="26" t="n"/>
      <c r="T490" s="30" t="n"/>
      <c r="U49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9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9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90" s="23">
        <f>IF(COUNTA([@[Roster ID]],[@[Service Date]],[@[Route ID]],[@[Scheduled Start]],[@[Scheduled End]],[@[Driver ID]],[@[Vehicle ID]],[@Status],[@[Dispatch Notes]])=0,"",IF([@Status]="Canceled","Not Required",IF(AND([@[Driver Check]]="OK",[@[Vehicle Check]]="OK",[@[Schedule Check]]="OK"),"OK","Review")))</f>
        <v/>
      </c>
      <c r="Y490" s="58">
        <f>IF(OR([@[Service Date]]="",[@[Scheduled Start]]=""),"",IFERROR([@[Service Date]]+[@[Scheduled Start]],""))</f>
        <v/>
      </c>
      <c r="Z490" s="58">
        <f>IF(OR([@[Service Date]]="",[@[Scheduled Start]]="",[@[Scheduled End]]=""),"",IFERROR([@[Service Date]]+[@[Scheduled End]]+IF([@[Scheduled End]]&lt;[@[Scheduled Start]],1,0),""))</f>
        <v/>
      </c>
    </row>
    <row r="491">
      <c r="A491" s="26" t="n"/>
      <c r="B491" s="56" t="n"/>
      <c r="C491" s="23">
        <f>IF([@[Service Date]]="","",TEXT([@[Service Date]],"ddd"))</f>
        <v/>
      </c>
      <c r="D491" s="26" t="n"/>
      <c r="E491" s="24">
        <f>IF([@[Route ID]]="","",IFERROR(INDEX(tblRoutes[Route Name],MATCH([@[Route ID]],tblRoutes[Route ID],0)),"Not Found"))</f>
        <v/>
      </c>
      <c r="F491" s="24">
        <f>IF([@[Route ID]]="","",IFERROR(INDEX(tblRoutes[Origin],MATCH([@[Route ID]],tblRoutes[Route ID],0)),"Not Found"))</f>
        <v/>
      </c>
      <c r="G491" s="24">
        <f>IF([@[Route ID]]="","",IFERROR(INDEX(tblRoutes[Destination],MATCH([@[Route ID]],tblRoutes[Route ID],0)),"Not Found"))</f>
        <v/>
      </c>
      <c r="H491" s="28" t="n"/>
      <c r="I491" s="28" t="n"/>
      <c r="J491" s="25">
        <f>IF(OR([@[Start Date/Time]]="",[@[End Date/Time]]=""),"",IFERROR(([@[End Date/Time]]-[@[Start Date/Time]])*24,""))</f>
        <v/>
      </c>
      <c r="K491" s="26" t="n"/>
      <c r="L491" s="24">
        <f>IF([@[Driver ID]]="","",IFERROR(INDEX(tblDrivers[Driver Name],MATCH([@[Driver ID]],tblDrivers[Driver ID],0)),"Not Found"))</f>
        <v/>
      </c>
      <c r="M491" s="26" t="n"/>
      <c r="N491" s="24">
        <f>IF([@[Vehicle ID]]="","",IFERROR(INDEX(tblVehicles[Unit Description],MATCH([@[Vehicle ID]],tblVehicles[Vehicle ID],0)),"Not Found"))</f>
        <v/>
      </c>
      <c r="O491" s="53">
        <f>IF([@[Route ID]]="","",IFERROR(INDEX(tblRoutes[Scheduled Miles],MATCH([@[Route ID]],tblRoutes[Route ID],0)),""))</f>
        <v/>
      </c>
      <c r="P491" s="16">
        <f>IF([@[Route ID]]="","",IFERROR(INDEX(tblRoutes[Planned Stops],MATCH([@[Route ID]],tblRoutes[Route ID],0)),""))</f>
        <v/>
      </c>
      <c r="Q491" s="53">
        <f>IF(OR([@[Scheduled Miles]]="",[@[Vehicle ID]]=""),"",IFERROR([@[Scheduled Miles]]/INDEX(tblVehicles[MPG],MATCH([@[Vehicle ID]],tblVehicles[Vehicle ID],0)),""))</f>
        <v/>
      </c>
      <c r="R491" s="57">
        <f>IF(OR([@[Estimated Gallons]]="",[@[Estimated Hours]]="",[@[Driver ID]]=""),"",IFERROR([@[Estimated Gallons]]*'Settings'!$B$4+[@[Scheduled Miles]]*'Settings'!$B$5+[@[Estimated Hours]]*INDEX(tblDrivers[Hourly Rate],MATCH([@[Driver ID]],tblDrivers[Driver ID],0)),""))</f>
        <v/>
      </c>
      <c r="S491" s="26" t="n"/>
      <c r="T491" s="30" t="n"/>
      <c r="U49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9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9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91" s="23">
        <f>IF(COUNTA([@[Roster ID]],[@[Service Date]],[@[Route ID]],[@[Scheduled Start]],[@[Scheduled End]],[@[Driver ID]],[@[Vehicle ID]],[@Status],[@[Dispatch Notes]])=0,"",IF([@Status]="Canceled","Not Required",IF(AND([@[Driver Check]]="OK",[@[Vehicle Check]]="OK",[@[Schedule Check]]="OK"),"OK","Review")))</f>
        <v/>
      </c>
      <c r="Y491" s="58">
        <f>IF(OR([@[Service Date]]="",[@[Scheduled Start]]=""),"",IFERROR([@[Service Date]]+[@[Scheduled Start]],""))</f>
        <v/>
      </c>
      <c r="Z491" s="58">
        <f>IF(OR([@[Service Date]]="",[@[Scheduled Start]]="",[@[Scheduled End]]=""),"",IFERROR([@[Service Date]]+[@[Scheduled End]]+IF([@[Scheduled End]]&lt;[@[Scheduled Start]],1,0),""))</f>
        <v/>
      </c>
    </row>
    <row r="492">
      <c r="A492" s="26" t="n"/>
      <c r="B492" s="56" t="n"/>
      <c r="C492" s="23">
        <f>IF([@[Service Date]]="","",TEXT([@[Service Date]],"ddd"))</f>
        <v/>
      </c>
      <c r="D492" s="26" t="n"/>
      <c r="E492" s="24">
        <f>IF([@[Route ID]]="","",IFERROR(INDEX(tblRoutes[Route Name],MATCH([@[Route ID]],tblRoutes[Route ID],0)),"Not Found"))</f>
        <v/>
      </c>
      <c r="F492" s="24">
        <f>IF([@[Route ID]]="","",IFERROR(INDEX(tblRoutes[Origin],MATCH([@[Route ID]],tblRoutes[Route ID],0)),"Not Found"))</f>
        <v/>
      </c>
      <c r="G492" s="24">
        <f>IF([@[Route ID]]="","",IFERROR(INDEX(tblRoutes[Destination],MATCH([@[Route ID]],tblRoutes[Route ID],0)),"Not Found"))</f>
        <v/>
      </c>
      <c r="H492" s="28" t="n"/>
      <c r="I492" s="28" t="n"/>
      <c r="J492" s="25">
        <f>IF(OR([@[Start Date/Time]]="",[@[End Date/Time]]=""),"",IFERROR(([@[End Date/Time]]-[@[Start Date/Time]])*24,""))</f>
        <v/>
      </c>
      <c r="K492" s="26" t="n"/>
      <c r="L492" s="24">
        <f>IF([@[Driver ID]]="","",IFERROR(INDEX(tblDrivers[Driver Name],MATCH([@[Driver ID]],tblDrivers[Driver ID],0)),"Not Found"))</f>
        <v/>
      </c>
      <c r="M492" s="26" t="n"/>
      <c r="N492" s="24">
        <f>IF([@[Vehicle ID]]="","",IFERROR(INDEX(tblVehicles[Unit Description],MATCH([@[Vehicle ID]],tblVehicles[Vehicle ID],0)),"Not Found"))</f>
        <v/>
      </c>
      <c r="O492" s="53">
        <f>IF([@[Route ID]]="","",IFERROR(INDEX(tblRoutes[Scheduled Miles],MATCH([@[Route ID]],tblRoutes[Route ID],0)),""))</f>
        <v/>
      </c>
      <c r="P492" s="16">
        <f>IF([@[Route ID]]="","",IFERROR(INDEX(tblRoutes[Planned Stops],MATCH([@[Route ID]],tblRoutes[Route ID],0)),""))</f>
        <v/>
      </c>
      <c r="Q492" s="53">
        <f>IF(OR([@[Scheduled Miles]]="",[@[Vehicle ID]]=""),"",IFERROR([@[Scheduled Miles]]/INDEX(tblVehicles[MPG],MATCH([@[Vehicle ID]],tblVehicles[Vehicle ID],0)),""))</f>
        <v/>
      </c>
      <c r="R492" s="57">
        <f>IF(OR([@[Estimated Gallons]]="",[@[Estimated Hours]]="",[@[Driver ID]]=""),"",IFERROR([@[Estimated Gallons]]*'Settings'!$B$4+[@[Scheduled Miles]]*'Settings'!$B$5+[@[Estimated Hours]]*INDEX(tblDrivers[Hourly Rate],MATCH([@[Driver ID]],tblDrivers[Driver ID],0)),""))</f>
        <v/>
      </c>
      <c r="S492" s="26" t="n"/>
      <c r="T492" s="30" t="n"/>
      <c r="U49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9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9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92" s="23">
        <f>IF(COUNTA([@[Roster ID]],[@[Service Date]],[@[Route ID]],[@[Scheduled Start]],[@[Scheduled End]],[@[Driver ID]],[@[Vehicle ID]],[@Status],[@[Dispatch Notes]])=0,"",IF([@Status]="Canceled","Not Required",IF(AND([@[Driver Check]]="OK",[@[Vehicle Check]]="OK",[@[Schedule Check]]="OK"),"OK","Review")))</f>
        <v/>
      </c>
      <c r="Y492" s="58">
        <f>IF(OR([@[Service Date]]="",[@[Scheduled Start]]=""),"",IFERROR([@[Service Date]]+[@[Scheduled Start]],""))</f>
        <v/>
      </c>
      <c r="Z492" s="58">
        <f>IF(OR([@[Service Date]]="",[@[Scheduled Start]]="",[@[Scheduled End]]=""),"",IFERROR([@[Service Date]]+[@[Scheduled End]]+IF([@[Scheduled End]]&lt;[@[Scheduled Start]],1,0),""))</f>
        <v/>
      </c>
    </row>
    <row r="493">
      <c r="A493" s="26" t="n"/>
      <c r="B493" s="56" t="n"/>
      <c r="C493" s="23">
        <f>IF([@[Service Date]]="","",TEXT([@[Service Date]],"ddd"))</f>
        <v/>
      </c>
      <c r="D493" s="26" t="n"/>
      <c r="E493" s="24">
        <f>IF([@[Route ID]]="","",IFERROR(INDEX(tblRoutes[Route Name],MATCH([@[Route ID]],tblRoutes[Route ID],0)),"Not Found"))</f>
        <v/>
      </c>
      <c r="F493" s="24">
        <f>IF([@[Route ID]]="","",IFERROR(INDEX(tblRoutes[Origin],MATCH([@[Route ID]],tblRoutes[Route ID],0)),"Not Found"))</f>
        <v/>
      </c>
      <c r="G493" s="24">
        <f>IF([@[Route ID]]="","",IFERROR(INDEX(tblRoutes[Destination],MATCH([@[Route ID]],tblRoutes[Route ID],0)),"Not Found"))</f>
        <v/>
      </c>
      <c r="H493" s="28" t="n"/>
      <c r="I493" s="28" t="n"/>
      <c r="J493" s="25">
        <f>IF(OR([@[Start Date/Time]]="",[@[End Date/Time]]=""),"",IFERROR(([@[End Date/Time]]-[@[Start Date/Time]])*24,""))</f>
        <v/>
      </c>
      <c r="K493" s="26" t="n"/>
      <c r="L493" s="24">
        <f>IF([@[Driver ID]]="","",IFERROR(INDEX(tblDrivers[Driver Name],MATCH([@[Driver ID]],tblDrivers[Driver ID],0)),"Not Found"))</f>
        <v/>
      </c>
      <c r="M493" s="26" t="n"/>
      <c r="N493" s="24">
        <f>IF([@[Vehicle ID]]="","",IFERROR(INDEX(tblVehicles[Unit Description],MATCH([@[Vehicle ID]],tblVehicles[Vehicle ID],0)),"Not Found"))</f>
        <v/>
      </c>
      <c r="O493" s="53">
        <f>IF([@[Route ID]]="","",IFERROR(INDEX(tblRoutes[Scheduled Miles],MATCH([@[Route ID]],tblRoutes[Route ID],0)),""))</f>
        <v/>
      </c>
      <c r="P493" s="16">
        <f>IF([@[Route ID]]="","",IFERROR(INDEX(tblRoutes[Planned Stops],MATCH([@[Route ID]],tblRoutes[Route ID],0)),""))</f>
        <v/>
      </c>
      <c r="Q493" s="53">
        <f>IF(OR([@[Scheduled Miles]]="",[@[Vehicle ID]]=""),"",IFERROR([@[Scheduled Miles]]/INDEX(tblVehicles[MPG],MATCH([@[Vehicle ID]],tblVehicles[Vehicle ID],0)),""))</f>
        <v/>
      </c>
      <c r="R493" s="57">
        <f>IF(OR([@[Estimated Gallons]]="",[@[Estimated Hours]]="",[@[Driver ID]]=""),"",IFERROR([@[Estimated Gallons]]*'Settings'!$B$4+[@[Scheduled Miles]]*'Settings'!$B$5+[@[Estimated Hours]]*INDEX(tblDrivers[Hourly Rate],MATCH([@[Driver ID]],tblDrivers[Driver ID],0)),""))</f>
        <v/>
      </c>
      <c r="S493" s="26" t="n"/>
      <c r="T493" s="30" t="n"/>
      <c r="U49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9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9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93" s="23">
        <f>IF(COUNTA([@[Roster ID]],[@[Service Date]],[@[Route ID]],[@[Scheduled Start]],[@[Scheduled End]],[@[Driver ID]],[@[Vehicle ID]],[@Status],[@[Dispatch Notes]])=0,"",IF([@Status]="Canceled","Not Required",IF(AND([@[Driver Check]]="OK",[@[Vehicle Check]]="OK",[@[Schedule Check]]="OK"),"OK","Review")))</f>
        <v/>
      </c>
      <c r="Y493" s="58">
        <f>IF(OR([@[Service Date]]="",[@[Scheduled Start]]=""),"",IFERROR([@[Service Date]]+[@[Scheduled Start]],""))</f>
        <v/>
      </c>
      <c r="Z493" s="58">
        <f>IF(OR([@[Service Date]]="",[@[Scheduled Start]]="",[@[Scheduled End]]=""),"",IFERROR([@[Service Date]]+[@[Scheduled End]]+IF([@[Scheduled End]]&lt;[@[Scheduled Start]],1,0),""))</f>
        <v/>
      </c>
    </row>
    <row r="494">
      <c r="A494" s="26" t="n"/>
      <c r="B494" s="56" t="n"/>
      <c r="C494" s="23">
        <f>IF([@[Service Date]]="","",TEXT([@[Service Date]],"ddd"))</f>
        <v/>
      </c>
      <c r="D494" s="26" t="n"/>
      <c r="E494" s="24">
        <f>IF([@[Route ID]]="","",IFERROR(INDEX(tblRoutes[Route Name],MATCH([@[Route ID]],tblRoutes[Route ID],0)),"Not Found"))</f>
        <v/>
      </c>
      <c r="F494" s="24">
        <f>IF([@[Route ID]]="","",IFERROR(INDEX(tblRoutes[Origin],MATCH([@[Route ID]],tblRoutes[Route ID],0)),"Not Found"))</f>
        <v/>
      </c>
      <c r="G494" s="24">
        <f>IF([@[Route ID]]="","",IFERROR(INDEX(tblRoutes[Destination],MATCH([@[Route ID]],tblRoutes[Route ID],0)),"Not Found"))</f>
        <v/>
      </c>
      <c r="H494" s="28" t="n"/>
      <c r="I494" s="28" t="n"/>
      <c r="J494" s="25">
        <f>IF(OR([@[Start Date/Time]]="",[@[End Date/Time]]=""),"",IFERROR(([@[End Date/Time]]-[@[Start Date/Time]])*24,""))</f>
        <v/>
      </c>
      <c r="K494" s="26" t="n"/>
      <c r="L494" s="24">
        <f>IF([@[Driver ID]]="","",IFERROR(INDEX(tblDrivers[Driver Name],MATCH([@[Driver ID]],tblDrivers[Driver ID],0)),"Not Found"))</f>
        <v/>
      </c>
      <c r="M494" s="26" t="n"/>
      <c r="N494" s="24">
        <f>IF([@[Vehicle ID]]="","",IFERROR(INDEX(tblVehicles[Unit Description],MATCH([@[Vehicle ID]],tblVehicles[Vehicle ID],0)),"Not Found"))</f>
        <v/>
      </c>
      <c r="O494" s="53">
        <f>IF([@[Route ID]]="","",IFERROR(INDEX(tblRoutes[Scheduled Miles],MATCH([@[Route ID]],tblRoutes[Route ID],0)),""))</f>
        <v/>
      </c>
      <c r="P494" s="16">
        <f>IF([@[Route ID]]="","",IFERROR(INDEX(tblRoutes[Planned Stops],MATCH([@[Route ID]],tblRoutes[Route ID],0)),""))</f>
        <v/>
      </c>
      <c r="Q494" s="53">
        <f>IF(OR([@[Scheduled Miles]]="",[@[Vehicle ID]]=""),"",IFERROR([@[Scheduled Miles]]/INDEX(tblVehicles[MPG],MATCH([@[Vehicle ID]],tblVehicles[Vehicle ID],0)),""))</f>
        <v/>
      </c>
      <c r="R494" s="57">
        <f>IF(OR([@[Estimated Gallons]]="",[@[Estimated Hours]]="",[@[Driver ID]]=""),"",IFERROR([@[Estimated Gallons]]*'Settings'!$B$4+[@[Scheduled Miles]]*'Settings'!$B$5+[@[Estimated Hours]]*INDEX(tblDrivers[Hourly Rate],MATCH([@[Driver ID]],tblDrivers[Driver ID],0)),""))</f>
        <v/>
      </c>
      <c r="S494" s="26" t="n"/>
      <c r="T494" s="30" t="n"/>
      <c r="U49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9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9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94" s="23">
        <f>IF(COUNTA([@[Roster ID]],[@[Service Date]],[@[Route ID]],[@[Scheduled Start]],[@[Scheduled End]],[@[Driver ID]],[@[Vehicle ID]],[@Status],[@[Dispatch Notes]])=0,"",IF([@Status]="Canceled","Not Required",IF(AND([@[Driver Check]]="OK",[@[Vehicle Check]]="OK",[@[Schedule Check]]="OK"),"OK","Review")))</f>
        <v/>
      </c>
      <c r="Y494" s="58">
        <f>IF(OR([@[Service Date]]="",[@[Scheduled Start]]=""),"",IFERROR([@[Service Date]]+[@[Scheduled Start]],""))</f>
        <v/>
      </c>
      <c r="Z494" s="58">
        <f>IF(OR([@[Service Date]]="",[@[Scheduled Start]]="",[@[Scheduled End]]=""),"",IFERROR([@[Service Date]]+[@[Scheduled End]]+IF([@[Scheduled End]]&lt;[@[Scheduled Start]],1,0),""))</f>
        <v/>
      </c>
    </row>
    <row r="495">
      <c r="A495" s="26" t="n"/>
      <c r="B495" s="56" t="n"/>
      <c r="C495" s="23">
        <f>IF([@[Service Date]]="","",TEXT([@[Service Date]],"ddd"))</f>
        <v/>
      </c>
      <c r="D495" s="26" t="n"/>
      <c r="E495" s="24">
        <f>IF([@[Route ID]]="","",IFERROR(INDEX(tblRoutes[Route Name],MATCH([@[Route ID]],tblRoutes[Route ID],0)),"Not Found"))</f>
        <v/>
      </c>
      <c r="F495" s="24">
        <f>IF([@[Route ID]]="","",IFERROR(INDEX(tblRoutes[Origin],MATCH([@[Route ID]],tblRoutes[Route ID],0)),"Not Found"))</f>
        <v/>
      </c>
      <c r="G495" s="24">
        <f>IF([@[Route ID]]="","",IFERROR(INDEX(tblRoutes[Destination],MATCH([@[Route ID]],tblRoutes[Route ID],0)),"Not Found"))</f>
        <v/>
      </c>
      <c r="H495" s="28" t="n"/>
      <c r="I495" s="28" t="n"/>
      <c r="J495" s="25">
        <f>IF(OR([@[Start Date/Time]]="",[@[End Date/Time]]=""),"",IFERROR(([@[End Date/Time]]-[@[Start Date/Time]])*24,""))</f>
        <v/>
      </c>
      <c r="K495" s="26" t="n"/>
      <c r="L495" s="24">
        <f>IF([@[Driver ID]]="","",IFERROR(INDEX(tblDrivers[Driver Name],MATCH([@[Driver ID]],tblDrivers[Driver ID],0)),"Not Found"))</f>
        <v/>
      </c>
      <c r="M495" s="26" t="n"/>
      <c r="N495" s="24">
        <f>IF([@[Vehicle ID]]="","",IFERROR(INDEX(tblVehicles[Unit Description],MATCH([@[Vehicle ID]],tblVehicles[Vehicle ID],0)),"Not Found"))</f>
        <v/>
      </c>
      <c r="O495" s="53">
        <f>IF([@[Route ID]]="","",IFERROR(INDEX(tblRoutes[Scheduled Miles],MATCH([@[Route ID]],tblRoutes[Route ID],0)),""))</f>
        <v/>
      </c>
      <c r="P495" s="16">
        <f>IF([@[Route ID]]="","",IFERROR(INDEX(tblRoutes[Planned Stops],MATCH([@[Route ID]],tblRoutes[Route ID],0)),""))</f>
        <v/>
      </c>
      <c r="Q495" s="53">
        <f>IF(OR([@[Scheduled Miles]]="",[@[Vehicle ID]]=""),"",IFERROR([@[Scheduled Miles]]/INDEX(tblVehicles[MPG],MATCH([@[Vehicle ID]],tblVehicles[Vehicle ID],0)),""))</f>
        <v/>
      </c>
      <c r="R495" s="57">
        <f>IF(OR([@[Estimated Gallons]]="",[@[Estimated Hours]]="",[@[Driver ID]]=""),"",IFERROR([@[Estimated Gallons]]*'Settings'!$B$4+[@[Scheduled Miles]]*'Settings'!$B$5+[@[Estimated Hours]]*INDEX(tblDrivers[Hourly Rate],MATCH([@[Driver ID]],tblDrivers[Driver ID],0)),""))</f>
        <v/>
      </c>
      <c r="S495" s="26" t="n"/>
      <c r="T495" s="30" t="n"/>
      <c r="U49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9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9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95" s="23">
        <f>IF(COUNTA([@[Roster ID]],[@[Service Date]],[@[Route ID]],[@[Scheduled Start]],[@[Scheduled End]],[@[Driver ID]],[@[Vehicle ID]],[@Status],[@[Dispatch Notes]])=0,"",IF([@Status]="Canceled","Not Required",IF(AND([@[Driver Check]]="OK",[@[Vehicle Check]]="OK",[@[Schedule Check]]="OK"),"OK","Review")))</f>
        <v/>
      </c>
      <c r="Y495" s="58">
        <f>IF(OR([@[Service Date]]="",[@[Scheduled Start]]=""),"",IFERROR([@[Service Date]]+[@[Scheduled Start]],""))</f>
        <v/>
      </c>
      <c r="Z495" s="58">
        <f>IF(OR([@[Service Date]]="",[@[Scheduled Start]]="",[@[Scheduled End]]=""),"",IFERROR([@[Service Date]]+[@[Scheduled End]]+IF([@[Scheduled End]]&lt;[@[Scheduled Start]],1,0),""))</f>
        <v/>
      </c>
    </row>
    <row r="496">
      <c r="A496" s="26" t="n"/>
      <c r="B496" s="56" t="n"/>
      <c r="C496" s="23">
        <f>IF([@[Service Date]]="","",TEXT([@[Service Date]],"ddd"))</f>
        <v/>
      </c>
      <c r="D496" s="26" t="n"/>
      <c r="E496" s="24">
        <f>IF([@[Route ID]]="","",IFERROR(INDEX(tblRoutes[Route Name],MATCH([@[Route ID]],tblRoutes[Route ID],0)),"Not Found"))</f>
        <v/>
      </c>
      <c r="F496" s="24">
        <f>IF([@[Route ID]]="","",IFERROR(INDEX(tblRoutes[Origin],MATCH([@[Route ID]],tblRoutes[Route ID],0)),"Not Found"))</f>
        <v/>
      </c>
      <c r="G496" s="24">
        <f>IF([@[Route ID]]="","",IFERROR(INDEX(tblRoutes[Destination],MATCH([@[Route ID]],tblRoutes[Route ID],0)),"Not Found"))</f>
        <v/>
      </c>
      <c r="H496" s="28" t="n"/>
      <c r="I496" s="28" t="n"/>
      <c r="J496" s="25">
        <f>IF(OR([@[Start Date/Time]]="",[@[End Date/Time]]=""),"",IFERROR(([@[End Date/Time]]-[@[Start Date/Time]])*24,""))</f>
        <v/>
      </c>
      <c r="K496" s="26" t="n"/>
      <c r="L496" s="24">
        <f>IF([@[Driver ID]]="","",IFERROR(INDEX(tblDrivers[Driver Name],MATCH([@[Driver ID]],tblDrivers[Driver ID],0)),"Not Found"))</f>
        <v/>
      </c>
      <c r="M496" s="26" t="n"/>
      <c r="N496" s="24">
        <f>IF([@[Vehicle ID]]="","",IFERROR(INDEX(tblVehicles[Unit Description],MATCH([@[Vehicle ID]],tblVehicles[Vehicle ID],0)),"Not Found"))</f>
        <v/>
      </c>
      <c r="O496" s="53">
        <f>IF([@[Route ID]]="","",IFERROR(INDEX(tblRoutes[Scheduled Miles],MATCH([@[Route ID]],tblRoutes[Route ID],0)),""))</f>
        <v/>
      </c>
      <c r="P496" s="16">
        <f>IF([@[Route ID]]="","",IFERROR(INDEX(tblRoutes[Planned Stops],MATCH([@[Route ID]],tblRoutes[Route ID],0)),""))</f>
        <v/>
      </c>
      <c r="Q496" s="53">
        <f>IF(OR([@[Scheduled Miles]]="",[@[Vehicle ID]]=""),"",IFERROR([@[Scheduled Miles]]/INDEX(tblVehicles[MPG],MATCH([@[Vehicle ID]],tblVehicles[Vehicle ID],0)),""))</f>
        <v/>
      </c>
      <c r="R496" s="57">
        <f>IF(OR([@[Estimated Gallons]]="",[@[Estimated Hours]]="",[@[Driver ID]]=""),"",IFERROR([@[Estimated Gallons]]*'Settings'!$B$4+[@[Scheduled Miles]]*'Settings'!$B$5+[@[Estimated Hours]]*INDEX(tblDrivers[Hourly Rate],MATCH([@[Driver ID]],tblDrivers[Driver ID],0)),""))</f>
        <v/>
      </c>
      <c r="S496" s="26" t="n"/>
      <c r="T496" s="30" t="n"/>
      <c r="U49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9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9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96" s="23">
        <f>IF(COUNTA([@[Roster ID]],[@[Service Date]],[@[Route ID]],[@[Scheduled Start]],[@[Scheduled End]],[@[Driver ID]],[@[Vehicle ID]],[@Status],[@[Dispatch Notes]])=0,"",IF([@Status]="Canceled","Not Required",IF(AND([@[Driver Check]]="OK",[@[Vehicle Check]]="OK",[@[Schedule Check]]="OK"),"OK","Review")))</f>
        <v/>
      </c>
      <c r="Y496" s="58">
        <f>IF(OR([@[Service Date]]="",[@[Scheduled Start]]=""),"",IFERROR([@[Service Date]]+[@[Scheduled Start]],""))</f>
        <v/>
      </c>
      <c r="Z496" s="58">
        <f>IF(OR([@[Service Date]]="",[@[Scheduled Start]]="",[@[Scheduled End]]=""),"",IFERROR([@[Service Date]]+[@[Scheduled End]]+IF([@[Scheduled End]]&lt;[@[Scheduled Start]],1,0),""))</f>
        <v/>
      </c>
    </row>
    <row r="497">
      <c r="A497" s="26" t="n"/>
      <c r="B497" s="56" t="n"/>
      <c r="C497" s="23">
        <f>IF([@[Service Date]]="","",TEXT([@[Service Date]],"ddd"))</f>
        <v/>
      </c>
      <c r="D497" s="26" t="n"/>
      <c r="E497" s="24">
        <f>IF([@[Route ID]]="","",IFERROR(INDEX(tblRoutes[Route Name],MATCH([@[Route ID]],tblRoutes[Route ID],0)),"Not Found"))</f>
        <v/>
      </c>
      <c r="F497" s="24">
        <f>IF([@[Route ID]]="","",IFERROR(INDEX(tblRoutes[Origin],MATCH([@[Route ID]],tblRoutes[Route ID],0)),"Not Found"))</f>
        <v/>
      </c>
      <c r="G497" s="24">
        <f>IF([@[Route ID]]="","",IFERROR(INDEX(tblRoutes[Destination],MATCH([@[Route ID]],tblRoutes[Route ID],0)),"Not Found"))</f>
        <v/>
      </c>
      <c r="H497" s="28" t="n"/>
      <c r="I497" s="28" t="n"/>
      <c r="J497" s="25">
        <f>IF(OR([@[Start Date/Time]]="",[@[End Date/Time]]=""),"",IFERROR(([@[End Date/Time]]-[@[Start Date/Time]])*24,""))</f>
        <v/>
      </c>
      <c r="K497" s="26" t="n"/>
      <c r="L497" s="24">
        <f>IF([@[Driver ID]]="","",IFERROR(INDEX(tblDrivers[Driver Name],MATCH([@[Driver ID]],tblDrivers[Driver ID],0)),"Not Found"))</f>
        <v/>
      </c>
      <c r="M497" s="26" t="n"/>
      <c r="N497" s="24">
        <f>IF([@[Vehicle ID]]="","",IFERROR(INDEX(tblVehicles[Unit Description],MATCH([@[Vehicle ID]],tblVehicles[Vehicle ID],0)),"Not Found"))</f>
        <v/>
      </c>
      <c r="O497" s="53">
        <f>IF([@[Route ID]]="","",IFERROR(INDEX(tblRoutes[Scheduled Miles],MATCH([@[Route ID]],tblRoutes[Route ID],0)),""))</f>
        <v/>
      </c>
      <c r="P497" s="16">
        <f>IF([@[Route ID]]="","",IFERROR(INDEX(tblRoutes[Planned Stops],MATCH([@[Route ID]],tblRoutes[Route ID],0)),""))</f>
        <v/>
      </c>
      <c r="Q497" s="53">
        <f>IF(OR([@[Scheduled Miles]]="",[@[Vehicle ID]]=""),"",IFERROR([@[Scheduled Miles]]/INDEX(tblVehicles[MPG],MATCH([@[Vehicle ID]],tblVehicles[Vehicle ID],0)),""))</f>
        <v/>
      </c>
      <c r="R497" s="57">
        <f>IF(OR([@[Estimated Gallons]]="",[@[Estimated Hours]]="",[@[Driver ID]]=""),"",IFERROR([@[Estimated Gallons]]*'Settings'!$B$4+[@[Scheduled Miles]]*'Settings'!$B$5+[@[Estimated Hours]]*INDEX(tblDrivers[Hourly Rate],MATCH([@[Driver ID]],tblDrivers[Driver ID],0)),""))</f>
        <v/>
      </c>
      <c r="S497" s="26" t="n"/>
      <c r="T497" s="30" t="n"/>
      <c r="U497"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97"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97"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97" s="23">
        <f>IF(COUNTA([@[Roster ID]],[@[Service Date]],[@[Route ID]],[@[Scheduled Start]],[@[Scheduled End]],[@[Driver ID]],[@[Vehicle ID]],[@Status],[@[Dispatch Notes]])=0,"",IF([@Status]="Canceled","Not Required",IF(AND([@[Driver Check]]="OK",[@[Vehicle Check]]="OK",[@[Schedule Check]]="OK"),"OK","Review")))</f>
        <v/>
      </c>
      <c r="Y497" s="58">
        <f>IF(OR([@[Service Date]]="",[@[Scheduled Start]]=""),"",IFERROR([@[Service Date]]+[@[Scheduled Start]],""))</f>
        <v/>
      </c>
      <c r="Z497" s="58">
        <f>IF(OR([@[Service Date]]="",[@[Scheduled Start]]="",[@[Scheduled End]]=""),"",IFERROR([@[Service Date]]+[@[Scheduled End]]+IF([@[Scheduled End]]&lt;[@[Scheduled Start]],1,0),""))</f>
        <v/>
      </c>
    </row>
    <row r="498">
      <c r="A498" s="26" t="n"/>
      <c r="B498" s="56" t="n"/>
      <c r="C498" s="23">
        <f>IF([@[Service Date]]="","",TEXT([@[Service Date]],"ddd"))</f>
        <v/>
      </c>
      <c r="D498" s="26" t="n"/>
      <c r="E498" s="24">
        <f>IF([@[Route ID]]="","",IFERROR(INDEX(tblRoutes[Route Name],MATCH([@[Route ID]],tblRoutes[Route ID],0)),"Not Found"))</f>
        <v/>
      </c>
      <c r="F498" s="24">
        <f>IF([@[Route ID]]="","",IFERROR(INDEX(tblRoutes[Origin],MATCH([@[Route ID]],tblRoutes[Route ID],0)),"Not Found"))</f>
        <v/>
      </c>
      <c r="G498" s="24">
        <f>IF([@[Route ID]]="","",IFERROR(INDEX(tblRoutes[Destination],MATCH([@[Route ID]],tblRoutes[Route ID],0)),"Not Found"))</f>
        <v/>
      </c>
      <c r="H498" s="28" t="n"/>
      <c r="I498" s="28" t="n"/>
      <c r="J498" s="25">
        <f>IF(OR([@[Start Date/Time]]="",[@[End Date/Time]]=""),"",IFERROR(([@[End Date/Time]]-[@[Start Date/Time]])*24,""))</f>
        <v/>
      </c>
      <c r="K498" s="26" t="n"/>
      <c r="L498" s="24">
        <f>IF([@[Driver ID]]="","",IFERROR(INDEX(tblDrivers[Driver Name],MATCH([@[Driver ID]],tblDrivers[Driver ID],0)),"Not Found"))</f>
        <v/>
      </c>
      <c r="M498" s="26" t="n"/>
      <c r="N498" s="24">
        <f>IF([@[Vehicle ID]]="","",IFERROR(INDEX(tblVehicles[Unit Description],MATCH([@[Vehicle ID]],tblVehicles[Vehicle ID],0)),"Not Found"))</f>
        <v/>
      </c>
      <c r="O498" s="53">
        <f>IF([@[Route ID]]="","",IFERROR(INDEX(tblRoutes[Scheduled Miles],MATCH([@[Route ID]],tblRoutes[Route ID],0)),""))</f>
        <v/>
      </c>
      <c r="P498" s="16">
        <f>IF([@[Route ID]]="","",IFERROR(INDEX(tblRoutes[Planned Stops],MATCH([@[Route ID]],tblRoutes[Route ID],0)),""))</f>
        <v/>
      </c>
      <c r="Q498" s="53">
        <f>IF(OR([@[Scheduled Miles]]="",[@[Vehicle ID]]=""),"",IFERROR([@[Scheduled Miles]]/INDEX(tblVehicles[MPG],MATCH([@[Vehicle ID]],tblVehicles[Vehicle ID],0)),""))</f>
        <v/>
      </c>
      <c r="R498" s="57">
        <f>IF(OR([@[Estimated Gallons]]="",[@[Estimated Hours]]="",[@[Driver ID]]=""),"",IFERROR([@[Estimated Gallons]]*'Settings'!$B$4+[@[Scheduled Miles]]*'Settings'!$B$5+[@[Estimated Hours]]*INDEX(tblDrivers[Hourly Rate],MATCH([@[Driver ID]],tblDrivers[Driver ID],0)),""))</f>
        <v/>
      </c>
      <c r="S498" s="26" t="n"/>
      <c r="T498" s="30" t="n"/>
      <c r="U498"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98"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98"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98" s="23">
        <f>IF(COUNTA([@[Roster ID]],[@[Service Date]],[@[Route ID]],[@[Scheduled Start]],[@[Scheduled End]],[@[Driver ID]],[@[Vehicle ID]],[@Status],[@[Dispatch Notes]])=0,"",IF([@Status]="Canceled","Not Required",IF(AND([@[Driver Check]]="OK",[@[Vehicle Check]]="OK",[@[Schedule Check]]="OK"),"OK","Review")))</f>
        <v/>
      </c>
      <c r="Y498" s="58">
        <f>IF(OR([@[Service Date]]="",[@[Scheduled Start]]=""),"",IFERROR([@[Service Date]]+[@[Scheduled Start]],""))</f>
        <v/>
      </c>
      <c r="Z498" s="58">
        <f>IF(OR([@[Service Date]]="",[@[Scheduled Start]]="",[@[Scheduled End]]=""),"",IFERROR([@[Service Date]]+[@[Scheduled End]]+IF([@[Scheduled End]]&lt;[@[Scheduled Start]],1,0),""))</f>
        <v/>
      </c>
    </row>
    <row r="499">
      <c r="A499" s="26" t="n"/>
      <c r="B499" s="56" t="n"/>
      <c r="C499" s="23">
        <f>IF([@[Service Date]]="","",TEXT([@[Service Date]],"ddd"))</f>
        <v/>
      </c>
      <c r="D499" s="26" t="n"/>
      <c r="E499" s="24">
        <f>IF([@[Route ID]]="","",IFERROR(INDEX(tblRoutes[Route Name],MATCH([@[Route ID]],tblRoutes[Route ID],0)),"Not Found"))</f>
        <v/>
      </c>
      <c r="F499" s="24">
        <f>IF([@[Route ID]]="","",IFERROR(INDEX(tblRoutes[Origin],MATCH([@[Route ID]],tblRoutes[Route ID],0)),"Not Found"))</f>
        <v/>
      </c>
      <c r="G499" s="24">
        <f>IF([@[Route ID]]="","",IFERROR(INDEX(tblRoutes[Destination],MATCH([@[Route ID]],tblRoutes[Route ID],0)),"Not Found"))</f>
        <v/>
      </c>
      <c r="H499" s="28" t="n"/>
      <c r="I499" s="28" t="n"/>
      <c r="J499" s="25">
        <f>IF(OR([@[Start Date/Time]]="",[@[End Date/Time]]=""),"",IFERROR(([@[End Date/Time]]-[@[Start Date/Time]])*24,""))</f>
        <v/>
      </c>
      <c r="K499" s="26" t="n"/>
      <c r="L499" s="24">
        <f>IF([@[Driver ID]]="","",IFERROR(INDEX(tblDrivers[Driver Name],MATCH([@[Driver ID]],tblDrivers[Driver ID],0)),"Not Found"))</f>
        <v/>
      </c>
      <c r="M499" s="26" t="n"/>
      <c r="N499" s="24">
        <f>IF([@[Vehicle ID]]="","",IFERROR(INDEX(tblVehicles[Unit Description],MATCH([@[Vehicle ID]],tblVehicles[Vehicle ID],0)),"Not Found"))</f>
        <v/>
      </c>
      <c r="O499" s="53">
        <f>IF([@[Route ID]]="","",IFERROR(INDEX(tblRoutes[Scheduled Miles],MATCH([@[Route ID]],tblRoutes[Route ID],0)),""))</f>
        <v/>
      </c>
      <c r="P499" s="16">
        <f>IF([@[Route ID]]="","",IFERROR(INDEX(tblRoutes[Planned Stops],MATCH([@[Route ID]],tblRoutes[Route ID],0)),""))</f>
        <v/>
      </c>
      <c r="Q499" s="53">
        <f>IF(OR([@[Scheduled Miles]]="",[@[Vehicle ID]]=""),"",IFERROR([@[Scheduled Miles]]/INDEX(tblVehicles[MPG],MATCH([@[Vehicle ID]],tblVehicles[Vehicle ID],0)),""))</f>
        <v/>
      </c>
      <c r="R499" s="57">
        <f>IF(OR([@[Estimated Gallons]]="",[@[Estimated Hours]]="",[@[Driver ID]]=""),"",IFERROR([@[Estimated Gallons]]*'Settings'!$B$4+[@[Scheduled Miles]]*'Settings'!$B$5+[@[Estimated Hours]]*INDEX(tblDrivers[Hourly Rate],MATCH([@[Driver ID]],tblDrivers[Driver ID],0)),""))</f>
        <v/>
      </c>
      <c r="S499" s="26" t="n"/>
      <c r="T499" s="30" t="n"/>
      <c r="U499"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499"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499"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499" s="23">
        <f>IF(COUNTA([@[Roster ID]],[@[Service Date]],[@[Route ID]],[@[Scheduled Start]],[@[Scheduled End]],[@[Driver ID]],[@[Vehicle ID]],[@Status],[@[Dispatch Notes]])=0,"",IF([@Status]="Canceled","Not Required",IF(AND([@[Driver Check]]="OK",[@[Vehicle Check]]="OK",[@[Schedule Check]]="OK"),"OK","Review")))</f>
        <v/>
      </c>
      <c r="Y499" s="58">
        <f>IF(OR([@[Service Date]]="",[@[Scheduled Start]]=""),"",IFERROR([@[Service Date]]+[@[Scheduled Start]],""))</f>
        <v/>
      </c>
      <c r="Z499" s="58">
        <f>IF(OR([@[Service Date]]="",[@[Scheduled Start]]="",[@[Scheduled End]]=""),"",IFERROR([@[Service Date]]+[@[Scheduled End]]+IF([@[Scheduled End]]&lt;[@[Scheduled Start]],1,0),""))</f>
        <v/>
      </c>
    </row>
    <row r="500">
      <c r="A500" s="26" t="n"/>
      <c r="B500" s="56" t="n"/>
      <c r="C500" s="23">
        <f>IF([@[Service Date]]="","",TEXT([@[Service Date]],"ddd"))</f>
        <v/>
      </c>
      <c r="D500" s="26" t="n"/>
      <c r="E500" s="24">
        <f>IF([@[Route ID]]="","",IFERROR(INDEX(tblRoutes[Route Name],MATCH([@[Route ID]],tblRoutes[Route ID],0)),"Not Found"))</f>
        <v/>
      </c>
      <c r="F500" s="24">
        <f>IF([@[Route ID]]="","",IFERROR(INDEX(tblRoutes[Origin],MATCH([@[Route ID]],tblRoutes[Route ID],0)),"Not Found"))</f>
        <v/>
      </c>
      <c r="G500" s="24">
        <f>IF([@[Route ID]]="","",IFERROR(INDEX(tblRoutes[Destination],MATCH([@[Route ID]],tblRoutes[Route ID],0)),"Not Found"))</f>
        <v/>
      </c>
      <c r="H500" s="28" t="n"/>
      <c r="I500" s="28" t="n"/>
      <c r="J500" s="25">
        <f>IF(OR([@[Start Date/Time]]="",[@[End Date/Time]]=""),"",IFERROR(([@[End Date/Time]]-[@[Start Date/Time]])*24,""))</f>
        <v/>
      </c>
      <c r="K500" s="26" t="n"/>
      <c r="L500" s="24">
        <f>IF([@[Driver ID]]="","",IFERROR(INDEX(tblDrivers[Driver Name],MATCH([@[Driver ID]],tblDrivers[Driver ID],0)),"Not Found"))</f>
        <v/>
      </c>
      <c r="M500" s="26" t="n"/>
      <c r="N500" s="24">
        <f>IF([@[Vehicle ID]]="","",IFERROR(INDEX(tblVehicles[Unit Description],MATCH([@[Vehicle ID]],tblVehicles[Vehicle ID],0)),"Not Found"))</f>
        <v/>
      </c>
      <c r="O500" s="53">
        <f>IF([@[Route ID]]="","",IFERROR(INDEX(tblRoutes[Scheduled Miles],MATCH([@[Route ID]],tblRoutes[Route ID],0)),""))</f>
        <v/>
      </c>
      <c r="P500" s="16">
        <f>IF([@[Route ID]]="","",IFERROR(INDEX(tblRoutes[Planned Stops],MATCH([@[Route ID]],tblRoutes[Route ID],0)),""))</f>
        <v/>
      </c>
      <c r="Q500" s="53">
        <f>IF(OR([@[Scheduled Miles]]="",[@[Vehicle ID]]=""),"",IFERROR([@[Scheduled Miles]]/INDEX(tblVehicles[MPG],MATCH([@[Vehicle ID]],tblVehicles[Vehicle ID],0)),""))</f>
        <v/>
      </c>
      <c r="R500" s="57">
        <f>IF(OR([@[Estimated Gallons]]="",[@[Estimated Hours]]="",[@[Driver ID]]=""),"",IFERROR([@[Estimated Gallons]]*'Settings'!$B$4+[@[Scheduled Miles]]*'Settings'!$B$5+[@[Estimated Hours]]*INDEX(tblDrivers[Hourly Rate],MATCH([@[Driver ID]],tblDrivers[Driver ID],0)),""))</f>
        <v/>
      </c>
      <c r="S500" s="26" t="n"/>
      <c r="T500" s="30" t="n"/>
      <c r="U500"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500"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500"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500" s="23">
        <f>IF(COUNTA([@[Roster ID]],[@[Service Date]],[@[Route ID]],[@[Scheduled Start]],[@[Scheduled End]],[@[Driver ID]],[@[Vehicle ID]],[@Status],[@[Dispatch Notes]])=0,"",IF([@Status]="Canceled","Not Required",IF(AND([@[Driver Check]]="OK",[@[Vehicle Check]]="OK",[@[Schedule Check]]="OK"),"OK","Review")))</f>
        <v/>
      </c>
      <c r="Y500" s="58">
        <f>IF(OR([@[Service Date]]="",[@[Scheduled Start]]=""),"",IFERROR([@[Service Date]]+[@[Scheduled Start]],""))</f>
        <v/>
      </c>
      <c r="Z500" s="58">
        <f>IF(OR([@[Service Date]]="",[@[Scheduled Start]]="",[@[Scheduled End]]=""),"",IFERROR([@[Service Date]]+[@[Scheduled End]]+IF([@[Scheduled End]]&lt;[@[Scheduled Start]],1,0),""))</f>
        <v/>
      </c>
    </row>
    <row r="501">
      <c r="A501" s="26" t="n"/>
      <c r="B501" s="56" t="n"/>
      <c r="C501" s="23">
        <f>IF([@[Service Date]]="","",TEXT([@[Service Date]],"ddd"))</f>
        <v/>
      </c>
      <c r="D501" s="26" t="n"/>
      <c r="E501" s="24">
        <f>IF([@[Route ID]]="","",IFERROR(INDEX(tblRoutes[Route Name],MATCH([@[Route ID]],tblRoutes[Route ID],0)),"Not Found"))</f>
        <v/>
      </c>
      <c r="F501" s="24">
        <f>IF([@[Route ID]]="","",IFERROR(INDEX(tblRoutes[Origin],MATCH([@[Route ID]],tblRoutes[Route ID],0)),"Not Found"))</f>
        <v/>
      </c>
      <c r="G501" s="24">
        <f>IF([@[Route ID]]="","",IFERROR(INDEX(tblRoutes[Destination],MATCH([@[Route ID]],tblRoutes[Route ID],0)),"Not Found"))</f>
        <v/>
      </c>
      <c r="H501" s="28" t="n"/>
      <c r="I501" s="28" t="n"/>
      <c r="J501" s="25">
        <f>IF(OR([@[Start Date/Time]]="",[@[End Date/Time]]=""),"",IFERROR(([@[End Date/Time]]-[@[Start Date/Time]])*24,""))</f>
        <v/>
      </c>
      <c r="K501" s="26" t="n"/>
      <c r="L501" s="24">
        <f>IF([@[Driver ID]]="","",IFERROR(INDEX(tblDrivers[Driver Name],MATCH([@[Driver ID]],tblDrivers[Driver ID],0)),"Not Found"))</f>
        <v/>
      </c>
      <c r="M501" s="26" t="n"/>
      <c r="N501" s="24">
        <f>IF([@[Vehicle ID]]="","",IFERROR(INDEX(tblVehicles[Unit Description],MATCH([@[Vehicle ID]],tblVehicles[Vehicle ID],0)),"Not Found"))</f>
        <v/>
      </c>
      <c r="O501" s="53">
        <f>IF([@[Route ID]]="","",IFERROR(INDEX(tblRoutes[Scheduled Miles],MATCH([@[Route ID]],tblRoutes[Route ID],0)),""))</f>
        <v/>
      </c>
      <c r="P501" s="16">
        <f>IF([@[Route ID]]="","",IFERROR(INDEX(tblRoutes[Planned Stops],MATCH([@[Route ID]],tblRoutes[Route ID],0)),""))</f>
        <v/>
      </c>
      <c r="Q501" s="53">
        <f>IF(OR([@[Scheduled Miles]]="",[@[Vehicle ID]]=""),"",IFERROR([@[Scheduled Miles]]/INDEX(tblVehicles[MPG],MATCH([@[Vehicle ID]],tblVehicles[Vehicle ID],0)),""))</f>
        <v/>
      </c>
      <c r="R501" s="57">
        <f>IF(OR([@[Estimated Gallons]]="",[@[Estimated Hours]]="",[@[Driver ID]]=""),"",IFERROR([@[Estimated Gallons]]*'Settings'!$B$4+[@[Scheduled Miles]]*'Settings'!$B$5+[@[Estimated Hours]]*INDEX(tblDrivers[Hourly Rate],MATCH([@[Driver ID]],tblDrivers[Driver ID],0)),""))</f>
        <v/>
      </c>
      <c r="S501" s="26" t="n"/>
      <c r="T501" s="30" t="n"/>
      <c r="U501"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501"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501"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501" s="23">
        <f>IF(COUNTA([@[Roster ID]],[@[Service Date]],[@[Route ID]],[@[Scheduled Start]],[@[Scheduled End]],[@[Driver ID]],[@[Vehicle ID]],[@Status],[@[Dispatch Notes]])=0,"",IF([@Status]="Canceled","Not Required",IF(AND([@[Driver Check]]="OK",[@[Vehicle Check]]="OK",[@[Schedule Check]]="OK"),"OK","Review")))</f>
        <v/>
      </c>
      <c r="Y501" s="58">
        <f>IF(OR([@[Service Date]]="",[@[Scheduled Start]]=""),"",IFERROR([@[Service Date]]+[@[Scheduled Start]],""))</f>
        <v/>
      </c>
      <c r="Z501" s="58">
        <f>IF(OR([@[Service Date]]="",[@[Scheduled Start]]="",[@[Scheduled End]]=""),"",IFERROR([@[Service Date]]+[@[Scheduled End]]+IF([@[Scheduled End]]&lt;[@[Scheduled Start]],1,0),""))</f>
        <v/>
      </c>
    </row>
    <row r="502">
      <c r="A502" s="26" t="n"/>
      <c r="B502" s="56" t="n"/>
      <c r="C502" s="23">
        <f>IF([@[Service Date]]="","",TEXT([@[Service Date]],"ddd"))</f>
        <v/>
      </c>
      <c r="D502" s="26" t="n"/>
      <c r="E502" s="24">
        <f>IF([@[Route ID]]="","",IFERROR(INDEX(tblRoutes[Route Name],MATCH([@[Route ID]],tblRoutes[Route ID],0)),"Not Found"))</f>
        <v/>
      </c>
      <c r="F502" s="24">
        <f>IF([@[Route ID]]="","",IFERROR(INDEX(tblRoutes[Origin],MATCH([@[Route ID]],tblRoutes[Route ID],0)),"Not Found"))</f>
        <v/>
      </c>
      <c r="G502" s="24">
        <f>IF([@[Route ID]]="","",IFERROR(INDEX(tblRoutes[Destination],MATCH([@[Route ID]],tblRoutes[Route ID],0)),"Not Found"))</f>
        <v/>
      </c>
      <c r="H502" s="28" t="n"/>
      <c r="I502" s="28" t="n"/>
      <c r="J502" s="25">
        <f>IF(OR([@[Start Date/Time]]="",[@[End Date/Time]]=""),"",IFERROR(([@[End Date/Time]]-[@[Start Date/Time]])*24,""))</f>
        <v/>
      </c>
      <c r="K502" s="26" t="n"/>
      <c r="L502" s="24">
        <f>IF([@[Driver ID]]="","",IFERROR(INDEX(tblDrivers[Driver Name],MATCH([@[Driver ID]],tblDrivers[Driver ID],0)),"Not Found"))</f>
        <v/>
      </c>
      <c r="M502" s="26" t="n"/>
      <c r="N502" s="24">
        <f>IF([@[Vehicle ID]]="","",IFERROR(INDEX(tblVehicles[Unit Description],MATCH([@[Vehicle ID]],tblVehicles[Vehicle ID],0)),"Not Found"))</f>
        <v/>
      </c>
      <c r="O502" s="53">
        <f>IF([@[Route ID]]="","",IFERROR(INDEX(tblRoutes[Scheduled Miles],MATCH([@[Route ID]],tblRoutes[Route ID],0)),""))</f>
        <v/>
      </c>
      <c r="P502" s="16">
        <f>IF([@[Route ID]]="","",IFERROR(INDEX(tblRoutes[Planned Stops],MATCH([@[Route ID]],tblRoutes[Route ID],0)),""))</f>
        <v/>
      </c>
      <c r="Q502" s="53">
        <f>IF(OR([@[Scheduled Miles]]="",[@[Vehicle ID]]=""),"",IFERROR([@[Scheduled Miles]]/INDEX(tblVehicles[MPG],MATCH([@[Vehicle ID]],tblVehicles[Vehicle ID],0)),""))</f>
        <v/>
      </c>
      <c r="R502" s="57">
        <f>IF(OR([@[Estimated Gallons]]="",[@[Estimated Hours]]="",[@[Driver ID]]=""),"",IFERROR([@[Estimated Gallons]]*'Settings'!$B$4+[@[Scheduled Miles]]*'Settings'!$B$5+[@[Estimated Hours]]*INDEX(tblDrivers[Hourly Rate],MATCH([@[Driver ID]],tblDrivers[Driver ID],0)),""))</f>
        <v/>
      </c>
      <c r="S502" s="26" t="n"/>
      <c r="T502" s="30" t="n"/>
      <c r="U502"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502"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502"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502" s="23">
        <f>IF(COUNTA([@[Roster ID]],[@[Service Date]],[@[Route ID]],[@[Scheduled Start]],[@[Scheduled End]],[@[Driver ID]],[@[Vehicle ID]],[@Status],[@[Dispatch Notes]])=0,"",IF([@Status]="Canceled","Not Required",IF(AND([@[Driver Check]]="OK",[@[Vehicle Check]]="OK",[@[Schedule Check]]="OK"),"OK","Review")))</f>
        <v/>
      </c>
      <c r="Y502" s="58">
        <f>IF(OR([@[Service Date]]="",[@[Scheduled Start]]=""),"",IFERROR([@[Service Date]]+[@[Scheduled Start]],""))</f>
        <v/>
      </c>
      <c r="Z502" s="58">
        <f>IF(OR([@[Service Date]]="",[@[Scheduled Start]]="",[@[Scheduled End]]=""),"",IFERROR([@[Service Date]]+[@[Scheduled End]]+IF([@[Scheduled End]]&lt;[@[Scheduled Start]],1,0),""))</f>
        <v/>
      </c>
    </row>
    <row r="503">
      <c r="A503" s="26" t="n"/>
      <c r="B503" s="56" t="n"/>
      <c r="C503" s="23">
        <f>IF([@[Service Date]]="","",TEXT([@[Service Date]],"ddd"))</f>
        <v/>
      </c>
      <c r="D503" s="26" t="n"/>
      <c r="E503" s="24">
        <f>IF([@[Route ID]]="","",IFERROR(INDEX(tblRoutes[Route Name],MATCH([@[Route ID]],tblRoutes[Route ID],0)),"Not Found"))</f>
        <v/>
      </c>
      <c r="F503" s="24">
        <f>IF([@[Route ID]]="","",IFERROR(INDEX(tblRoutes[Origin],MATCH([@[Route ID]],tblRoutes[Route ID],0)),"Not Found"))</f>
        <v/>
      </c>
      <c r="G503" s="24">
        <f>IF([@[Route ID]]="","",IFERROR(INDEX(tblRoutes[Destination],MATCH([@[Route ID]],tblRoutes[Route ID],0)),"Not Found"))</f>
        <v/>
      </c>
      <c r="H503" s="28" t="n"/>
      <c r="I503" s="28" t="n"/>
      <c r="J503" s="25">
        <f>IF(OR([@[Start Date/Time]]="",[@[End Date/Time]]=""),"",IFERROR(([@[End Date/Time]]-[@[Start Date/Time]])*24,""))</f>
        <v/>
      </c>
      <c r="K503" s="26" t="n"/>
      <c r="L503" s="24">
        <f>IF([@[Driver ID]]="","",IFERROR(INDEX(tblDrivers[Driver Name],MATCH([@[Driver ID]],tblDrivers[Driver ID],0)),"Not Found"))</f>
        <v/>
      </c>
      <c r="M503" s="26" t="n"/>
      <c r="N503" s="24">
        <f>IF([@[Vehicle ID]]="","",IFERROR(INDEX(tblVehicles[Unit Description],MATCH([@[Vehicle ID]],tblVehicles[Vehicle ID],0)),"Not Found"))</f>
        <v/>
      </c>
      <c r="O503" s="53">
        <f>IF([@[Route ID]]="","",IFERROR(INDEX(tblRoutes[Scheduled Miles],MATCH([@[Route ID]],tblRoutes[Route ID],0)),""))</f>
        <v/>
      </c>
      <c r="P503" s="16">
        <f>IF([@[Route ID]]="","",IFERROR(INDEX(tblRoutes[Planned Stops],MATCH([@[Route ID]],tblRoutes[Route ID],0)),""))</f>
        <v/>
      </c>
      <c r="Q503" s="53">
        <f>IF(OR([@[Scheduled Miles]]="",[@[Vehicle ID]]=""),"",IFERROR([@[Scheduled Miles]]/INDEX(tblVehicles[MPG],MATCH([@[Vehicle ID]],tblVehicles[Vehicle ID],0)),""))</f>
        <v/>
      </c>
      <c r="R503" s="57">
        <f>IF(OR([@[Estimated Gallons]]="",[@[Estimated Hours]]="",[@[Driver ID]]=""),"",IFERROR([@[Estimated Gallons]]*'Settings'!$B$4+[@[Scheduled Miles]]*'Settings'!$B$5+[@[Estimated Hours]]*INDEX(tblDrivers[Hourly Rate],MATCH([@[Driver ID]],tblDrivers[Driver ID],0)),""))</f>
        <v/>
      </c>
      <c r="S503" s="26" t="n"/>
      <c r="T503" s="30" t="n"/>
      <c r="U503"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503"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503"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503" s="23">
        <f>IF(COUNTA([@[Roster ID]],[@[Service Date]],[@[Route ID]],[@[Scheduled Start]],[@[Scheduled End]],[@[Driver ID]],[@[Vehicle ID]],[@Status],[@[Dispatch Notes]])=0,"",IF([@Status]="Canceled","Not Required",IF(AND([@[Driver Check]]="OK",[@[Vehicle Check]]="OK",[@[Schedule Check]]="OK"),"OK","Review")))</f>
        <v/>
      </c>
      <c r="Y503" s="58">
        <f>IF(OR([@[Service Date]]="",[@[Scheduled Start]]=""),"",IFERROR([@[Service Date]]+[@[Scheduled Start]],""))</f>
        <v/>
      </c>
      <c r="Z503" s="58">
        <f>IF(OR([@[Service Date]]="",[@[Scheduled Start]]="",[@[Scheduled End]]=""),"",IFERROR([@[Service Date]]+[@[Scheduled End]]+IF([@[Scheduled End]]&lt;[@[Scheduled Start]],1,0),""))</f>
        <v/>
      </c>
    </row>
    <row r="504">
      <c r="A504" s="26" t="n"/>
      <c r="B504" s="56" t="n"/>
      <c r="C504" s="23">
        <f>IF([@[Service Date]]="","",TEXT([@[Service Date]],"ddd"))</f>
        <v/>
      </c>
      <c r="D504" s="26" t="n"/>
      <c r="E504" s="24">
        <f>IF([@[Route ID]]="","",IFERROR(INDEX(tblRoutes[Route Name],MATCH([@[Route ID]],tblRoutes[Route ID],0)),"Not Found"))</f>
        <v/>
      </c>
      <c r="F504" s="24">
        <f>IF([@[Route ID]]="","",IFERROR(INDEX(tblRoutes[Origin],MATCH([@[Route ID]],tblRoutes[Route ID],0)),"Not Found"))</f>
        <v/>
      </c>
      <c r="G504" s="24">
        <f>IF([@[Route ID]]="","",IFERROR(INDEX(tblRoutes[Destination],MATCH([@[Route ID]],tblRoutes[Route ID],0)),"Not Found"))</f>
        <v/>
      </c>
      <c r="H504" s="28" t="n"/>
      <c r="I504" s="28" t="n"/>
      <c r="J504" s="25">
        <f>IF(OR([@[Start Date/Time]]="",[@[End Date/Time]]=""),"",IFERROR(([@[End Date/Time]]-[@[Start Date/Time]])*24,""))</f>
        <v/>
      </c>
      <c r="K504" s="26" t="n"/>
      <c r="L504" s="24">
        <f>IF([@[Driver ID]]="","",IFERROR(INDEX(tblDrivers[Driver Name],MATCH([@[Driver ID]],tblDrivers[Driver ID],0)),"Not Found"))</f>
        <v/>
      </c>
      <c r="M504" s="26" t="n"/>
      <c r="N504" s="24">
        <f>IF([@[Vehicle ID]]="","",IFERROR(INDEX(tblVehicles[Unit Description],MATCH([@[Vehicle ID]],tblVehicles[Vehicle ID],0)),"Not Found"))</f>
        <v/>
      </c>
      <c r="O504" s="53">
        <f>IF([@[Route ID]]="","",IFERROR(INDEX(tblRoutes[Scheduled Miles],MATCH([@[Route ID]],tblRoutes[Route ID],0)),""))</f>
        <v/>
      </c>
      <c r="P504" s="16">
        <f>IF([@[Route ID]]="","",IFERROR(INDEX(tblRoutes[Planned Stops],MATCH([@[Route ID]],tblRoutes[Route ID],0)),""))</f>
        <v/>
      </c>
      <c r="Q504" s="53">
        <f>IF(OR([@[Scheduled Miles]]="",[@[Vehicle ID]]=""),"",IFERROR([@[Scheduled Miles]]/INDEX(tblVehicles[MPG],MATCH([@[Vehicle ID]],tblVehicles[Vehicle ID],0)),""))</f>
        <v/>
      </c>
      <c r="R504" s="57">
        <f>IF(OR([@[Estimated Gallons]]="",[@[Estimated Hours]]="",[@[Driver ID]]=""),"",IFERROR([@[Estimated Gallons]]*'Settings'!$B$4+[@[Scheduled Miles]]*'Settings'!$B$5+[@[Estimated Hours]]*INDEX(tblDrivers[Hourly Rate],MATCH([@[Driver ID]],tblDrivers[Driver ID],0)),""))</f>
        <v/>
      </c>
      <c r="S504" s="26" t="n"/>
      <c r="T504" s="30" t="n"/>
      <c r="U504"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504"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504"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504" s="23">
        <f>IF(COUNTA([@[Roster ID]],[@[Service Date]],[@[Route ID]],[@[Scheduled Start]],[@[Scheduled End]],[@[Driver ID]],[@[Vehicle ID]],[@Status],[@[Dispatch Notes]])=0,"",IF([@Status]="Canceled","Not Required",IF(AND([@[Driver Check]]="OK",[@[Vehicle Check]]="OK",[@[Schedule Check]]="OK"),"OK","Review")))</f>
        <v/>
      </c>
      <c r="Y504" s="58">
        <f>IF(OR([@[Service Date]]="",[@[Scheduled Start]]=""),"",IFERROR([@[Service Date]]+[@[Scheduled Start]],""))</f>
        <v/>
      </c>
      <c r="Z504" s="58">
        <f>IF(OR([@[Service Date]]="",[@[Scheduled Start]]="",[@[Scheduled End]]=""),"",IFERROR([@[Service Date]]+[@[Scheduled End]]+IF([@[Scheduled End]]&lt;[@[Scheduled Start]],1,0),""))</f>
        <v/>
      </c>
    </row>
    <row r="505">
      <c r="A505" s="26" t="n"/>
      <c r="B505" s="56" t="n"/>
      <c r="C505" s="23">
        <f>IF([@[Service Date]]="","",TEXT([@[Service Date]],"ddd"))</f>
        <v/>
      </c>
      <c r="D505" s="26" t="n"/>
      <c r="E505" s="24">
        <f>IF([@[Route ID]]="","",IFERROR(INDEX(tblRoutes[Route Name],MATCH([@[Route ID]],tblRoutes[Route ID],0)),"Not Found"))</f>
        <v/>
      </c>
      <c r="F505" s="24">
        <f>IF([@[Route ID]]="","",IFERROR(INDEX(tblRoutes[Origin],MATCH([@[Route ID]],tblRoutes[Route ID],0)),"Not Found"))</f>
        <v/>
      </c>
      <c r="G505" s="24">
        <f>IF([@[Route ID]]="","",IFERROR(INDEX(tblRoutes[Destination],MATCH([@[Route ID]],tblRoutes[Route ID],0)),"Not Found"))</f>
        <v/>
      </c>
      <c r="H505" s="28" t="n"/>
      <c r="I505" s="28" t="n"/>
      <c r="J505" s="25">
        <f>IF(OR([@[Start Date/Time]]="",[@[End Date/Time]]=""),"",IFERROR(([@[End Date/Time]]-[@[Start Date/Time]])*24,""))</f>
        <v/>
      </c>
      <c r="K505" s="26" t="n"/>
      <c r="L505" s="24">
        <f>IF([@[Driver ID]]="","",IFERROR(INDEX(tblDrivers[Driver Name],MATCH([@[Driver ID]],tblDrivers[Driver ID],0)),"Not Found"))</f>
        <v/>
      </c>
      <c r="M505" s="26" t="n"/>
      <c r="N505" s="24">
        <f>IF([@[Vehicle ID]]="","",IFERROR(INDEX(tblVehicles[Unit Description],MATCH([@[Vehicle ID]],tblVehicles[Vehicle ID],0)),"Not Found"))</f>
        <v/>
      </c>
      <c r="O505" s="53">
        <f>IF([@[Route ID]]="","",IFERROR(INDEX(tblRoutes[Scheduled Miles],MATCH([@[Route ID]],tblRoutes[Route ID],0)),""))</f>
        <v/>
      </c>
      <c r="P505" s="16">
        <f>IF([@[Route ID]]="","",IFERROR(INDEX(tblRoutes[Planned Stops],MATCH([@[Route ID]],tblRoutes[Route ID],0)),""))</f>
        <v/>
      </c>
      <c r="Q505" s="53">
        <f>IF(OR([@[Scheduled Miles]]="",[@[Vehicle ID]]=""),"",IFERROR([@[Scheduled Miles]]/INDEX(tblVehicles[MPG],MATCH([@[Vehicle ID]],tblVehicles[Vehicle ID],0)),""))</f>
        <v/>
      </c>
      <c r="R505" s="57">
        <f>IF(OR([@[Estimated Gallons]]="",[@[Estimated Hours]]="",[@[Driver ID]]=""),"",IFERROR([@[Estimated Gallons]]*'Settings'!$B$4+[@[Scheduled Miles]]*'Settings'!$B$5+[@[Estimated Hours]]*INDEX(tblDrivers[Hourly Rate],MATCH([@[Driver ID]],tblDrivers[Driver ID],0)),""))</f>
        <v/>
      </c>
      <c r="S505" s="26" t="n"/>
      <c r="T505" s="30" t="n"/>
      <c r="U505"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505"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505"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505" s="23">
        <f>IF(COUNTA([@[Roster ID]],[@[Service Date]],[@[Route ID]],[@[Scheduled Start]],[@[Scheduled End]],[@[Driver ID]],[@[Vehicle ID]],[@Status],[@[Dispatch Notes]])=0,"",IF([@Status]="Canceled","Not Required",IF(AND([@[Driver Check]]="OK",[@[Vehicle Check]]="OK",[@[Schedule Check]]="OK"),"OK","Review")))</f>
        <v/>
      </c>
      <c r="Y505" s="58">
        <f>IF(OR([@[Service Date]]="",[@[Scheduled Start]]=""),"",IFERROR([@[Service Date]]+[@[Scheduled Start]],""))</f>
        <v/>
      </c>
      <c r="Z505" s="58">
        <f>IF(OR([@[Service Date]]="",[@[Scheduled Start]]="",[@[Scheduled End]]=""),"",IFERROR([@[Service Date]]+[@[Scheduled End]]+IF([@[Scheduled End]]&lt;[@[Scheduled Start]],1,0),""))</f>
        <v/>
      </c>
    </row>
    <row r="506">
      <c r="A506" s="26" t="n"/>
      <c r="B506" s="56" t="n"/>
      <c r="C506" s="23">
        <f>IF([@[Service Date]]="","",TEXT([@[Service Date]],"ddd"))</f>
        <v/>
      </c>
      <c r="D506" s="26" t="n"/>
      <c r="E506" s="24">
        <f>IF([@[Route ID]]="","",IFERROR(INDEX(tblRoutes[Route Name],MATCH([@[Route ID]],tblRoutes[Route ID],0)),"Not Found"))</f>
        <v/>
      </c>
      <c r="F506" s="24">
        <f>IF([@[Route ID]]="","",IFERROR(INDEX(tblRoutes[Origin],MATCH([@[Route ID]],tblRoutes[Route ID],0)),"Not Found"))</f>
        <v/>
      </c>
      <c r="G506" s="24">
        <f>IF([@[Route ID]]="","",IFERROR(INDEX(tblRoutes[Destination],MATCH([@[Route ID]],tblRoutes[Route ID],0)),"Not Found"))</f>
        <v/>
      </c>
      <c r="H506" s="28" t="n"/>
      <c r="I506" s="28" t="n"/>
      <c r="J506" s="25">
        <f>IF(OR([@[Start Date/Time]]="",[@[End Date/Time]]=""),"",IFERROR(([@[End Date/Time]]-[@[Start Date/Time]])*24,""))</f>
        <v/>
      </c>
      <c r="K506" s="26" t="n"/>
      <c r="L506" s="24">
        <f>IF([@[Driver ID]]="","",IFERROR(INDEX(tblDrivers[Driver Name],MATCH([@[Driver ID]],tblDrivers[Driver ID],0)),"Not Found"))</f>
        <v/>
      </c>
      <c r="M506" s="26" t="n"/>
      <c r="N506" s="24">
        <f>IF([@[Vehicle ID]]="","",IFERROR(INDEX(tblVehicles[Unit Description],MATCH([@[Vehicle ID]],tblVehicles[Vehicle ID],0)),"Not Found"))</f>
        <v/>
      </c>
      <c r="O506" s="53">
        <f>IF([@[Route ID]]="","",IFERROR(INDEX(tblRoutes[Scheduled Miles],MATCH([@[Route ID]],tblRoutes[Route ID],0)),""))</f>
        <v/>
      </c>
      <c r="P506" s="16">
        <f>IF([@[Route ID]]="","",IFERROR(INDEX(tblRoutes[Planned Stops],MATCH([@[Route ID]],tblRoutes[Route ID],0)),""))</f>
        <v/>
      </c>
      <c r="Q506" s="53">
        <f>IF(OR([@[Scheduled Miles]]="",[@[Vehicle ID]]=""),"",IFERROR([@[Scheduled Miles]]/INDEX(tblVehicles[MPG],MATCH([@[Vehicle ID]],tblVehicles[Vehicle ID],0)),""))</f>
        <v/>
      </c>
      <c r="R506" s="57">
        <f>IF(OR([@[Estimated Gallons]]="",[@[Estimated Hours]]="",[@[Driver ID]]=""),"",IFERROR([@[Estimated Gallons]]*'Settings'!$B$4+[@[Scheduled Miles]]*'Settings'!$B$5+[@[Estimated Hours]]*INDEX(tblDrivers[Hourly Rate],MATCH([@[Driver ID]],tblDrivers[Driver ID],0)),""))</f>
        <v/>
      </c>
      <c r="S506" s="26" t="n"/>
      <c r="T506" s="30" t="n"/>
      <c r="U506" s="23">
        <f>IF(COUNTA([@[Roster ID]],[@[Service Date]],[@[Route ID]],[@[Scheduled Start]],[@[Scheduled End]],[@[Driver ID]],[@[Vehicle ID]],[@Status],[@[Dispatch Notes]])=0,"",IF([@Status]="Canceled","Not Required",IF([@[Driver ID]]="","Unassigned",IF([@[Driver Name]]="Not Found","Unknown Driver",IF(IFERROR(INDEX(tblDrivers[Active?],MATCH([@[Driver ID]],tblDrivers[Driver ID],0)),"No")&lt;&gt;"Yes","Inactive",IF(OR([@[Start Date/Time]]="",[@[End Date/Time]]=""),"Missing Time",IFERROR(IF(COUNTIFS(tblRoster[Driver ID],[@[Driver ID]],tblRoster[Status],"&lt;&gt;Canceled",tblRoster[Start Date/Time],"&lt;"&amp;[@[End Date/Time]],tblRoster[End Date/Time],"&gt;"&amp;[@[Start Date/Time]])&gt;1,"Conflict","OK"),"Check")))))))</f>
        <v/>
      </c>
      <c r="V506" s="23">
        <f>IF(COUNTA([@[Roster ID]],[@[Service Date]],[@[Route ID]],[@[Scheduled Start]],[@[Scheduled End]],[@[Driver ID]],[@[Vehicle ID]],[@Status],[@[Dispatch Notes]])=0,"",IF([@Status]="Canceled","Not Required",IF([@[Vehicle ID]]="","Unassigned",IF([@[Vehicle Description]]="Not Found","Unknown Vehicle",IF(IFERROR(INDEX(tblVehicles[Available?],MATCH([@[Vehicle ID]],tblVehicles[Vehicle ID],0)),"No")&lt;&gt;"Yes","Unavailable",IF(OR([@[Start Date/Time]]="",[@[End Date/Time]]=""),"Missing Time",IFERROR(IF(COUNTIFS(tblRoster[Vehicle ID],[@[Vehicle ID]],tblRoster[Status],"&lt;&gt;Canceled",tblRoster[Start Date/Time],"&lt;"&amp;[@[End Date/Time]],tblRoster[End Date/Time],"&gt;"&amp;[@[Start Date/Time]])&gt;1,"Conflict","OK"),"Check")))))))</f>
        <v/>
      </c>
      <c r="W506" s="23">
        <f>IF(COUNTA([@[Roster ID]],[@[Service Date]],[@[Route ID]],[@[Scheduled Start]],[@[Scheduled End]],[@[Driver ID]],[@[Vehicle ID]],[@Status],[@[Dispatch Notes]])=0,"",IF([@Status]="Canceled","Not Required",IF(OR([@[Roster ID]]="",[@[Service Date]]="",[@[Route ID]]="",[@[Scheduled Start]]="",[@[Scheduled End]]="",[@Status]=""),"Missing Required Field",IF(COUNTIF(tblRoster[Roster ID],[@[Roster ID]])&gt;1,"Duplicate Roster ID",IF([@[Route Name]]="Not Found","Unknown Route",IF(OR([@[Estimated Hours]]="",[@[Estimated Hours]]&lt;=0),"Invalid Time",IF([@[Estimated Hours]]&gt;'Settings'!$B$6,"Long Shift","OK")))))))</f>
        <v/>
      </c>
      <c r="X506" s="23">
        <f>IF(COUNTA([@[Roster ID]],[@[Service Date]],[@[Route ID]],[@[Scheduled Start]],[@[Scheduled End]],[@[Driver ID]],[@[Vehicle ID]],[@Status],[@[Dispatch Notes]])=0,"",IF([@Status]="Canceled","Not Required",IF(AND([@[Driver Check]]="OK",[@[Vehicle Check]]="OK",[@[Schedule Check]]="OK"),"OK","Review")))</f>
        <v/>
      </c>
      <c r="Y506" s="58">
        <f>IF(OR([@[Service Date]]="",[@[Scheduled Start]]=""),"",IFERROR([@[Service Date]]+[@[Scheduled Start]],""))</f>
        <v/>
      </c>
      <c r="Z506" s="58">
        <f>IF(OR([@[Service Date]]="",[@[Scheduled Start]]="",[@[Scheduled End]]=""),"",IFERROR([@[Service Date]]+[@[Scheduled End]]+IF([@[Scheduled End]]&lt;[@[Scheduled Start]],1,0),""))</f>
        <v/>
      </c>
    </row>
  </sheetData>
  <mergeCells count="1">
    <mergeCell ref="A1:Z1"/>
  </mergeCells>
  <conditionalFormatting sqref="A7:A506">
    <cfRule type="expression" priority="1" dxfId="0">
      <formula>AND($A7&lt;&gt;"",COUNTIF($A$7:$A$506,$A7)&gt;1)</formula>
    </cfRule>
  </conditionalFormatting>
  <conditionalFormatting sqref="U7:W506">
    <cfRule type="expression" priority="2" dxfId="1">
      <formula>U7="OK"</formula>
    </cfRule>
    <cfRule type="expression" priority="3" dxfId="2">
      <formula>U7="Not Required"</formula>
    </cfRule>
    <cfRule type="expression" priority="4" dxfId="0">
      <formula>OR(U7="Conflict",U7="Inactive",U7="Unavailable",U7="Unknown Driver",U7="Unknown Vehicle",U7="Unknown Route",U7="Invalid Time",U7="Duplicate Roster ID")</formula>
    </cfRule>
    <cfRule type="expression" priority="5" dxfId="3">
      <formula>OR(U7="Unassigned",U7="Missing Time",U7="Missing Required Field",U7="Long Shift",U7="Check")</formula>
    </cfRule>
  </conditionalFormatting>
  <conditionalFormatting sqref="X7:X506">
    <cfRule type="expression" priority="6" dxfId="1">
      <formula>$X7="OK"</formula>
    </cfRule>
    <cfRule type="expression" priority="7" dxfId="0">
      <formula>$X7="Review"</formula>
    </cfRule>
    <cfRule type="expression" priority="8" dxfId="2">
      <formula>$X7="Not Required"</formula>
    </cfRule>
  </conditionalFormatting>
  <conditionalFormatting sqref="A7:X506">
    <cfRule type="expression" priority="9" dxfId="4">
      <formula>$X7="Review"</formula>
    </cfRule>
    <cfRule type="expression" priority="10" dxfId="5">
      <formula>$S7="Canceled"</formula>
    </cfRule>
  </conditionalFormatting>
  <dataValidations count="8">
    <dataValidation sqref="A7:A506" showDropDown="0" showInputMessage="1" showErrorMessage="1" allowBlank="0" errorTitle="Duplicate Roster ID" error="Roster ID must be unique." promptTitle="Roster ID" prompt="Enter a unique schedule record ID." type="custom">
      <formula1>OR(A7="",COUNTIF($A$7:$A$506,A7)=1)</formula1>
    </dataValidation>
    <dataValidation sqref="B7:B506" showDropDown="0" showInputMessage="1" showErrorMessage="1" allowBlank="0" errorTitle="Invalid Service Date" error="Enter a valid service date." promptTitle="Service Date" prompt="Enter a service date from 1/1/2020 through 12/31/2035." type="date" operator="between">
      <formula1>DATE(2020,1,1)</formula1>
      <formula2>DATE(2035,12,31)</formula2>
    </dataValidation>
    <dataValidation sqref="D7:D506" showDropDown="0" showInputMessage="1" showErrorMessage="1" allowBlank="0" errorTitle="Invalid Route ID" error="Select a Route ID from the available list." promptTitle="Route ID" prompt="Select a Route ID from the Resources sheet." type="list">
      <formula1>INDIRECT("'Resources'!$A$4:$A$103")</formula1>
    </dataValidation>
    <dataValidation sqref="H7:I506" showDropDown="0" showInputMessage="1" showErrorMessage="1" allowBlank="0" errorTitle="Invalid Time" error="Enter a time from 12:00 AM through 11:59 PM." promptTitle="Scheduled Time" prompt="Enter a valid scheduled time." type="time" operator="between">
      <formula1>TIME(0,0,0)</formula1>
      <formula2>TIME(23,59,59)</formula2>
    </dataValidation>
    <dataValidation sqref="K7:K506" showDropDown="0" showInputMessage="1" showErrorMessage="1" allowBlank="0" errorTitle="Invalid Driver ID" error="Select a Driver ID from the available list." promptTitle="Driver ID" prompt="Select a driver or leave blank while assignment is pending." type="list">
      <formula1>INDIRECT("'Resources'!$J$4:$J$103")</formula1>
    </dataValidation>
    <dataValidation sqref="M7:M506" showDropDown="0" showInputMessage="1" showErrorMessage="1" allowBlank="0" errorTitle="Invalid Vehicle ID" error="Select a Vehicle ID from the available list." promptTitle="Vehicle ID" prompt="Select a vehicle or leave blank while assignment is pending." type="list">
      <formula1>INDIRECT("'Resources'!$Q$4:$Q$103")</formula1>
    </dataValidation>
    <dataValidation sqref="S7:S506" showDropDown="0" showInputMessage="1" showErrorMessage="1" allowBlank="0" errorTitle="Invalid Status" error="Select a status from the available list." promptTitle="Route Status" prompt="Select the current schedule status." type="list">
      <formula1>INDIRECT("'Settings'!$F$4:$F$8")</formula1>
    </dataValidation>
    <dataValidation sqref="T7:T506" showDropDown="0" showInputMessage="1" showErrorMessage="1" allowBlank="0" errorTitle="Notes Too Long" error="Dispatch Notes must contain 250 characters or fewer." promptTitle="Dispatch Notes" prompt="Enter up to 250 characters of operational notes." type="textLength" operator="lessThanOrEqual">
      <formula1>250</formula1>
    </dataValidation>
  </dataValidations>
  <pageMargins left="0.25" right="0.25" top="0.4" bottom="0.4" header="0.2" footer="0.2"/>
  <pageSetup orientation="landscape" fitToHeight="0" fitToWidth="1"/>
  <headerFooter>
    <oddHeader/>
    <oddFooter>&amp;CScheduled Route Roster&amp;RPage &amp;P of &amp;N</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tabColor rgb="002A8C82"/>
    <outlinePr summaryBelow="1" summaryRight="1"/>
    <pageSetUpPr fitToPage="1"/>
  </sheetPr>
  <dimension ref="A1:X103"/>
  <sheetViews>
    <sheetView showGridLines="0" workbookViewId="0">
      <pane ySplit="3" topLeftCell="A4" activePane="bottomLeft" state="frozen"/>
      <selection pane="bottomLeft" activeCell="A1" sqref="A1"/>
    </sheetView>
  </sheetViews>
  <sheetFormatPr baseColWidth="8" defaultRowHeight="15"/>
  <cols>
    <col width="12" customWidth="1" min="1" max="1"/>
    <col width="25" customWidth="1" min="2" max="2"/>
    <col width="17" customWidth="1" min="3" max="3"/>
    <col width="28" customWidth="1" min="4" max="4"/>
    <col width="14" customWidth="1" min="5" max="5"/>
    <col width="14" customWidth="1" min="6" max="6"/>
    <col width="16" customWidth="1" min="7" max="7"/>
    <col width="14" customWidth="1" min="8" max="8"/>
    <col width="3" customWidth="1" min="9" max="9"/>
    <col width="12" customWidth="1" min="10" max="10"/>
    <col width="21" customWidth="1" min="11" max="11"/>
    <col width="17" customWidth="1" min="12" max="12"/>
    <col width="16" customWidth="1" min="13" max="13"/>
    <col width="14" customWidth="1" min="14" max="14"/>
    <col width="11" customWidth="1" min="15" max="15"/>
    <col width="3" customWidth="1" min="16" max="16"/>
    <col width="12" customWidth="1" min="17" max="17"/>
    <col width="29" customWidth="1" min="18" max="18"/>
    <col width="16" customWidth="1" min="19" max="19"/>
    <col width="13" customWidth="1" min="20" max="20"/>
    <col width="9" customWidth="1" min="21" max="21"/>
    <col width="10" customWidth="1" min="22" max="22"/>
    <col width="16" customWidth="1" min="23" max="23"/>
    <col width="13" customWidth="1" min="24" max="24"/>
  </cols>
  <sheetData>
    <row r="1">
      <c r="A1" s="1" t="inlineStr">
        <is>
          <t>Routes, Drivers, and Vehicles</t>
        </is>
      </c>
      <c r="B1" s="54" t="n"/>
      <c r="C1" s="54" t="n"/>
      <c r="D1" s="54" t="n"/>
      <c r="E1" s="54" t="n"/>
      <c r="F1" s="54" t="n"/>
      <c r="G1" s="54" t="n"/>
      <c r="H1" s="54" t="n"/>
      <c r="I1" s="54" t="n"/>
      <c r="J1" s="54" t="n"/>
      <c r="K1" s="54" t="n"/>
      <c r="L1" s="54" t="n"/>
      <c r="M1" s="54" t="n"/>
      <c r="N1" s="54" t="n"/>
      <c r="O1" s="54" t="n"/>
      <c r="P1" s="54" t="n"/>
      <c r="Q1" s="54" t="n"/>
      <c r="R1" s="54" t="n"/>
      <c r="S1" s="54" t="n"/>
      <c r="T1" s="54" t="n"/>
      <c r="U1" s="54" t="n"/>
      <c r="V1" s="54" t="n"/>
      <c r="W1" s="54" t="n"/>
      <c r="X1" s="55" t="n"/>
    </row>
    <row r="2" ht="28" customHeight="1">
      <c r="A2" s="3" t="inlineStr">
        <is>
          <t>Maintain route, driver, and vehicle reference information used by the Route Roster.</t>
        </is>
      </c>
    </row>
    <row r="3" ht="36" customHeight="1">
      <c r="A3" s="19" t="inlineStr">
        <is>
          <t>Route ID</t>
        </is>
      </c>
      <c r="B3" s="19" t="inlineStr">
        <is>
          <t>Route Name</t>
        </is>
      </c>
      <c r="C3" s="19" t="inlineStr">
        <is>
          <t>Origin</t>
        </is>
      </c>
      <c r="D3" s="19" t="inlineStr">
        <is>
          <t>Destination</t>
        </is>
      </c>
      <c r="E3" s="19" t="inlineStr">
        <is>
          <t>Default Start</t>
        </is>
      </c>
      <c r="F3" s="19" t="inlineStr">
        <is>
          <t>Default End</t>
        </is>
      </c>
      <c r="G3" s="19" t="inlineStr">
        <is>
          <t>Scheduled Miles</t>
        </is>
      </c>
      <c r="H3" s="19" t="inlineStr">
        <is>
          <t>Planned Stops</t>
        </is>
      </c>
      <c r="J3" s="19" t="inlineStr">
        <is>
          <t>Driver ID</t>
        </is>
      </c>
      <c r="K3" s="19" t="inlineStr">
        <is>
          <t>Driver Name</t>
        </is>
      </c>
      <c r="L3" s="19" t="inlineStr">
        <is>
          <t>Phone</t>
        </is>
      </c>
      <c r="M3" s="19" t="inlineStr">
        <is>
          <t>Home Base</t>
        </is>
      </c>
      <c r="N3" s="19" t="inlineStr">
        <is>
          <t>Hourly Rate</t>
        </is>
      </c>
      <c r="O3" s="19" t="inlineStr">
        <is>
          <t>Active?</t>
        </is>
      </c>
      <c r="Q3" s="19" t="inlineStr">
        <is>
          <t>Vehicle ID</t>
        </is>
      </c>
      <c r="R3" s="19" t="inlineStr">
        <is>
          <t>Unit Description</t>
        </is>
      </c>
      <c r="S3" s="19" t="inlineStr">
        <is>
          <t>Vehicle Type</t>
        </is>
      </c>
      <c r="T3" s="19" t="inlineStr">
        <is>
          <t>Plate</t>
        </is>
      </c>
      <c r="U3" s="19" t="inlineStr">
        <is>
          <t>State</t>
        </is>
      </c>
      <c r="V3" s="19" t="inlineStr">
        <is>
          <t>MPG</t>
        </is>
      </c>
      <c r="W3" s="19" t="inlineStr">
        <is>
          <t>Home Base</t>
        </is>
      </c>
      <c r="X3" s="19" t="inlineStr">
        <is>
          <t>Available?</t>
        </is>
      </c>
    </row>
    <row r="4">
      <c r="A4" s="26" t="inlineStr">
        <is>
          <t>RT-101</t>
        </is>
      </c>
      <c r="B4" s="32" t="inlineStr">
        <is>
          <t>Northside Retail Loop</t>
        </is>
      </c>
      <c r="C4" s="32" t="inlineStr">
        <is>
          <t>Denver Hub</t>
        </is>
      </c>
      <c r="D4" s="32" t="inlineStr">
        <is>
          <t>Thornton, CO</t>
        </is>
      </c>
      <c r="E4" s="28" t="n">
        <v>0.25</v>
      </c>
      <c r="F4" s="28" t="n">
        <v>0.4166666666666667</v>
      </c>
      <c r="G4" s="59" t="n">
        <v>46</v>
      </c>
      <c r="H4" s="34" t="n">
        <v>12</v>
      </c>
      <c r="J4" s="26" t="inlineStr">
        <is>
          <t>D-001</t>
        </is>
      </c>
      <c r="K4" s="32" t="inlineStr">
        <is>
          <t>Marcus Reed</t>
        </is>
      </c>
      <c r="L4" s="35" t="inlineStr">
        <is>
          <t>303-555-0142</t>
        </is>
      </c>
      <c r="M4" s="32" t="inlineStr">
        <is>
          <t>Denver Hub</t>
        </is>
      </c>
      <c r="N4" s="60" t="n">
        <v>24.5</v>
      </c>
      <c r="O4" s="26" t="inlineStr">
        <is>
          <t>Yes</t>
        </is>
      </c>
      <c r="Q4" s="26" t="inlineStr">
        <is>
          <t>V-101</t>
        </is>
      </c>
      <c r="R4" s="32" t="inlineStr">
        <is>
          <t>2023 Ford Transit 250</t>
        </is>
      </c>
      <c r="S4" s="32" t="inlineStr">
        <is>
          <t>Cargo Van</t>
        </is>
      </c>
      <c r="T4" s="26" t="inlineStr">
        <is>
          <t>FLT-101</t>
        </is>
      </c>
      <c r="U4" s="26" t="inlineStr">
        <is>
          <t>CO</t>
        </is>
      </c>
      <c r="V4" s="61" t="n">
        <v>17.5</v>
      </c>
      <c r="W4" s="32" t="inlineStr">
        <is>
          <t>Denver Hub</t>
        </is>
      </c>
      <c r="X4" s="26" t="inlineStr">
        <is>
          <t>Yes</t>
        </is>
      </c>
    </row>
    <row r="5">
      <c r="A5" s="26" t="inlineStr">
        <is>
          <t>RT-102</t>
        </is>
      </c>
      <c r="B5" s="32" t="inlineStr">
        <is>
          <t>Airport Supply Run</t>
        </is>
      </c>
      <c r="C5" s="32" t="inlineStr">
        <is>
          <t>Denver Hub</t>
        </is>
      </c>
      <c r="D5" s="32" t="inlineStr">
        <is>
          <t>Denver International Airport</t>
        </is>
      </c>
      <c r="E5" s="28" t="n">
        <v>0.2916666666666667</v>
      </c>
      <c r="F5" s="28" t="n">
        <v>0.4583333333333333</v>
      </c>
      <c r="G5" s="59" t="n">
        <v>38</v>
      </c>
      <c r="H5" s="34" t="n">
        <v>6</v>
      </c>
      <c r="J5" s="26" t="inlineStr">
        <is>
          <t>D-002</t>
        </is>
      </c>
      <c r="K5" s="32" t="inlineStr">
        <is>
          <t>Elena Torres</t>
        </is>
      </c>
      <c r="L5" s="35" t="inlineStr">
        <is>
          <t>303-555-0187</t>
        </is>
      </c>
      <c r="M5" s="32" t="inlineStr">
        <is>
          <t>Denver Hub</t>
        </is>
      </c>
      <c r="N5" s="60" t="n">
        <v>25.25</v>
      </c>
      <c r="O5" s="26" t="inlineStr">
        <is>
          <t>Yes</t>
        </is>
      </c>
      <c r="Q5" s="26" t="inlineStr">
        <is>
          <t>V-102</t>
        </is>
      </c>
      <c r="R5" s="32" t="inlineStr">
        <is>
          <t>2022 Freightliner M2</t>
        </is>
      </c>
      <c r="S5" s="32" t="inlineStr">
        <is>
          <t>Box Truck</t>
        </is>
      </c>
      <c r="T5" s="26" t="inlineStr">
        <is>
          <t>FLT-102</t>
        </is>
      </c>
      <c r="U5" s="26" t="inlineStr">
        <is>
          <t>CO</t>
        </is>
      </c>
      <c r="V5" s="61" t="n">
        <v>9.5</v>
      </c>
      <c r="W5" s="32" t="inlineStr">
        <is>
          <t>Denver Hub</t>
        </is>
      </c>
      <c r="X5" s="26" t="inlineStr">
        <is>
          <t>Yes</t>
        </is>
      </c>
    </row>
    <row r="6">
      <c r="A6" s="26" t="inlineStr">
        <is>
          <t>RT-103</t>
        </is>
      </c>
      <c r="B6" s="32" t="inlineStr">
        <is>
          <t>Boulder Service Loop</t>
        </is>
      </c>
      <c r="C6" s="32" t="inlineStr">
        <is>
          <t>Denver Hub</t>
        </is>
      </c>
      <c r="D6" s="32" t="inlineStr">
        <is>
          <t>Boulder, CO</t>
        </is>
      </c>
      <c r="E6" s="28" t="n">
        <v>0.375</v>
      </c>
      <c r="F6" s="28" t="n">
        <v>0.5416666666666666</v>
      </c>
      <c r="G6" s="59" t="n">
        <v>64</v>
      </c>
      <c r="H6" s="34" t="n">
        <v>10</v>
      </c>
      <c r="J6" s="26" t="inlineStr">
        <is>
          <t>D-003</t>
        </is>
      </c>
      <c r="K6" s="32" t="inlineStr">
        <is>
          <t>Jamal Brooks</t>
        </is>
      </c>
      <c r="L6" s="35" t="inlineStr">
        <is>
          <t>303-555-0129</t>
        </is>
      </c>
      <c r="M6" s="32" t="inlineStr">
        <is>
          <t>Denver Hub</t>
        </is>
      </c>
      <c r="N6" s="60" t="n">
        <v>23.75</v>
      </c>
      <c r="O6" s="26" t="inlineStr">
        <is>
          <t>Yes</t>
        </is>
      </c>
      <c r="Q6" s="26" t="inlineStr">
        <is>
          <t>V-103</t>
        </is>
      </c>
      <c r="R6" s="32" t="inlineStr">
        <is>
          <t>2024 Ram ProMaster 2500</t>
        </is>
      </c>
      <c r="S6" s="32" t="inlineStr">
        <is>
          <t>Cargo Van</t>
        </is>
      </c>
      <c r="T6" s="26" t="inlineStr">
        <is>
          <t>FLT-103</t>
        </is>
      </c>
      <c r="U6" s="26" t="inlineStr">
        <is>
          <t>CO</t>
        </is>
      </c>
      <c r="V6" s="61" t="n">
        <v>16</v>
      </c>
      <c r="W6" s="32" t="inlineStr">
        <is>
          <t>Denver Hub</t>
        </is>
      </c>
      <c r="X6" s="26" t="inlineStr">
        <is>
          <t>Yes</t>
        </is>
      </c>
    </row>
    <row r="7">
      <c r="A7" s="26" t="inlineStr">
        <is>
          <t>RT-104</t>
        </is>
      </c>
      <c r="B7" s="32" t="inlineStr">
        <is>
          <t>South Metro Delivery</t>
        </is>
      </c>
      <c r="C7" s="32" t="inlineStr">
        <is>
          <t>Denver Hub</t>
        </is>
      </c>
      <c r="D7" s="32" t="inlineStr">
        <is>
          <t>Centennial, CO</t>
        </is>
      </c>
      <c r="E7" s="28" t="n">
        <v>0.2916666666666667</v>
      </c>
      <c r="F7" s="28" t="n">
        <v>0.5</v>
      </c>
      <c r="G7" s="59" t="n">
        <v>52</v>
      </c>
      <c r="H7" s="34" t="n">
        <v>14</v>
      </c>
      <c r="J7" s="26" t="inlineStr">
        <is>
          <t>D-004</t>
        </is>
      </c>
      <c r="K7" s="32" t="inlineStr">
        <is>
          <t>Claire Nguyen</t>
        </is>
      </c>
      <c r="L7" s="35" t="inlineStr">
        <is>
          <t>303-555-0166</t>
        </is>
      </c>
      <c r="M7" s="32" t="inlineStr">
        <is>
          <t>Denver Hub</t>
        </is>
      </c>
      <c r="N7" s="60" t="n">
        <v>26</v>
      </c>
      <c r="O7" s="26" t="inlineStr">
        <is>
          <t>Yes</t>
        </is>
      </c>
      <c r="Q7" s="26" t="inlineStr">
        <is>
          <t>V-104</t>
        </is>
      </c>
      <c r="R7" s="32" t="inlineStr">
        <is>
          <t>2021 Isuzu NPR-HD</t>
        </is>
      </c>
      <c r="S7" s="32" t="inlineStr">
        <is>
          <t>Box Truck</t>
        </is>
      </c>
      <c r="T7" s="26" t="inlineStr">
        <is>
          <t>FLT-104</t>
        </is>
      </c>
      <c r="U7" s="26" t="inlineStr">
        <is>
          <t>CO</t>
        </is>
      </c>
      <c r="V7" s="61" t="n">
        <v>10.2</v>
      </c>
      <c r="W7" s="32" t="inlineStr">
        <is>
          <t>Denver Hub</t>
        </is>
      </c>
      <c r="X7" s="26" t="inlineStr">
        <is>
          <t>Yes</t>
        </is>
      </c>
    </row>
    <row r="8">
      <c r="A8" s="26" t="inlineStr">
        <is>
          <t>RT-105</t>
        </is>
      </c>
      <c r="B8" s="32" t="inlineStr">
        <is>
          <t>Mountain Parts Shuttle</t>
        </is>
      </c>
      <c r="C8" s="32" t="inlineStr">
        <is>
          <t>Denver Hub</t>
        </is>
      </c>
      <c r="D8" s="32" t="inlineStr">
        <is>
          <t>Golden, CO</t>
        </is>
      </c>
      <c r="E8" s="28" t="n">
        <v>0.3333333333333333</v>
      </c>
      <c r="F8" s="28" t="n">
        <v>0.4791666666666667</v>
      </c>
      <c r="G8" s="59" t="n">
        <v>41</v>
      </c>
      <c r="H8" s="34" t="n">
        <v>5</v>
      </c>
      <c r="J8" s="26" t="inlineStr">
        <is>
          <t>D-005</t>
        </is>
      </c>
      <c r="K8" s="32" t="inlineStr">
        <is>
          <t>Owen Parker</t>
        </is>
      </c>
      <c r="L8" s="35" t="inlineStr">
        <is>
          <t>303-555-0194</t>
        </is>
      </c>
      <c r="M8" s="32" t="inlineStr">
        <is>
          <t>Denver Hub</t>
        </is>
      </c>
      <c r="N8" s="60" t="n">
        <v>24</v>
      </c>
      <c r="O8" s="26" t="inlineStr">
        <is>
          <t>Yes</t>
        </is>
      </c>
      <c r="Q8" s="26" t="inlineStr">
        <is>
          <t>V-105</t>
        </is>
      </c>
      <c r="R8" s="32" t="inlineStr">
        <is>
          <t>2020 Chevrolet Express 2500</t>
        </is>
      </c>
      <c r="S8" s="32" t="inlineStr">
        <is>
          <t>Cargo Van</t>
        </is>
      </c>
      <c r="T8" s="26" t="inlineStr">
        <is>
          <t>FLT-105</t>
        </is>
      </c>
      <c r="U8" s="26" t="inlineStr">
        <is>
          <t>CO</t>
        </is>
      </c>
      <c r="V8" s="61" t="n">
        <v>15</v>
      </c>
      <c r="W8" s="32" t="inlineStr">
        <is>
          <t>Denver Hub</t>
        </is>
      </c>
      <c r="X8" s="26" t="inlineStr">
        <is>
          <t>Yes</t>
        </is>
      </c>
    </row>
    <row r="9">
      <c r="A9" s="26" t="inlineStr">
        <is>
          <t>RT-106</t>
        </is>
      </c>
      <c r="B9" s="32" t="inlineStr">
        <is>
          <t>Front Range Express</t>
        </is>
      </c>
      <c r="C9" s="32" t="inlineStr">
        <is>
          <t>Denver Hub</t>
        </is>
      </c>
      <c r="D9" s="32" t="inlineStr">
        <is>
          <t>Colorado Springs, CO</t>
        </is>
      </c>
      <c r="E9" s="28" t="n">
        <v>0.2291666666666667</v>
      </c>
      <c r="F9" s="28" t="n">
        <v>0.6041666666666666</v>
      </c>
      <c r="G9" s="59" t="n">
        <v>142</v>
      </c>
      <c r="H9" s="34" t="n">
        <v>8</v>
      </c>
      <c r="J9" s="26" t="inlineStr">
        <is>
          <t>D-006</t>
        </is>
      </c>
      <c r="K9" s="32" t="inlineStr">
        <is>
          <t>Nina Patel</t>
        </is>
      </c>
      <c r="L9" s="35" t="inlineStr">
        <is>
          <t>303-555-0118</t>
        </is>
      </c>
      <c r="M9" s="32" t="inlineStr">
        <is>
          <t>Denver Hub</t>
        </is>
      </c>
      <c r="N9" s="60" t="n">
        <v>25.5</v>
      </c>
      <c r="O9" s="26" t="inlineStr">
        <is>
          <t>No</t>
        </is>
      </c>
      <c r="Q9" s="26" t="inlineStr">
        <is>
          <t>V-106</t>
        </is>
      </c>
      <c r="R9" s="32" t="inlineStr">
        <is>
          <t>2019 Hino 268</t>
        </is>
      </c>
      <c r="S9" s="32" t="inlineStr">
        <is>
          <t>Box Truck</t>
        </is>
      </c>
      <c r="T9" s="26" t="inlineStr">
        <is>
          <t>FLT-106</t>
        </is>
      </c>
      <c r="U9" s="26" t="inlineStr">
        <is>
          <t>CO</t>
        </is>
      </c>
      <c r="V9" s="61" t="n">
        <v>8.800000000000001</v>
      </c>
      <c r="W9" s="32" t="inlineStr">
        <is>
          <t>Denver Hub</t>
        </is>
      </c>
      <c r="X9" s="26" t="inlineStr">
        <is>
          <t>No</t>
        </is>
      </c>
    </row>
    <row r="10">
      <c r="A10" s="26" t="n"/>
      <c r="B10" s="32" t="n"/>
      <c r="C10" s="32" t="n"/>
      <c r="D10" s="32" t="n"/>
      <c r="E10" s="28" t="n"/>
      <c r="F10" s="28" t="n"/>
      <c r="G10" s="59" t="n"/>
      <c r="H10" s="34" t="n"/>
      <c r="J10" s="26" t="n"/>
      <c r="K10" s="32" t="n"/>
      <c r="L10" s="35" t="n"/>
      <c r="M10" s="32" t="n"/>
      <c r="N10" s="60" t="n"/>
      <c r="O10" s="26" t="n"/>
      <c r="Q10" s="26" t="n"/>
      <c r="R10" s="32" t="n"/>
      <c r="S10" s="32" t="n"/>
      <c r="T10" s="26" t="n"/>
      <c r="U10" s="26" t="n"/>
      <c r="V10" s="61" t="n"/>
      <c r="W10" s="32" t="n"/>
      <c r="X10" s="26" t="n"/>
    </row>
    <row r="11">
      <c r="A11" s="26" t="n"/>
      <c r="B11" s="32" t="n"/>
      <c r="C11" s="32" t="n"/>
      <c r="D11" s="32" t="n"/>
      <c r="E11" s="28" t="n"/>
      <c r="F11" s="28" t="n"/>
      <c r="G11" s="59" t="n"/>
      <c r="H11" s="34" t="n"/>
      <c r="J11" s="26" t="n"/>
      <c r="K11" s="32" t="n"/>
      <c r="L11" s="35" t="n"/>
      <c r="M11" s="32" t="n"/>
      <c r="N11" s="60" t="n"/>
      <c r="O11" s="26" t="n"/>
      <c r="Q11" s="26" t="n"/>
      <c r="R11" s="32" t="n"/>
      <c r="S11" s="32" t="n"/>
      <c r="T11" s="26" t="n"/>
      <c r="U11" s="26" t="n"/>
      <c r="V11" s="61" t="n"/>
      <c r="W11" s="32" t="n"/>
      <c r="X11" s="26" t="n"/>
    </row>
    <row r="12">
      <c r="A12" s="26" t="n"/>
      <c r="B12" s="32" t="n"/>
      <c r="C12" s="32" t="n"/>
      <c r="D12" s="32" t="n"/>
      <c r="E12" s="28" t="n"/>
      <c r="F12" s="28" t="n"/>
      <c r="G12" s="59" t="n"/>
      <c r="H12" s="34" t="n"/>
      <c r="J12" s="26" t="n"/>
      <c r="K12" s="32" t="n"/>
      <c r="L12" s="35" t="n"/>
      <c r="M12" s="32" t="n"/>
      <c r="N12" s="60" t="n"/>
      <c r="O12" s="26" t="n"/>
      <c r="Q12" s="26" t="n"/>
      <c r="R12" s="32" t="n"/>
      <c r="S12" s="32" t="n"/>
      <c r="T12" s="26" t="n"/>
      <c r="U12" s="26" t="n"/>
      <c r="V12" s="61" t="n"/>
      <c r="W12" s="32" t="n"/>
      <c r="X12" s="26" t="n"/>
    </row>
    <row r="13">
      <c r="A13" s="26" t="n"/>
      <c r="B13" s="32" t="n"/>
      <c r="C13" s="32" t="n"/>
      <c r="D13" s="32" t="n"/>
      <c r="E13" s="28" t="n"/>
      <c r="F13" s="28" t="n"/>
      <c r="G13" s="59" t="n"/>
      <c r="H13" s="34" t="n"/>
      <c r="J13" s="26" t="n"/>
      <c r="K13" s="32" t="n"/>
      <c r="L13" s="35" t="n"/>
      <c r="M13" s="32" t="n"/>
      <c r="N13" s="60" t="n"/>
      <c r="O13" s="26" t="n"/>
      <c r="Q13" s="26" t="n"/>
      <c r="R13" s="32" t="n"/>
      <c r="S13" s="32" t="n"/>
      <c r="T13" s="26" t="n"/>
      <c r="U13" s="26" t="n"/>
      <c r="V13" s="61" t="n"/>
      <c r="W13" s="32" t="n"/>
      <c r="X13" s="26" t="n"/>
    </row>
    <row r="14">
      <c r="A14" s="26" t="n"/>
      <c r="B14" s="32" t="n"/>
      <c r="C14" s="32" t="n"/>
      <c r="D14" s="32" t="n"/>
      <c r="E14" s="28" t="n"/>
      <c r="F14" s="28" t="n"/>
      <c r="G14" s="59" t="n"/>
      <c r="H14" s="34" t="n"/>
      <c r="J14" s="26" t="n"/>
      <c r="K14" s="32" t="n"/>
      <c r="L14" s="35" t="n"/>
      <c r="M14" s="32" t="n"/>
      <c r="N14" s="60" t="n"/>
      <c r="O14" s="26" t="n"/>
      <c r="Q14" s="26" t="n"/>
      <c r="R14" s="32" t="n"/>
      <c r="S14" s="32" t="n"/>
      <c r="T14" s="26" t="n"/>
      <c r="U14" s="26" t="n"/>
      <c r="V14" s="61" t="n"/>
      <c r="W14" s="32" t="n"/>
      <c r="X14" s="26" t="n"/>
    </row>
    <row r="15">
      <c r="A15" s="26" t="n"/>
      <c r="B15" s="32" t="n"/>
      <c r="C15" s="32" t="n"/>
      <c r="D15" s="32" t="n"/>
      <c r="E15" s="28" t="n"/>
      <c r="F15" s="28" t="n"/>
      <c r="G15" s="59" t="n"/>
      <c r="H15" s="34" t="n"/>
      <c r="J15" s="26" t="n"/>
      <c r="K15" s="32" t="n"/>
      <c r="L15" s="35" t="n"/>
      <c r="M15" s="32" t="n"/>
      <c r="N15" s="60" t="n"/>
      <c r="O15" s="26" t="n"/>
      <c r="Q15" s="26" t="n"/>
      <c r="R15" s="32" t="n"/>
      <c r="S15" s="32" t="n"/>
      <c r="T15" s="26" t="n"/>
      <c r="U15" s="26" t="n"/>
      <c r="V15" s="61" t="n"/>
      <c r="W15" s="32" t="n"/>
      <c r="X15" s="26" t="n"/>
    </row>
    <row r="16">
      <c r="A16" s="26" t="n"/>
      <c r="B16" s="32" t="n"/>
      <c r="C16" s="32" t="n"/>
      <c r="D16" s="32" t="n"/>
      <c r="E16" s="28" t="n"/>
      <c r="F16" s="28" t="n"/>
      <c r="G16" s="59" t="n"/>
      <c r="H16" s="34" t="n"/>
      <c r="J16" s="26" t="n"/>
      <c r="K16" s="32" t="n"/>
      <c r="L16" s="35" t="n"/>
      <c r="M16" s="32" t="n"/>
      <c r="N16" s="60" t="n"/>
      <c r="O16" s="26" t="n"/>
      <c r="Q16" s="26" t="n"/>
      <c r="R16" s="32" t="n"/>
      <c r="S16" s="32" t="n"/>
      <c r="T16" s="26" t="n"/>
      <c r="U16" s="26" t="n"/>
      <c r="V16" s="61" t="n"/>
      <c r="W16" s="32" t="n"/>
      <c r="X16" s="26" t="n"/>
    </row>
    <row r="17">
      <c r="A17" s="26" t="n"/>
      <c r="B17" s="32" t="n"/>
      <c r="C17" s="32" t="n"/>
      <c r="D17" s="32" t="n"/>
      <c r="E17" s="28" t="n"/>
      <c r="F17" s="28" t="n"/>
      <c r="G17" s="59" t="n"/>
      <c r="H17" s="34" t="n"/>
      <c r="J17" s="26" t="n"/>
      <c r="K17" s="32" t="n"/>
      <c r="L17" s="35" t="n"/>
      <c r="M17" s="32" t="n"/>
      <c r="N17" s="60" t="n"/>
      <c r="O17" s="26" t="n"/>
      <c r="Q17" s="26" t="n"/>
      <c r="R17" s="32" t="n"/>
      <c r="S17" s="32" t="n"/>
      <c r="T17" s="26" t="n"/>
      <c r="U17" s="26" t="n"/>
      <c r="V17" s="61" t="n"/>
      <c r="W17" s="32" t="n"/>
      <c r="X17" s="26" t="n"/>
    </row>
    <row r="18">
      <c r="A18" s="26" t="n"/>
      <c r="B18" s="32" t="n"/>
      <c r="C18" s="32" t="n"/>
      <c r="D18" s="32" t="n"/>
      <c r="E18" s="28" t="n"/>
      <c r="F18" s="28" t="n"/>
      <c r="G18" s="59" t="n"/>
      <c r="H18" s="34" t="n"/>
      <c r="J18" s="26" t="n"/>
      <c r="K18" s="32" t="n"/>
      <c r="L18" s="35" t="n"/>
      <c r="M18" s="32" t="n"/>
      <c r="N18" s="60" t="n"/>
      <c r="O18" s="26" t="n"/>
      <c r="Q18" s="26" t="n"/>
      <c r="R18" s="32" t="n"/>
      <c r="S18" s="32" t="n"/>
      <c r="T18" s="26" t="n"/>
      <c r="U18" s="26" t="n"/>
      <c r="V18" s="61" t="n"/>
      <c r="W18" s="32" t="n"/>
      <c r="X18" s="26" t="n"/>
    </row>
    <row r="19">
      <c r="A19" s="26" t="n"/>
      <c r="B19" s="32" t="n"/>
      <c r="C19" s="32" t="n"/>
      <c r="D19" s="32" t="n"/>
      <c r="E19" s="28" t="n"/>
      <c r="F19" s="28" t="n"/>
      <c r="G19" s="59" t="n"/>
      <c r="H19" s="34" t="n"/>
      <c r="J19" s="26" t="n"/>
      <c r="K19" s="32" t="n"/>
      <c r="L19" s="35" t="n"/>
      <c r="M19" s="32" t="n"/>
      <c r="N19" s="60" t="n"/>
      <c r="O19" s="26" t="n"/>
      <c r="Q19" s="26" t="n"/>
      <c r="R19" s="32" t="n"/>
      <c r="S19" s="32" t="n"/>
      <c r="T19" s="26" t="n"/>
      <c r="U19" s="26" t="n"/>
      <c r="V19" s="61" t="n"/>
      <c r="W19" s="32" t="n"/>
      <c r="X19" s="26" t="n"/>
    </row>
    <row r="20">
      <c r="A20" s="26" t="n"/>
      <c r="B20" s="32" t="n"/>
      <c r="C20" s="32" t="n"/>
      <c r="D20" s="32" t="n"/>
      <c r="E20" s="28" t="n"/>
      <c r="F20" s="28" t="n"/>
      <c r="G20" s="59" t="n"/>
      <c r="H20" s="34" t="n"/>
      <c r="J20" s="26" t="n"/>
      <c r="K20" s="32" t="n"/>
      <c r="L20" s="35" t="n"/>
      <c r="M20" s="32" t="n"/>
      <c r="N20" s="60" t="n"/>
      <c r="O20" s="26" t="n"/>
      <c r="Q20" s="26" t="n"/>
      <c r="R20" s="32" t="n"/>
      <c r="S20" s="32" t="n"/>
      <c r="T20" s="26" t="n"/>
      <c r="U20" s="26" t="n"/>
      <c r="V20" s="61" t="n"/>
      <c r="W20" s="32" t="n"/>
      <c r="X20" s="26" t="n"/>
    </row>
    <row r="21">
      <c r="A21" s="26" t="n"/>
      <c r="B21" s="32" t="n"/>
      <c r="C21" s="32" t="n"/>
      <c r="D21" s="32" t="n"/>
      <c r="E21" s="28" t="n"/>
      <c r="F21" s="28" t="n"/>
      <c r="G21" s="59" t="n"/>
      <c r="H21" s="34" t="n"/>
      <c r="J21" s="26" t="n"/>
      <c r="K21" s="32" t="n"/>
      <c r="L21" s="35" t="n"/>
      <c r="M21" s="32" t="n"/>
      <c r="N21" s="60" t="n"/>
      <c r="O21" s="26" t="n"/>
      <c r="Q21" s="26" t="n"/>
      <c r="R21" s="32" t="n"/>
      <c r="S21" s="32" t="n"/>
      <c r="T21" s="26" t="n"/>
      <c r="U21" s="26" t="n"/>
      <c r="V21" s="61" t="n"/>
      <c r="W21" s="32" t="n"/>
      <c r="X21" s="26" t="n"/>
    </row>
    <row r="22">
      <c r="A22" s="26" t="n"/>
      <c r="B22" s="32" t="n"/>
      <c r="C22" s="32" t="n"/>
      <c r="D22" s="32" t="n"/>
      <c r="E22" s="28" t="n"/>
      <c r="F22" s="28" t="n"/>
      <c r="G22" s="59" t="n"/>
      <c r="H22" s="34" t="n"/>
      <c r="J22" s="26" t="n"/>
      <c r="K22" s="32" t="n"/>
      <c r="L22" s="35" t="n"/>
      <c r="M22" s="32" t="n"/>
      <c r="N22" s="60" t="n"/>
      <c r="O22" s="26" t="n"/>
      <c r="Q22" s="26" t="n"/>
      <c r="R22" s="32" t="n"/>
      <c r="S22" s="32" t="n"/>
      <c r="T22" s="26" t="n"/>
      <c r="U22" s="26" t="n"/>
      <c r="V22" s="61" t="n"/>
      <c r="W22" s="32" t="n"/>
      <c r="X22" s="26" t="n"/>
    </row>
    <row r="23">
      <c r="A23" s="26" t="n"/>
      <c r="B23" s="32" t="n"/>
      <c r="C23" s="32" t="n"/>
      <c r="D23" s="32" t="n"/>
      <c r="E23" s="28" t="n"/>
      <c r="F23" s="28" t="n"/>
      <c r="G23" s="59" t="n"/>
      <c r="H23" s="34" t="n"/>
      <c r="J23" s="26" t="n"/>
      <c r="K23" s="32" t="n"/>
      <c r="L23" s="35" t="n"/>
      <c r="M23" s="32" t="n"/>
      <c r="N23" s="60" t="n"/>
      <c r="O23" s="26" t="n"/>
      <c r="Q23" s="26" t="n"/>
      <c r="R23" s="32" t="n"/>
      <c r="S23" s="32" t="n"/>
      <c r="T23" s="26" t="n"/>
      <c r="U23" s="26" t="n"/>
      <c r="V23" s="61" t="n"/>
      <c r="W23" s="32" t="n"/>
      <c r="X23" s="26" t="n"/>
    </row>
    <row r="24">
      <c r="A24" s="26" t="n"/>
      <c r="B24" s="32" t="n"/>
      <c r="C24" s="32" t="n"/>
      <c r="D24" s="32" t="n"/>
      <c r="E24" s="28" t="n"/>
      <c r="F24" s="28" t="n"/>
      <c r="G24" s="59" t="n"/>
      <c r="H24" s="34" t="n"/>
      <c r="J24" s="26" t="n"/>
      <c r="K24" s="32" t="n"/>
      <c r="L24" s="35" t="n"/>
      <c r="M24" s="32" t="n"/>
      <c r="N24" s="60" t="n"/>
      <c r="O24" s="26" t="n"/>
      <c r="Q24" s="26" t="n"/>
      <c r="R24" s="32" t="n"/>
      <c r="S24" s="32" t="n"/>
      <c r="T24" s="26" t="n"/>
      <c r="U24" s="26" t="n"/>
      <c r="V24" s="61" t="n"/>
      <c r="W24" s="32" t="n"/>
      <c r="X24" s="26" t="n"/>
    </row>
    <row r="25">
      <c r="A25" s="26" t="n"/>
      <c r="B25" s="32" t="n"/>
      <c r="C25" s="32" t="n"/>
      <c r="D25" s="32" t="n"/>
      <c r="E25" s="28" t="n"/>
      <c r="F25" s="28" t="n"/>
      <c r="G25" s="59" t="n"/>
      <c r="H25" s="34" t="n"/>
      <c r="J25" s="26" t="n"/>
      <c r="K25" s="32" t="n"/>
      <c r="L25" s="35" t="n"/>
      <c r="M25" s="32" t="n"/>
      <c r="N25" s="60" t="n"/>
      <c r="O25" s="26" t="n"/>
      <c r="Q25" s="26" t="n"/>
      <c r="R25" s="32" t="n"/>
      <c r="S25" s="32" t="n"/>
      <c r="T25" s="26" t="n"/>
      <c r="U25" s="26" t="n"/>
      <c r="V25" s="61" t="n"/>
      <c r="W25" s="32" t="n"/>
      <c r="X25" s="26" t="n"/>
    </row>
    <row r="26">
      <c r="A26" s="26" t="n"/>
      <c r="B26" s="32" t="n"/>
      <c r="C26" s="32" t="n"/>
      <c r="D26" s="32" t="n"/>
      <c r="E26" s="28" t="n"/>
      <c r="F26" s="28" t="n"/>
      <c r="G26" s="59" t="n"/>
      <c r="H26" s="34" t="n"/>
      <c r="J26" s="26" t="n"/>
      <c r="K26" s="32" t="n"/>
      <c r="L26" s="35" t="n"/>
      <c r="M26" s="32" t="n"/>
      <c r="N26" s="60" t="n"/>
      <c r="O26" s="26" t="n"/>
      <c r="Q26" s="26" t="n"/>
      <c r="R26" s="32" t="n"/>
      <c r="S26" s="32" t="n"/>
      <c r="T26" s="26" t="n"/>
      <c r="U26" s="26" t="n"/>
      <c r="V26" s="61" t="n"/>
      <c r="W26" s="32" t="n"/>
      <c r="X26" s="26" t="n"/>
    </row>
    <row r="27">
      <c r="A27" s="26" t="n"/>
      <c r="B27" s="32" t="n"/>
      <c r="C27" s="32" t="n"/>
      <c r="D27" s="32" t="n"/>
      <c r="E27" s="28" t="n"/>
      <c r="F27" s="28" t="n"/>
      <c r="G27" s="59" t="n"/>
      <c r="H27" s="34" t="n"/>
      <c r="J27" s="26" t="n"/>
      <c r="K27" s="32" t="n"/>
      <c r="L27" s="35" t="n"/>
      <c r="M27" s="32" t="n"/>
      <c r="N27" s="60" t="n"/>
      <c r="O27" s="26" t="n"/>
      <c r="Q27" s="26" t="n"/>
      <c r="R27" s="32" t="n"/>
      <c r="S27" s="32" t="n"/>
      <c r="T27" s="26" t="n"/>
      <c r="U27" s="26" t="n"/>
      <c r="V27" s="61" t="n"/>
      <c r="W27" s="32" t="n"/>
      <c r="X27" s="26" t="n"/>
    </row>
    <row r="28">
      <c r="A28" s="26" t="n"/>
      <c r="B28" s="32" t="n"/>
      <c r="C28" s="32" t="n"/>
      <c r="D28" s="32" t="n"/>
      <c r="E28" s="28" t="n"/>
      <c r="F28" s="28" t="n"/>
      <c r="G28" s="59" t="n"/>
      <c r="H28" s="34" t="n"/>
      <c r="J28" s="26" t="n"/>
      <c r="K28" s="32" t="n"/>
      <c r="L28" s="35" t="n"/>
      <c r="M28" s="32" t="n"/>
      <c r="N28" s="60" t="n"/>
      <c r="O28" s="26" t="n"/>
      <c r="Q28" s="26" t="n"/>
      <c r="R28" s="32" t="n"/>
      <c r="S28" s="32" t="n"/>
      <c r="T28" s="26" t="n"/>
      <c r="U28" s="26" t="n"/>
      <c r="V28" s="61" t="n"/>
      <c r="W28" s="32" t="n"/>
      <c r="X28" s="26" t="n"/>
    </row>
    <row r="29">
      <c r="A29" s="26" t="n"/>
      <c r="B29" s="32" t="n"/>
      <c r="C29" s="32" t="n"/>
      <c r="D29" s="32" t="n"/>
      <c r="E29" s="28" t="n"/>
      <c r="F29" s="28" t="n"/>
      <c r="G29" s="59" t="n"/>
      <c r="H29" s="34" t="n"/>
      <c r="J29" s="26" t="n"/>
      <c r="K29" s="32" t="n"/>
      <c r="L29" s="35" t="n"/>
      <c r="M29" s="32" t="n"/>
      <c r="N29" s="60" t="n"/>
      <c r="O29" s="26" t="n"/>
      <c r="Q29" s="26" t="n"/>
      <c r="R29" s="32" t="n"/>
      <c r="S29" s="32" t="n"/>
      <c r="T29" s="26" t="n"/>
      <c r="U29" s="26" t="n"/>
      <c r="V29" s="61" t="n"/>
      <c r="W29" s="32" t="n"/>
      <c r="X29" s="26" t="n"/>
    </row>
    <row r="30">
      <c r="A30" s="26" t="n"/>
      <c r="B30" s="32" t="n"/>
      <c r="C30" s="32" t="n"/>
      <c r="D30" s="32" t="n"/>
      <c r="E30" s="28" t="n"/>
      <c r="F30" s="28" t="n"/>
      <c r="G30" s="59" t="n"/>
      <c r="H30" s="34" t="n"/>
      <c r="J30" s="26" t="n"/>
      <c r="K30" s="32" t="n"/>
      <c r="L30" s="35" t="n"/>
      <c r="M30" s="32" t="n"/>
      <c r="N30" s="60" t="n"/>
      <c r="O30" s="26" t="n"/>
      <c r="Q30" s="26" t="n"/>
      <c r="R30" s="32" t="n"/>
      <c r="S30" s="32" t="n"/>
      <c r="T30" s="26" t="n"/>
      <c r="U30" s="26" t="n"/>
      <c r="V30" s="61" t="n"/>
      <c r="W30" s="32" t="n"/>
      <c r="X30" s="26" t="n"/>
    </row>
    <row r="31">
      <c r="A31" s="26" t="n"/>
      <c r="B31" s="32" t="n"/>
      <c r="C31" s="32" t="n"/>
      <c r="D31" s="32" t="n"/>
      <c r="E31" s="28" t="n"/>
      <c r="F31" s="28" t="n"/>
      <c r="G31" s="59" t="n"/>
      <c r="H31" s="34" t="n"/>
      <c r="J31" s="26" t="n"/>
      <c r="K31" s="32" t="n"/>
      <c r="L31" s="35" t="n"/>
      <c r="M31" s="32" t="n"/>
      <c r="N31" s="60" t="n"/>
      <c r="O31" s="26" t="n"/>
      <c r="Q31" s="26" t="n"/>
      <c r="R31" s="32" t="n"/>
      <c r="S31" s="32" t="n"/>
      <c r="T31" s="26" t="n"/>
      <c r="U31" s="26" t="n"/>
      <c r="V31" s="61" t="n"/>
      <c r="W31" s="32" t="n"/>
      <c r="X31" s="26" t="n"/>
    </row>
    <row r="32">
      <c r="A32" s="26" t="n"/>
      <c r="B32" s="32" t="n"/>
      <c r="C32" s="32" t="n"/>
      <c r="D32" s="32" t="n"/>
      <c r="E32" s="28" t="n"/>
      <c r="F32" s="28" t="n"/>
      <c r="G32" s="59" t="n"/>
      <c r="H32" s="34" t="n"/>
      <c r="J32" s="26" t="n"/>
      <c r="K32" s="32" t="n"/>
      <c r="L32" s="35" t="n"/>
      <c r="M32" s="32" t="n"/>
      <c r="N32" s="60" t="n"/>
      <c r="O32" s="26" t="n"/>
      <c r="Q32" s="26" t="n"/>
      <c r="R32" s="32" t="n"/>
      <c r="S32" s="32" t="n"/>
      <c r="T32" s="26" t="n"/>
      <c r="U32" s="26" t="n"/>
      <c r="V32" s="61" t="n"/>
      <c r="W32" s="32" t="n"/>
      <c r="X32" s="26" t="n"/>
    </row>
    <row r="33">
      <c r="A33" s="26" t="n"/>
      <c r="B33" s="32" t="n"/>
      <c r="C33" s="32" t="n"/>
      <c r="D33" s="32" t="n"/>
      <c r="E33" s="28" t="n"/>
      <c r="F33" s="28" t="n"/>
      <c r="G33" s="59" t="n"/>
      <c r="H33" s="34" t="n"/>
      <c r="J33" s="26" t="n"/>
      <c r="K33" s="32" t="n"/>
      <c r="L33" s="35" t="n"/>
      <c r="M33" s="32" t="n"/>
      <c r="N33" s="60" t="n"/>
      <c r="O33" s="26" t="n"/>
      <c r="Q33" s="26" t="n"/>
      <c r="R33" s="32" t="n"/>
      <c r="S33" s="32" t="n"/>
      <c r="T33" s="26" t="n"/>
      <c r="U33" s="26" t="n"/>
      <c r="V33" s="61" t="n"/>
      <c r="W33" s="32" t="n"/>
      <c r="X33" s="26" t="n"/>
    </row>
    <row r="34">
      <c r="A34" s="26" t="n"/>
      <c r="B34" s="32" t="n"/>
      <c r="C34" s="32" t="n"/>
      <c r="D34" s="32" t="n"/>
      <c r="E34" s="28" t="n"/>
      <c r="F34" s="28" t="n"/>
      <c r="G34" s="59" t="n"/>
      <c r="H34" s="34" t="n"/>
      <c r="J34" s="26" t="n"/>
      <c r="K34" s="32" t="n"/>
      <c r="L34" s="35" t="n"/>
      <c r="M34" s="32" t="n"/>
      <c r="N34" s="60" t="n"/>
      <c r="O34" s="26" t="n"/>
      <c r="Q34" s="26" t="n"/>
      <c r="R34" s="32" t="n"/>
      <c r="S34" s="32" t="n"/>
      <c r="T34" s="26" t="n"/>
      <c r="U34" s="26" t="n"/>
      <c r="V34" s="61" t="n"/>
      <c r="W34" s="32" t="n"/>
      <c r="X34" s="26" t="n"/>
    </row>
    <row r="35">
      <c r="A35" s="26" t="n"/>
      <c r="B35" s="32" t="n"/>
      <c r="C35" s="32" t="n"/>
      <c r="D35" s="32" t="n"/>
      <c r="E35" s="28" t="n"/>
      <c r="F35" s="28" t="n"/>
      <c r="G35" s="59" t="n"/>
      <c r="H35" s="34" t="n"/>
      <c r="J35" s="26" t="n"/>
      <c r="K35" s="32" t="n"/>
      <c r="L35" s="35" t="n"/>
      <c r="M35" s="32" t="n"/>
      <c r="N35" s="60" t="n"/>
      <c r="O35" s="26" t="n"/>
      <c r="Q35" s="26" t="n"/>
      <c r="R35" s="32" t="n"/>
      <c r="S35" s="32" t="n"/>
      <c r="T35" s="26" t="n"/>
      <c r="U35" s="26" t="n"/>
      <c r="V35" s="61" t="n"/>
      <c r="W35" s="32" t="n"/>
      <c r="X35" s="26" t="n"/>
    </row>
    <row r="36">
      <c r="A36" s="26" t="n"/>
      <c r="B36" s="32" t="n"/>
      <c r="C36" s="32" t="n"/>
      <c r="D36" s="32" t="n"/>
      <c r="E36" s="28" t="n"/>
      <c r="F36" s="28" t="n"/>
      <c r="G36" s="59" t="n"/>
      <c r="H36" s="34" t="n"/>
      <c r="J36" s="26" t="n"/>
      <c r="K36" s="32" t="n"/>
      <c r="L36" s="35" t="n"/>
      <c r="M36" s="32" t="n"/>
      <c r="N36" s="60" t="n"/>
      <c r="O36" s="26" t="n"/>
      <c r="Q36" s="26" t="n"/>
      <c r="R36" s="32" t="n"/>
      <c r="S36" s="32" t="n"/>
      <c r="T36" s="26" t="n"/>
      <c r="U36" s="26" t="n"/>
      <c r="V36" s="61" t="n"/>
      <c r="W36" s="32" t="n"/>
      <c r="X36" s="26" t="n"/>
    </row>
    <row r="37">
      <c r="A37" s="26" t="n"/>
      <c r="B37" s="32" t="n"/>
      <c r="C37" s="32" t="n"/>
      <c r="D37" s="32" t="n"/>
      <c r="E37" s="28" t="n"/>
      <c r="F37" s="28" t="n"/>
      <c r="G37" s="59" t="n"/>
      <c r="H37" s="34" t="n"/>
      <c r="J37" s="26" t="n"/>
      <c r="K37" s="32" t="n"/>
      <c r="L37" s="35" t="n"/>
      <c r="M37" s="32" t="n"/>
      <c r="N37" s="60" t="n"/>
      <c r="O37" s="26" t="n"/>
      <c r="Q37" s="26" t="n"/>
      <c r="R37" s="32" t="n"/>
      <c r="S37" s="32" t="n"/>
      <c r="T37" s="26" t="n"/>
      <c r="U37" s="26" t="n"/>
      <c r="V37" s="61" t="n"/>
      <c r="W37" s="32" t="n"/>
      <c r="X37" s="26" t="n"/>
    </row>
    <row r="38">
      <c r="A38" s="26" t="n"/>
      <c r="B38" s="32" t="n"/>
      <c r="C38" s="32" t="n"/>
      <c r="D38" s="32" t="n"/>
      <c r="E38" s="28" t="n"/>
      <c r="F38" s="28" t="n"/>
      <c r="G38" s="59" t="n"/>
      <c r="H38" s="34" t="n"/>
      <c r="J38" s="26" t="n"/>
      <c r="K38" s="32" t="n"/>
      <c r="L38" s="35" t="n"/>
      <c r="M38" s="32" t="n"/>
      <c r="N38" s="60" t="n"/>
      <c r="O38" s="26" t="n"/>
      <c r="Q38" s="26" t="n"/>
      <c r="R38" s="32" t="n"/>
      <c r="S38" s="32" t="n"/>
      <c r="T38" s="26" t="n"/>
      <c r="U38" s="26" t="n"/>
      <c r="V38" s="61" t="n"/>
      <c r="W38" s="32" t="n"/>
      <c r="X38" s="26" t="n"/>
    </row>
    <row r="39">
      <c r="A39" s="26" t="n"/>
      <c r="B39" s="32" t="n"/>
      <c r="C39" s="32" t="n"/>
      <c r="D39" s="32" t="n"/>
      <c r="E39" s="28" t="n"/>
      <c r="F39" s="28" t="n"/>
      <c r="G39" s="59" t="n"/>
      <c r="H39" s="34" t="n"/>
      <c r="J39" s="26" t="n"/>
      <c r="K39" s="32" t="n"/>
      <c r="L39" s="35" t="n"/>
      <c r="M39" s="32" t="n"/>
      <c r="N39" s="60" t="n"/>
      <c r="O39" s="26" t="n"/>
      <c r="Q39" s="26" t="n"/>
      <c r="R39" s="32" t="n"/>
      <c r="S39" s="32" t="n"/>
      <c r="T39" s="26" t="n"/>
      <c r="U39" s="26" t="n"/>
      <c r="V39" s="61" t="n"/>
      <c r="W39" s="32" t="n"/>
      <c r="X39" s="26" t="n"/>
    </row>
    <row r="40">
      <c r="A40" s="26" t="n"/>
      <c r="B40" s="32" t="n"/>
      <c r="C40" s="32" t="n"/>
      <c r="D40" s="32" t="n"/>
      <c r="E40" s="28" t="n"/>
      <c r="F40" s="28" t="n"/>
      <c r="G40" s="59" t="n"/>
      <c r="H40" s="34" t="n"/>
      <c r="J40" s="26" t="n"/>
      <c r="K40" s="32" t="n"/>
      <c r="L40" s="35" t="n"/>
      <c r="M40" s="32" t="n"/>
      <c r="N40" s="60" t="n"/>
      <c r="O40" s="26" t="n"/>
      <c r="Q40" s="26" t="n"/>
      <c r="R40" s="32" t="n"/>
      <c r="S40" s="32" t="n"/>
      <c r="T40" s="26" t="n"/>
      <c r="U40" s="26" t="n"/>
      <c r="V40" s="61" t="n"/>
      <c r="W40" s="32" t="n"/>
      <c r="X40" s="26" t="n"/>
    </row>
    <row r="41">
      <c r="A41" s="26" t="n"/>
      <c r="B41" s="32" t="n"/>
      <c r="C41" s="32" t="n"/>
      <c r="D41" s="32" t="n"/>
      <c r="E41" s="28" t="n"/>
      <c r="F41" s="28" t="n"/>
      <c r="G41" s="59" t="n"/>
      <c r="H41" s="34" t="n"/>
      <c r="J41" s="26" t="n"/>
      <c r="K41" s="32" t="n"/>
      <c r="L41" s="35" t="n"/>
      <c r="M41" s="32" t="n"/>
      <c r="N41" s="60" t="n"/>
      <c r="O41" s="26" t="n"/>
      <c r="Q41" s="26" t="n"/>
      <c r="R41" s="32" t="n"/>
      <c r="S41" s="32" t="n"/>
      <c r="T41" s="26" t="n"/>
      <c r="U41" s="26" t="n"/>
      <c r="V41" s="61" t="n"/>
      <c r="W41" s="32" t="n"/>
      <c r="X41" s="26" t="n"/>
    </row>
    <row r="42">
      <c r="A42" s="26" t="n"/>
      <c r="B42" s="32" t="n"/>
      <c r="C42" s="32" t="n"/>
      <c r="D42" s="32" t="n"/>
      <c r="E42" s="28" t="n"/>
      <c r="F42" s="28" t="n"/>
      <c r="G42" s="59" t="n"/>
      <c r="H42" s="34" t="n"/>
      <c r="J42" s="26" t="n"/>
      <c r="K42" s="32" t="n"/>
      <c r="L42" s="35" t="n"/>
      <c r="M42" s="32" t="n"/>
      <c r="N42" s="60" t="n"/>
      <c r="O42" s="26" t="n"/>
      <c r="Q42" s="26" t="n"/>
      <c r="R42" s="32" t="n"/>
      <c r="S42" s="32" t="n"/>
      <c r="T42" s="26" t="n"/>
      <c r="U42" s="26" t="n"/>
      <c r="V42" s="61" t="n"/>
      <c r="W42" s="32" t="n"/>
      <c r="X42" s="26" t="n"/>
    </row>
    <row r="43">
      <c r="A43" s="26" t="n"/>
      <c r="B43" s="32" t="n"/>
      <c r="C43" s="32" t="n"/>
      <c r="D43" s="32" t="n"/>
      <c r="E43" s="28" t="n"/>
      <c r="F43" s="28" t="n"/>
      <c r="G43" s="59" t="n"/>
      <c r="H43" s="34" t="n"/>
      <c r="J43" s="26" t="n"/>
      <c r="K43" s="32" t="n"/>
      <c r="L43" s="35" t="n"/>
      <c r="M43" s="32" t="n"/>
      <c r="N43" s="60" t="n"/>
      <c r="O43" s="26" t="n"/>
      <c r="Q43" s="26" t="n"/>
      <c r="R43" s="32" t="n"/>
      <c r="S43" s="32" t="n"/>
      <c r="T43" s="26" t="n"/>
      <c r="U43" s="26" t="n"/>
      <c r="V43" s="61" t="n"/>
      <c r="W43" s="32" t="n"/>
      <c r="X43" s="26" t="n"/>
    </row>
    <row r="44">
      <c r="A44" s="26" t="n"/>
      <c r="B44" s="32" t="n"/>
      <c r="C44" s="32" t="n"/>
      <c r="D44" s="32" t="n"/>
      <c r="E44" s="28" t="n"/>
      <c r="F44" s="28" t="n"/>
      <c r="G44" s="59" t="n"/>
      <c r="H44" s="34" t="n"/>
      <c r="J44" s="26" t="n"/>
      <c r="K44" s="32" t="n"/>
      <c r="L44" s="35" t="n"/>
      <c r="M44" s="32" t="n"/>
      <c r="N44" s="60" t="n"/>
      <c r="O44" s="26" t="n"/>
      <c r="Q44" s="26" t="n"/>
      <c r="R44" s="32" t="n"/>
      <c r="S44" s="32" t="n"/>
      <c r="T44" s="26" t="n"/>
      <c r="U44" s="26" t="n"/>
      <c r="V44" s="61" t="n"/>
      <c r="W44" s="32" t="n"/>
      <c r="X44" s="26" t="n"/>
    </row>
    <row r="45">
      <c r="A45" s="26" t="n"/>
      <c r="B45" s="32" t="n"/>
      <c r="C45" s="32" t="n"/>
      <c r="D45" s="32" t="n"/>
      <c r="E45" s="28" t="n"/>
      <c r="F45" s="28" t="n"/>
      <c r="G45" s="59" t="n"/>
      <c r="H45" s="34" t="n"/>
      <c r="J45" s="26" t="n"/>
      <c r="K45" s="32" t="n"/>
      <c r="L45" s="35" t="n"/>
      <c r="M45" s="32" t="n"/>
      <c r="N45" s="60" t="n"/>
      <c r="O45" s="26" t="n"/>
      <c r="Q45" s="26" t="n"/>
      <c r="R45" s="32" t="n"/>
      <c r="S45" s="32" t="n"/>
      <c r="T45" s="26" t="n"/>
      <c r="U45" s="26" t="n"/>
      <c r="V45" s="61" t="n"/>
      <c r="W45" s="32" t="n"/>
      <c r="X45" s="26" t="n"/>
    </row>
    <row r="46">
      <c r="A46" s="26" t="n"/>
      <c r="B46" s="32" t="n"/>
      <c r="C46" s="32" t="n"/>
      <c r="D46" s="32" t="n"/>
      <c r="E46" s="28" t="n"/>
      <c r="F46" s="28" t="n"/>
      <c r="G46" s="59" t="n"/>
      <c r="H46" s="34" t="n"/>
      <c r="J46" s="26" t="n"/>
      <c r="K46" s="32" t="n"/>
      <c r="L46" s="35" t="n"/>
      <c r="M46" s="32" t="n"/>
      <c r="N46" s="60" t="n"/>
      <c r="O46" s="26" t="n"/>
      <c r="Q46" s="26" t="n"/>
      <c r="R46" s="32" t="n"/>
      <c r="S46" s="32" t="n"/>
      <c r="T46" s="26" t="n"/>
      <c r="U46" s="26" t="n"/>
      <c r="V46" s="61" t="n"/>
      <c r="W46" s="32" t="n"/>
      <c r="X46" s="26" t="n"/>
    </row>
    <row r="47">
      <c r="A47" s="26" t="n"/>
      <c r="B47" s="32" t="n"/>
      <c r="C47" s="32" t="n"/>
      <c r="D47" s="32" t="n"/>
      <c r="E47" s="28" t="n"/>
      <c r="F47" s="28" t="n"/>
      <c r="G47" s="59" t="n"/>
      <c r="H47" s="34" t="n"/>
      <c r="J47" s="26" t="n"/>
      <c r="K47" s="32" t="n"/>
      <c r="L47" s="35" t="n"/>
      <c r="M47" s="32" t="n"/>
      <c r="N47" s="60" t="n"/>
      <c r="O47" s="26" t="n"/>
      <c r="Q47" s="26" t="n"/>
      <c r="R47" s="32" t="n"/>
      <c r="S47" s="32" t="n"/>
      <c r="T47" s="26" t="n"/>
      <c r="U47" s="26" t="n"/>
      <c r="V47" s="61" t="n"/>
      <c r="W47" s="32" t="n"/>
      <c r="X47" s="26" t="n"/>
    </row>
    <row r="48">
      <c r="A48" s="26" t="n"/>
      <c r="B48" s="32" t="n"/>
      <c r="C48" s="32" t="n"/>
      <c r="D48" s="32" t="n"/>
      <c r="E48" s="28" t="n"/>
      <c r="F48" s="28" t="n"/>
      <c r="G48" s="59" t="n"/>
      <c r="H48" s="34" t="n"/>
      <c r="J48" s="26" t="n"/>
      <c r="K48" s="32" t="n"/>
      <c r="L48" s="35" t="n"/>
      <c r="M48" s="32" t="n"/>
      <c r="N48" s="60" t="n"/>
      <c r="O48" s="26" t="n"/>
      <c r="Q48" s="26" t="n"/>
      <c r="R48" s="32" t="n"/>
      <c r="S48" s="32" t="n"/>
      <c r="T48" s="26" t="n"/>
      <c r="U48" s="26" t="n"/>
      <c r="V48" s="61" t="n"/>
      <c r="W48" s="32" t="n"/>
      <c r="X48" s="26" t="n"/>
    </row>
    <row r="49">
      <c r="A49" s="26" t="n"/>
      <c r="B49" s="32" t="n"/>
      <c r="C49" s="32" t="n"/>
      <c r="D49" s="32" t="n"/>
      <c r="E49" s="28" t="n"/>
      <c r="F49" s="28" t="n"/>
      <c r="G49" s="59" t="n"/>
      <c r="H49" s="34" t="n"/>
      <c r="J49" s="26" t="n"/>
      <c r="K49" s="32" t="n"/>
      <c r="L49" s="35" t="n"/>
      <c r="M49" s="32" t="n"/>
      <c r="N49" s="60" t="n"/>
      <c r="O49" s="26" t="n"/>
      <c r="Q49" s="26" t="n"/>
      <c r="R49" s="32" t="n"/>
      <c r="S49" s="32" t="n"/>
      <c r="T49" s="26" t="n"/>
      <c r="U49" s="26" t="n"/>
      <c r="V49" s="61" t="n"/>
      <c r="W49" s="32" t="n"/>
      <c r="X49" s="26" t="n"/>
    </row>
    <row r="50">
      <c r="A50" s="26" t="n"/>
      <c r="B50" s="32" t="n"/>
      <c r="C50" s="32" t="n"/>
      <c r="D50" s="32" t="n"/>
      <c r="E50" s="28" t="n"/>
      <c r="F50" s="28" t="n"/>
      <c r="G50" s="59" t="n"/>
      <c r="H50" s="34" t="n"/>
      <c r="J50" s="26" t="n"/>
      <c r="K50" s="32" t="n"/>
      <c r="L50" s="35" t="n"/>
      <c r="M50" s="32" t="n"/>
      <c r="N50" s="60" t="n"/>
      <c r="O50" s="26" t="n"/>
      <c r="Q50" s="26" t="n"/>
      <c r="R50" s="32" t="n"/>
      <c r="S50" s="32" t="n"/>
      <c r="T50" s="26" t="n"/>
      <c r="U50" s="26" t="n"/>
      <c r="V50" s="61" t="n"/>
      <c r="W50" s="32" t="n"/>
      <c r="X50" s="26" t="n"/>
    </row>
    <row r="51">
      <c r="A51" s="26" t="n"/>
      <c r="B51" s="32" t="n"/>
      <c r="C51" s="32" t="n"/>
      <c r="D51" s="32" t="n"/>
      <c r="E51" s="28" t="n"/>
      <c r="F51" s="28" t="n"/>
      <c r="G51" s="59" t="n"/>
      <c r="H51" s="34" t="n"/>
      <c r="J51" s="26" t="n"/>
      <c r="K51" s="32" t="n"/>
      <c r="L51" s="35" t="n"/>
      <c r="M51" s="32" t="n"/>
      <c r="N51" s="60" t="n"/>
      <c r="O51" s="26" t="n"/>
      <c r="Q51" s="26" t="n"/>
      <c r="R51" s="32" t="n"/>
      <c r="S51" s="32" t="n"/>
      <c r="T51" s="26" t="n"/>
      <c r="U51" s="26" t="n"/>
      <c r="V51" s="61" t="n"/>
      <c r="W51" s="32" t="n"/>
      <c r="X51" s="26" t="n"/>
    </row>
    <row r="52">
      <c r="A52" s="26" t="n"/>
      <c r="B52" s="32" t="n"/>
      <c r="C52" s="32" t="n"/>
      <c r="D52" s="32" t="n"/>
      <c r="E52" s="28" t="n"/>
      <c r="F52" s="28" t="n"/>
      <c r="G52" s="59" t="n"/>
      <c r="H52" s="34" t="n"/>
      <c r="J52" s="26" t="n"/>
      <c r="K52" s="32" t="n"/>
      <c r="L52" s="35" t="n"/>
      <c r="M52" s="32" t="n"/>
      <c r="N52" s="60" t="n"/>
      <c r="O52" s="26" t="n"/>
      <c r="Q52" s="26" t="n"/>
      <c r="R52" s="32" t="n"/>
      <c r="S52" s="32" t="n"/>
      <c r="T52" s="26" t="n"/>
      <c r="U52" s="26" t="n"/>
      <c r="V52" s="61" t="n"/>
      <c r="W52" s="32" t="n"/>
      <c r="X52" s="26" t="n"/>
    </row>
    <row r="53">
      <c r="A53" s="26" t="n"/>
      <c r="B53" s="32" t="n"/>
      <c r="C53" s="32" t="n"/>
      <c r="D53" s="32" t="n"/>
      <c r="E53" s="28" t="n"/>
      <c r="F53" s="28" t="n"/>
      <c r="G53" s="59" t="n"/>
      <c r="H53" s="34" t="n"/>
      <c r="J53" s="26" t="n"/>
      <c r="K53" s="32" t="n"/>
      <c r="L53" s="35" t="n"/>
      <c r="M53" s="32" t="n"/>
      <c r="N53" s="60" t="n"/>
      <c r="O53" s="26" t="n"/>
      <c r="Q53" s="26" t="n"/>
      <c r="R53" s="32" t="n"/>
      <c r="S53" s="32" t="n"/>
      <c r="T53" s="26" t="n"/>
      <c r="U53" s="26" t="n"/>
      <c r="V53" s="61" t="n"/>
      <c r="W53" s="32" t="n"/>
      <c r="X53" s="26" t="n"/>
    </row>
    <row r="54">
      <c r="A54" s="26" t="n"/>
      <c r="B54" s="32" t="n"/>
      <c r="C54" s="32" t="n"/>
      <c r="D54" s="32" t="n"/>
      <c r="E54" s="28" t="n"/>
      <c r="F54" s="28" t="n"/>
      <c r="G54" s="59" t="n"/>
      <c r="H54" s="34" t="n"/>
      <c r="J54" s="26" t="n"/>
      <c r="K54" s="32" t="n"/>
      <c r="L54" s="35" t="n"/>
      <c r="M54" s="32" t="n"/>
      <c r="N54" s="60" t="n"/>
      <c r="O54" s="26" t="n"/>
      <c r="Q54" s="26" t="n"/>
      <c r="R54" s="32" t="n"/>
      <c r="S54" s="32" t="n"/>
      <c r="T54" s="26" t="n"/>
      <c r="U54" s="26" t="n"/>
      <c r="V54" s="61" t="n"/>
      <c r="W54" s="32" t="n"/>
      <c r="X54" s="26" t="n"/>
    </row>
    <row r="55">
      <c r="A55" s="26" t="n"/>
      <c r="B55" s="32" t="n"/>
      <c r="C55" s="32" t="n"/>
      <c r="D55" s="32" t="n"/>
      <c r="E55" s="28" t="n"/>
      <c r="F55" s="28" t="n"/>
      <c r="G55" s="59" t="n"/>
      <c r="H55" s="34" t="n"/>
      <c r="J55" s="26" t="n"/>
      <c r="K55" s="32" t="n"/>
      <c r="L55" s="35" t="n"/>
      <c r="M55" s="32" t="n"/>
      <c r="N55" s="60" t="n"/>
      <c r="O55" s="26" t="n"/>
      <c r="Q55" s="26" t="n"/>
      <c r="R55" s="32" t="n"/>
      <c r="S55" s="32" t="n"/>
      <c r="T55" s="26" t="n"/>
      <c r="U55" s="26" t="n"/>
      <c r="V55" s="61" t="n"/>
      <c r="W55" s="32" t="n"/>
      <c r="X55" s="26" t="n"/>
    </row>
    <row r="56">
      <c r="A56" s="26" t="n"/>
      <c r="B56" s="32" t="n"/>
      <c r="C56" s="32" t="n"/>
      <c r="D56" s="32" t="n"/>
      <c r="E56" s="28" t="n"/>
      <c r="F56" s="28" t="n"/>
      <c r="G56" s="59" t="n"/>
      <c r="H56" s="34" t="n"/>
      <c r="J56" s="26" t="n"/>
      <c r="K56" s="32" t="n"/>
      <c r="L56" s="35" t="n"/>
      <c r="M56" s="32" t="n"/>
      <c r="N56" s="60" t="n"/>
      <c r="O56" s="26" t="n"/>
      <c r="Q56" s="26" t="n"/>
      <c r="R56" s="32" t="n"/>
      <c r="S56" s="32" t="n"/>
      <c r="T56" s="26" t="n"/>
      <c r="U56" s="26" t="n"/>
      <c r="V56" s="61" t="n"/>
      <c r="W56" s="32" t="n"/>
      <c r="X56" s="26" t="n"/>
    </row>
    <row r="57">
      <c r="A57" s="26" t="n"/>
      <c r="B57" s="32" t="n"/>
      <c r="C57" s="32" t="n"/>
      <c r="D57" s="32" t="n"/>
      <c r="E57" s="28" t="n"/>
      <c r="F57" s="28" t="n"/>
      <c r="G57" s="59" t="n"/>
      <c r="H57" s="34" t="n"/>
      <c r="J57" s="26" t="n"/>
      <c r="K57" s="32" t="n"/>
      <c r="L57" s="35" t="n"/>
      <c r="M57" s="32" t="n"/>
      <c r="N57" s="60" t="n"/>
      <c r="O57" s="26" t="n"/>
      <c r="Q57" s="26" t="n"/>
      <c r="R57" s="32" t="n"/>
      <c r="S57" s="32" t="n"/>
      <c r="T57" s="26" t="n"/>
      <c r="U57" s="26" t="n"/>
      <c r="V57" s="61" t="n"/>
      <c r="W57" s="32" t="n"/>
      <c r="X57" s="26" t="n"/>
    </row>
    <row r="58">
      <c r="A58" s="26" t="n"/>
      <c r="B58" s="32" t="n"/>
      <c r="C58" s="32" t="n"/>
      <c r="D58" s="32" t="n"/>
      <c r="E58" s="28" t="n"/>
      <c r="F58" s="28" t="n"/>
      <c r="G58" s="59" t="n"/>
      <c r="H58" s="34" t="n"/>
      <c r="J58" s="26" t="n"/>
      <c r="K58" s="32" t="n"/>
      <c r="L58" s="35" t="n"/>
      <c r="M58" s="32" t="n"/>
      <c r="N58" s="60" t="n"/>
      <c r="O58" s="26" t="n"/>
      <c r="Q58" s="26" t="n"/>
      <c r="R58" s="32" t="n"/>
      <c r="S58" s="32" t="n"/>
      <c r="T58" s="26" t="n"/>
      <c r="U58" s="26" t="n"/>
      <c r="V58" s="61" t="n"/>
      <c r="W58" s="32" t="n"/>
      <c r="X58" s="26" t="n"/>
    </row>
    <row r="59">
      <c r="A59" s="26" t="n"/>
      <c r="B59" s="32" t="n"/>
      <c r="C59" s="32" t="n"/>
      <c r="D59" s="32" t="n"/>
      <c r="E59" s="28" t="n"/>
      <c r="F59" s="28" t="n"/>
      <c r="G59" s="59" t="n"/>
      <c r="H59" s="34" t="n"/>
      <c r="J59" s="26" t="n"/>
      <c r="K59" s="32" t="n"/>
      <c r="L59" s="35" t="n"/>
      <c r="M59" s="32" t="n"/>
      <c r="N59" s="60" t="n"/>
      <c r="O59" s="26" t="n"/>
      <c r="Q59" s="26" t="n"/>
      <c r="R59" s="32" t="n"/>
      <c r="S59" s="32" t="n"/>
      <c r="T59" s="26" t="n"/>
      <c r="U59" s="26" t="n"/>
      <c r="V59" s="61" t="n"/>
      <c r="W59" s="32" t="n"/>
      <c r="X59" s="26" t="n"/>
    </row>
    <row r="60">
      <c r="A60" s="26" t="n"/>
      <c r="B60" s="32" t="n"/>
      <c r="C60" s="32" t="n"/>
      <c r="D60" s="32" t="n"/>
      <c r="E60" s="28" t="n"/>
      <c r="F60" s="28" t="n"/>
      <c r="G60" s="59" t="n"/>
      <c r="H60" s="34" t="n"/>
      <c r="J60" s="26" t="n"/>
      <c r="K60" s="32" t="n"/>
      <c r="L60" s="35" t="n"/>
      <c r="M60" s="32" t="n"/>
      <c r="N60" s="60" t="n"/>
      <c r="O60" s="26" t="n"/>
      <c r="Q60" s="26" t="n"/>
      <c r="R60" s="32" t="n"/>
      <c r="S60" s="32" t="n"/>
      <c r="T60" s="26" t="n"/>
      <c r="U60" s="26" t="n"/>
      <c r="V60" s="61" t="n"/>
      <c r="W60" s="32" t="n"/>
      <c r="X60" s="26" t="n"/>
    </row>
    <row r="61">
      <c r="A61" s="26" t="n"/>
      <c r="B61" s="32" t="n"/>
      <c r="C61" s="32" t="n"/>
      <c r="D61" s="32" t="n"/>
      <c r="E61" s="28" t="n"/>
      <c r="F61" s="28" t="n"/>
      <c r="G61" s="59" t="n"/>
      <c r="H61" s="34" t="n"/>
      <c r="J61" s="26" t="n"/>
      <c r="K61" s="32" t="n"/>
      <c r="L61" s="35" t="n"/>
      <c r="M61" s="32" t="n"/>
      <c r="N61" s="60" t="n"/>
      <c r="O61" s="26" t="n"/>
      <c r="Q61" s="26" t="n"/>
      <c r="R61" s="32" t="n"/>
      <c r="S61" s="32" t="n"/>
      <c r="T61" s="26" t="n"/>
      <c r="U61" s="26" t="n"/>
      <c r="V61" s="61" t="n"/>
      <c r="W61" s="32" t="n"/>
      <c r="X61" s="26" t="n"/>
    </row>
    <row r="62">
      <c r="A62" s="26" t="n"/>
      <c r="B62" s="32" t="n"/>
      <c r="C62" s="32" t="n"/>
      <c r="D62" s="32" t="n"/>
      <c r="E62" s="28" t="n"/>
      <c r="F62" s="28" t="n"/>
      <c r="G62" s="59" t="n"/>
      <c r="H62" s="34" t="n"/>
      <c r="J62" s="26" t="n"/>
      <c r="K62" s="32" t="n"/>
      <c r="L62" s="35" t="n"/>
      <c r="M62" s="32" t="n"/>
      <c r="N62" s="60" t="n"/>
      <c r="O62" s="26" t="n"/>
      <c r="Q62" s="26" t="n"/>
      <c r="R62" s="32" t="n"/>
      <c r="S62" s="32" t="n"/>
      <c r="T62" s="26" t="n"/>
      <c r="U62" s="26" t="n"/>
      <c r="V62" s="61" t="n"/>
      <c r="W62" s="32" t="n"/>
      <c r="X62" s="26" t="n"/>
    </row>
    <row r="63">
      <c r="A63" s="26" t="n"/>
      <c r="B63" s="32" t="n"/>
      <c r="C63" s="32" t="n"/>
      <c r="D63" s="32" t="n"/>
      <c r="E63" s="28" t="n"/>
      <c r="F63" s="28" t="n"/>
      <c r="G63" s="59" t="n"/>
      <c r="H63" s="34" t="n"/>
      <c r="J63" s="26" t="n"/>
      <c r="K63" s="32" t="n"/>
      <c r="L63" s="35" t="n"/>
      <c r="M63" s="32" t="n"/>
      <c r="N63" s="60" t="n"/>
      <c r="O63" s="26" t="n"/>
      <c r="Q63" s="26" t="n"/>
      <c r="R63" s="32" t="n"/>
      <c r="S63" s="32" t="n"/>
      <c r="T63" s="26" t="n"/>
      <c r="U63" s="26" t="n"/>
      <c r="V63" s="61" t="n"/>
      <c r="W63" s="32" t="n"/>
      <c r="X63" s="26" t="n"/>
    </row>
    <row r="64">
      <c r="A64" s="26" t="n"/>
      <c r="B64" s="32" t="n"/>
      <c r="C64" s="32" t="n"/>
      <c r="D64" s="32" t="n"/>
      <c r="E64" s="28" t="n"/>
      <c r="F64" s="28" t="n"/>
      <c r="G64" s="59" t="n"/>
      <c r="H64" s="34" t="n"/>
      <c r="J64" s="26" t="n"/>
      <c r="K64" s="32" t="n"/>
      <c r="L64" s="35" t="n"/>
      <c r="M64" s="32" t="n"/>
      <c r="N64" s="60" t="n"/>
      <c r="O64" s="26" t="n"/>
      <c r="Q64" s="26" t="n"/>
      <c r="R64" s="32" t="n"/>
      <c r="S64" s="32" t="n"/>
      <c r="T64" s="26" t="n"/>
      <c r="U64" s="26" t="n"/>
      <c r="V64" s="61" t="n"/>
      <c r="W64" s="32" t="n"/>
      <c r="X64" s="26" t="n"/>
    </row>
    <row r="65">
      <c r="A65" s="26" t="n"/>
      <c r="B65" s="32" t="n"/>
      <c r="C65" s="32" t="n"/>
      <c r="D65" s="32" t="n"/>
      <c r="E65" s="28" t="n"/>
      <c r="F65" s="28" t="n"/>
      <c r="G65" s="59" t="n"/>
      <c r="H65" s="34" t="n"/>
      <c r="J65" s="26" t="n"/>
      <c r="K65" s="32" t="n"/>
      <c r="L65" s="35" t="n"/>
      <c r="M65" s="32" t="n"/>
      <c r="N65" s="60" t="n"/>
      <c r="O65" s="26" t="n"/>
      <c r="Q65" s="26" t="n"/>
      <c r="R65" s="32" t="n"/>
      <c r="S65" s="32" t="n"/>
      <c r="T65" s="26" t="n"/>
      <c r="U65" s="26" t="n"/>
      <c r="V65" s="61" t="n"/>
      <c r="W65" s="32" t="n"/>
      <c r="X65" s="26" t="n"/>
    </row>
    <row r="66">
      <c r="A66" s="26" t="n"/>
      <c r="B66" s="32" t="n"/>
      <c r="C66" s="32" t="n"/>
      <c r="D66" s="32" t="n"/>
      <c r="E66" s="28" t="n"/>
      <c r="F66" s="28" t="n"/>
      <c r="G66" s="59" t="n"/>
      <c r="H66" s="34" t="n"/>
      <c r="J66" s="26" t="n"/>
      <c r="K66" s="32" t="n"/>
      <c r="L66" s="35" t="n"/>
      <c r="M66" s="32" t="n"/>
      <c r="N66" s="60" t="n"/>
      <c r="O66" s="26" t="n"/>
      <c r="Q66" s="26" t="n"/>
      <c r="R66" s="32" t="n"/>
      <c r="S66" s="32" t="n"/>
      <c r="T66" s="26" t="n"/>
      <c r="U66" s="26" t="n"/>
      <c r="V66" s="61" t="n"/>
      <c r="W66" s="32" t="n"/>
      <c r="X66" s="26" t="n"/>
    </row>
    <row r="67">
      <c r="A67" s="26" t="n"/>
      <c r="B67" s="32" t="n"/>
      <c r="C67" s="32" t="n"/>
      <c r="D67" s="32" t="n"/>
      <c r="E67" s="28" t="n"/>
      <c r="F67" s="28" t="n"/>
      <c r="G67" s="59" t="n"/>
      <c r="H67" s="34" t="n"/>
      <c r="J67" s="26" t="n"/>
      <c r="K67" s="32" t="n"/>
      <c r="L67" s="35" t="n"/>
      <c r="M67" s="32" t="n"/>
      <c r="N67" s="60" t="n"/>
      <c r="O67" s="26" t="n"/>
      <c r="Q67" s="26" t="n"/>
      <c r="R67" s="32" t="n"/>
      <c r="S67" s="32" t="n"/>
      <c r="T67" s="26" t="n"/>
      <c r="U67" s="26" t="n"/>
      <c r="V67" s="61" t="n"/>
      <c r="W67" s="32" t="n"/>
      <c r="X67" s="26" t="n"/>
    </row>
    <row r="68">
      <c r="A68" s="26" t="n"/>
      <c r="B68" s="32" t="n"/>
      <c r="C68" s="32" t="n"/>
      <c r="D68" s="32" t="n"/>
      <c r="E68" s="28" t="n"/>
      <c r="F68" s="28" t="n"/>
      <c r="G68" s="59" t="n"/>
      <c r="H68" s="34" t="n"/>
      <c r="J68" s="26" t="n"/>
      <c r="K68" s="32" t="n"/>
      <c r="L68" s="35" t="n"/>
      <c r="M68" s="32" t="n"/>
      <c r="N68" s="60" t="n"/>
      <c r="O68" s="26" t="n"/>
      <c r="Q68" s="26" t="n"/>
      <c r="R68" s="32" t="n"/>
      <c r="S68" s="32" t="n"/>
      <c r="T68" s="26" t="n"/>
      <c r="U68" s="26" t="n"/>
      <c r="V68" s="61" t="n"/>
      <c r="W68" s="32" t="n"/>
      <c r="X68" s="26" t="n"/>
    </row>
    <row r="69">
      <c r="A69" s="26" t="n"/>
      <c r="B69" s="32" t="n"/>
      <c r="C69" s="32" t="n"/>
      <c r="D69" s="32" t="n"/>
      <c r="E69" s="28" t="n"/>
      <c r="F69" s="28" t="n"/>
      <c r="G69" s="59" t="n"/>
      <c r="H69" s="34" t="n"/>
      <c r="J69" s="26" t="n"/>
      <c r="K69" s="32" t="n"/>
      <c r="L69" s="35" t="n"/>
      <c r="M69" s="32" t="n"/>
      <c r="N69" s="60" t="n"/>
      <c r="O69" s="26" t="n"/>
      <c r="Q69" s="26" t="n"/>
      <c r="R69" s="32" t="n"/>
      <c r="S69" s="32" t="n"/>
      <c r="T69" s="26" t="n"/>
      <c r="U69" s="26" t="n"/>
      <c r="V69" s="61" t="n"/>
      <c r="W69" s="32" t="n"/>
      <c r="X69" s="26" t="n"/>
    </row>
    <row r="70">
      <c r="A70" s="26" t="n"/>
      <c r="B70" s="32" t="n"/>
      <c r="C70" s="32" t="n"/>
      <c r="D70" s="32" t="n"/>
      <c r="E70" s="28" t="n"/>
      <c r="F70" s="28" t="n"/>
      <c r="G70" s="59" t="n"/>
      <c r="H70" s="34" t="n"/>
      <c r="J70" s="26" t="n"/>
      <c r="K70" s="32" t="n"/>
      <c r="L70" s="35" t="n"/>
      <c r="M70" s="32" t="n"/>
      <c r="N70" s="60" t="n"/>
      <c r="O70" s="26" t="n"/>
      <c r="Q70" s="26" t="n"/>
      <c r="R70" s="32" t="n"/>
      <c r="S70" s="32" t="n"/>
      <c r="T70" s="26" t="n"/>
      <c r="U70" s="26" t="n"/>
      <c r="V70" s="61" t="n"/>
      <c r="W70" s="32" t="n"/>
      <c r="X70" s="26" t="n"/>
    </row>
    <row r="71">
      <c r="A71" s="26" t="n"/>
      <c r="B71" s="32" t="n"/>
      <c r="C71" s="32" t="n"/>
      <c r="D71" s="32" t="n"/>
      <c r="E71" s="28" t="n"/>
      <c r="F71" s="28" t="n"/>
      <c r="G71" s="59" t="n"/>
      <c r="H71" s="34" t="n"/>
      <c r="J71" s="26" t="n"/>
      <c r="K71" s="32" t="n"/>
      <c r="L71" s="35" t="n"/>
      <c r="M71" s="32" t="n"/>
      <c r="N71" s="60" t="n"/>
      <c r="O71" s="26" t="n"/>
      <c r="Q71" s="26" t="n"/>
      <c r="R71" s="32" t="n"/>
      <c r="S71" s="32" t="n"/>
      <c r="T71" s="26" t="n"/>
      <c r="U71" s="26" t="n"/>
      <c r="V71" s="61" t="n"/>
      <c r="W71" s="32" t="n"/>
      <c r="X71" s="26" t="n"/>
    </row>
    <row r="72">
      <c r="A72" s="26" t="n"/>
      <c r="B72" s="32" t="n"/>
      <c r="C72" s="32" t="n"/>
      <c r="D72" s="32" t="n"/>
      <c r="E72" s="28" t="n"/>
      <c r="F72" s="28" t="n"/>
      <c r="G72" s="59" t="n"/>
      <c r="H72" s="34" t="n"/>
      <c r="J72" s="26" t="n"/>
      <c r="K72" s="32" t="n"/>
      <c r="L72" s="35" t="n"/>
      <c r="M72" s="32" t="n"/>
      <c r="N72" s="60" t="n"/>
      <c r="O72" s="26" t="n"/>
      <c r="Q72" s="26" t="n"/>
      <c r="R72" s="32" t="n"/>
      <c r="S72" s="32" t="n"/>
      <c r="T72" s="26" t="n"/>
      <c r="U72" s="26" t="n"/>
      <c r="V72" s="61" t="n"/>
      <c r="W72" s="32" t="n"/>
      <c r="X72" s="26" t="n"/>
    </row>
    <row r="73">
      <c r="A73" s="26" t="n"/>
      <c r="B73" s="32" t="n"/>
      <c r="C73" s="32" t="n"/>
      <c r="D73" s="32" t="n"/>
      <c r="E73" s="28" t="n"/>
      <c r="F73" s="28" t="n"/>
      <c r="G73" s="59" t="n"/>
      <c r="H73" s="34" t="n"/>
      <c r="J73" s="26" t="n"/>
      <c r="K73" s="32" t="n"/>
      <c r="L73" s="35" t="n"/>
      <c r="M73" s="32" t="n"/>
      <c r="N73" s="60" t="n"/>
      <c r="O73" s="26" t="n"/>
      <c r="Q73" s="26" t="n"/>
      <c r="R73" s="32" t="n"/>
      <c r="S73" s="32" t="n"/>
      <c r="T73" s="26" t="n"/>
      <c r="U73" s="26" t="n"/>
      <c r="V73" s="61" t="n"/>
      <c r="W73" s="32" t="n"/>
      <c r="X73" s="26" t="n"/>
    </row>
    <row r="74">
      <c r="A74" s="26" t="n"/>
      <c r="B74" s="32" t="n"/>
      <c r="C74" s="32" t="n"/>
      <c r="D74" s="32" t="n"/>
      <c r="E74" s="28" t="n"/>
      <c r="F74" s="28" t="n"/>
      <c r="G74" s="59" t="n"/>
      <c r="H74" s="34" t="n"/>
      <c r="J74" s="26" t="n"/>
      <c r="K74" s="32" t="n"/>
      <c r="L74" s="35" t="n"/>
      <c r="M74" s="32" t="n"/>
      <c r="N74" s="60" t="n"/>
      <c r="O74" s="26" t="n"/>
      <c r="Q74" s="26" t="n"/>
      <c r="R74" s="32" t="n"/>
      <c r="S74" s="32" t="n"/>
      <c r="T74" s="26" t="n"/>
      <c r="U74" s="26" t="n"/>
      <c r="V74" s="61" t="n"/>
      <c r="W74" s="32" t="n"/>
      <c r="X74" s="26" t="n"/>
    </row>
    <row r="75">
      <c r="A75" s="26" t="n"/>
      <c r="B75" s="32" t="n"/>
      <c r="C75" s="32" t="n"/>
      <c r="D75" s="32" t="n"/>
      <c r="E75" s="28" t="n"/>
      <c r="F75" s="28" t="n"/>
      <c r="G75" s="59" t="n"/>
      <c r="H75" s="34" t="n"/>
      <c r="J75" s="26" t="n"/>
      <c r="K75" s="32" t="n"/>
      <c r="L75" s="35" t="n"/>
      <c r="M75" s="32" t="n"/>
      <c r="N75" s="60" t="n"/>
      <c r="O75" s="26" t="n"/>
      <c r="Q75" s="26" t="n"/>
      <c r="R75" s="32" t="n"/>
      <c r="S75" s="32" t="n"/>
      <c r="T75" s="26" t="n"/>
      <c r="U75" s="26" t="n"/>
      <c r="V75" s="61" t="n"/>
      <c r="W75" s="32" t="n"/>
      <c r="X75" s="26" t="n"/>
    </row>
    <row r="76">
      <c r="A76" s="26" t="n"/>
      <c r="B76" s="32" t="n"/>
      <c r="C76" s="32" t="n"/>
      <c r="D76" s="32" t="n"/>
      <c r="E76" s="28" t="n"/>
      <c r="F76" s="28" t="n"/>
      <c r="G76" s="59" t="n"/>
      <c r="H76" s="34" t="n"/>
      <c r="J76" s="26" t="n"/>
      <c r="K76" s="32" t="n"/>
      <c r="L76" s="35" t="n"/>
      <c r="M76" s="32" t="n"/>
      <c r="N76" s="60" t="n"/>
      <c r="O76" s="26" t="n"/>
      <c r="Q76" s="26" t="n"/>
      <c r="R76" s="32" t="n"/>
      <c r="S76" s="32" t="n"/>
      <c r="T76" s="26" t="n"/>
      <c r="U76" s="26" t="n"/>
      <c r="V76" s="61" t="n"/>
      <c r="W76" s="32" t="n"/>
      <c r="X76" s="26" t="n"/>
    </row>
    <row r="77">
      <c r="A77" s="26" t="n"/>
      <c r="B77" s="32" t="n"/>
      <c r="C77" s="32" t="n"/>
      <c r="D77" s="32" t="n"/>
      <c r="E77" s="28" t="n"/>
      <c r="F77" s="28" t="n"/>
      <c r="G77" s="59" t="n"/>
      <c r="H77" s="34" t="n"/>
      <c r="J77" s="26" t="n"/>
      <c r="K77" s="32" t="n"/>
      <c r="L77" s="35" t="n"/>
      <c r="M77" s="32" t="n"/>
      <c r="N77" s="60" t="n"/>
      <c r="O77" s="26" t="n"/>
      <c r="Q77" s="26" t="n"/>
      <c r="R77" s="32" t="n"/>
      <c r="S77" s="32" t="n"/>
      <c r="T77" s="26" t="n"/>
      <c r="U77" s="26" t="n"/>
      <c r="V77" s="61" t="n"/>
      <c r="W77" s="32" t="n"/>
      <c r="X77" s="26" t="n"/>
    </row>
    <row r="78">
      <c r="A78" s="26" t="n"/>
      <c r="B78" s="32" t="n"/>
      <c r="C78" s="32" t="n"/>
      <c r="D78" s="32" t="n"/>
      <c r="E78" s="28" t="n"/>
      <c r="F78" s="28" t="n"/>
      <c r="G78" s="59" t="n"/>
      <c r="H78" s="34" t="n"/>
      <c r="J78" s="26" t="n"/>
      <c r="K78" s="32" t="n"/>
      <c r="L78" s="35" t="n"/>
      <c r="M78" s="32" t="n"/>
      <c r="N78" s="60" t="n"/>
      <c r="O78" s="26" t="n"/>
      <c r="Q78" s="26" t="n"/>
      <c r="R78" s="32" t="n"/>
      <c r="S78" s="32" t="n"/>
      <c r="T78" s="26" t="n"/>
      <c r="U78" s="26" t="n"/>
      <c r="V78" s="61" t="n"/>
      <c r="W78" s="32" t="n"/>
      <c r="X78" s="26" t="n"/>
    </row>
    <row r="79">
      <c r="A79" s="26" t="n"/>
      <c r="B79" s="32" t="n"/>
      <c r="C79" s="32" t="n"/>
      <c r="D79" s="32" t="n"/>
      <c r="E79" s="28" t="n"/>
      <c r="F79" s="28" t="n"/>
      <c r="G79" s="59" t="n"/>
      <c r="H79" s="34" t="n"/>
      <c r="J79" s="26" t="n"/>
      <c r="K79" s="32" t="n"/>
      <c r="L79" s="35" t="n"/>
      <c r="M79" s="32" t="n"/>
      <c r="N79" s="60" t="n"/>
      <c r="O79" s="26" t="n"/>
      <c r="Q79" s="26" t="n"/>
      <c r="R79" s="32" t="n"/>
      <c r="S79" s="32" t="n"/>
      <c r="T79" s="26" t="n"/>
      <c r="U79" s="26" t="n"/>
      <c r="V79" s="61" t="n"/>
      <c r="W79" s="32" t="n"/>
      <c r="X79" s="26" t="n"/>
    </row>
    <row r="80">
      <c r="A80" s="26" t="n"/>
      <c r="B80" s="32" t="n"/>
      <c r="C80" s="32" t="n"/>
      <c r="D80" s="32" t="n"/>
      <c r="E80" s="28" t="n"/>
      <c r="F80" s="28" t="n"/>
      <c r="G80" s="59" t="n"/>
      <c r="H80" s="34" t="n"/>
      <c r="J80" s="26" t="n"/>
      <c r="K80" s="32" t="n"/>
      <c r="L80" s="35" t="n"/>
      <c r="M80" s="32" t="n"/>
      <c r="N80" s="60" t="n"/>
      <c r="O80" s="26" t="n"/>
      <c r="Q80" s="26" t="n"/>
      <c r="R80" s="32" t="n"/>
      <c r="S80" s="32" t="n"/>
      <c r="T80" s="26" t="n"/>
      <c r="U80" s="26" t="n"/>
      <c r="V80" s="61" t="n"/>
      <c r="W80" s="32" t="n"/>
      <c r="X80" s="26" t="n"/>
    </row>
    <row r="81">
      <c r="A81" s="26" t="n"/>
      <c r="B81" s="32" t="n"/>
      <c r="C81" s="32" t="n"/>
      <c r="D81" s="32" t="n"/>
      <c r="E81" s="28" t="n"/>
      <c r="F81" s="28" t="n"/>
      <c r="G81" s="59" t="n"/>
      <c r="H81" s="34" t="n"/>
      <c r="J81" s="26" t="n"/>
      <c r="K81" s="32" t="n"/>
      <c r="L81" s="35" t="n"/>
      <c r="M81" s="32" t="n"/>
      <c r="N81" s="60" t="n"/>
      <c r="O81" s="26" t="n"/>
      <c r="Q81" s="26" t="n"/>
      <c r="R81" s="32" t="n"/>
      <c r="S81" s="32" t="n"/>
      <c r="T81" s="26" t="n"/>
      <c r="U81" s="26" t="n"/>
      <c r="V81" s="61" t="n"/>
      <c r="W81" s="32" t="n"/>
      <c r="X81" s="26" t="n"/>
    </row>
    <row r="82">
      <c r="A82" s="26" t="n"/>
      <c r="B82" s="32" t="n"/>
      <c r="C82" s="32" t="n"/>
      <c r="D82" s="32" t="n"/>
      <c r="E82" s="28" t="n"/>
      <c r="F82" s="28" t="n"/>
      <c r="G82" s="59" t="n"/>
      <c r="H82" s="34" t="n"/>
      <c r="J82" s="26" t="n"/>
      <c r="K82" s="32" t="n"/>
      <c r="L82" s="35" t="n"/>
      <c r="M82" s="32" t="n"/>
      <c r="N82" s="60" t="n"/>
      <c r="O82" s="26" t="n"/>
      <c r="Q82" s="26" t="n"/>
      <c r="R82" s="32" t="n"/>
      <c r="S82" s="32" t="n"/>
      <c r="T82" s="26" t="n"/>
      <c r="U82" s="26" t="n"/>
      <c r="V82" s="61" t="n"/>
      <c r="W82" s="32" t="n"/>
      <c r="X82" s="26" t="n"/>
    </row>
    <row r="83">
      <c r="A83" s="26" t="n"/>
      <c r="B83" s="32" t="n"/>
      <c r="C83" s="32" t="n"/>
      <c r="D83" s="32" t="n"/>
      <c r="E83" s="28" t="n"/>
      <c r="F83" s="28" t="n"/>
      <c r="G83" s="59" t="n"/>
      <c r="H83" s="34" t="n"/>
      <c r="J83" s="26" t="n"/>
      <c r="K83" s="32" t="n"/>
      <c r="L83" s="35" t="n"/>
      <c r="M83" s="32" t="n"/>
      <c r="N83" s="60" t="n"/>
      <c r="O83" s="26" t="n"/>
      <c r="Q83" s="26" t="n"/>
      <c r="R83" s="32" t="n"/>
      <c r="S83" s="32" t="n"/>
      <c r="T83" s="26" t="n"/>
      <c r="U83" s="26" t="n"/>
      <c r="V83" s="61" t="n"/>
      <c r="W83" s="32" t="n"/>
      <c r="X83" s="26" t="n"/>
    </row>
    <row r="84">
      <c r="A84" s="26" t="n"/>
      <c r="B84" s="32" t="n"/>
      <c r="C84" s="32" t="n"/>
      <c r="D84" s="32" t="n"/>
      <c r="E84" s="28" t="n"/>
      <c r="F84" s="28" t="n"/>
      <c r="G84" s="59" t="n"/>
      <c r="H84" s="34" t="n"/>
      <c r="J84" s="26" t="n"/>
      <c r="K84" s="32" t="n"/>
      <c r="L84" s="35" t="n"/>
      <c r="M84" s="32" t="n"/>
      <c r="N84" s="60" t="n"/>
      <c r="O84" s="26" t="n"/>
      <c r="Q84" s="26" t="n"/>
      <c r="R84" s="32" t="n"/>
      <c r="S84" s="32" t="n"/>
      <c r="T84" s="26" t="n"/>
      <c r="U84" s="26" t="n"/>
      <c r="V84" s="61" t="n"/>
      <c r="W84" s="32" t="n"/>
      <c r="X84" s="26" t="n"/>
    </row>
    <row r="85">
      <c r="A85" s="26" t="n"/>
      <c r="B85" s="32" t="n"/>
      <c r="C85" s="32" t="n"/>
      <c r="D85" s="32" t="n"/>
      <c r="E85" s="28" t="n"/>
      <c r="F85" s="28" t="n"/>
      <c r="G85" s="59" t="n"/>
      <c r="H85" s="34" t="n"/>
      <c r="J85" s="26" t="n"/>
      <c r="K85" s="32" t="n"/>
      <c r="L85" s="35" t="n"/>
      <c r="M85" s="32" t="n"/>
      <c r="N85" s="60" t="n"/>
      <c r="O85" s="26" t="n"/>
      <c r="Q85" s="26" t="n"/>
      <c r="R85" s="32" t="n"/>
      <c r="S85" s="32" t="n"/>
      <c r="T85" s="26" t="n"/>
      <c r="U85" s="26" t="n"/>
      <c r="V85" s="61" t="n"/>
      <c r="W85" s="32" t="n"/>
      <c r="X85" s="26" t="n"/>
    </row>
    <row r="86">
      <c r="A86" s="26" t="n"/>
      <c r="B86" s="32" t="n"/>
      <c r="C86" s="32" t="n"/>
      <c r="D86" s="32" t="n"/>
      <c r="E86" s="28" t="n"/>
      <c r="F86" s="28" t="n"/>
      <c r="G86" s="59" t="n"/>
      <c r="H86" s="34" t="n"/>
      <c r="J86" s="26" t="n"/>
      <c r="K86" s="32" t="n"/>
      <c r="L86" s="35" t="n"/>
      <c r="M86" s="32" t="n"/>
      <c r="N86" s="60" t="n"/>
      <c r="O86" s="26" t="n"/>
      <c r="Q86" s="26" t="n"/>
      <c r="R86" s="32" t="n"/>
      <c r="S86" s="32" t="n"/>
      <c r="T86" s="26" t="n"/>
      <c r="U86" s="26" t="n"/>
      <c r="V86" s="61" t="n"/>
      <c r="W86" s="32" t="n"/>
      <c r="X86" s="26" t="n"/>
    </row>
    <row r="87">
      <c r="A87" s="26" t="n"/>
      <c r="B87" s="32" t="n"/>
      <c r="C87" s="32" t="n"/>
      <c r="D87" s="32" t="n"/>
      <c r="E87" s="28" t="n"/>
      <c r="F87" s="28" t="n"/>
      <c r="G87" s="59" t="n"/>
      <c r="H87" s="34" t="n"/>
      <c r="J87" s="26" t="n"/>
      <c r="K87" s="32" t="n"/>
      <c r="L87" s="35" t="n"/>
      <c r="M87" s="32" t="n"/>
      <c r="N87" s="60" t="n"/>
      <c r="O87" s="26" t="n"/>
      <c r="Q87" s="26" t="n"/>
      <c r="R87" s="32" t="n"/>
      <c r="S87" s="32" t="n"/>
      <c r="T87" s="26" t="n"/>
      <c r="U87" s="26" t="n"/>
      <c r="V87" s="61" t="n"/>
      <c r="W87" s="32" t="n"/>
      <c r="X87" s="26" t="n"/>
    </row>
    <row r="88">
      <c r="A88" s="26" t="n"/>
      <c r="B88" s="32" t="n"/>
      <c r="C88" s="32" t="n"/>
      <c r="D88" s="32" t="n"/>
      <c r="E88" s="28" t="n"/>
      <c r="F88" s="28" t="n"/>
      <c r="G88" s="59" t="n"/>
      <c r="H88" s="34" t="n"/>
      <c r="J88" s="26" t="n"/>
      <c r="K88" s="32" t="n"/>
      <c r="L88" s="35" t="n"/>
      <c r="M88" s="32" t="n"/>
      <c r="N88" s="60" t="n"/>
      <c r="O88" s="26" t="n"/>
      <c r="Q88" s="26" t="n"/>
      <c r="R88" s="32" t="n"/>
      <c r="S88" s="32" t="n"/>
      <c r="T88" s="26" t="n"/>
      <c r="U88" s="26" t="n"/>
      <c r="V88" s="61" t="n"/>
      <c r="W88" s="32" t="n"/>
      <c r="X88" s="26" t="n"/>
    </row>
    <row r="89">
      <c r="A89" s="26" t="n"/>
      <c r="B89" s="32" t="n"/>
      <c r="C89" s="32" t="n"/>
      <c r="D89" s="32" t="n"/>
      <c r="E89" s="28" t="n"/>
      <c r="F89" s="28" t="n"/>
      <c r="G89" s="59" t="n"/>
      <c r="H89" s="34" t="n"/>
      <c r="J89" s="26" t="n"/>
      <c r="K89" s="32" t="n"/>
      <c r="L89" s="35" t="n"/>
      <c r="M89" s="32" t="n"/>
      <c r="N89" s="60" t="n"/>
      <c r="O89" s="26" t="n"/>
      <c r="Q89" s="26" t="n"/>
      <c r="R89" s="32" t="n"/>
      <c r="S89" s="32" t="n"/>
      <c r="T89" s="26" t="n"/>
      <c r="U89" s="26" t="n"/>
      <c r="V89" s="61" t="n"/>
      <c r="W89" s="32" t="n"/>
      <c r="X89" s="26" t="n"/>
    </row>
    <row r="90">
      <c r="A90" s="26" t="n"/>
      <c r="B90" s="32" t="n"/>
      <c r="C90" s="32" t="n"/>
      <c r="D90" s="32" t="n"/>
      <c r="E90" s="28" t="n"/>
      <c r="F90" s="28" t="n"/>
      <c r="G90" s="59" t="n"/>
      <c r="H90" s="34" t="n"/>
      <c r="J90" s="26" t="n"/>
      <c r="K90" s="32" t="n"/>
      <c r="L90" s="35" t="n"/>
      <c r="M90" s="32" t="n"/>
      <c r="N90" s="60" t="n"/>
      <c r="O90" s="26" t="n"/>
      <c r="Q90" s="26" t="n"/>
      <c r="R90" s="32" t="n"/>
      <c r="S90" s="32" t="n"/>
      <c r="T90" s="26" t="n"/>
      <c r="U90" s="26" t="n"/>
      <c r="V90" s="61" t="n"/>
      <c r="W90" s="32" t="n"/>
      <c r="X90" s="26" t="n"/>
    </row>
    <row r="91">
      <c r="A91" s="26" t="n"/>
      <c r="B91" s="32" t="n"/>
      <c r="C91" s="32" t="n"/>
      <c r="D91" s="32" t="n"/>
      <c r="E91" s="28" t="n"/>
      <c r="F91" s="28" t="n"/>
      <c r="G91" s="59" t="n"/>
      <c r="H91" s="34" t="n"/>
      <c r="J91" s="26" t="n"/>
      <c r="K91" s="32" t="n"/>
      <c r="L91" s="35" t="n"/>
      <c r="M91" s="32" t="n"/>
      <c r="N91" s="60" t="n"/>
      <c r="O91" s="26" t="n"/>
      <c r="Q91" s="26" t="n"/>
      <c r="R91" s="32" t="n"/>
      <c r="S91" s="32" t="n"/>
      <c r="T91" s="26" t="n"/>
      <c r="U91" s="26" t="n"/>
      <c r="V91" s="61" t="n"/>
      <c r="W91" s="32" t="n"/>
      <c r="X91" s="26" t="n"/>
    </row>
    <row r="92">
      <c r="A92" s="26" t="n"/>
      <c r="B92" s="32" t="n"/>
      <c r="C92" s="32" t="n"/>
      <c r="D92" s="32" t="n"/>
      <c r="E92" s="28" t="n"/>
      <c r="F92" s="28" t="n"/>
      <c r="G92" s="59" t="n"/>
      <c r="H92" s="34" t="n"/>
      <c r="J92" s="26" t="n"/>
      <c r="K92" s="32" t="n"/>
      <c r="L92" s="35" t="n"/>
      <c r="M92" s="32" t="n"/>
      <c r="N92" s="60" t="n"/>
      <c r="O92" s="26" t="n"/>
      <c r="Q92" s="26" t="n"/>
      <c r="R92" s="32" t="n"/>
      <c r="S92" s="32" t="n"/>
      <c r="T92" s="26" t="n"/>
      <c r="U92" s="26" t="n"/>
      <c r="V92" s="61" t="n"/>
      <c r="W92" s="32" t="n"/>
      <c r="X92" s="26" t="n"/>
    </row>
    <row r="93">
      <c r="A93" s="26" t="n"/>
      <c r="B93" s="32" t="n"/>
      <c r="C93" s="32" t="n"/>
      <c r="D93" s="32" t="n"/>
      <c r="E93" s="28" t="n"/>
      <c r="F93" s="28" t="n"/>
      <c r="G93" s="59" t="n"/>
      <c r="H93" s="34" t="n"/>
      <c r="J93" s="26" t="n"/>
      <c r="K93" s="32" t="n"/>
      <c r="L93" s="35" t="n"/>
      <c r="M93" s="32" t="n"/>
      <c r="N93" s="60" t="n"/>
      <c r="O93" s="26" t="n"/>
      <c r="Q93" s="26" t="n"/>
      <c r="R93" s="32" t="n"/>
      <c r="S93" s="32" t="n"/>
      <c r="T93" s="26" t="n"/>
      <c r="U93" s="26" t="n"/>
      <c r="V93" s="61" t="n"/>
      <c r="W93" s="32" t="n"/>
      <c r="X93" s="26" t="n"/>
    </row>
    <row r="94">
      <c r="A94" s="26" t="n"/>
      <c r="B94" s="32" t="n"/>
      <c r="C94" s="32" t="n"/>
      <c r="D94" s="32" t="n"/>
      <c r="E94" s="28" t="n"/>
      <c r="F94" s="28" t="n"/>
      <c r="G94" s="59" t="n"/>
      <c r="H94" s="34" t="n"/>
      <c r="J94" s="26" t="n"/>
      <c r="K94" s="32" t="n"/>
      <c r="L94" s="35" t="n"/>
      <c r="M94" s="32" t="n"/>
      <c r="N94" s="60" t="n"/>
      <c r="O94" s="26" t="n"/>
      <c r="Q94" s="26" t="n"/>
      <c r="R94" s="32" t="n"/>
      <c r="S94" s="32" t="n"/>
      <c r="T94" s="26" t="n"/>
      <c r="U94" s="26" t="n"/>
      <c r="V94" s="61" t="n"/>
      <c r="W94" s="32" t="n"/>
      <c r="X94" s="26" t="n"/>
    </row>
    <row r="95">
      <c r="A95" s="26" t="n"/>
      <c r="B95" s="32" t="n"/>
      <c r="C95" s="32" t="n"/>
      <c r="D95" s="32" t="n"/>
      <c r="E95" s="28" t="n"/>
      <c r="F95" s="28" t="n"/>
      <c r="G95" s="59" t="n"/>
      <c r="H95" s="34" t="n"/>
      <c r="J95" s="26" t="n"/>
      <c r="K95" s="32" t="n"/>
      <c r="L95" s="35" t="n"/>
      <c r="M95" s="32" t="n"/>
      <c r="N95" s="60" t="n"/>
      <c r="O95" s="26" t="n"/>
      <c r="Q95" s="26" t="n"/>
      <c r="R95" s="32" t="n"/>
      <c r="S95" s="32" t="n"/>
      <c r="T95" s="26" t="n"/>
      <c r="U95" s="26" t="n"/>
      <c r="V95" s="61" t="n"/>
      <c r="W95" s="32" t="n"/>
      <c r="X95" s="26" t="n"/>
    </row>
    <row r="96">
      <c r="A96" s="26" t="n"/>
      <c r="B96" s="32" t="n"/>
      <c r="C96" s="32" t="n"/>
      <c r="D96" s="32" t="n"/>
      <c r="E96" s="28" t="n"/>
      <c r="F96" s="28" t="n"/>
      <c r="G96" s="59" t="n"/>
      <c r="H96" s="34" t="n"/>
      <c r="J96" s="26" t="n"/>
      <c r="K96" s="32" t="n"/>
      <c r="L96" s="35" t="n"/>
      <c r="M96" s="32" t="n"/>
      <c r="N96" s="60" t="n"/>
      <c r="O96" s="26" t="n"/>
      <c r="Q96" s="26" t="n"/>
      <c r="R96" s="32" t="n"/>
      <c r="S96" s="32" t="n"/>
      <c r="T96" s="26" t="n"/>
      <c r="U96" s="26" t="n"/>
      <c r="V96" s="61" t="n"/>
      <c r="W96" s="32" t="n"/>
      <c r="X96" s="26" t="n"/>
    </row>
    <row r="97">
      <c r="A97" s="26" t="n"/>
      <c r="B97" s="32" t="n"/>
      <c r="C97" s="32" t="n"/>
      <c r="D97" s="32" t="n"/>
      <c r="E97" s="28" t="n"/>
      <c r="F97" s="28" t="n"/>
      <c r="G97" s="59" t="n"/>
      <c r="H97" s="34" t="n"/>
      <c r="J97" s="26" t="n"/>
      <c r="K97" s="32" t="n"/>
      <c r="L97" s="35" t="n"/>
      <c r="M97" s="32" t="n"/>
      <c r="N97" s="60" t="n"/>
      <c r="O97" s="26" t="n"/>
      <c r="Q97" s="26" t="n"/>
      <c r="R97" s="32" t="n"/>
      <c r="S97" s="32" t="n"/>
      <c r="T97" s="26" t="n"/>
      <c r="U97" s="26" t="n"/>
      <c r="V97" s="61" t="n"/>
      <c r="W97" s="32" t="n"/>
      <c r="X97" s="26" t="n"/>
    </row>
    <row r="98">
      <c r="A98" s="26" t="n"/>
      <c r="B98" s="32" t="n"/>
      <c r="C98" s="32" t="n"/>
      <c r="D98" s="32" t="n"/>
      <c r="E98" s="28" t="n"/>
      <c r="F98" s="28" t="n"/>
      <c r="G98" s="59" t="n"/>
      <c r="H98" s="34" t="n"/>
      <c r="J98" s="26" t="n"/>
      <c r="K98" s="32" t="n"/>
      <c r="L98" s="35" t="n"/>
      <c r="M98" s="32" t="n"/>
      <c r="N98" s="60" t="n"/>
      <c r="O98" s="26" t="n"/>
      <c r="Q98" s="26" t="n"/>
      <c r="R98" s="32" t="n"/>
      <c r="S98" s="32" t="n"/>
      <c r="T98" s="26" t="n"/>
      <c r="U98" s="26" t="n"/>
      <c r="V98" s="61" t="n"/>
      <c r="W98" s="32" t="n"/>
      <c r="X98" s="26" t="n"/>
    </row>
    <row r="99">
      <c r="A99" s="26" t="n"/>
      <c r="B99" s="32" t="n"/>
      <c r="C99" s="32" t="n"/>
      <c r="D99" s="32" t="n"/>
      <c r="E99" s="28" t="n"/>
      <c r="F99" s="28" t="n"/>
      <c r="G99" s="59" t="n"/>
      <c r="H99" s="34" t="n"/>
      <c r="J99" s="26" t="n"/>
      <c r="K99" s="32" t="n"/>
      <c r="L99" s="35" t="n"/>
      <c r="M99" s="32" t="n"/>
      <c r="N99" s="60" t="n"/>
      <c r="O99" s="26" t="n"/>
      <c r="Q99" s="26" t="n"/>
      <c r="R99" s="32" t="n"/>
      <c r="S99" s="32" t="n"/>
      <c r="T99" s="26" t="n"/>
      <c r="U99" s="26" t="n"/>
      <c r="V99" s="61" t="n"/>
      <c r="W99" s="32" t="n"/>
      <c r="X99" s="26" t="n"/>
    </row>
    <row r="100">
      <c r="A100" s="26" t="n"/>
      <c r="B100" s="32" t="n"/>
      <c r="C100" s="32" t="n"/>
      <c r="D100" s="32" t="n"/>
      <c r="E100" s="28" t="n"/>
      <c r="F100" s="28" t="n"/>
      <c r="G100" s="59" t="n"/>
      <c r="H100" s="34" t="n"/>
      <c r="J100" s="26" t="n"/>
      <c r="K100" s="32" t="n"/>
      <c r="L100" s="35" t="n"/>
      <c r="M100" s="32" t="n"/>
      <c r="N100" s="60" t="n"/>
      <c r="O100" s="26" t="n"/>
      <c r="Q100" s="26" t="n"/>
      <c r="R100" s="32" t="n"/>
      <c r="S100" s="32" t="n"/>
      <c r="T100" s="26" t="n"/>
      <c r="U100" s="26" t="n"/>
      <c r="V100" s="61" t="n"/>
      <c r="W100" s="32" t="n"/>
      <c r="X100" s="26" t="n"/>
    </row>
    <row r="101">
      <c r="A101" s="26" t="n"/>
      <c r="B101" s="32" t="n"/>
      <c r="C101" s="32" t="n"/>
      <c r="D101" s="32" t="n"/>
      <c r="E101" s="28" t="n"/>
      <c r="F101" s="28" t="n"/>
      <c r="G101" s="59" t="n"/>
      <c r="H101" s="34" t="n"/>
      <c r="J101" s="26" t="n"/>
      <c r="K101" s="32" t="n"/>
      <c r="L101" s="35" t="n"/>
      <c r="M101" s="32" t="n"/>
      <c r="N101" s="60" t="n"/>
      <c r="O101" s="26" t="n"/>
      <c r="Q101" s="26" t="n"/>
      <c r="R101" s="32" t="n"/>
      <c r="S101" s="32" t="n"/>
      <c r="T101" s="26" t="n"/>
      <c r="U101" s="26" t="n"/>
      <c r="V101" s="61" t="n"/>
      <c r="W101" s="32" t="n"/>
      <c r="X101" s="26" t="n"/>
    </row>
    <row r="102">
      <c r="A102" s="26" t="n"/>
      <c r="B102" s="32" t="n"/>
      <c r="C102" s="32" t="n"/>
      <c r="D102" s="32" t="n"/>
      <c r="E102" s="28" t="n"/>
      <c r="F102" s="28" t="n"/>
      <c r="G102" s="59" t="n"/>
      <c r="H102" s="34" t="n"/>
      <c r="J102" s="26" t="n"/>
      <c r="K102" s="32" t="n"/>
      <c r="L102" s="35" t="n"/>
      <c r="M102" s="32" t="n"/>
      <c r="N102" s="60" t="n"/>
      <c r="O102" s="26" t="n"/>
      <c r="Q102" s="26" t="n"/>
      <c r="R102" s="32" t="n"/>
      <c r="S102" s="32" t="n"/>
      <c r="T102" s="26" t="n"/>
      <c r="U102" s="26" t="n"/>
      <c r="V102" s="61" t="n"/>
      <c r="W102" s="32" t="n"/>
      <c r="X102" s="26" t="n"/>
    </row>
    <row r="103">
      <c r="A103" s="26" t="n"/>
      <c r="B103" s="32" t="n"/>
      <c r="C103" s="32" t="n"/>
      <c r="D103" s="32" t="n"/>
      <c r="E103" s="28" t="n"/>
      <c r="F103" s="28" t="n"/>
      <c r="G103" s="59" t="n"/>
      <c r="H103" s="34" t="n"/>
      <c r="J103" s="26" t="n"/>
      <c r="K103" s="32" t="n"/>
      <c r="L103" s="35" t="n"/>
      <c r="M103" s="32" t="n"/>
      <c r="N103" s="60" t="n"/>
      <c r="O103" s="26" t="n"/>
      <c r="Q103" s="26" t="n"/>
      <c r="R103" s="32" t="n"/>
      <c r="S103" s="32" t="n"/>
      <c r="T103" s="26" t="n"/>
      <c r="U103" s="26" t="n"/>
      <c r="V103" s="61" t="n"/>
      <c r="W103" s="32" t="n"/>
      <c r="X103" s="26" t="n"/>
    </row>
  </sheetData>
  <mergeCells count="1">
    <mergeCell ref="A1:X1"/>
  </mergeCells>
  <conditionalFormatting sqref="A4:A103">
    <cfRule type="expression" priority="1" dxfId="0">
      <formula>AND(A4&lt;&gt;"",COUNTIF($A$4:$A$103,A4)&gt;1)</formula>
    </cfRule>
  </conditionalFormatting>
  <conditionalFormatting sqref="J4:J103">
    <cfRule type="expression" priority="2" dxfId="0">
      <formula>AND(J4&lt;&gt;"",COUNTIF($J$4:$J$103,J4)&gt;1)</formula>
    </cfRule>
  </conditionalFormatting>
  <conditionalFormatting sqref="Q4:Q103">
    <cfRule type="expression" priority="3" dxfId="0">
      <formula>AND(Q4&lt;&gt;"",COUNTIF($Q$4:$Q$103,Q4)&gt;1)</formula>
    </cfRule>
  </conditionalFormatting>
  <conditionalFormatting sqref="O4:O103">
    <cfRule type="expression" priority="4" dxfId="0">
      <formula>O4="No"</formula>
    </cfRule>
  </conditionalFormatting>
  <conditionalFormatting sqref="X4:X103">
    <cfRule type="expression" priority="5" dxfId="0">
      <formula>X4="No"</formula>
    </cfRule>
  </conditionalFormatting>
  <dataValidations count="11">
    <dataValidation sqref="A4:A103" showDropDown="0" showInputMessage="0" showErrorMessage="1" allowBlank="0" errorTitle="Invalid Route ID" error="Route ID must be nonblank and unique." type="custom">
      <formula1>AND(A4&lt;&gt;"",COUNTIF($A$4:$A$103,A4)=1)</formula1>
    </dataValidation>
    <dataValidation sqref="E4:F103" showDropDown="0" showInputMessage="0" showErrorMessage="1" allowBlank="0" errorTitle="Invalid Default Time" error="Enter a valid time." type="time" operator="between">
      <formula1>TIME(0,0,0)</formula1>
      <formula2>TIME(23,59,59)</formula2>
    </dataValidation>
    <dataValidation sqref="G4:G103" showDropDown="0" showInputMessage="0" showErrorMessage="1" allowBlank="0" errorTitle="Invalid Mileage" error="Scheduled Miles must be greater than zero and no more than 2,000." type="decimal" operator="between">
      <formula1>0.01</formula1>
      <formula2>2000</formula2>
    </dataValidation>
    <dataValidation sqref="H4:H103" showDropDown="0" showInputMessage="0" showErrorMessage="1" allowBlank="0" errorTitle="Invalid Stop Count" error="Planned Stops must be a whole number from 0 through 200." type="whole" operator="between">
      <formula1>0</formula1>
      <formula2>200</formula2>
    </dataValidation>
    <dataValidation sqref="J4:J103" showDropDown="0" showInputMessage="0" showErrorMessage="1" allowBlank="0" errorTitle="Invalid Driver ID" error="Driver ID must be nonblank and unique." type="custom">
      <formula1>AND(J4&lt;&gt;"",COUNTIF($J$4:$J$103,J4)=1)</formula1>
    </dataValidation>
    <dataValidation sqref="N4:N103" showDropDown="0" showInputMessage="0" showErrorMessage="1" allowBlank="0" errorTitle="Invalid Hourly Rate" error="Hourly Rate must be from $0.00 through $200.00." type="decimal" operator="between">
      <formula1>0</formula1>
      <formula2>200</formula2>
    </dataValidation>
    <dataValidation sqref="O4:O103" showDropDown="0" showInputMessage="0" showErrorMessage="1" allowBlank="0" errorTitle="Invalid Active Status" error="Select Yes or No." type="list">
      <formula1>INDIRECT("'Settings'!$H$4:$H$5")</formula1>
    </dataValidation>
    <dataValidation sqref="Q4:Q103" showDropDown="0" showInputMessage="0" showErrorMessage="1" allowBlank="0" errorTitle="Invalid Vehicle ID" error="Vehicle ID must be nonblank and unique." type="custom">
      <formula1>AND(Q4&lt;&gt;"",COUNTIF($Q$4:$Q$103,Q4)=1)</formula1>
    </dataValidation>
    <dataValidation sqref="U4:U103" showDropDown="0" showInputMessage="0" showErrorMessage="1" allowBlank="0" errorTitle="Invalid State" error="Use a two-character state abbreviation." type="textLength" operator="lessThanOrEqual">
      <formula1>2</formula1>
    </dataValidation>
    <dataValidation sqref="V4:V103" showDropDown="0" showInputMessage="0" showErrorMessage="1" allowBlank="0" errorTitle="Invalid MPG" error="MPG must be greater than zero and no more than 100." type="decimal" operator="between">
      <formula1>0.01</formula1>
      <formula2>100</formula2>
    </dataValidation>
    <dataValidation sqref="X4:X103" showDropDown="0" showInputMessage="0" showErrorMessage="1" allowBlank="0" errorTitle="Invalid Availability" error="Select Yes or No." type="list">
      <formula1>INDIRECT("'Settings'!$H$4:$H$5")</formula1>
    </dataValidation>
  </dataValidations>
  <pageMargins left="0.25" right="0.25" top="0.4" bottom="0.4" header="0.2" footer="0.2"/>
  <pageSetup orientation="landscape" fitToHeight="0" fitToWidth="1"/>
  <headerFooter>
    <oddHeader/>
    <oddFooter>&amp;CScheduled Route Roster&amp;RPage &amp;P of &amp;N</oddFooter>
    <evenHeader/>
    <evenFooter/>
    <firstHeader/>
    <firstFooter/>
  </headerFooter>
  <tableParts count="3">
    <tablePart xmlns:r="http://schemas.openxmlformats.org/officeDocument/2006/relationships" r:id="rId1"/>
    <tablePart xmlns:r="http://schemas.openxmlformats.org/officeDocument/2006/relationships" r:id="rId2"/>
    <tablePart xmlns:r="http://schemas.openxmlformats.org/officeDocument/2006/relationships" r:id="rId3"/>
  </tableParts>
</worksheet>
</file>

<file path=xl/worksheets/sheet4.xml><?xml version="1.0" encoding="utf-8"?>
<worksheet xmlns="http://schemas.openxmlformats.org/spreadsheetml/2006/main">
  <sheetPr>
    <tabColor rgb="00E0F3EF"/>
    <outlinePr summaryBelow="1" summaryRight="1"/>
    <pageSetUpPr fitToPage="1"/>
  </sheetPr>
  <dimension ref="A1:H9"/>
  <sheetViews>
    <sheetView showGridLines="0" workbookViewId="0">
      <pane ySplit="3" topLeftCell="A4" activePane="bottomLeft" state="frozen"/>
      <selection pane="bottomLeft" activeCell="A1" sqref="A1"/>
    </sheetView>
  </sheetViews>
  <sheetFormatPr baseColWidth="8" defaultRowHeight="15"/>
  <cols>
    <col width="34" customWidth="1" min="1" max="1"/>
    <col width="15" customWidth="1" min="2" max="2"/>
    <col width="26" customWidth="1" min="3" max="3"/>
    <col width="43" customWidth="1" min="4" max="4"/>
    <col width="4" customWidth="1" min="5" max="5"/>
    <col width="21" customWidth="1" min="6" max="6"/>
    <col width="4" customWidth="1" min="7" max="7"/>
    <col width="16" customWidth="1" min="8" max="8"/>
  </cols>
  <sheetData>
    <row r="1">
      <c r="A1" s="1" t="inlineStr">
        <is>
          <t>Workbook Settings</t>
        </is>
      </c>
      <c r="B1" s="54" t="n"/>
      <c r="C1" s="54" t="n"/>
      <c r="D1" s="54" t="n"/>
      <c r="E1" s="54" t="n"/>
      <c r="F1" s="54" t="n"/>
      <c r="G1" s="54" t="n"/>
      <c r="H1" s="55" t="n"/>
    </row>
    <row r="2" ht="28" customHeight="1">
      <c r="A2" s="3" t="inlineStr">
        <is>
          <t>Update planning assumptions and validation lists as operating conditions change.</t>
        </is>
      </c>
    </row>
    <row r="3">
      <c r="A3" s="19" t="inlineStr">
        <is>
          <t>Assumption</t>
        </is>
      </c>
      <c r="B3" s="19" t="inlineStr">
        <is>
          <t>Value</t>
        </is>
      </c>
      <c r="C3" s="19" t="inlineStr">
        <is>
          <t>Unit</t>
        </is>
      </c>
      <c r="D3" s="19" t="inlineStr">
        <is>
          <t>Purpose</t>
        </is>
      </c>
      <c r="F3" s="9" t="inlineStr">
        <is>
          <t>Route Status List</t>
        </is>
      </c>
      <c r="H3" s="9" t="inlineStr">
        <is>
          <t>Yes/No List</t>
        </is>
      </c>
    </row>
    <row r="4">
      <c r="A4" s="38" t="inlineStr">
        <is>
          <t>Fuel Price per Gallon</t>
        </is>
      </c>
      <c r="B4" s="62" t="n">
        <v>3.65</v>
      </c>
      <c r="C4" s="38" t="inlineStr">
        <is>
          <t>U.S. dollars per gallon</t>
        </is>
      </c>
      <c r="D4" s="38" t="inlineStr">
        <is>
          <t>Used to estimate route fuel cost</t>
        </is>
      </c>
      <c r="F4" s="26" t="inlineStr">
        <is>
          <t>Planned</t>
        </is>
      </c>
      <c r="H4" s="26" t="inlineStr">
        <is>
          <t>Yes</t>
        </is>
      </c>
    </row>
    <row r="5">
      <c r="A5" s="38" t="inlineStr">
        <is>
          <t>Maintenance Cost per Mile</t>
        </is>
      </c>
      <c r="B5" s="62" t="n">
        <v>0.18</v>
      </c>
      <c r="C5" s="38" t="inlineStr">
        <is>
          <t>U.S. dollars per mile</t>
        </is>
      </c>
      <c r="D5" s="38" t="inlineStr">
        <is>
          <t>Planning allowance for mileage-related cost</t>
        </is>
      </c>
      <c r="F5" s="26" t="inlineStr">
        <is>
          <t>Confirmed</t>
        </is>
      </c>
      <c r="H5" s="26" t="inlineStr">
        <is>
          <t>No</t>
        </is>
      </c>
    </row>
    <row r="6">
      <c r="A6" s="38" t="inlineStr">
        <is>
          <t>Maximum Planned Shift Hours</t>
        </is>
      </c>
      <c r="B6" s="40" t="n">
        <v>10</v>
      </c>
      <c r="C6" s="38" t="inlineStr">
        <is>
          <t>Hours</t>
        </is>
      </c>
      <c r="D6" s="38" t="inlineStr">
        <is>
          <t>Flags a scheduled route as a long shift</t>
        </is>
      </c>
      <c r="F6" s="26" t="inlineStr">
        <is>
          <t>In Progress</t>
        </is>
      </c>
    </row>
    <row r="7">
      <c r="F7" s="26" t="inlineStr">
        <is>
          <t>Completed</t>
        </is>
      </c>
    </row>
    <row r="8">
      <c r="F8" s="26" t="inlineStr">
        <is>
          <t>Canceled</t>
        </is>
      </c>
    </row>
    <row r="9" ht="68" customHeight="1">
      <c r="A9" s="41" t="inlineStr">
        <is>
          <t>Estimated route costs are planning estimates based on the entered assumptions, scheduled mileage, vehicle MPG, and driver hourly rates. This workbook does not retrieve live fuel prices, vehicle positions, traffic conditions, or telematics data.</t>
        </is>
      </c>
      <c r="B9" s="42" t="n"/>
      <c r="C9" s="42" t="n"/>
      <c r="D9" s="42" t="n"/>
      <c r="E9" s="42" t="n"/>
      <c r="F9" s="42" t="n"/>
      <c r="G9" s="42" t="n"/>
      <c r="H9" s="42" t="n"/>
    </row>
  </sheetData>
  <mergeCells count="1">
    <mergeCell ref="A1:H1"/>
  </mergeCells>
  <dataValidations count="3">
    <dataValidation sqref="B4" showDropDown="0" showInputMessage="0" showErrorMessage="1" allowBlank="0" errorTitle="Invalid Fuel Price" error="Fuel Price per Gallon must be from $0.00 through $20.00." type="decimal" operator="between">
      <formula1>0</formula1>
      <formula2>20</formula2>
    </dataValidation>
    <dataValidation sqref="B5" showDropDown="0" showInputMessage="0" showErrorMessage="1" allowBlank="0" errorTitle="Invalid Maintenance Cost" error="Maintenance Cost per Mile must be from $0.00 through $10.00." type="decimal" operator="between">
      <formula1>0</formula1>
      <formula2>10</formula2>
    </dataValidation>
    <dataValidation sqref="B6" showDropDown="0" showInputMessage="0" showErrorMessage="1" allowBlank="0" errorTitle="Invalid Shift Limit" error="Maximum Planned Shift Hours must be from 1.00 through 24.00." type="decimal" operator="between">
      <formula1>1</formula1>
      <formula2>24</formula2>
    </dataValidation>
  </dataValidations>
  <pageMargins left="0.25" right="0.25" top="0.4" bottom="0.4" header="0.2" footer="0.2"/>
  <pageSetup orientation="portrait" fitToHeight="0" fitToWidth="1"/>
  <headerFooter>
    <oddHeader/>
    <oddFooter>&amp;CScheduled Route Roster&amp;RPage &amp;P of &amp;N</oddFooter>
    <evenHeader/>
    <evenFooter/>
    <firstHeader/>
    <firstFooter/>
  </headerFooter>
  <tableParts count="3">
    <tablePart xmlns:r="http://schemas.openxmlformats.org/officeDocument/2006/relationships" r:id="rId1"/>
    <tablePart xmlns:r="http://schemas.openxmlformats.org/officeDocument/2006/relationships" r:id="rId2"/>
    <tablePart xmlns:r="http://schemas.openxmlformats.org/officeDocument/2006/relationships" r:id="rId3"/>
  </tableParts>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2026-09-07T22:33:04Z</dcterms:created>
  <dcterms:modified xmlns:dcterms="http://purl.org/dc/terms/" xmlns:xsi="http://www.w3.org/2001/XMLSchema-instance" xsi:type="dcterms:W3CDTF">2026-09-07T22:33:06+00:00Z</dcterms:modified>
</cp:coreProperties>
</file>