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oute Plan" sheetId="2" state="visible" r:id="rId2"/>
    <sheet xmlns:r="http://schemas.openxmlformats.org/officeDocument/2006/relationships" name="Vehicle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0" hidden="1">'Dashboard'!$A$24:$H$34</definedName>
    <definedName name="_xlnm.Print_Area" localSheetId="0">'Dashboard'!$A$1:$H$34</definedName>
    <definedName name="_xlnm._FilterDatabase" localSheetId="1" hidden="1">'Route Plan'!$A$5:$AB$205</definedName>
    <definedName name="_xlnm.Print_Area" localSheetId="1">'Route Plan'!$A$1:$AB$205</definedName>
    <definedName name="_xlnm._FilterDatabase" localSheetId="2" hidden="1">'Vehicles'!$A$5:$I$105</definedName>
    <definedName name="_xlnm.Print_Area" localSheetId="2">'Vehicles'!$A$1:$I$105</definedName>
    <definedName name="_xlnm.Print_Area" localSheetId="3">'Settings'!$A$1:$H$10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/d/yyyy"/>
    <numFmt numFmtId="165" formatCode="#,##0.0"/>
    <numFmt numFmtId="166" formatCode="0.0%"/>
    <numFmt numFmtId="167" formatCode="$#,##0.00"/>
    <numFmt numFmtId="168" formatCode="0.0"/>
    <numFmt numFmtId="169" formatCode="$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23B52"/>
      <sz val="10"/>
    </font>
    <font>
      <name val="Calibri"/>
      <b val="1"/>
      <color rgb="00123B52"/>
      <sz val="10"/>
    </font>
    <font>
      <name val="Calibri"/>
      <b val="1"/>
      <color rgb="00FFFFFF"/>
      <sz val="11"/>
    </font>
    <font>
      <name val="Calibri"/>
      <b val="1"/>
      <color rgb="00123B52"/>
      <sz val="16"/>
    </font>
    <font>
      <name val="Calibri"/>
      <color rgb="001F2933"/>
      <sz val="10"/>
    </font>
    <font>
      <name val="Calibri"/>
      <i val="1"/>
      <color rgb="00FFFFFF"/>
      <sz val="9"/>
    </font>
  </fonts>
  <fills count="7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E0F3EF"/>
      </patternFill>
    </fill>
    <fill>
      <patternFill patternType="solid">
        <fgColor rgb="002A8C82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3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7" fontId="5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165" fontId="6" fillId="3" borderId="1" applyAlignment="1" pivotButton="0" quotePrefix="0" xfId="0">
      <alignment horizontal="right" vertical="center"/>
    </xf>
    <xf numFmtId="0" fontId="3" fillId="4" borderId="1" pivotButton="0" quotePrefix="0" xfId="0"/>
    <xf numFmtId="0" fontId="3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horizontal="left" vertical="center" wrapText="1"/>
      <protection locked="0" hidden="0"/>
    </xf>
    <xf numFmtId="18" fontId="6" fillId="4" borderId="1" applyAlignment="1" applyProtection="1" pivotButton="0" quotePrefix="0" xfId="0">
      <alignment horizontal="center" vertical="center"/>
      <protection locked="0" hidden="0"/>
    </xf>
    <xf numFmtId="3" fontId="6" fillId="4" borderId="1" applyAlignment="1" applyProtection="1" pivotButton="0" quotePrefix="0" xfId="0">
      <alignment horizontal="center" vertical="center"/>
      <protection locked="0" hidden="0"/>
    </xf>
    <xf numFmtId="165" fontId="6" fillId="4" borderId="1" applyAlignment="1" applyProtection="1" pivotButton="0" quotePrefix="0" xfId="0">
      <alignment horizontal="center" vertical="center"/>
      <protection locked="0" hidden="0"/>
    </xf>
    <xf numFmtId="3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8" fontId="6" fillId="4" borderId="1" applyAlignment="1" applyProtection="1" pivotButton="0" quotePrefix="0" xfId="0">
      <alignment horizontal="center" vertical="center"/>
      <protection locked="0" hidden="0"/>
    </xf>
    <xf numFmtId="0" fontId="2" fillId="6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168" fontId="6" fillId="6" borderId="1" applyAlignment="1" applyProtection="1" pivotButton="0" quotePrefix="0" xfId="0">
      <alignment horizontal="center" vertical="center"/>
      <protection locked="0" hidden="0"/>
    </xf>
    <xf numFmtId="0" fontId="6" fillId="6" borderId="1" applyAlignment="1" applyProtection="1" pivotButton="0" quotePrefix="0" xfId="0">
      <alignment horizontal="center" vertical="center"/>
      <protection locked="0" hidden="0"/>
    </xf>
    <xf numFmtId="169" fontId="6" fillId="6" borderId="1" applyAlignment="1" applyProtection="1" pivotButton="0" quotePrefix="0" xfId="0">
      <alignment horizontal="center" vertical="center"/>
      <protection locked="0" hidden="0"/>
    </xf>
    <xf numFmtId="166" fontId="6" fillId="6" borderId="1" applyAlignment="1" applyProtection="1" pivotButton="0" quotePrefix="0" xfId="0">
      <alignment horizontal="center" vertical="center"/>
      <protection locked="0" hidden="0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applyProtection="1" pivotButton="0" quotePrefix="0" xfId="0">
      <alignment horizontal="center" vertical="center"/>
      <protection locked="0" hidden="0"/>
    </xf>
    <xf numFmtId="165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7" fontId="5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right" vertical="center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165" fontId="6" fillId="4" borderId="1" applyAlignment="1" applyProtection="1" pivotButton="0" quotePrefix="0" xfId="0">
      <alignment horizontal="center" vertical="center"/>
      <protection locked="0" hidden="0"/>
    </xf>
    <xf numFmtId="165" fontId="6" fillId="3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168" fontId="6" fillId="4" borderId="1" applyAlignment="1" applyProtection="1" pivotButton="0" quotePrefix="0" xfId="0">
      <alignment horizontal="center" vertical="center"/>
      <protection locked="0" hidden="0"/>
    </xf>
    <xf numFmtId="168" fontId="6" fillId="6" borderId="1" applyAlignment="1" applyProtection="1" pivotButton="0" quotePrefix="0" xfId="0">
      <alignment horizontal="center" vertical="center"/>
      <protection locked="0" hidden="0"/>
    </xf>
    <xf numFmtId="169" fontId="6" fillId="6" borderId="1" applyAlignment="1" applyProtection="1" pivotButton="0" quotePrefix="0" xfId="0">
      <alignment horizontal="center" vertical="center"/>
      <protection locked="0" hidden="0"/>
    </xf>
    <xf numFmtId="166" fontId="6" fillId="6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5">
    <dxf>
      <font>
        <name val="Calibri"/>
        <b val="1"/>
        <color rgb="009C0006"/>
        <sz val="10"/>
      </font>
      <fill>
        <patternFill patternType="solid">
          <fgColor rgb="00FFC7CE"/>
        </patternFill>
      </fill>
    </dxf>
    <dxf>
      <font>
        <name val="Calibri"/>
        <b val="1"/>
        <color rgb="009C5700"/>
        <sz val="10"/>
      </font>
      <fill>
        <patternFill patternType="solid">
          <fgColor rgb="00FCE4D6"/>
        </patternFill>
      </fill>
    </dxf>
    <dxf>
      <font>
        <name val="Calibri"/>
        <b val="1"/>
        <color rgb="00006100"/>
        <sz val="10"/>
      </font>
      <fill>
        <patternFill patternType="solid">
          <fgColor rgb="00C6EFCE"/>
        </patternFill>
      </fill>
    </dxf>
    <dxf>
      <font>
        <name val="Calibri"/>
        <color rgb="00595959"/>
        <sz val="10"/>
      </font>
      <fill>
        <patternFill patternType="solid">
          <fgColor rgb="00D9E1E3"/>
        </patternFill>
      </fill>
    </dxf>
    <dxf>
      <font>
        <name val="Calibri"/>
        <b val="1"/>
        <color rgb="009C0006"/>
        <sz val="10"/>
      </font>
      <fill>
        <patternFill patternType="solid">
          <fgColor rgb="00D9E1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Scheduled Routes by Depot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'Dashboard'!$A$17:$A$21</f>
            </numRef>
          </cat>
          <val>
            <numRef>
              <f>'Dashboard'!$B$17:$B$21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Depot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outePlan" displayName="tblRoutePlan" ref="A5:AB205" headerRowCount="1">
  <autoFilter ref="A5:AB205"/>
  <tableColumns count="28">
    <tableColumn id="1" name="Plan Date"/>
    <tableColumn id="2" name="Route ID"/>
    <tableColumn id="3" name="Depot"/>
    <tableColumn id="4" name="Vehicle ID"/>
    <tableColumn id="5" name="Driver"/>
    <tableColumn id="6" name="Status"/>
    <tableColumn id="7" name="Shift Start"/>
    <tableColumn id="8" name="Shift End"/>
    <tableColumn id="9" name="Planned Stops"/>
    <tableColumn id="10" name="Planned Miles"/>
    <tableColumn id="11" name="Load Weight (lb)"/>
    <tableColumn id="12" name="Load Volume (cu ft)"/>
    <tableColumn id="13" name="Payload Capacity (lb)"/>
    <tableColumn id="14" name="Cargo Volume Capacity (cu ft)"/>
    <tableColumn id="15" name="Weight Utilization"/>
    <tableColumn id="16" name="Volume Utilization"/>
    <tableColumn id="17" name="Capacity Utilization"/>
    <tableColumn id="18" name="Remaining Payload (lb)"/>
    <tableColumn id="19" name="Remaining Volume (cu ft)"/>
    <tableColumn id="20" name="Planned Route Hours"/>
    <tableColumn id="21" name="Shift Hours"/>
    <tableColumn id="22" name="Time Utilization"/>
    <tableColumn id="23" name="Estimated Fuel (gal)"/>
    <tableColumn id="24" name="Estimated Fuel Cost"/>
    <tableColumn id="25" name="Capacity Status"/>
    <tableColumn id="26" name="Time Status"/>
    <tableColumn id="27" name="Overall Check"/>
    <tableColumn id="28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Vehicles" displayName="tblVehicles" ref="A5:I105" headerRowCount="1">
  <autoFilter ref="A5:I105"/>
  <tableColumns count="9">
    <tableColumn id="1" name="Vehicle ID"/>
    <tableColumn id="2" name="Vehicle Description"/>
    <tableColumn id="3" name="Vehicle Type"/>
    <tableColumn id="4" name="Home Depot"/>
    <tableColumn id="5" name="Active?"/>
    <tableColumn id="6" name="Max Payload (lb)"/>
    <tableColumn id="7" name="Cargo Volume (cu ft)"/>
    <tableColumn id="8" name="Fuel Type"/>
    <tableColumn id="9" name="Planning MP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24" customWidth="1" min="3" max="3"/>
    <col width="18" customWidth="1" min="4" max="4"/>
    <col width="24" customWidth="1" min="5" max="5"/>
    <col width="18" customWidth="1" min="6" max="6"/>
    <col width="24" customWidth="1" min="7" max="7"/>
    <col width="18" customWidth="1" min="8" max="8"/>
  </cols>
  <sheetData>
    <row r="1" ht="28" customHeight="1">
      <c r="A1" s="1" t="inlineStr">
        <is>
          <t>Route Capacity Planning Dashboard</t>
        </is>
      </c>
      <c r="B1" s="40" t="n"/>
      <c r="C1" s="40" t="n"/>
      <c r="D1" s="40" t="n"/>
      <c r="E1" s="40" t="n"/>
      <c r="F1" s="40" t="n"/>
      <c r="G1" s="40" t="n"/>
      <c r="H1" s="41" t="n"/>
    </row>
    <row r="2" ht="30" customHeight="1">
      <c r="A2" s="2" t="inlineStr">
        <is>
          <t>Review route demand against vehicle capacity, shift time, and estimated fuel use.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Planning Date</t>
        </is>
      </c>
      <c r="B3" s="42" t="n">
        <v>46272</v>
      </c>
      <c r="C3" s="5" t="n"/>
      <c r="D3" s="6" t="inlineStr">
        <is>
          <t>Change the planning date to refresh the summaries below.</t>
        </is>
      </c>
      <c r="E3" s="5" t="n"/>
      <c r="F3" s="5" t="n"/>
      <c r="G3" s="5" t="n"/>
      <c r="H3" s="5" t="n"/>
    </row>
    <row r="4"/>
    <row r="5"/>
    <row r="6" ht="34" customHeight="1">
      <c r="A6" s="7" t="inlineStr">
        <is>
          <t>Routes Scheduled</t>
        </is>
      </c>
      <c r="B6" s="8">
        <f>COUNTIFS('Route Plan'!$A$6:$A$205,$B$3,'Route Plan'!$B$6:$B$205,"&lt;&gt;",'Route Plan'!$F$6:$F$205,"&lt;&gt;Canceled")</f>
        <v/>
      </c>
      <c r="C6" s="7" t="inlineStr">
        <is>
          <t>Planned Stops</t>
        </is>
      </c>
      <c r="D6" s="8">
        <f>SUMIFS('Route Plan'!$I$6:$I$205,'Route Plan'!$A$6:$A$205,$B$3,'Route Plan'!$F$6:$F$205,"&lt;&gt;Canceled")</f>
        <v/>
      </c>
      <c r="E6" s="7" t="inlineStr">
        <is>
          <t>Planned Miles</t>
        </is>
      </c>
      <c r="F6" s="43">
        <f>SUMIFS('Route Plan'!$J$6:$J$205,'Route Plan'!$A$6:$A$205,$B$3,'Route Plan'!$F$6:$F$205,"&lt;&gt;Canceled")</f>
        <v/>
      </c>
      <c r="G6" s="7" t="inlineStr">
        <is>
          <t>Load Weight (lb)</t>
        </is>
      </c>
      <c r="H6" s="8">
        <f>SUMIFS('Route Plan'!$K$6:$K$205,'Route Plan'!$A$6:$A$205,$B$3,'Route Plan'!$F$6:$F$205,"&lt;&gt;Canceled")</f>
        <v/>
      </c>
    </row>
    <row r="7"/>
    <row r="8"/>
    <row r="9" ht="34" customHeight="1">
      <c r="A9" s="7" t="inlineStr">
        <is>
          <t>Average Capacity Utilization</t>
        </is>
      </c>
      <c r="B9" s="44">
        <f>IFERROR(AVERAGEIFS('Route Plan'!$Q$6:$Q$205,'Route Plan'!$A$6:$A$205,$B$3,'Route Plan'!$F$6:$F$205,"&lt;&gt;Canceled"),0)</f>
        <v/>
      </c>
      <c r="C9" s="7" t="inlineStr">
        <is>
          <t>Over-Capacity Routes</t>
        </is>
      </c>
      <c r="D9" s="8">
        <f>COUNTIFS('Route Plan'!$A$6:$A$205,$B$3,'Route Plan'!$Q$6:$Q$205,"&gt;1",'Route Plan'!$F$6:$F$205,"&lt;&gt;Canceled")</f>
        <v/>
      </c>
      <c r="E9" s="7" t="inlineStr">
        <is>
          <t>Over-Shift Routes</t>
        </is>
      </c>
      <c r="F9" s="8">
        <f>COUNTIFS('Route Plan'!$A$6:$A$205,$B$3,'Route Plan'!$V$6:$V$205,"&gt;1",'Route Plan'!$F$6:$F$205,"&lt;&gt;Canceled")</f>
        <v/>
      </c>
      <c r="G9" s="7" t="inlineStr">
        <is>
          <t>Ready Routes</t>
        </is>
      </c>
      <c r="H9" s="8">
        <f>COUNTIFS('Route Plan'!$A$6:$A$205,$B$3,'Route Plan'!$AA$6:$AA$205,"Ready")</f>
        <v/>
      </c>
    </row>
    <row r="10"/>
    <row r="11"/>
    <row r="12" ht="34" customHeight="1">
      <c r="A12" s="7" t="inlineStr">
        <is>
          <t>Estimated Fuel (gal)</t>
        </is>
      </c>
      <c r="B12" s="43">
        <f>SUMIFS('Route Plan'!$W$6:$W$205,'Route Plan'!$A$6:$A$205,$B$3,'Route Plan'!$F$6:$F$205,"&lt;&gt;Canceled")</f>
        <v/>
      </c>
      <c r="C12" s="7" t="inlineStr">
        <is>
          <t>Estimated Fuel Cost</t>
        </is>
      </c>
      <c r="D12" s="45">
        <f>SUMIFS('Route Plan'!$X$6:$X$205,'Route Plan'!$A$6:$A$205,$B$3,'Route Plan'!$F$6:$F$205,"&lt;&gt;Canceled")</f>
        <v/>
      </c>
      <c r="E12" s="7" t="inlineStr">
        <is>
          <t>Exception Routes</t>
        </is>
      </c>
      <c r="F12" s="8">
        <f>COUNTIFS('Route Plan'!$A$6:$A$205,$B$3,'Route Plan'!$B$6:$B$205,"&lt;&gt;",'Route Plan'!$F$6:$F$205,"&lt;&gt;Canceled",'Route Plan'!$AA$6:$AA$205,"&lt;&gt;Ready",'Route Plan'!$AA$6:$AA$205,"&lt;&gt;Canceled")</f>
        <v/>
      </c>
      <c r="G12" s="7" t="inlineStr">
        <is>
          <t>Maximum Capacity Utilization</t>
        </is>
      </c>
      <c r="H12" s="44">
        <f>IFERROR(MAXIFS('Route Plan'!$Q$6:$Q$205,'Route Plan'!$A$6:$A$205,$B$3,'Route Plan'!$F$6:$F$205,"&lt;&gt;Canceled"),0)</f>
        <v/>
      </c>
    </row>
    <row r="13"/>
    <row r="14"/>
    <row r="15" ht="22" customHeight="1">
      <c r="A15" s="7" t="inlineStr">
        <is>
          <t>Depot Capacity Summary</t>
        </is>
      </c>
      <c r="B15" s="7" t="n"/>
      <c r="C15" s="7" t="n"/>
      <c r="D15" s="7" t="n"/>
      <c r="E15" s="7" t="n"/>
      <c r="F15" s="7" t="n"/>
      <c r="G15" s="7" t="n"/>
      <c r="H15" s="7" t="n"/>
    </row>
    <row r="16" ht="36" customHeight="1">
      <c r="A16" s="12" t="inlineStr">
        <is>
          <t>Depot</t>
        </is>
      </c>
      <c r="B16" s="12" t="inlineStr">
        <is>
          <t>Routes</t>
        </is>
      </c>
      <c r="C16" s="12" t="inlineStr">
        <is>
          <t>Weight Loaded (lb)</t>
        </is>
      </c>
      <c r="D16" s="12" t="inlineStr">
        <is>
          <t>Weight Capacity (lb)</t>
        </is>
      </c>
      <c r="E16" s="12" t="inlineStr">
        <is>
          <t>Weight Utilization</t>
        </is>
      </c>
      <c r="F16" s="12" t="inlineStr">
        <is>
          <t>Volume Loaded (cu ft)</t>
        </is>
      </c>
      <c r="G16" s="12" t="inlineStr">
        <is>
          <t>Volume Capacity (cu ft)</t>
        </is>
      </c>
      <c r="H16" s="12" t="inlineStr">
        <is>
          <t>Volume Utilization</t>
        </is>
      </c>
    </row>
    <row r="17">
      <c r="A17" s="13">
        <f>'Settings'!$D$6</f>
        <v/>
      </c>
      <c r="B17" s="13">
        <f>COUNTIFS('Route Plan'!$A$6:$A$205,$B$3,'Route Plan'!$C$6:$C$205,$A17,'Route Plan'!$F$6:$F$205,"&lt;&gt;Canceled")</f>
        <v/>
      </c>
      <c r="C17" s="14">
        <f>SUMIFS('Route Plan'!$K$6:$K$205,'Route Plan'!$A$6:$A$205,$B$3,'Route Plan'!$C$6:$C$205,$A17,'Route Plan'!$F$6:$F$205,"&lt;&gt;Canceled")</f>
        <v/>
      </c>
      <c r="D17" s="14">
        <f>SUMIFS('Route Plan'!$M$6:$M$205,'Route Plan'!$A$6:$A$205,$B$3,'Route Plan'!$C$6:$C$205,$A17,'Route Plan'!$F$6:$F$205,"&lt;&gt;Canceled")</f>
        <v/>
      </c>
      <c r="E17" s="46">
        <f>IFERROR(C17/D17,0)</f>
        <v/>
      </c>
      <c r="F17" s="14">
        <f>SUMIFS('Route Plan'!$L$6:$L$205,'Route Plan'!$A$6:$A$205,$B$3,'Route Plan'!$C$6:$C$205,$A17,'Route Plan'!$F$6:$F$205,"&lt;&gt;Canceled")</f>
        <v/>
      </c>
      <c r="G17" s="14">
        <f>SUMIFS('Route Plan'!$N$6:$N$205,'Route Plan'!$A$6:$A$205,$B$3,'Route Plan'!$C$6:$C$205,$A17,'Route Plan'!$F$6:$F$205,"&lt;&gt;Canceled")</f>
        <v/>
      </c>
      <c r="H17" s="46">
        <f>IFERROR(F17/G17,0)</f>
        <v/>
      </c>
    </row>
    <row r="18">
      <c r="A18" s="13">
        <f>'Settings'!$D$7</f>
        <v/>
      </c>
      <c r="B18" s="13">
        <f>COUNTIFS('Route Plan'!$A$6:$A$205,$B$3,'Route Plan'!$C$6:$C$205,$A18,'Route Plan'!$F$6:$F$205,"&lt;&gt;Canceled")</f>
        <v/>
      </c>
      <c r="C18" s="14">
        <f>SUMIFS('Route Plan'!$K$6:$K$205,'Route Plan'!$A$6:$A$205,$B$3,'Route Plan'!$C$6:$C$205,$A18,'Route Plan'!$F$6:$F$205,"&lt;&gt;Canceled")</f>
        <v/>
      </c>
      <c r="D18" s="14">
        <f>SUMIFS('Route Plan'!$M$6:$M$205,'Route Plan'!$A$6:$A$205,$B$3,'Route Plan'!$C$6:$C$205,$A18,'Route Plan'!$F$6:$F$205,"&lt;&gt;Canceled")</f>
        <v/>
      </c>
      <c r="E18" s="46">
        <f>IFERROR(C18/D18,0)</f>
        <v/>
      </c>
      <c r="F18" s="14">
        <f>SUMIFS('Route Plan'!$L$6:$L$205,'Route Plan'!$A$6:$A$205,$B$3,'Route Plan'!$C$6:$C$205,$A18,'Route Plan'!$F$6:$F$205,"&lt;&gt;Canceled")</f>
        <v/>
      </c>
      <c r="G18" s="14">
        <f>SUMIFS('Route Plan'!$N$6:$N$205,'Route Plan'!$A$6:$A$205,$B$3,'Route Plan'!$C$6:$C$205,$A18,'Route Plan'!$F$6:$F$205,"&lt;&gt;Canceled")</f>
        <v/>
      </c>
      <c r="H18" s="46">
        <f>IFERROR(F18/G18,0)</f>
        <v/>
      </c>
    </row>
    <row r="19">
      <c r="A19" s="13">
        <f>'Settings'!$D$8</f>
        <v/>
      </c>
      <c r="B19" s="13">
        <f>COUNTIFS('Route Plan'!$A$6:$A$205,$B$3,'Route Plan'!$C$6:$C$205,$A19,'Route Plan'!$F$6:$F$205,"&lt;&gt;Canceled")</f>
        <v/>
      </c>
      <c r="C19" s="14">
        <f>SUMIFS('Route Plan'!$K$6:$K$205,'Route Plan'!$A$6:$A$205,$B$3,'Route Plan'!$C$6:$C$205,$A19,'Route Plan'!$F$6:$F$205,"&lt;&gt;Canceled")</f>
        <v/>
      </c>
      <c r="D19" s="14">
        <f>SUMIFS('Route Plan'!$M$6:$M$205,'Route Plan'!$A$6:$A$205,$B$3,'Route Plan'!$C$6:$C$205,$A19,'Route Plan'!$F$6:$F$205,"&lt;&gt;Canceled")</f>
        <v/>
      </c>
      <c r="E19" s="46">
        <f>IFERROR(C19/D19,0)</f>
        <v/>
      </c>
      <c r="F19" s="14">
        <f>SUMIFS('Route Plan'!$L$6:$L$205,'Route Plan'!$A$6:$A$205,$B$3,'Route Plan'!$C$6:$C$205,$A19,'Route Plan'!$F$6:$F$205,"&lt;&gt;Canceled")</f>
        <v/>
      </c>
      <c r="G19" s="14">
        <f>SUMIFS('Route Plan'!$N$6:$N$205,'Route Plan'!$A$6:$A$205,$B$3,'Route Plan'!$C$6:$C$205,$A19,'Route Plan'!$F$6:$F$205,"&lt;&gt;Canceled")</f>
        <v/>
      </c>
      <c r="H19" s="46">
        <f>IFERROR(F19/G19,0)</f>
        <v/>
      </c>
    </row>
    <row r="20">
      <c r="A20" s="13">
        <f>'Settings'!$D$9</f>
        <v/>
      </c>
      <c r="B20" s="13">
        <f>COUNTIFS('Route Plan'!$A$6:$A$205,$B$3,'Route Plan'!$C$6:$C$205,$A20,'Route Plan'!$F$6:$F$205,"&lt;&gt;Canceled")</f>
        <v/>
      </c>
      <c r="C20" s="14">
        <f>SUMIFS('Route Plan'!$K$6:$K$205,'Route Plan'!$A$6:$A$205,$B$3,'Route Plan'!$C$6:$C$205,$A20,'Route Plan'!$F$6:$F$205,"&lt;&gt;Canceled")</f>
        <v/>
      </c>
      <c r="D20" s="14">
        <f>SUMIFS('Route Plan'!$M$6:$M$205,'Route Plan'!$A$6:$A$205,$B$3,'Route Plan'!$C$6:$C$205,$A20,'Route Plan'!$F$6:$F$205,"&lt;&gt;Canceled")</f>
        <v/>
      </c>
      <c r="E20" s="46">
        <f>IFERROR(C20/D20,0)</f>
        <v/>
      </c>
      <c r="F20" s="14">
        <f>SUMIFS('Route Plan'!$L$6:$L$205,'Route Plan'!$A$6:$A$205,$B$3,'Route Plan'!$C$6:$C$205,$A20,'Route Plan'!$F$6:$F$205,"&lt;&gt;Canceled")</f>
        <v/>
      </c>
      <c r="G20" s="14">
        <f>SUMIFS('Route Plan'!$N$6:$N$205,'Route Plan'!$A$6:$A$205,$B$3,'Route Plan'!$C$6:$C$205,$A20,'Route Plan'!$F$6:$F$205,"&lt;&gt;Canceled")</f>
        <v/>
      </c>
      <c r="H20" s="46">
        <f>IFERROR(F20/G20,0)</f>
        <v/>
      </c>
    </row>
    <row r="21">
      <c r="A21" s="13">
        <f>'Settings'!$D$10</f>
        <v/>
      </c>
      <c r="B21" s="13">
        <f>COUNTIFS('Route Plan'!$A$6:$A$205,$B$3,'Route Plan'!$C$6:$C$205,$A21,'Route Plan'!$F$6:$F$205,"&lt;&gt;Canceled")</f>
        <v/>
      </c>
      <c r="C21" s="14">
        <f>SUMIFS('Route Plan'!$K$6:$K$205,'Route Plan'!$A$6:$A$205,$B$3,'Route Plan'!$C$6:$C$205,$A21,'Route Plan'!$F$6:$F$205,"&lt;&gt;Canceled")</f>
        <v/>
      </c>
      <c r="D21" s="14">
        <f>SUMIFS('Route Plan'!$M$6:$M$205,'Route Plan'!$A$6:$A$205,$B$3,'Route Plan'!$C$6:$C$205,$A21,'Route Plan'!$F$6:$F$205,"&lt;&gt;Canceled")</f>
        <v/>
      </c>
      <c r="E21" s="46">
        <f>IFERROR(C21/D21,0)</f>
        <v/>
      </c>
      <c r="F21" s="14">
        <f>SUMIFS('Route Plan'!$L$6:$L$205,'Route Plan'!$A$6:$A$205,$B$3,'Route Plan'!$C$6:$C$205,$A21,'Route Plan'!$F$6:$F$205,"&lt;&gt;Canceled")</f>
        <v/>
      </c>
      <c r="G21" s="14">
        <f>SUMIFS('Route Plan'!$N$6:$N$205,'Route Plan'!$A$6:$A$205,$B$3,'Route Plan'!$C$6:$C$205,$A21,'Route Plan'!$F$6:$F$205,"&lt;&gt;Canceled")</f>
        <v/>
      </c>
      <c r="H21" s="46">
        <f>IFERROR(F21/G21,0)</f>
        <v/>
      </c>
    </row>
    <row r="22" ht="26" customHeight="1">
      <c r="A22" s="16" t="inlineStr">
        <is>
          <t>Capacity is summed from assigned vehicle values; review repeated vehicle assignments when interpreting totals.</t>
        </is>
      </c>
    </row>
    <row r="23" ht="22" customHeight="1">
      <c r="A23" s="7" t="inlineStr">
        <is>
          <t>Route Exceptions</t>
        </is>
      </c>
      <c r="B23" s="7" t="n"/>
      <c r="C23" s="7" t="n"/>
      <c r="D23" s="17" t="inlineStr">
        <is>
          <t>Shows up to 10 non-ready routes for the selected date. Review Route Plan for the full list.</t>
        </is>
      </c>
      <c r="E23" s="7" t="n"/>
      <c r="F23" s="7" t="n"/>
      <c r="G23" s="7" t="n"/>
      <c r="H23" s="7" t="n"/>
    </row>
    <row r="24" ht="36" customHeight="1">
      <c r="A24" s="12" t="inlineStr">
        <is>
          <t>Route ID</t>
        </is>
      </c>
      <c r="B24" s="12" t="inlineStr">
        <is>
          <t>Depot</t>
        </is>
      </c>
      <c r="C24" s="12" t="inlineStr">
        <is>
          <t>Vehicle ID</t>
        </is>
      </c>
      <c r="D24" s="12" t="inlineStr">
        <is>
          <t>Capacity Utilization</t>
        </is>
      </c>
      <c r="E24" s="12" t="inlineStr">
        <is>
          <t>Time Utilization</t>
        </is>
      </c>
      <c r="F24" s="12" t="inlineStr">
        <is>
          <t>Overall Check</t>
        </is>
      </c>
      <c r="G24" s="12" t="inlineStr">
        <is>
          <t>Load Weight (lb)</t>
        </is>
      </c>
      <c r="H24" s="12" t="inlineStr">
        <is>
          <t>Planned Miles</t>
        </is>
      </c>
    </row>
    <row r="25">
      <c r="A25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Plan'!$AA$6:$AA$205&lt;&gt;"Canceled")),ROWS($A$25:A25))),"")</f>
        <v/>
      </c>
      <c r="B25" s="13">
        <f>IF($A25="","",IFERROR(INDEX('Route Plan'!$C$6:$C$205,MATCH($A25,'Route Plan'!$B$6:$B$205,0)),""))</f>
        <v/>
      </c>
      <c r="C25" s="13">
        <f>IF($A25="","",IFERROR(INDEX('Route Plan'!$D$6:$D$205,MATCH($A25,'Route Plan'!$B$6:$B$205,0)),""))</f>
        <v/>
      </c>
      <c r="D25" s="46">
        <f>IF($A25="","",IFERROR(INDEX('Route Plan'!$Q$6:$Q$205,MATCH($A25,'Route Plan'!$B$6:$B$205,0)),""))</f>
        <v/>
      </c>
      <c r="E25" s="46">
        <f>IF($A25="","",IFERROR(INDEX('Route Plan'!$V$6:$V$205,MATCH($A25,'Route Plan'!$B$6:$B$205,0)),""))</f>
        <v/>
      </c>
      <c r="F25" s="13">
        <f>IF($A25="","",IFERROR(INDEX('Route Plan'!$AA$6:$AA$205,MATCH($A25,'Route Plan'!$B$6:$B$205,0)),""))</f>
        <v/>
      </c>
      <c r="G25" s="14">
        <f>IF($A25="","",IFERROR(INDEX('Route Plan'!$K$6:$K$205,MATCH($A25,'Route Plan'!$B$6:$B$205,0)),""))</f>
        <v/>
      </c>
      <c r="H25" s="47">
        <f>IF($A25="","",IFERROR(INDEX('Route Plan'!$J$6:$J$205,MATCH($A25,'Route Plan'!$B$6:$B$205,0)),""))</f>
        <v/>
      </c>
    </row>
    <row r="26">
      <c r="A26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Plan'!$AA$6:$AA$205&lt;&gt;"Canceled")),ROWS($A$25:A26))),"")</f>
        <v/>
      </c>
      <c r="B26" s="13">
        <f>IF($A26="","",IFERROR(INDEX('Route Plan'!$C$6:$C$205,MATCH($A26,'Route Plan'!$B$6:$B$205,0)),""))</f>
        <v/>
      </c>
      <c r="C26" s="13">
        <f>IF($A26="","",IFERROR(INDEX('Route Plan'!$D$6:$D$205,MATCH($A26,'Route Plan'!$B$6:$B$205,0)),""))</f>
        <v/>
      </c>
      <c r="D26" s="46">
        <f>IF($A26="","",IFERROR(INDEX('Route Plan'!$Q$6:$Q$205,MATCH($A26,'Route Plan'!$B$6:$B$205,0)),""))</f>
        <v/>
      </c>
      <c r="E26" s="46">
        <f>IF($A26="","",IFERROR(INDEX('Route Plan'!$V$6:$V$205,MATCH($A26,'Route Plan'!$B$6:$B$205,0)),""))</f>
        <v/>
      </c>
      <c r="F26" s="13">
        <f>IF($A26="","",IFERROR(INDEX('Route Plan'!$AA$6:$AA$205,MATCH($A26,'Route Plan'!$B$6:$B$205,0)),""))</f>
        <v/>
      </c>
      <c r="G26" s="14">
        <f>IF($A26="","",IFERROR(INDEX('Route Plan'!$K$6:$K$205,MATCH($A26,'Route Plan'!$B$6:$B$205,0)),""))</f>
        <v/>
      </c>
      <c r="H26" s="47">
        <f>IF($A26="","",IFERROR(INDEX('Route Plan'!$J$6:$J$205,MATCH($A26,'Route Plan'!$B$6:$B$205,0)),""))</f>
        <v/>
      </c>
    </row>
    <row r="27">
      <c r="A27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Plan'!$AA$6:$AA$205&lt;&gt;"Canceled")),ROWS($A$25:A27))),"")</f>
        <v/>
      </c>
      <c r="B27" s="13">
        <f>IF($A27="","",IFERROR(INDEX('Route Plan'!$C$6:$C$205,MATCH($A27,'Route Plan'!$B$6:$B$205,0)),""))</f>
        <v/>
      </c>
      <c r="C27" s="13">
        <f>IF($A27="","",IFERROR(INDEX('Route Plan'!$D$6:$D$205,MATCH($A27,'Route Plan'!$B$6:$B$205,0)),""))</f>
        <v/>
      </c>
      <c r="D27" s="46">
        <f>IF($A27="","",IFERROR(INDEX('Route Plan'!$Q$6:$Q$205,MATCH($A27,'Route Plan'!$B$6:$B$205,0)),""))</f>
        <v/>
      </c>
      <c r="E27" s="46">
        <f>IF($A27="","",IFERROR(INDEX('Route Plan'!$V$6:$V$205,MATCH($A27,'Route Plan'!$B$6:$B$205,0)),""))</f>
        <v/>
      </c>
      <c r="F27" s="13">
        <f>IF($A27="","",IFERROR(INDEX('Route Plan'!$AA$6:$AA$205,MATCH($A27,'Route Plan'!$B$6:$B$205,0)),""))</f>
        <v/>
      </c>
      <c r="G27" s="14">
        <f>IF($A27="","",IFERROR(INDEX('Route Plan'!$K$6:$K$205,MATCH($A27,'Route Plan'!$B$6:$B$205,0)),""))</f>
        <v/>
      </c>
      <c r="H27" s="47">
        <f>IF($A27="","",IFERROR(INDEX('Route Plan'!$J$6:$J$205,MATCH($A27,'Route Plan'!$B$6:$B$205,0)),""))</f>
        <v/>
      </c>
    </row>
    <row r="28">
      <c r="A28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Plan'!$AA$6:$AA$205&lt;&gt;"Canceled")),ROWS($A$25:A28))),"")</f>
        <v/>
      </c>
      <c r="B28" s="13">
        <f>IF($A28="","",IFERROR(INDEX('Route Plan'!$C$6:$C$205,MATCH($A28,'Route Plan'!$B$6:$B$205,0)),""))</f>
        <v/>
      </c>
      <c r="C28" s="13">
        <f>IF($A28="","",IFERROR(INDEX('Route Plan'!$D$6:$D$205,MATCH($A28,'Route Plan'!$B$6:$B$205,0)),""))</f>
        <v/>
      </c>
      <c r="D28" s="46">
        <f>IF($A28="","",IFERROR(INDEX('Route Plan'!$Q$6:$Q$205,MATCH($A28,'Route Plan'!$B$6:$B$205,0)),""))</f>
        <v/>
      </c>
      <c r="E28" s="46">
        <f>IF($A28="","",IFERROR(INDEX('Route Plan'!$V$6:$V$205,MATCH($A28,'Route Plan'!$B$6:$B$205,0)),""))</f>
        <v/>
      </c>
      <c r="F28" s="13">
        <f>IF($A28="","",IFERROR(INDEX('Route Plan'!$AA$6:$AA$205,MATCH($A28,'Route Plan'!$B$6:$B$205,0)),""))</f>
        <v/>
      </c>
      <c r="G28" s="14">
        <f>IF($A28="","",IFERROR(INDEX('Route Plan'!$K$6:$K$205,MATCH($A28,'Route Plan'!$B$6:$B$205,0)),""))</f>
        <v/>
      </c>
      <c r="H28" s="47">
        <f>IF($A28="","",IFERROR(INDEX('Route Plan'!$J$6:$J$205,MATCH($A28,'Route Plan'!$B$6:$B$205,0)),""))</f>
        <v/>
      </c>
    </row>
    <row r="29">
      <c r="A29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Plan'!$AA$6:$AA$205&lt;&gt;"Canceled")),ROWS($A$25:A29))),"")</f>
        <v/>
      </c>
      <c r="B29" s="13">
        <f>IF($A29="","",IFERROR(INDEX('Route Plan'!$C$6:$C$205,MATCH($A29,'Route Plan'!$B$6:$B$205,0)),""))</f>
        <v/>
      </c>
      <c r="C29" s="13">
        <f>IF($A29="","",IFERROR(INDEX('Route Plan'!$D$6:$D$205,MATCH($A29,'Route Plan'!$B$6:$B$205,0)),""))</f>
        <v/>
      </c>
      <c r="D29" s="46">
        <f>IF($A29="","",IFERROR(INDEX('Route Plan'!$Q$6:$Q$205,MATCH($A29,'Route Plan'!$B$6:$B$205,0)),""))</f>
        <v/>
      </c>
      <c r="E29" s="46">
        <f>IF($A29="","",IFERROR(INDEX('Route Plan'!$V$6:$V$205,MATCH($A29,'Route Plan'!$B$6:$B$205,0)),""))</f>
        <v/>
      </c>
      <c r="F29" s="13">
        <f>IF($A29="","",IFERROR(INDEX('Route Plan'!$AA$6:$AA$205,MATCH($A29,'Route Plan'!$B$6:$B$205,0)),""))</f>
        <v/>
      </c>
      <c r="G29" s="14">
        <f>IF($A29="","",IFERROR(INDEX('Route Plan'!$K$6:$K$205,MATCH($A29,'Route Plan'!$B$6:$B$205,0)),""))</f>
        <v/>
      </c>
      <c r="H29" s="47">
        <f>IF($A29="","",IFERROR(INDEX('Route Plan'!$J$6:$J$205,MATCH($A29,'Route Plan'!$B$6:$B$205,0)),""))</f>
        <v/>
      </c>
    </row>
    <row r="30">
      <c r="A30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Plan'!$AA$6:$AA$205&lt;&gt;"Canceled")),ROWS($A$25:A30))),"")</f>
        <v/>
      </c>
      <c r="B30" s="13">
        <f>IF($A30="","",IFERROR(INDEX('Route Plan'!$C$6:$C$205,MATCH($A30,'Route Plan'!$B$6:$B$205,0)),""))</f>
        <v/>
      </c>
      <c r="C30" s="13">
        <f>IF($A30="","",IFERROR(INDEX('Route Plan'!$D$6:$D$205,MATCH($A30,'Route Plan'!$B$6:$B$205,0)),""))</f>
        <v/>
      </c>
      <c r="D30" s="46">
        <f>IF($A30="","",IFERROR(INDEX('Route Plan'!$Q$6:$Q$205,MATCH($A30,'Route Plan'!$B$6:$B$205,0)),""))</f>
        <v/>
      </c>
      <c r="E30" s="46">
        <f>IF($A30="","",IFERROR(INDEX('Route Plan'!$V$6:$V$205,MATCH($A30,'Route Plan'!$B$6:$B$205,0)),""))</f>
        <v/>
      </c>
      <c r="F30" s="13">
        <f>IF($A30="","",IFERROR(INDEX('Route Plan'!$AA$6:$AA$205,MATCH($A30,'Route Plan'!$B$6:$B$205,0)),""))</f>
        <v/>
      </c>
      <c r="G30" s="14">
        <f>IF($A30="","",IFERROR(INDEX('Route Plan'!$K$6:$K$205,MATCH($A30,'Route Plan'!$B$6:$B$205,0)),""))</f>
        <v/>
      </c>
      <c r="H30" s="47">
        <f>IF($A30="","",IFERROR(INDEX('Route Plan'!$J$6:$J$205,MATCH($A30,'Route Plan'!$B$6:$B$205,0)),""))</f>
        <v/>
      </c>
    </row>
    <row r="31">
      <c r="A31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Plan'!$AA$6:$AA$205&lt;&gt;"Canceled")),ROWS($A$25:A31))),"")</f>
        <v/>
      </c>
      <c r="B31" s="13">
        <f>IF($A31="","",IFERROR(INDEX('Route Plan'!$C$6:$C$205,MATCH($A31,'Route Plan'!$B$6:$B$205,0)),""))</f>
        <v/>
      </c>
      <c r="C31" s="13">
        <f>IF($A31="","",IFERROR(INDEX('Route Plan'!$D$6:$D$205,MATCH($A31,'Route Plan'!$B$6:$B$205,0)),""))</f>
        <v/>
      </c>
      <c r="D31" s="46">
        <f>IF($A31="","",IFERROR(INDEX('Route Plan'!$Q$6:$Q$205,MATCH($A31,'Route Plan'!$B$6:$B$205,0)),""))</f>
        <v/>
      </c>
      <c r="E31" s="46">
        <f>IF($A31="","",IFERROR(INDEX('Route Plan'!$V$6:$V$205,MATCH($A31,'Route Plan'!$B$6:$B$205,0)),""))</f>
        <v/>
      </c>
      <c r="F31" s="13">
        <f>IF($A31="","",IFERROR(INDEX('Route Plan'!$AA$6:$AA$205,MATCH($A31,'Route Plan'!$B$6:$B$205,0)),""))</f>
        <v/>
      </c>
      <c r="G31" s="14">
        <f>IF($A31="","",IFERROR(INDEX('Route Plan'!$K$6:$K$205,MATCH($A31,'Route Plan'!$B$6:$B$205,0)),""))</f>
        <v/>
      </c>
      <c r="H31" s="47">
        <f>IF($A31="","",IFERROR(INDEX('Route Plan'!$J$6:$J$205,MATCH($A31,'Route Plan'!$B$6:$B$205,0)),""))</f>
        <v/>
      </c>
    </row>
    <row r="32">
      <c r="A32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Plan'!$AA$6:$AA$205&lt;&gt;"Canceled")),ROWS($A$25:A32))),"")</f>
        <v/>
      </c>
      <c r="B32" s="13">
        <f>IF($A32="","",IFERROR(INDEX('Route Plan'!$C$6:$C$205,MATCH($A32,'Route Plan'!$B$6:$B$205,0)),""))</f>
        <v/>
      </c>
      <c r="C32" s="13">
        <f>IF($A32="","",IFERROR(INDEX('Route Plan'!$D$6:$D$205,MATCH($A32,'Route Plan'!$B$6:$B$205,0)),""))</f>
        <v/>
      </c>
      <c r="D32" s="46">
        <f>IF($A32="","",IFERROR(INDEX('Route Plan'!$Q$6:$Q$205,MATCH($A32,'Route Plan'!$B$6:$B$205,0)),""))</f>
        <v/>
      </c>
      <c r="E32" s="46">
        <f>IF($A32="","",IFERROR(INDEX('Route Plan'!$V$6:$V$205,MATCH($A32,'Route Plan'!$B$6:$B$205,0)),""))</f>
        <v/>
      </c>
      <c r="F32" s="13">
        <f>IF($A32="","",IFERROR(INDEX('Route Plan'!$AA$6:$AA$205,MATCH($A32,'Route Plan'!$B$6:$B$205,0)),""))</f>
        <v/>
      </c>
      <c r="G32" s="14">
        <f>IF($A32="","",IFERROR(INDEX('Route Plan'!$K$6:$K$205,MATCH($A32,'Route Plan'!$B$6:$B$205,0)),""))</f>
        <v/>
      </c>
      <c r="H32" s="47">
        <f>IF($A32="","",IFERROR(INDEX('Route Plan'!$J$6:$J$205,MATCH($A32,'Route Plan'!$B$6:$B$205,0)),""))</f>
        <v/>
      </c>
    </row>
    <row r="33">
      <c r="A33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Plan'!$AA$6:$AA$205&lt;&gt;"Canceled")),ROWS($A$25:A33))),"")</f>
        <v/>
      </c>
      <c r="B33" s="13">
        <f>IF($A33="","",IFERROR(INDEX('Route Plan'!$C$6:$C$205,MATCH($A33,'Route Plan'!$B$6:$B$205,0)),""))</f>
        <v/>
      </c>
      <c r="C33" s="13">
        <f>IF($A33="","",IFERROR(INDEX('Route Plan'!$D$6:$D$205,MATCH($A33,'Route Plan'!$B$6:$B$205,0)),""))</f>
        <v/>
      </c>
      <c r="D33" s="46">
        <f>IF($A33="","",IFERROR(INDEX('Route Plan'!$Q$6:$Q$205,MATCH($A33,'Route Plan'!$B$6:$B$205,0)),""))</f>
        <v/>
      </c>
      <c r="E33" s="46">
        <f>IF($A33="","",IFERROR(INDEX('Route Plan'!$V$6:$V$205,MATCH($A33,'Route Plan'!$B$6:$B$205,0)),""))</f>
        <v/>
      </c>
      <c r="F33" s="13">
        <f>IF($A33="","",IFERROR(INDEX('Route Plan'!$AA$6:$AA$205,MATCH($A33,'Route Plan'!$B$6:$B$205,0)),""))</f>
        <v/>
      </c>
      <c r="G33" s="14">
        <f>IF($A33="","",IFERROR(INDEX('Route Plan'!$K$6:$K$205,MATCH($A33,'Route Plan'!$B$6:$B$205,0)),""))</f>
        <v/>
      </c>
      <c r="H33" s="47">
        <f>IF($A33="","",IFERROR(INDEX('Route Plan'!$J$6:$J$205,MATCH($A33,'Route Plan'!$B$6:$B$205,0)),""))</f>
        <v/>
      </c>
    </row>
    <row r="34">
      <c r="A34" s="13">
        <f>IFERROR(INDEX('Route Plan'!$B$6:$B$205,AGGREGATE(15,6,(ROW('Route Plan'!$B$6:$B$205)-ROW('Route Plan'!$B$6)+1)/(('Route Plan'!$A$6:$A$205=$B$3)*('Route Plan'!$AA$6:$AA$205&lt;&gt;"")*('Route Plan'!$AA$6:$AA$205&lt;&gt;"Ready")*('Route Plan'!$AA$6:$AA$205&lt;&gt;"Canceled")),ROWS($A$25:A34))),"")</f>
        <v/>
      </c>
      <c r="B34" s="13">
        <f>IF($A34="","",IFERROR(INDEX('Route Plan'!$C$6:$C$205,MATCH($A34,'Route Plan'!$B$6:$B$205,0)),""))</f>
        <v/>
      </c>
      <c r="C34" s="13">
        <f>IF($A34="","",IFERROR(INDEX('Route Plan'!$D$6:$D$205,MATCH($A34,'Route Plan'!$B$6:$B$205,0)),""))</f>
        <v/>
      </c>
      <c r="D34" s="46">
        <f>IF($A34="","",IFERROR(INDEX('Route Plan'!$Q$6:$Q$205,MATCH($A34,'Route Plan'!$B$6:$B$205,0)),""))</f>
        <v/>
      </c>
      <c r="E34" s="46">
        <f>IF($A34="","",IFERROR(INDEX('Route Plan'!$V$6:$V$205,MATCH($A34,'Route Plan'!$B$6:$B$205,0)),""))</f>
        <v/>
      </c>
      <c r="F34" s="13">
        <f>IF($A34="","",IFERROR(INDEX('Route Plan'!$AA$6:$AA$205,MATCH($A34,'Route Plan'!$B$6:$B$205,0)),""))</f>
        <v/>
      </c>
      <c r="G34" s="14">
        <f>IF($A34="","",IFERROR(INDEX('Route Plan'!$K$6:$K$205,MATCH($A34,'Route Plan'!$B$6:$B$205,0)),""))</f>
        <v/>
      </c>
      <c r="H34" s="47">
        <f>IF($A34="","",IFERROR(INDEX('Route Plan'!$J$6:$J$205,MATCH($A34,'Route Plan'!$B$6:$B$205,0)),""))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autoFilter ref="A24:H34"/>
  <mergeCells count="1">
    <mergeCell ref="A1:H1"/>
  </mergeCells>
  <conditionalFormatting sqref="D9">
    <cfRule type="expression" priority="1" dxfId="0">
      <formula>D9&gt;0</formula>
    </cfRule>
  </conditionalFormatting>
  <conditionalFormatting sqref="F9">
    <cfRule type="expression" priority="2" dxfId="0">
      <formula>F9&gt;0</formula>
    </cfRule>
  </conditionalFormatting>
  <conditionalFormatting sqref="F12">
    <cfRule type="expression" priority="3" dxfId="1">
      <formula>F12&gt;0</formula>
    </cfRule>
  </conditionalFormatting>
  <conditionalFormatting sqref="H12">
    <cfRule type="expression" priority="4" dxfId="0" stopIfTrue="1">
      <formula>H12&gt;1</formula>
    </cfRule>
    <cfRule type="expression" priority="5" dxfId="1">
      <formula>AND(H12&gt;='Settings'!$B$7,H12&lt;=1)</formula>
    </cfRule>
  </conditionalFormatting>
  <conditionalFormatting sqref="E17:E21">
    <cfRule type="expression" priority="6" dxfId="0" stopIfTrue="1">
      <formula>E17&gt;1</formula>
    </cfRule>
    <cfRule type="expression" priority="7" dxfId="1">
      <formula>AND(E17&gt;='Settings'!$B$7,E17&lt;=1)</formula>
    </cfRule>
  </conditionalFormatting>
  <conditionalFormatting sqref="H17:H21">
    <cfRule type="expression" priority="8" dxfId="0" stopIfTrue="1">
      <formula>H17&gt;1</formula>
    </cfRule>
    <cfRule type="expression" priority="9" dxfId="1">
      <formula>AND(H17&gt;='Settings'!$B$7,H17&lt;=1)</formula>
    </cfRule>
  </conditionalFormatting>
  <conditionalFormatting sqref="F25:F34">
    <cfRule type="expression" priority="10" dxfId="2">
      <formula>F25="Ready"</formula>
    </cfRule>
    <cfRule type="expression" priority="11" dxfId="1">
      <formula>F25="Review"</formula>
    </cfRule>
    <cfRule type="expression" priority="12" dxfId="0">
      <formula>OR(F25="Over Capacity",F25="Over Shift",F25="Over Capacity &amp; Shift",F25="Inactive Vehicle",F25="Vehicle Not Found",F25="Duplicate Route ID",F25="Incomplete")</formula>
    </cfRule>
  </conditionalFormatting>
  <dataValidations count="1">
    <dataValidation sqref="B3" showDropDown="0" showInputMessage="1" showErrorMessage="1" allowBlank="0" errorTitle="Invalid Date" error="Enter a valid date between 1/1/2020 and 12/31/2035." promptTitle="Planning Date" prompt="Enter a planning date between 1/1/2020 and 12/31/2035." type="date" errorStyle="stop" operator="between">
      <formula1>DATE(2020,1,1)</formula1>
      <formula2>DATE(2035,12,31)</formula2>
    </dataValidation>
  </dataValidations>
  <pageMargins left="0.25" right="0.25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205"/>
  <sheetViews>
    <sheetView showGridLines="0" zoomScale="90" zoomScaleNormal="90" workbookViewId="0">
      <pane xSplit="12" ySplit="5" topLeftCell="M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12" customWidth="1" min="4" max="4"/>
    <col width="19" customWidth="1" min="5" max="5"/>
    <col width="13" customWidth="1" min="6" max="6"/>
    <col width="12" customWidth="1" min="7" max="7"/>
    <col width="12" customWidth="1" min="8" max="8"/>
    <col width="13" customWidth="1" min="9" max="9"/>
    <col width="14" customWidth="1" min="10" max="10"/>
    <col width="17" customWidth="1" min="11" max="11"/>
    <col width="18" customWidth="1" min="12" max="12"/>
    <col width="18" customWidth="1" min="13" max="13"/>
    <col width="21" customWidth="1" min="14" max="14"/>
    <col width="16" customWidth="1" min="15" max="15"/>
    <col width="16" customWidth="1" min="16" max="16"/>
    <col width="17" customWidth="1" min="17" max="17"/>
    <col width="19" customWidth="1" min="18" max="18"/>
    <col width="19" customWidth="1" min="19" max="19"/>
    <col width="18" customWidth="1" min="20" max="20"/>
    <col width="13" customWidth="1" min="21" max="21"/>
    <col width="15" customWidth="1" min="22" max="22"/>
    <col width="18" customWidth="1" min="23" max="23"/>
    <col width="18" customWidth="1" min="24" max="24"/>
    <col width="23" customWidth="1" min="25" max="25"/>
    <col width="19" customWidth="1" min="26" max="26"/>
    <col width="24" customWidth="1" min="27" max="27"/>
    <col width="31" customWidth="1" min="28" max="28"/>
  </cols>
  <sheetData>
    <row r="1" ht="28" customHeight="1">
      <c r="A1" s="1" t="inlineStr">
        <is>
          <t>Route Capacity Plan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  <c r="AA1" s="40" t="n"/>
      <c r="AB1" s="41" t="n"/>
    </row>
    <row r="2" ht="30" customHeight="1">
      <c r="A2" s="2" t="inlineStr">
        <is>
          <t>Enter route demand in blue cells. Gray cells are calculated from vehicle capacities and planning assumptions.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</row>
    <row r="3">
      <c r="A3" s="19" t="inlineStr">
        <is>
          <t>Blue cells = input</t>
        </is>
      </c>
      <c r="D3" s="20" t="inlineStr">
        <is>
          <t>Gray cells = calculated</t>
        </is>
      </c>
    </row>
    <row r="5" ht="48" customHeight="1">
      <c r="A5" s="12" t="inlineStr">
        <is>
          <t>Plan Date</t>
        </is>
      </c>
      <c r="B5" s="12" t="inlineStr">
        <is>
          <t>Route ID</t>
        </is>
      </c>
      <c r="C5" s="12" t="inlineStr">
        <is>
          <t>Depot</t>
        </is>
      </c>
      <c r="D5" s="12" t="inlineStr">
        <is>
          <t>Vehicle ID</t>
        </is>
      </c>
      <c r="E5" s="12" t="inlineStr">
        <is>
          <t>Driver</t>
        </is>
      </c>
      <c r="F5" s="12" t="inlineStr">
        <is>
          <t>Status</t>
        </is>
      </c>
      <c r="G5" s="12" t="inlineStr">
        <is>
          <t>Shift Start</t>
        </is>
      </c>
      <c r="H5" s="12" t="inlineStr">
        <is>
          <t>Shift End</t>
        </is>
      </c>
      <c r="I5" s="12" t="inlineStr">
        <is>
          <t>Planned Stops</t>
        </is>
      </c>
      <c r="J5" s="12" t="inlineStr">
        <is>
          <t>Planned Miles</t>
        </is>
      </c>
      <c r="K5" s="12" t="inlineStr">
        <is>
          <t>Load Weight (lb)</t>
        </is>
      </c>
      <c r="L5" s="12" t="inlineStr">
        <is>
          <t>Load Volume (cu ft)</t>
        </is>
      </c>
      <c r="M5" s="21" t="inlineStr">
        <is>
          <t>Payload Capacity (lb)</t>
        </is>
      </c>
      <c r="N5" s="21" t="inlineStr">
        <is>
          <t>Cargo Volume Capacity (cu ft)</t>
        </is>
      </c>
      <c r="O5" s="21" t="inlineStr">
        <is>
          <t>Weight Utilization</t>
        </is>
      </c>
      <c r="P5" s="21" t="inlineStr">
        <is>
          <t>Volume Utilization</t>
        </is>
      </c>
      <c r="Q5" s="21" t="inlineStr">
        <is>
          <t>Capacity Utilization</t>
        </is>
      </c>
      <c r="R5" s="21" t="inlineStr">
        <is>
          <t>Remaining Payload (lb)</t>
        </is>
      </c>
      <c r="S5" s="21" t="inlineStr">
        <is>
          <t>Remaining Volume (cu ft)</t>
        </is>
      </c>
      <c r="T5" s="21" t="inlineStr">
        <is>
          <t>Planned Route Hours</t>
        </is>
      </c>
      <c r="U5" s="21" t="inlineStr">
        <is>
          <t>Shift Hours</t>
        </is>
      </c>
      <c r="V5" s="21" t="inlineStr">
        <is>
          <t>Time Utilization</t>
        </is>
      </c>
      <c r="W5" s="21" t="inlineStr">
        <is>
          <t>Estimated Fuel (gal)</t>
        </is>
      </c>
      <c r="X5" s="21" t="inlineStr">
        <is>
          <t>Estimated Fuel Cost</t>
        </is>
      </c>
      <c r="Y5" s="21" t="inlineStr">
        <is>
          <t>Capacity Status</t>
        </is>
      </c>
      <c r="Z5" s="21" t="inlineStr">
        <is>
          <t>Time Status</t>
        </is>
      </c>
      <c r="AA5" s="21" t="inlineStr">
        <is>
          <t>Overall Check</t>
        </is>
      </c>
      <c r="AB5" s="12" t="inlineStr">
        <is>
          <t>Notes</t>
        </is>
      </c>
    </row>
    <row r="6">
      <c r="A6" s="48" t="n">
        <v>46272</v>
      </c>
      <c r="B6" s="23" t="inlineStr">
        <is>
          <t>DAL-0907-01</t>
        </is>
      </c>
      <c r="C6" s="23" t="inlineStr">
        <is>
          <t>Dallas</t>
        </is>
      </c>
      <c r="D6" s="23" t="inlineStr">
        <is>
          <t>V-101</t>
        </is>
      </c>
      <c r="E6" s="24" t="inlineStr">
        <is>
          <t>Mia Alvarez</t>
        </is>
      </c>
      <c r="F6" s="23" t="inlineStr">
        <is>
          <t>Planned</t>
        </is>
      </c>
      <c r="G6" s="25" t="n">
        <v>0.2708333333333333</v>
      </c>
      <c r="H6" s="25" t="n">
        <v>0.625</v>
      </c>
      <c r="I6" s="26" t="n">
        <v>18</v>
      </c>
      <c r="J6" s="49" t="n">
        <v>86</v>
      </c>
      <c r="K6" s="26" t="n">
        <v>6200</v>
      </c>
      <c r="L6" s="26" t="n">
        <v>820</v>
      </c>
      <c r="M6" s="28">
        <f>IF($D6="","",IFERROR(INDEX('Vehicles'!$F$6:$F$105,MATCH($D6,'Vehicles'!$A$6:$A$105,0)),""))</f>
        <v/>
      </c>
      <c r="N6" s="28">
        <f>IF($D6="","",IFERROR(INDEX('Vehicles'!$G$6:$G$105,MATCH($D6,'Vehicles'!$A$6:$A$105,0)),""))</f>
        <v/>
      </c>
      <c r="O6" s="46">
        <f>IF(OR($K6="",$M6=""),"",IFERROR($K6/$M6,""))</f>
        <v/>
      </c>
      <c r="P6" s="46">
        <f>IF(OR($L6="",$N6=""),"",IFERROR($L6/$N6,""))</f>
        <v/>
      </c>
      <c r="Q6" s="46">
        <f>IF(OR($O6="",$P6=""),"",MAX($O6,$P6))</f>
        <v/>
      </c>
      <c r="R6" s="28">
        <f>IF(OR($M6="",$K6=""),"",$M6-$K6)</f>
        <v/>
      </c>
      <c r="S6" s="28">
        <f>IF(OR($N6="",$L6=""),"",$N6-$L6)</f>
        <v/>
      </c>
      <c r="T6" s="50">
        <f>IF(OR($I6="",$J6=""),"",IFERROR($J6/'Settings'!$B$5+$I6*'Settings'!$B$6/60,""))</f>
        <v/>
      </c>
      <c r="U6" s="50">
        <f>IF(OR($G6="",$H6=""),"",IFERROR(MOD($H6-$G6,1)*24,""))</f>
        <v/>
      </c>
      <c r="V6" s="46">
        <f>IF(OR($T6="",$U6=""),"",IFERROR($T6/$U6,""))</f>
        <v/>
      </c>
      <c r="W6" s="50">
        <f>IF(OR($J6="",$D6=""),"",IFERROR($J6/INDEX('Vehicles'!$I$6:$I$105,MATCH($D6,'Vehicles'!$A$6:$A$105,0)),""))</f>
        <v/>
      </c>
      <c r="X6" s="51">
        <f>IF($W6="","",IFERROR($W6*INDEX('Settings'!$H$6:$H$7,MATCH(INDEX('Vehicles'!$H$6:$H$105,MATCH($D6,'Vehicles'!$A$6:$A$105,0)),'Settings'!$G$6:$G$7,0)),""))</f>
        <v/>
      </c>
      <c r="Y6" s="31">
        <f>IF($B6="","",IF(OR($K6="",$L6="",$M6="",$N6=""),"Incomplete",IF(AND($O6&gt;1,$P6&gt;1),"Over Weight &amp; Volume",IF($O6&gt;1,"Over Weight",IF($P6&gt;1,"Over Volume",IF($Q6&gt;='Settings'!$B$7,"Near Capacity","Within Capacity"))))))</f>
        <v/>
      </c>
      <c r="Z6" s="31">
        <f>IF($B6="","",IF(OR($T6="",$U6="",$V6=""),"Incomplete",IF($V6&gt;1,"Over Shift",IF($V6&gt;='Settings'!$B$8,"Near Shift Limit","Within Shift"))))</f>
        <v/>
      </c>
      <c r="AA6" s="31">
        <f>IF($B6="","",IF($F6="Canceled","Canceled",IF(OR($A6="",$C6="",$D6="",$E6="",$F6="",$G6="",$H6="",$I6="",$J6="",$K6="",$L6="",$U6="",IFERROR($U6=0,TRUE)),"Incomplete",IF(COUNTIF($B$6:$B$205,$B6)&gt;1,"Duplicate Route ID",IF(IFERROR(MATCH($D6,'Vehicles'!$A$6:$A$105,0),0)=0,"Vehicle Not Found",IF(IFERROR(INDEX('Vehicles'!$E$6:$E$105,MATCH($D6,'Vehicles'!$A$6:$A$105,0)),"No")&lt;&gt;"Yes","Inactive Vehicle",IF(AND(IFERROR($Q6&gt;1,FALSE),IFERROR($V6&gt;1,FALSE)),"Over Capacity &amp; Shift",IF(IFERROR($Q6&gt;1,FALSE),"Over Capacity",IF(IFERROR($V6&gt;1,FALSE),"Over Shift",IF(OR(IFERROR($Q6&gt;='Settings'!$B$7,FALSE),IFERROR($V6&gt;='Settings'!$B$8,FALSE)),"Review","Ready")))))))))))</f>
        <v/>
      </c>
      <c r="AB6" s="24" t="inlineStr">
        <is>
          <t>Downtown retail loop</t>
        </is>
      </c>
    </row>
    <row r="7">
      <c r="A7" s="48" t="n">
        <v>46272</v>
      </c>
      <c r="B7" s="23" t="inlineStr">
        <is>
          <t>DAL-0907-02</t>
        </is>
      </c>
      <c r="C7" s="23" t="inlineStr">
        <is>
          <t>Dallas</t>
        </is>
      </c>
      <c r="D7" s="23" t="inlineStr">
        <is>
          <t>V-102</t>
        </is>
      </c>
      <c r="E7" s="24" t="inlineStr">
        <is>
          <t>Jordan Lee</t>
        </is>
      </c>
      <c r="F7" s="23" t="inlineStr">
        <is>
          <t>Planned</t>
        </is>
      </c>
      <c r="G7" s="25" t="n">
        <v>0.25</v>
      </c>
      <c r="H7" s="25" t="n">
        <v>0.6041666666666666</v>
      </c>
      <c r="I7" s="26" t="n">
        <v>22</v>
      </c>
      <c r="J7" s="49" t="n">
        <v>112</v>
      </c>
      <c r="K7" s="26" t="n">
        <v>2850</v>
      </c>
      <c r="L7" s="26" t="n">
        <v>390</v>
      </c>
      <c r="M7" s="28">
        <f>IF($D7="","",IFERROR(INDEX('Vehicles'!$F$6:$F$105,MATCH($D7,'Vehicles'!$A$6:$A$105,0)),""))</f>
        <v/>
      </c>
      <c r="N7" s="28">
        <f>IF($D7="","",IFERROR(INDEX('Vehicles'!$G$6:$G$105,MATCH($D7,'Vehicles'!$A$6:$A$105,0)),""))</f>
        <v/>
      </c>
      <c r="O7" s="46">
        <f>IF(OR($K7="",$M7=""),"",IFERROR($K7/$M7,""))</f>
        <v/>
      </c>
      <c r="P7" s="46">
        <f>IF(OR($L7="",$N7=""),"",IFERROR($L7/$N7,""))</f>
        <v/>
      </c>
      <c r="Q7" s="46">
        <f>IF(OR($O7="",$P7=""),"",MAX($O7,$P7))</f>
        <v/>
      </c>
      <c r="R7" s="28">
        <f>IF(OR($M7="",$K7=""),"",$M7-$K7)</f>
        <v/>
      </c>
      <c r="S7" s="28">
        <f>IF(OR($N7="",$L7=""),"",$N7-$L7)</f>
        <v/>
      </c>
      <c r="T7" s="50">
        <f>IF(OR($I7="",$J7=""),"",IFERROR($J7/'Settings'!$B$5+$I7*'Settings'!$B$6/60,""))</f>
        <v/>
      </c>
      <c r="U7" s="50">
        <f>IF(OR($G7="",$H7=""),"",IFERROR(MOD($H7-$G7,1)*24,""))</f>
        <v/>
      </c>
      <c r="V7" s="46">
        <f>IF(OR($T7="",$U7=""),"",IFERROR($T7/$U7,""))</f>
        <v/>
      </c>
      <c r="W7" s="50">
        <f>IF(OR($J7="",$D7=""),"",IFERROR($J7/INDEX('Vehicles'!$I$6:$I$105,MATCH($D7,'Vehicles'!$A$6:$A$105,0)),""))</f>
        <v/>
      </c>
      <c r="X7" s="51">
        <f>IF($W7="","",IFERROR($W7*INDEX('Settings'!$H$6:$H$7,MATCH(INDEX('Vehicles'!$H$6:$H$105,MATCH($D7,'Vehicles'!$A$6:$A$105,0)),'Settings'!$G$6:$G$7,0)),""))</f>
        <v/>
      </c>
      <c r="Y7" s="31">
        <f>IF($B7="","",IF(OR($K7="",$L7="",$M7="",$N7=""),"Incomplete",IF(AND($O7&gt;1,$P7&gt;1),"Over Weight &amp; Volume",IF($O7&gt;1,"Over Weight",IF($P7&gt;1,"Over Volume",IF($Q7&gt;='Settings'!$B$7,"Near Capacity","Within Capacity"))))))</f>
        <v/>
      </c>
      <c r="Z7" s="31">
        <f>IF($B7="","",IF(OR($T7="",$U7="",$V7=""),"Incomplete",IF($V7&gt;1,"Over Shift",IF($V7&gt;='Settings'!$B$8,"Near Shift Limit","Within Shift"))))</f>
        <v/>
      </c>
      <c r="AA7" s="31">
        <f>IF($B7="","",IF($F7="Canceled","Canceled",IF(OR($A7="",$C7="",$D7="",$E7="",$F7="",$G7="",$H7="",$I7="",$J7="",$K7="",$L7="",$U7="",IFERROR($U7=0,TRUE)),"Incomplete",IF(COUNTIF($B$6:$B$205,$B7)&gt;1,"Duplicate Route ID",IF(IFERROR(MATCH($D7,'Vehicles'!$A$6:$A$105,0),0)=0,"Vehicle Not Found",IF(IFERROR(INDEX('Vehicles'!$E$6:$E$105,MATCH($D7,'Vehicles'!$A$6:$A$105,0)),"No")&lt;&gt;"Yes","Inactive Vehicle",IF(AND(IFERROR($Q7&gt;1,FALSE),IFERROR($V7&gt;1,FALSE)),"Over Capacity &amp; Shift",IF(IFERROR($Q7&gt;1,FALSE),"Over Capacity",IF(IFERROR($V7&gt;1,FALSE),"Over Shift",IF(OR(IFERROR($Q7&gt;='Settings'!$B$7,FALSE),IFERROR($V7&gt;='Settings'!$B$8,FALSE)),"Review","Ready")))))))))))</f>
        <v/>
      </c>
      <c r="AB7" s="24" t="inlineStr">
        <is>
          <t>North Dallas parcel route</t>
        </is>
      </c>
    </row>
    <row r="8">
      <c r="A8" s="48" t="n">
        <v>46272</v>
      </c>
      <c r="B8" s="23" t="inlineStr">
        <is>
          <t>FTW-0907-01</t>
        </is>
      </c>
      <c r="C8" s="23" t="inlineStr">
        <is>
          <t>Fort Worth</t>
        </is>
      </c>
      <c r="D8" s="23" t="inlineStr">
        <is>
          <t>V-103</t>
        </is>
      </c>
      <c r="E8" s="24" t="inlineStr">
        <is>
          <t>Devin Brooks</t>
        </is>
      </c>
      <c r="F8" s="23" t="inlineStr">
        <is>
          <t>Planned</t>
        </is>
      </c>
      <c r="G8" s="25" t="n">
        <v>0.2916666666666667</v>
      </c>
      <c r="H8" s="25" t="n">
        <v>0.625</v>
      </c>
      <c r="I8" s="26" t="n">
        <v>16</v>
      </c>
      <c r="J8" s="49" t="n">
        <v>74</v>
      </c>
      <c r="K8" s="26" t="n">
        <v>8300</v>
      </c>
      <c r="L8" s="26" t="n">
        <v>780</v>
      </c>
      <c r="M8" s="28">
        <f>IF($D8="","",IFERROR(INDEX('Vehicles'!$F$6:$F$105,MATCH($D8,'Vehicles'!$A$6:$A$105,0)),""))</f>
        <v/>
      </c>
      <c r="N8" s="28">
        <f>IF($D8="","",IFERROR(INDEX('Vehicles'!$G$6:$G$105,MATCH($D8,'Vehicles'!$A$6:$A$105,0)),""))</f>
        <v/>
      </c>
      <c r="O8" s="46">
        <f>IF(OR($K8="",$M8=""),"",IFERROR($K8/$M8,""))</f>
        <v/>
      </c>
      <c r="P8" s="46">
        <f>IF(OR($L8="",$N8=""),"",IFERROR($L8/$N8,""))</f>
        <v/>
      </c>
      <c r="Q8" s="46">
        <f>IF(OR($O8="",$P8=""),"",MAX($O8,$P8))</f>
        <v/>
      </c>
      <c r="R8" s="28">
        <f>IF(OR($M8="",$K8=""),"",$M8-$K8)</f>
        <v/>
      </c>
      <c r="S8" s="28">
        <f>IF(OR($N8="",$L8=""),"",$N8-$L8)</f>
        <v/>
      </c>
      <c r="T8" s="50">
        <f>IF(OR($I8="",$J8=""),"",IFERROR($J8/'Settings'!$B$5+$I8*'Settings'!$B$6/60,""))</f>
        <v/>
      </c>
      <c r="U8" s="50">
        <f>IF(OR($G8="",$H8=""),"",IFERROR(MOD($H8-$G8,1)*24,""))</f>
        <v/>
      </c>
      <c r="V8" s="46">
        <f>IF(OR($T8="",$U8=""),"",IFERROR($T8/$U8,""))</f>
        <v/>
      </c>
      <c r="W8" s="50">
        <f>IF(OR($J8="",$D8=""),"",IFERROR($J8/INDEX('Vehicles'!$I$6:$I$105,MATCH($D8,'Vehicles'!$A$6:$A$105,0)),""))</f>
        <v/>
      </c>
      <c r="X8" s="51">
        <f>IF($W8="","",IFERROR($W8*INDEX('Settings'!$H$6:$H$7,MATCH(INDEX('Vehicles'!$H$6:$H$105,MATCH($D8,'Vehicles'!$A$6:$A$105,0)),'Settings'!$G$6:$G$7,0)),""))</f>
        <v/>
      </c>
      <c r="Y8" s="31">
        <f>IF($B8="","",IF(OR($K8="",$L8="",$M8="",$N8=""),"Incomplete",IF(AND($O8&gt;1,$P8&gt;1),"Over Weight &amp; Volume",IF($O8&gt;1,"Over Weight",IF($P8&gt;1,"Over Volume",IF($Q8&gt;='Settings'!$B$7,"Near Capacity","Within Capacity"))))))</f>
        <v/>
      </c>
      <c r="Z8" s="31">
        <f>IF($B8="","",IF(OR($T8="",$U8="",$V8=""),"Incomplete",IF($V8&gt;1,"Over Shift",IF($V8&gt;='Settings'!$B$8,"Near Shift Limit","Within Shift"))))</f>
        <v/>
      </c>
      <c r="AA8" s="31">
        <f>IF($B8="","",IF($F8="Canceled","Canceled",IF(OR($A8="",$C8="",$D8="",$E8="",$F8="",$G8="",$H8="",$I8="",$J8="",$K8="",$L8="",$U8="",IFERROR($U8=0,TRUE)),"Incomplete",IF(COUNTIF($B$6:$B$205,$B8)&gt;1,"Duplicate Route ID",IF(IFERROR(MATCH($D8,'Vehicles'!$A$6:$A$105,0),0)=0,"Vehicle Not Found",IF(IFERROR(INDEX('Vehicles'!$E$6:$E$105,MATCH($D8,'Vehicles'!$A$6:$A$105,0)),"No")&lt;&gt;"Yes","Inactive Vehicle",IF(AND(IFERROR($Q8&gt;1,FALSE),IFERROR($V8&gt;1,FALSE)),"Over Capacity &amp; Shift",IF(IFERROR($Q8&gt;1,FALSE),"Over Capacity",IF(IFERROR($V8&gt;1,FALSE),"Over Shift",IF(OR(IFERROR($Q8&gt;='Settings'!$B$7,FALSE),IFERROR($V8&gt;='Settings'!$B$8,FALSE)),"Review","Ready")))))))))))</f>
        <v/>
      </c>
      <c r="AB8" s="24" t="inlineStr">
        <is>
          <t>Industrial customer deliveries</t>
        </is>
      </c>
    </row>
    <row r="9">
      <c r="A9" s="48" t="n">
        <v>46272</v>
      </c>
      <c r="B9" s="23" t="inlineStr">
        <is>
          <t>FTW-0907-02</t>
        </is>
      </c>
      <c r="C9" s="23" t="inlineStr">
        <is>
          <t>Fort Worth</t>
        </is>
      </c>
      <c r="D9" s="23" t="inlineStr">
        <is>
          <t>V-104</t>
        </is>
      </c>
      <c r="E9" s="24" t="inlineStr">
        <is>
          <t>Taylor Morgan</t>
        </is>
      </c>
      <c r="F9" s="23" t="inlineStr">
        <is>
          <t>Planned</t>
        </is>
      </c>
      <c r="G9" s="25" t="n">
        <v>0.3125</v>
      </c>
      <c r="H9" s="25" t="n">
        <v>0.6041666666666666</v>
      </c>
      <c r="I9" s="26" t="n">
        <v>14</v>
      </c>
      <c r="J9" s="49" t="n">
        <v>58</v>
      </c>
      <c r="K9" s="26" t="n">
        <v>2400</v>
      </c>
      <c r="L9" s="26" t="n">
        <v>510</v>
      </c>
      <c r="M9" s="28">
        <f>IF($D9="","",IFERROR(INDEX('Vehicles'!$F$6:$F$105,MATCH($D9,'Vehicles'!$A$6:$A$105,0)),""))</f>
        <v/>
      </c>
      <c r="N9" s="28">
        <f>IF($D9="","",IFERROR(INDEX('Vehicles'!$G$6:$G$105,MATCH($D9,'Vehicles'!$A$6:$A$105,0)),""))</f>
        <v/>
      </c>
      <c r="O9" s="46">
        <f>IF(OR($K9="",$M9=""),"",IFERROR($K9/$M9,""))</f>
        <v/>
      </c>
      <c r="P9" s="46">
        <f>IF(OR($L9="",$N9=""),"",IFERROR($L9/$N9,""))</f>
        <v/>
      </c>
      <c r="Q9" s="46">
        <f>IF(OR($O9="",$P9=""),"",MAX($O9,$P9))</f>
        <v/>
      </c>
      <c r="R9" s="28">
        <f>IF(OR($M9="",$K9=""),"",$M9-$K9)</f>
        <v/>
      </c>
      <c r="S9" s="28">
        <f>IF(OR($N9="",$L9=""),"",$N9-$L9)</f>
        <v/>
      </c>
      <c r="T9" s="50">
        <f>IF(OR($I9="",$J9=""),"",IFERROR($J9/'Settings'!$B$5+$I9*'Settings'!$B$6/60,""))</f>
        <v/>
      </c>
      <c r="U9" s="50">
        <f>IF(OR($G9="",$H9=""),"",IFERROR(MOD($H9-$G9,1)*24,""))</f>
        <v/>
      </c>
      <c r="V9" s="46">
        <f>IF(OR($T9="",$U9=""),"",IFERROR($T9/$U9,""))</f>
        <v/>
      </c>
      <c r="W9" s="50">
        <f>IF(OR($J9="",$D9=""),"",IFERROR($J9/INDEX('Vehicles'!$I$6:$I$105,MATCH($D9,'Vehicles'!$A$6:$A$105,0)),""))</f>
        <v/>
      </c>
      <c r="X9" s="51">
        <f>IF($W9="","",IFERROR($W9*INDEX('Settings'!$H$6:$H$7,MATCH(INDEX('Vehicles'!$H$6:$H$105,MATCH($D9,'Vehicles'!$A$6:$A$105,0)),'Settings'!$G$6:$G$7,0)),""))</f>
        <v/>
      </c>
      <c r="Y9" s="31">
        <f>IF($B9="","",IF(OR($K9="",$L9="",$M9="",$N9=""),"Incomplete",IF(AND($O9&gt;1,$P9&gt;1),"Over Weight &amp; Volume",IF($O9&gt;1,"Over Weight",IF($P9&gt;1,"Over Volume",IF($Q9&gt;='Settings'!$B$7,"Near Capacity","Within Capacity"))))))</f>
        <v/>
      </c>
      <c r="Z9" s="31">
        <f>IF($B9="","",IF(OR($T9="",$U9="",$V9=""),"Incomplete",IF($V9&gt;1,"Over Shift",IF($V9&gt;='Settings'!$B$8,"Near Shift Limit","Within Shift"))))</f>
        <v/>
      </c>
      <c r="AA9" s="31">
        <f>IF($B9="","",IF($F9="Canceled","Canceled",IF(OR($A9="",$C9="",$D9="",$E9="",$F9="",$G9="",$H9="",$I9="",$J9="",$K9="",$L9="",$U9="",IFERROR($U9=0,TRUE)),"Incomplete",IF(COUNTIF($B$6:$B$205,$B9)&gt;1,"Duplicate Route ID",IF(IFERROR(MATCH($D9,'Vehicles'!$A$6:$A$105,0),0)=0,"Vehicle Not Found",IF(IFERROR(INDEX('Vehicles'!$E$6:$E$105,MATCH($D9,'Vehicles'!$A$6:$A$105,0)),"No")&lt;&gt;"Yes","Inactive Vehicle",IF(AND(IFERROR($Q9&gt;1,FALSE),IFERROR($V9&gt;1,FALSE)),"Over Capacity &amp; Shift",IF(IFERROR($Q9&gt;1,FALSE),"Over Capacity",IF(IFERROR($V9&gt;1,FALSE),"Over Shift",IF(OR(IFERROR($Q9&gt;='Settings'!$B$7,FALSE),IFERROR($V9&gt;='Settings'!$B$8,FALSE)),"Review","Ready")))))))))))</f>
        <v/>
      </c>
      <c r="AB9" s="24" t="inlineStr">
        <is>
          <t>Medical supply route</t>
        </is>
      </c>
    </row>
    <row r="10">
      <c r="A10" s="48" t="n">
        <v>46272</v>
      </c>
      <c r="B10" s="23" t="inlineStr">
        <is>
          <t>ARL-0907-01</t>
        </is>
      </c>
      <c r="C10" s="23" t="inlineStr">
        <is>
          <t>Arlington</t>
        </is>
      </c>
      <c r="D10" s="23" t="inlineStr">
        <is>
          <t>V-105</t>
        </is>
      </c>
      <c r="E10" s="24" t="inlineStr">
        <is>
          <t>Casey Nguyen</t>
        </is>
      </c>
      <c r="F10" s="23" t="inlineStr">
        <is>
          <t>Planned</t>
        </is>
      </c>
      <c r="G10" s="25" t="n">
        <v>0.25</v>
      </c>
      <c r="H10" s="25" t="n">
        <v>0.6666666666666666</v>
      </c>
      <c r="I10" s="26" t="n">
        <v>25</v>
      </c>
      <c r="J10" s="49" t="n">
        <v>132</v>
      </c>
      <c r="K10" s="26" t="n">
        <v>9000</v>
      </c>
      <c r="L10" s="26" t="n">
        <v>1180</v>
      </c>
      <c r="M10" s="28">
        <f>IF($D10="","",IFERROR(INDEX('Vehicles'!$F$6:$F$105,MATCH($D10,'Vehicles'!$A$6:$A$105,0)),""))</f>
        <v/>
      </c>
      <c r="N10" s="28">
        <f>IF($D10="","",IFERROR(INDEX('Vehicles'!$G$6:$G$105,MATCH($D10,'Vehicles'!$A$6:$A$105,0)),""))</f>
        <v/>
      </c>
      <c r="O10" s="46">
        <f>IF(OR($K10="",$M10=""),"",IFERROR($K10/$M10,""))</f>
        <v/>
      </c>
      <c r="P10" s="46">
        <f>IF(OR($L10="",$N10=""),"",IFERROR($L10/$N10,""))</f>
        <v/>
      </c>
      <c r="Q10" s="46">
        <f>IF(OR($O10="",$P10=""),"",MAX($O10,$P10))</f>
        <v/>
      </c>
      <c r="R10" s="28">
        <f>IF(OR($M10="",$K10=""),"",$M10-$K10)</f>
        <v/>
      </c>
      <c r="S10" s="28">
        <f>IF(OR($N10="",$L10=""),"",$N10-$L10)</f>
        <v/>
      </c>
      <c r="T10" s="50">
        <f>IF(OR($I10="",$J10=""),"",IFERROR($J10/'Settings'!$B$5+$I10*'Settings'!$B$6/60,""))</f>
        <v/>
      </c>
      <c r="U10" s="50">
        <f>IF(OR($G10="",$H10=""),"",IFERROR(MOD($H10-$G10,1)*24,""))</f>
        <v/>
      </c>
      <c r="V10" s="46">
        <f>IF(OR($T10="",$U10=""),"",IFERROR($T10/$U10,""))</f>
        <v/>
      </c>
      <c r="W10" s="50">
        <f>IF(OR($J10="",$D10=""),"",IFERROR($J10/INDEX('Vehicles'!$I$6:$I$105,MATCH($D10,'Vehicles'!$A$6:$A$105,0)),""))</f>
        <v/>
      </c>
      <c r="X10" s="51">
        <f>IF($W10="","",IFERROR($W10*INDEX('Settings'!$H$6:$H$7,MATCH(INDEX('Vehicles'!$H$6:$H$105,MATCH($D10,'Vehicles'!$A$6:$A$105,0)),'Settings'!$G$6:$G$7,0)),""))</f>
        <v/>
      </c>
      <c r="Y10" s="31">
        <f>IF($B10="","",IF(OR($K10="",$L10="",$M10="",$N10=""),"Incomplete",IF(AND($O10&gt;1,$P10&gt;1),"Over Weight &amp; Volume",IF($O10&gt;1,"Over Weight",IF($P10&gt;1,"Over Volume",IF($Q10&gt;='Settings'!$B$7,"Near Capacity","Within Capacity"))))))</f>
        <v/>
      </c>
      <c r="Z10" s="31">
        <f>IF($B10="","",IF(OR($T10="",$U10="",$V10=""),"Incomplete",IF($V10&gt;1,"Over Shift",IF($V10&gt;='Settings'!$B$8,"Near Shift Limit","Within Shift"))))</f>
        <v/>
      </c>
      <c r="AA10" s="31">
        <f>IF($B10="","",IF($F10="Canceled","Canceled",IF(OR($A10="",$C10="",$D10="",$E10="",$F10="",$G10="",$H10="",$I10="",$J10="",$K10="",$L10="",$U10="",IFERROR($U10=0,TRUE)),"Incomplete",IF(COUNTIF($B$6:$B$205,$B10)&gt;1,"Duplicate Route ID",IF(IFERROR(MATCH($D10,'Vehicles'!$A$6:$A$105,0),0)=0,"Vehicle Not Found",IF(IFERROR(INDEX('Vehicles'!$E$6:$E$105,MATCH($D10,'Vehicles'!$A$6:$A$105,0)),"No")&lt;&gt;"Yes","Inactive Vehicle",IF(AND(IFERROR($Q10&gt;1,FALSE),IFERROR($V10&gt;1,FALSE)),"Over Capacity &amp; Shift",IF(IFERROR($Q10&gt;1,FALSE),"Over Capacity",IF(IFERROR($V10&gt;1,FALSE),"Over Shift",IF(OR(IFERROR($Q10&gt;='Settings'!$B$7,FALSE),IFERROR($V10&gt;='Settings'!$B$8,FALSE)),"Review","Ready")))))))))))</f>
        <v/>
      </c>
      <c r="AB10" s="24" t="inlineStr">
        <is>
          <t>High-stop suburban route</t>
        </is>
      </c>
    </row>
    <row r="11">
      <c r="A11" s="48" t="n">
        <v>46272</v>
      </c>
      <c r="B11" s="23" t="inlineStr">
        <is>
          <t>DAL-0907-03</t>
        </is>
      </c>
      <c r="C11" s="23" t="inlineStr">
        <is>
          <t>Dallas</t>
        </is>
      </c>
      <c r="D11" s="23" t="inlineStr">
        <is>
          <t>V-106</t>
        </is>
      </c>
      <c r="E11" s="24" t="inlineStr">
        <is>
          <t>Avery Jackson</t>
        </is>
      </c>
      <c r="F11" s="23" t="inlineStr">
        <is>
          <t>Planned</t>
        </is>
      </c>
      <c r="G11" s="25" t="n">
        <v>0.2916666666666667</v>
      </c>
      <c r="H11" s="25" t="n">
        <v>0.5833333333333334</v>
      </c>
      <c r="I11" s="26" t="n">
        <v>11</v>
      </c>
      <c r="J11" s="49" t="n">
        <v>49</v>
      </c>
      <c r="K11" s="26" t="n">
        <v>2100</v>
      </c>
      <c r="L11" s="26" t="n">
        <v>310</v>
      </c>
      <c r="M11" s="28">
        <f>IF($D11="","",IFERROR(INDEX('Vehicles'!$F$6:$F$105,MATCH($D11,'Vehicles'!$A$6:$A$105,0)),""))</f>
        <v/>
      </c>
      <c r="N11" s="28">
        <f>IF($D11="","",IFERROR(INDEX('Vehicles'!$G$6:$G$105,MATCH($D11,'Vehicles'!$A$6:$A$105,0)),""))</f>
        <v/>
      </c>
      <c r="O11" s="46">
        <f>IF(OR($K11="",$M11=""),"",IFERROR($K11/$M11,""))</f>
        <v/>
      </c>
      <c r="P11" s="46">
        <f>IF(OR($L11="",$N11=""),"",IFERROR($L11/$N11,""))</f>
        <v/>
      </c>
      <c r="Q11" s="46">
        <f>IF(OR($O11="",$P11=""),"",MAX($O11,$P11))</f>
        <v/>
      </c>
      <c r="R11" s="28">
        <f>IF(OR($M11="",$K11=""),"",$M11-$K11)</f>
        <v/>
      </c>
      <c r="S11" s="28">
        <f>IF(OR($N11="",$L11=""),"",$N11-$L11)</f>
        <v/>
      </c>
      <c r="T11" s="50">
        <f>IF(OR($I11="",$J11=""),"",IFERROR($J11/'Settings'!$B$5+$I11*'Settings'!$B$6/60,""))</f>
        <v/>
      </c>
      <c r="U11" s="50">
        <f>IF(OR($G11="",$H11=""),"",IFERROR(MOD($H11-$G11,1)*24,""))</f>
        <v/>
      </c>
      <c r="V11" s="46">
        <f>IF(OR($T11="",$U11=""),"",IFERROR($T11/$U11,""))</f>
        <v/>
      </c>
      <c r="W11" s="50">
        <f>IF(OR($J11="",$D11=""),"",IFERROR($J11/INDEX('Vehicles'!$I$6:$I$105,MATCH($D11,'Vehicles'!$A$6:$A$105,0)),""))</f>
        <v/>
      </c>
      <c r="X11" s="51">
        <f>IF($W11="","",IFERROR($W11*INDEX('Settings'!$H$6:$H$7,MATCH(INDEX('Vehicles'!$H$6:$H$105,MATCH($D11,'Vehicles'!$A$6:$A$105,0)),'Settings'!$G$6:$G$7,0)),""))</f>
        <v/>
      </c>
      <c r="Y11" s="31">
        <f>IF($B11="","",IF(OR($K11="",$L11="",$M11="",$N11=""),"Incomplete",IF(AND($O11&gt;1,$P11&gt;1),"Over Weight &amp; Volume",IF($O11&gt;1,"Over Weight",IF($P11&gt;1,"Over Volume",IF($Q11&gt;='Settings'!$B$7,"Near Capacity","Within Capacity"))))))</f>
        <v/>
      </c>
      <c r="Z11" s="31">
        <f>IF($B11="","",IF(OR($T11="",$U11="",$V11=""),"Incomplete",IF($V11&gt;1,"Over Shift",IF($V11&gt;='Settings'!$B$8,"Near Shift Limit","Within Shift"))))</f>
        <v/>
      </c>
      <c r="AA11" s="31">
        <f>IF($B11="","",IF($F11="Canceled","Canceled",IF(OR($A11="",$C11="",$D11="",$E11="",$F11="",$G11="",$H11="",$I11="",$J11="",$K11="",$L11="",$U11="",IFERROR($U11=0,TRUE)),"Incomplete",IF(COUNTIF($B$6:$B$205,$B11)&gt;1,"Duplicate Route ID",IF(IFERROR(MATCH($D11,'Vehicles'!$A$6:$A$105,0),0)=0,"Vehicle Not Found",IF(IFERROR(INDEX('Vehicles'!$E$6:$E$105,MATCH($D11,'Vehicles'!$A$6:$A$105,0)),"No")&lt;&gt;"Yes","Inactive Vehicle",IF(AND(IFERROR($Q11&gt;1,FALSE),IFERROR($V11&gt;1,FALSE)),"Over Capacity &amp; Shift",IF(IFERROR($Q11&gt;1,FALSE),"Over Capacity",IF(IFERROR($V11&gt;1,FALSE),"Over Shift",IF(OR(IFERROR($Q11&gt;='Settings'!$B$7,FALSE),IFERROR($V11&gt;='Settings'!$B$8,FALSE)),"Review","Ready")))))))))))</f>
        <v/>
      </c>
      <c r="AB11" s="24" t="inlineStr">
        <is>
          <t>Local service-parts route</t>
        </is>
      </c>
    </row>
    <row r="12">
      <c r="A12" s="48" t="n">
        <v>46272</v>
      </c>
      <c r="B12" s="23" t="inlineStr">
        <is>
          <t>FTW-0907-03</t>
        </is>
      </c>
      <c r="C12" s="23" t="inlineStr">
        <is>
          <t>Fort Worth</t>
        </is>
      </c>
      <c r="D12" s="23" t="inlineStr">
        <is>
          <t>V-108</t>
        </is>
      </c>
      <c r="E12" s="24" t="inlineStr">
        <is>
          <t>Riley Thompson</t>
        </is>
      </c>
      <c r="F12" s="23" t="inlineStr">
        <is>
          <t>Planned</t>
        </is>
      </c>
      <c r="G12" s="25" t="n">
        <v>0.2916666666666667</v>
      </c>
      <c r="H12" s="25" t="n">
        <v>0.625</v>
      </c>
      <c r="I12" s="26" t="n">
        <v>13</v>
      </c>
      <c r="J12" s="49" t="n">
        <v>67</v>
      </c>
      <c r="K12" s="26" t="n">
        <v>7100</v>
      </c>
      <c r="L12" s="26" t="n">
        <v>800</v>
      </c>
      <c r="M12" s="28">
        <f>IF($D12="","",IFERROR(INDEX('Vehicles'!$F$6:$F$105,MATCH($D12,'Vehicles'!$A$6:$A$105,0)),""))</f>
        <v/>
      </c>
      <c r="N12" s="28">
        <f>IF($D12="","",IFERROR(INDEX('Vehicles'!$G$6:$G$105,MATCH($D12,'Vehicles'!$A$6:$A$105,0)),""))</f>
        <v/>
      </c>
      <c r="O12" s="46">
        <f>IF(OR($K12="",$M12=""),"",IFERROR($K12/$M12,""))</f>
        <v/>
      </c>
      <c r="P12" s="46">
        <f>IF(OR($L12="",$N12=""),"",IFERROR($L12/$N12,""))</f>
        <v/>
      </c>
      <c r="Q12" s="46">
        <f>IF(OR($O12="",$P12=""),"",MAX($O12,$P12))</f>
        <v/>
      </c>
      <c r="R12" s="28">
        <f>IF(OR($M12="",$K12=""),"",$M12-$K12)</f>
        <v/>
      </c>
      <c r="S12" s="28">
        <f>IF(OR($N12="",$L12=""),"",$N12-$L12)</f>
        <v/>
      </c>
      <c r="T12" s="50">
        <f>IF(OR($I12="",$J12=""),"",IFERROR($J12/'Settings'!$B$5+$I12*'Settings'!$B$6/60,""))</f>
        <v/>
      </c>
      <c r="U12" s="50">
        <f>IF(OR($G12="",$H12=""),"",IFERROR(MOD($H12-$G12,1)*24,""))</f>
        <v/>
      </c>
      <c r="V12" s="46">
        <f>IF(OR($T12="",$U12=""),"",IFERROR($T12/$U12,""))</f>
        <v/>
      </c>
      <c r="W12" s="50">
        <f>IF(OR($J12="",$D12=""),"",IFERROR($J12/INDEX('Vehicles'!$I$6:$I$105,MATCH($D12,'Vehicles'!$A$6:$A$105,0)),""))</f>
        <v/>
      </c>
      <c r="X12" s="51">
        <f>IF($W12="","",IFERROR($W12*INDEX('Settings'!$H$6:$H$7,MATCH(INDEX('Vehicles'!$H$6:$H$105,MATCH($D12,'Vehicles'!$A$6:$A$105,0)),'Settings'!$G$6:$G$7,0)),""))</f>
        <v/>
      </c>
      <c r="Y12" s="31">
        <f>IF($B12="","",IF(OR($K12="",$L12="",$M12="",$N12=""),"Incomplete",IF(AND($O12&gt;1,$P12&gt;1),"Over Weight &amp; Volume",IF($O12&gt;1,"Over Weight",IF($P12&gt;1,"Over Volume",IF($Q12&gt;='Settings'!$B$7,"Near Capacity","Within Capacity"))))))</f>
        <v/>
      </c>
      <c r="Z12" s="31">
        <f>IF($B12="","",IF(OR($T12="",$U12="",$V12=""),"Incomplete",IF($V12&gt;1,"Over Shift",IF($V12&gt;='Settings'!$B$8,"Near Shift Limit","Within Shift"))))</f>
        <v/>
      </c>
      <c r="AA12" s="31">
        <f>IF($B12="","",IF($F12="Canceled","Canceled",IF(OR($A12="",$C12="",$D12="",$E12="",$F12="",$G12="",$H12="",$I12="",$J12="",$K12="",$L12="",$U12="",IFERROR($U12=0,TRUE)),"Incomplete",IF(COUNTIF($B$6:$B$205,$B12)&gt;1,"Duplicate Route ID",IF(IFERROR(MATCH($D12,'Vehicles'!$A$6:$A$105,0),0)=0,"Vehicle Not Found",IF(IFERROR(INDEX('Vehicles'!$E$6:$E$105,MATCH($D12,'Vehicles'!$A$6:$A$105,0)),"No")&lt;&gt;"Yes","Inactive Vehicle",IF(AND(IFERROR($Q12&gt;1,FALSE),IFERROR($V12&gt;1,FALSE)),"Over Capacity &amp; Shift",IF(IFERROR($Q12&gt;1,FALSE),"Over Capacity",IF(IFERROR($V12&gt;1,FALSE),"Over Shift",IF(OR(IFERROR($Q12&gt;='Settings'!$B$7,FALSE),IFERROR($V12&gt;='Settings'!$B$8,FALSE)),"Review","Ready")))))))))))</f>
        <v/>
      </c>
      <c r="AB12" s="24" t="inlineStr">
        <is>
          <t>Refrigerated grocery route</t>
        </is>
      </c>
    </row>
    <row r="13">
      <c r="A13" s="48" t="n">
        <v>46272</v>
      </c>
      <c r="B13" s="23" t="inlineStr">
        <is>
          <t>ARL-0907-02</t>
        </is>
      </c>
      <c r="C13" s="23" t="inlineStr">
        <is>
          <t>Arlington</t>
        </is>
      </c>
      <c r="D13" s="23" t="inlineStr">
        <is>
          <t>V-107</t>
        </is>
      </c>
      <c r="E13" s="24" t="inlineStr">
        <is>
          <t>Cameron Davis</t>
        </is>
      </c>
      <c r="F13" s="23" t="inlineStr">
        <is>
          <t>Planned</t>
        </is>
      </c>
      <c r="G13" s="25" t="n">
        <v>0.3333333333333333</v>
      </c>
      <c r="H13" s="25" t="n">
        <v>0.5833333333333334</v>
      </c>
      <c r="I13" s="26" t="n">
        <v>9</v>
      </c>
      <c r="J13" s="49" t="n">
        <v>41</v>
      </c>
      <c r="K13" s="26" t="n">
        <v>4800</v>
      </c>
      <c r="L13" s="26" t="n">
        <v>550</v>
      </c>
      <c r="M13" s="28">
        <f>IF($D13="","",IFERROR(INDEX('Vehicles'!$F$6:$F$105,MATCH($D13,'Vehicles'!$A$6:$A$105,0)),""))</f>
        <v/>
      </c>
      <c r="N13" s="28">
        <f>IF($D13="","",IFERROR(INDEX('Vehicles'!$G$6:$G$105,MATCH($D13,'Vehicles'!$A$6:$A$105,0)),""))</f>
        <v/>
      </c>
      <c r="O13" s="46">
        <f>IF(OR($K13="",$M13=""),"",IFERROR($K13/$M13,""))</f>
        <v/>
      </c>
      <c r="P13" s="46">
        <f>IF(OR($L13="",$N13=""),"",IFERROR($L13/$N13,""))</f>
        <v/>
      </c>
      <c r="Q13" s="46">
        <f>IF(OR($O13="",$P13=""),"",MAX($O13,$P13))</f>
        <v/>
      </c>
      <c r="R13" s="28">
        <f>IF(OR($M13="",$K13=""),"",$M13-$K13)</f>
        <v/>
      </c>
      <c r="S13" s="28">
        <f>IF(OR($N13="",$L13=""),"",$N13-$L13)</f>
        <v/>
      </c>
      <c r="T13" s="50">
        <f>IF(OR($I13="",$J13=""),"",IFERROR($J13/'Settings'!$B$5+$I13*'Settings'!$B$6/60,""))</f>
        <v/>
      </c>
      <c r="U13" s="50">
        <f>IF(OR($G13="",$H13=""),"",IFERROR(MOD($H13-$G13,1)*24,""))</f>
        <v/>
      </c>
      <c r="V13" s="46">
        <f>IF(OR($T13="",$U13=""),"",IFERROR($T13/$U13,""))</f>
        <v/>
      </c>
      <c r="W13" s="50">
        <f>IF(OR($J13="",$D13=""),"",IFERROR($J13/INDEX('Vehicles'!$I$6:$I$105,MATCH($D13,'Vehicles'!$A$6:$A$105,0)),""))</f>
        <v/>
      </c>
      <c r="X13" s="51">
        <f>IF($W13="","",IFERROR($W13*INDEX('Settings'!$H$6:$H$7,MATCH(INDEX('Vehicles'!$H$6:$H$105,MATCH($D13,'Vehicles'!$A$6:$A$105,0)),'Settings'!$G$6:$G$7,0)),""))</f>
        <v/>
      </c>
      <c r="Y13" s="31">
        <f>IF($B13="","",IF(OR($K13="",$L13="",$M13="",$N13=""),"Incomplete",IF(AND($O13&gt;1,$P13&gt;1),"Over Weight &amp; Volume",IF($O13&gt;1,"Over Weight",IF($P13&gt;1,"Over Volume",IF($Q13&gt;='Settings'!$B$7,"Near Capacity","Within Capacity"))))))</f>
        <v/>
      </c>
      <c r="Z13" s="31">
        <f>IF($B13="","",IF(OR($T13="",$U13="",$V13=""),"Incomplete",IF($V13&gt;1,"Over Shift",IF($V13&gt;='Settings'!$B$8,"Near Shift Limit","Within Shift"))))</f>
        <v/>
      </c>
      <c r="AA13" s="31">
        <f>IF($B13="","",IF($F13="Canceled","Canceled",IF(OR($A13="",$C13="",$D13="",$E13="",$F13="",$G13="",$H13="",$I13="",$J13="",$K13="",$L13="",$U13="",IFERROR($U13=0,TRUE)),"Incomplete",IF(COUNTIF($B$6:$B$205,$B13)&gt;1,"Duplicate Route ID",IF(IFERROR(MATCH($D13,'Vehicles'!$A$6:$A$105,0),0)=0,"Vehicle Not Found",IF(IFERROR(INDEX('Vehicles'!$E$6:$E$105,MATCH($D13,'Vehicles'!$A$6:$A$105,0)),"No")&lt;&gt;"Yes","Inactive Vehicle",IF(AND(IFERROR($Q13&gt;1,FALSE),IFERROR($V13&gt;1,FALSE)),"Over Capacity &amp; Shift",IF(IFERROR($Q13&gt;1,FALSE),"Over Capacity",IF(IFERROR($V13&gt;1,FALSE),"Over Shift",IF(OR(IFERROR($Q13&gt;='Settings'!$B$7,FALSE),IFERROR($V13&gt;='Settings'!$B$8,FALSE)),"Review","Ready")))))))))))</f>
        <v/>
      </c>
      <c r="AB13" s="24" t="inlineStr">
        <is>
          <t>Backup vehicle assignment</t>
        </is>
      </c>
    </row>
    <row r="14">
      <c r="A14" s="48" t="n">
        <v>46273</v>
      </c>
      <c r="B14" s="23" t="inlineStr">
        <is>
          <t>DAL-0908-01</t>
        </is>
      </c>
      <c r="C14" s="23" t="inlineStr">
        <is>
          <t>Dallas</t>
        </is>
      </c>
      <c r="D14" s="23" t="inlineStr">
        <is>
          <t>V-101</t>
        </is>
      </c>
      <c r="E14" s="24" t="inlineStr">
        <is>
          <t>Mia Alvarez</t>
        </is>
      </c>
      <c r="F14" s="23" t="inlineStr">
        <is>
          <t>Planned</t>
        </is>
      </c>
      <c r="G14" s="25" t="n">
        <v>0.2708333333333333</v>
      </c>
      <c r="H14" s="25" t="n">
        <v>0.625</v>
      </c>
      <c r="I14" s="26" t="n">
        <v>20</v>
      </c>
      <c r="J14" s="49" t="n">
        <v>95</v>
      </c>
      <c r="K14" s="26" t="n">
        <v>9800</v>
      </c>
      <c r="L14" s="26" t="n">
        <v>1000</v>
      </c>
      <c r="M14" s="28">
        <f>IF($D14="","",IFERROR(INDEX('Vehicles'!$F$6:$F$105,MATCH($D14,'Vehicles'!$A$6:$A$105,0)),""))</f>
        <v/>
      </c>
      <c r="N14" s="28">
        <f>IF($D14="","",IFERROR(INDEX('Vehicles'!$G$6:$G$105,MATCH($D14,'Vehicles'!$A$6:$A$105,0)),""))</f>
        <v/>
      </c>
      <c r="O14" s="46">
        <f>IF(OR($K14="",$M14=""),"",IFERROR($K14/$M14,""))</f>
        <v/>
      </c>
      <c r="P14" s="46">
        <f>IF(OR($L14="",$N14=""),"",IFERROR($L14/$N14,""))</f>
        <v/>
      </c>
      <c r="Q14" s="46">
        <f>IF(OR($O14="",$P14=""),"",MAX($O14,$P14))</f>
        <v/>
      </c>
      <c r="R14" s="28">
        <f>IF(OR($M14="",$K14=""),"",$M14-$K14)</f>
        <v/>
      </c>
      <c r="S14" s="28">
        <f>IF(OR($N14="",$L14=""),"",$N14-$L14)</f>
        <v/>
      </c>
      <c r="T14" s="50">
        <f>IF(OR($I14="",$J14=""),"",IFERROR($J14/'Settings'!$B$5+$I14*'Settings'!$B$6/60,""))</f>
        <v/>
      </c>
      <c r="U14" s="50">
        <f>IF(OR($G14="",$H14=""),"",IFERROR(MOD($H14-$G14,1)*24,""))</f>
        <v/>
      </c>
      <c r="V14" s="46">
        <f>IF(OR($T14="",$U14=""),"",IFERROR($T14/$U14,""))</f>
        <v/>
      </c>
      <c r="W14" s="50">
        <f>IF(OR($J14="",$D14=""),"",IFERROR($J14/INDEX('Vehicles'!$I$6:$I$105,MATCH($D14,'Vehicles'!$A$6:$A$105,0)),""))</f>
        <v/>
      </c>
      <c r="X14" s="51">
        <f>IF($W14="","",IFERROR($W14*INDEX('Settings'!$H$6:$H$7,MATCH(INDEX('Vehicles'!$H$6:$H$105,MATCH($D14,'Vehicles'!$A$6:$A$105,0)),'Settings'!$G$6:$G$7,0)),""))</f>
        <v/>
      </c>
      <c r="Y14" s="31">
        <f>IF($B14="","",IF(OR($K14="",$L14="",$M14="",$N14=""),"Incomplete",IF(AND($O14&gt;1,$P14&gt;1),"Over Weight &amp; Volume",IF($O14&gt;1,"Over Weight",IF($P14&gt;1,"Over Volume",IF($Q14&gt;='Settings'!$B$7,"Near Capacity","Within Capacity"))))))</f>
        <v/>
      </c>
      <c r="Z14" s="31">
        <f>IF($B14="","",IF(OR($T14="",$U14="",$V14=""),"Incomplete",IF($V14&gt;1,"Over Shift",IF($V14&gt;='Settings'!$B$8,"Near Shift Limit","Within Shift"))))</f>
        <v/>
      </c>
      <c r="AA14" s="31">
        <f>IF($B14="","",IF($F14="Canceled","Canceled",IF(OR($A14="",$C14="",$D14="",$E14="",$F14="",$G14="",$H14="",$I14="",$J14="",$K14="",$L14="",$U14="",IFERROR($U14=0,TRUE)),"Incomplete",IF(COUNTIF($B$6:$B$205,$B14)&gt;1,"Duplicate Route ID",IF(IFERROR(MATCH($D14,'Vehicles'!$A$6:$A$105,0),0)=0,"Vehicle Not Found",IF(IFERROR(INDEX('Vehicles'!$E$6:$E$105,MATCH($D14,'Vehicles'!$A$6:$A$105,0)),"No")&lt;&gt;"Yes","Inactive Vehicle",IF(AND(IFERROR($Q14&gt;1,FALSE),IFERROR($V14&gt;1,FALSE)),"Over Capacity &amp; Shift",IF(IFERROR($Q14&gt;1,FALSE),"Over Capacity",IF(IFERROR($V14&gt;1,FALSE),"Over Shift",IF(OR(IFERROR($Q14&gt;='Settings'!$B$7,FALSE),IFERROR($V14&gt;='Settings'!$B$8,FALSE)),"Review","Ready")))))))))))</f>
        <v/>
      </c>
      <c r="AB14" s="24" t="inlineStr">
        <is>
          <t>North retail replenishment</t>
        </is>
      </c>
    </row>
    <row r="15">
      <c r="A15" s="48" t="n">
        <v>46273</v>
      </c>
      <c r="B15" s="23" t="inlineStr">
        <is>
          <t>FTW-0908-01</t>
        </is>
      </c>
      <c r="C15" s="23" t="inlineStr">
        <is>
          <t>Fort Worth</t>
        </is>
      </c>
      <c r="D15" s="23" t="inlineStr">
        <is>
          <t>V-103</t>
        </is>
      </c>
      <c r="E15" s="24" t="inlineStr">
        <is>
          <t>Devin Brooks</t>
        </is>
      </c>
      <c r="F15" s="23" t="inlineStr">
        <is>
          <t>Planned</t>
        </is>
      </c>
      <c r="G15" s="25" t="n">
        <v>0.2916666666666667</v>
      </c>
      <c r="H15" s="25" t="n">
        <v>0.625</v>
      </c>
      <c r="I15" s="26" t="n">
        <v>28</v>
      </c>
      <c r="J15" s="49" t="n">
        <v>145</v>
      </c>
      <c r="K15" s="26" t="n">
        <v>7000</v>
      </c>
      <c r="L15" s="26" t="n">
        <v>920</v>
      </c>
      <c r="M15" s="28">
        <f>IF($D15="","",IFERROR(INDEX('Vehicles'!$F$6:$F$105,MATCH($D15,'Vehicles'!$A$6:$A$105,0)),""))</f>
        <v/>
      </c>
      <c r="N15" s="28">
        <f>IF($D15="","",IFERROR(INDEX('Vehicles'!$G$6:$G$105,MATCH($D15,'Vehicles'!$A$6:$A$105,0)),""))</f>
        <v/>
      </c>
      <c r="O15" s="46">
        <f>IF(OR($K15="",$M15=""),"",IFERROR($K15/$M15,""))</f>
        <v/>
      </c>
      <c r="P15" s="46">
        <f>IF(OR($L15="",$N15=""),"",IFERROR($L15/$N15,""))</f>
        <v/>
      </c>
      <c r="Q15" s="46">
        <f>IF(OR($O15="",$P15=""),"",MAX($O15,$P15))</f>
        <v/>
      </c>
      <c r="R15" s="28">
        <f>IF(OR($M15="",$K15=""),"",$M15-$K15)</f>
        <v/>
      </c>
      <c r="S15" s="28">
        <f>IF(OR($N15="",$L15=""),"",$N15-$L15)</f>
        <v/>
      </c>
      <c r="T15" s="50">
        <f>IF(OR($I15="",$J15=""),"",IFERROR($J15/'Settings'!$B$5+$I15*'Settings'!$B$6/60,""))</f>
        <v/>
      </c>
      <c r="U15" s="50">
        <f>IF(OR($G15="",$H15=""),"",IFERROR(MOD($H15-$G15,1)*24,""))</f>
        <v/>
      </c>
      <c r="V15" s="46">
        <f>IF(OR($T15="",$U15=""),"",IFERROR($T15/$U15,""))</f>
        <v/>
      </c>
      <c r="W15" s="50">
        <f>IF(OR($J15="",$D15=""),"",IFERROR($J15/INDEX('Vehicles'!$I$6:$I$105,MATCH($D15,'Vehicles'!$A$6:$A$105,0)),""))</f>
        <v/>
      </c>
      <c r="X15" s="51">
        <f>IF($W15="","",IFERROR($W15*INDEX('Settings'!$H$6:$H$7,MATCH(INDEX('Vehicles'!$H$6:$H$105,MATCH($D15,'Vehicles'!$A$6:$A$105,0)),'Settings'!$G$6:$G$7,0)),""))</f>
        <v/>
      </c>
      <c r="Y15" s="31">
        <f>IF($B15="","",IF(OR($K15="",$L15="",$M15="",$N15=""),"Incomplete",IF(AND($O15&gt;1,$P15&gt;1),"Over Weight &amp; Volume",IF($O15&gt;1,"Over Weight",IF($P15&gt;1,"Over Volume",IF($Q15&gt;='Settings'!$B$7,"Near Capacity","Within Capacity"))))))</f>
        <v/>
      </c>
      <c r="Z15" s="31">
        <f>IF($B15="","",IF(OR($T15="",$U15="",$V15=""),"Incomplete",IF($V15&gt;1,"Over Shift",IF($V15&gt;='Settings'!$B$8,"Near Shift Limit","Within Shift"))))</f>
        <v/>
      </c>
      <c r="AA15" s="31">
        <f>IF($B15="","",IF($F15="Canceled","Canceled",IF(OR($A15="",$C15="",$D15="",$E15="",$F15="",$G15="",$H15="",$I15="",$J15="",$K15="",$L15="",$U15="",IFERROR($U15=0,TRUE)),"Incomplete",IF(COUNTIF($B$6:$B$205,$B15)&gt;1,"Duplicate Route ID",IF(IFERROR(MATCH($D15,'Vehicles'!$A$6:$A$105,0),0)=0,"Vehicle Not Found",IF(IFERROR(INDEX('Vehicles'!$E$6:$E$105,MATCH($D15,'Vehicles'!$A$6:$A$105,0)),"No")&lt;&gt;"Yes","Inactive Vehicle",IF(AND(IFERROR($Q15&gt;1,FALSE),IFERROR($V15&gt;1,FALSE)),"Over Capacity &amp; Shift",IF(IFERROR($Q15&gt;1,FALSE),"Over Capacity",IF(IFERROR($V15&gt;1,FALSE),"Over Shift",IF(OR(IFERROR($Q15&gt;='Settings'!$B$7,FALSE),IFERROR($V15&gt;='Settings'!$B$8,FALSE)),"Review","Ready")))))))))))</f>
        <v/>
      </c>
      <c r="AB15" s="24" t="inlineStr">
        <is>
          <t>High-stop suburban route</t>
        </is>
      </c>
    </row>
    <row r="16">
      <c r="A16" s="48" t="n"/>
      <c r="B16" s="23" t="n"/>
      <c r="C16" s="23" t="n"/>
      <c r="D16" s="23" t="n"/>
      <c r="E16" s="24" t="n"/>
      <c r="F16" s="23" t="n"/>
      <c r="G16" s="25" t="n"/>
      <c r="H16" s="25" t="n"/>
      <c r="I16" s="26" t="n"/>
      <c r="J16" s="49" t="n"/>
      <c r="K16" s="26" t="n"/>
      <c r="L16" s="26" t="n"/>
      <c r="M16" s="28">
        <f>IF($D16="","",IFERROR(INDEX('Vehicles'!$F$6:$F$105,MATCH($D16,'Vehicles'!$A$6:$A$105,0)),""))</f>
        <v/>
      </c>
      <c r="N16" s="28">
        <f>IF($D16="","",IFERROR(INDEX('Vehicles'!$G$6:$G$105,MATCH($D16,'Vehicles'!$A$6:$A$105,0)),""))</f>
        <v/>
      </c>
      <c r="O16" s="46">
        <f>IF(OR($K16="",$M16=""),"",IFERROR($K16/$M16,""))</f>
        <v/>
      </c>
      <c r="P16" s="46">
        <f>IF(OR($L16="",$N16=""),"",IFERROR($L16/$N16,""))</f>
        <v/>
      </c>
      <c r="Q16" s="46">
        <f>IF(OR($O16="",$P16=""),"",MAX($O16,$P16))</f>
        <v/>
      </c>
      <c r="R16" s="28">
        <f>IF(OR($M16="",$K16=""),"",$M16-$K16)</f>
        <v/>
      </c>
      <c r="S16" s="28">
        <f>IF(OR($N16="",$L16=""),"",$N16-$L16)</f>
        <v/>
      </c>
      <c r="T16" s="50">
        <f>IF(OR($I16="",$J16=""),"",IFERROR($J16/'Settings'!$B$5+$I16*'Settings'!$B$6/60,""))</f>
        <v/>
      </c>
      <c r="U16" s="50">
        <f>IF(OR($G16="",$H16=""),"",IFERROR(MOD($H16-$G16,1)*24,""))</f>
        <v/>
      </c>
      <c r="V16" s="46">
        <f>IF(OR($T16="",$U16=""),"",IFERROR($T16/$U16,""))</f>
        <v/>
      </c>
      <c r="W16" s="50">
        <f>IF(OR($J16="",$D16=""),"",IFERROR($J16/INDEX('Vehicles'!$I$6:$I$105,MATCH($D16,'Vehicles'!$A$6:$A$105,0)),""))</f>
        <v/>
      </c>
      <c r="X16" s="51">
        <f>IF($W16="","",IFERROR($W16*INDEX('Settings'!$H$6:$H$7,MATCH(INDEX('Vehicles'!$H$6:$H$105,MATCH($D16,'Vehicles'!$A$6:$A$105,0)),'Settings'!$G$6:$G$7,0)),""))</f>
        <v/>
      </c>
      <c r="Y16" s="31">
        <f>IF($B16="","",IF(OR($K16="",$L16="",$M16="",$N16=""),"Incomplete",IF(AND($O16&gt;1,$P16&gt;1),"Over Weight &amp; Volume",IF($O16&gt;1,"Over Weight",IF($P16&gt;1,"Over Volume",IF($Q16&gt;='Settings'!$B$7,"Near Capacity","Within Capacity"))))))</f>
        <v/>
      </c>
      <c r="Z16" s="31">
        <f>IF($B16="","",IF(OR($T16="",$U16="",$V16=""),"Incomplete",IF($V16&gt;1,"Over Shift",IF($V16&gt;='Settings'!$B$8,"Near Shift Limit","Within Shift"))))</f>
        <v/>
      </c>
      <c r="AA16" s="31">
        <f>IF($B16="","",IF($F16="Canceled","Canceled",IF(OR($A16="",$C16="",$D16="",$E16="",$F16="",$G16="",$H16="",$I16="",$J16="",$K16="",$L16="",$U16="",IFERROR($U16=0,TRUE)),"Incomplete",IF(COUNTIF($B$6:$B$205,$B16)&gt;1,"Duplicate Route ID",IF(IFERROR(MATCH($D16,'Vehicles'!$A$6:$A$105,0),0)=0,"Vehicle Not Found",IF(IFERROR(INDEX('Vehicles'!$E$6:$E$105,MATCH($D16,'Vehicles'!$A$6:$A$105,0)),"No")&lt;&gt;"Yes","Inactive Vehicle",IF(AND(IFERROR($Q16&gt;1,FALSE),IFERROR($V16&gt;1,FALSE)),"Over Capacity &amp; Shift",IF(IFERROR($Q16&gt;1,FALSE),"Over Capacity",IF(IFERROR($V16&gt;1,FALSE),"Over Shift",IF(OR(IFERROR($Q16&gt;='Settings'!$B$7,FALSE),IFERROR($V16&gt;='Settings'!$B$8,FALSE)),"Review","Ready")))))))))))</f>
        <v/>
      </c>
      <c r="AB16" s="24" t="n"/>
    </row>
    <row r="17">
      <c r="A17" s="48" t="n"/>
      <c r="B17" s="23" t="n"/>
      <c r="C17" s="23" t="n"/>
      <c r="D17" s="23" t="n"/>
      <c r="E17" s="24" t="n"/>
      <c r="F17" s="23" t="n"/>
      <c r="G17" s="25" t="n"/>
      <c r="H17" s="25" t="n"/>
      <c r="I17" s="26" t="n"/>
      <c r="J17" s="49" t="n"/>
      <c r="K17" s="26" t="n"/>
      <c r="L17" s="26" t="n"/>
      <c r="M17" s="28">
        <f>IF($D17="","",IFERROR(INDEX('Vehicles'!$F$6:$F$105,MATCH($D17,'Vehicles'!$A$6:$A$105,0)),""))</f>
        <v/>
      </c>
      <c r="N17" s="28">
        <f>IF($D17="","",IFERROR(INDEX('Vehicles'!$G$6:$G$105,MATCH($D17,'Vehicles'!$A$6:$A$105,0)),""))</f>
        <v/>
      </c>
      <c r="O17" s="46">
        <f>IF(OR($K17="",$M17=""),"",IFERROR($K17/$M17,""))</f>
        <v/>
      </c>
      <c r="P17" s="46">
        <f>IF(OR($L17="",$N17=""),"",IFERROR($L17/$N17,""))</f>
        <v/>
      </c>
      <c r="Q17" s="46">
        <f>IF(OR($O17="",$P17=""),"",MAX($O17,$P17))</f>
        <v/>
      </c>
      <c r="R17" s="28">
        <f>IF(OR($M17="",$K17=""),"",$M17-$K17)</f>
        <v/>
      </c>
      <c r="S17" s="28">
        <f>IF(OR($N17="",$L17=""),"",$N17-$L17)</f>
        <v/>
      </c>
      <c r="T17" s="50">
        <f>IF(OR($I17="",$J17=""),"",IFERROR($J17/'Settings'!$B$5+$I17*'Settings'!$B$6/60,""))</f>
        <v/>
      </c>
      <c r="U17" s="50">
        <f>IF(OR($G17="",$H17=""),"",IFERROR(MOD($H17-$G17,1)*24,""))</f>
        <v/>
      </c>
      <c r="V17" s="46">
        <f>IF(OR($T17="",$U17=""),"",IFERROR($T17/$U17,""))</f>
        <v/>
      </c>
      <c r="W17" s="50">
        <f>IF(OR($J17="",$D17=""),"",IFERROR($J17/INDEX('Vehicles'!$I$6:$I$105,MATCH($D17,'Vehicles'!$A$6:$A$105,0)),""))</f>
        <v/>
      </c>
      <c r="X17" s="51">
        <f>IF($W17="","",IFERROR($W17*INDEX('Settings'!$H$6:$H$7,MATCH(INDEX('Vehicles'!$H$6:$H$105,MATCH($D17,'Vehicles'!$A$6:$A$105,0)),'Settings'!$G$6:$G$7,0)),""))</f>
        <v/>
      </c>
      <c r="Y17" s="31">
        <f>IF($B17="","",IF(OR($K17="",$L17="",$M17="",$N17=""),"Incomplete",IF(AND($O17&gt;1,$P17&gt;1),"Over Weight &amp; Volume",IF($O17&gt;1,"Over Weight",IF($P17&gt;1,"Over Volume",IF($Q17&gt;='Settings'!$B$7,"Near Capacity","Within Capacity"))))))</f>
        <v/>
      </c>
      <c r="Z17" s="31">
        <f>IF($B17="","",IF(OR($T17="",$U17="",$V17=""),"Incomplete",IF($V17&gt;1,"Over Shift",IF($V17&gt;='Settings'!$B$8,"Near Shift Limit","Within Shift"))))</f>
        <v/>
      </c>
      <c r="AA17" s="31">
        <f>IF($B17="","",IF($F17="Canceled","Canceled",IF(OR($A17="",$C17="",$D17="",$E17="",$F17="",$G17="",$H17="",$I17="",$J17="",$K17="",$L17="",$U17="",IFERROR($U17=0,TRUE)),"Incomplete",IF(COUNTIF($B$6:$B$205,$B17)&gt;1,"Duplicate Route ID",IF(IFERROR(MATCH($D17,'Vehicles'!$A$6:$A$105,0),0)=0,"Vehicle Not Found",IF(IFERROR(INDEX('Vehicles'!$E$6:$E$105,MATCH($D17,'Vehicles'!$A$6:$A$105,0)),"No")&lt;&gt;"Yes","Inactive Vehicle",IF(AND(IFERROR($Q17&gt;1,FALSE),IFERROR($V17&gt;1,FALSE)),"Over Capacity &amp; Shift",IF(IFERROR($Q17&gt;1,FALSE),"Over Capacity",IF(IFERROR($V17&gt;1,FALSE),"Over Shift",IF(OR(IFERROR($Q17&gt;='Settings'!$B$7,FALSE),IFERROR($V17&gt;='Settings'!$B$8,FALSE)),"Review","Ready")))))))))))</f>
        <v/>
      </c>
      <c r="AB17" s="24" t="n"/>
    </row>
    <row r="18">
      <c r="A18" s="48" t="n"/>
      <c r="B18" s="23" t="n"/>
      <c r="C18" s="23" t="n"/>
      <c r="D18" s="23" t="n"/>
      <c r="E18" s="24" t="n"/>
      <c r="F18" s="23" t="n"/>
      <c r="G18" s="25" t="n"/>
      <c r="H18" s="25" t="n"/>
      <c r="I18" s="26" t="n"/>
      <c r="J18" s="49" t="n"/>
      <c r="K18" s="26" t="n"/>
      <c r="L18" s="26" t="n"/>
      <c r="M18" s="28">
        <f>IF($D18="","",IFERROR(INDEX('Vehicles'!$F$6:$F$105,MATCH($D18,'Vehicles'!$A$6:$A$105,0)),""))</f>
        <v/>
      </c>
      <c r="N18" s="28">
        <f>IF($D18="","",IFERROR(INDEX('Vehicles'!$G$6:$G$105,MATCH($D18,'Vehicles'!$A$6:$A$105,0)),""))</f>
        <v/>
      </c>
      <c r="O18" s="46">
        <f>IF(OR($K18="",$M18=""),"",IFERROR($K18/$M18,""))</f>
        <v/>
      </c>
      <c r="P18" s="46">
        <f>IF(OR($L18="",$N18=""),"",IFERROR($L18/$N18,""))</f>
        <v/>
      </c>
      <c r="Q18" s="46">
        <f>IF(OR($O18="",$P18=""),"",MAX($O18,$P18))</f>
        <v/>
      </c>
      <c r="R18" s="28">
        <f>IF(OR($M18="",$K18=""),"",$M18-$K18)</f>
        <v/>
      </c>
      <c r="S18" s="28">
        <f>IF(OR($N18="",$L18=""),"",$N18-$L18)</f>
        <v/>
      </c>
      <c r="T18" s="50">
        <f>IF(OR($I18="",$J18=""),"",IFERROR($J18/'Settings'!$B$5+$I18*'Settings'!$B$6/60,""))</f>
        <v/>
      </c>
      <c r="U18" s="50">
        <f>IF(OR($G18="",$H18=""),"",IFERROR(MOD($H18-$G18,1)*24,""))</f>
        <v/>
      </c>
      <c r="V18" s="46">
        <f>IF(OR($T18="",$U18=""),"",IFERROR($T18/$U18,""))</f>
        <v/>
      </c>
      <c r="W18" s="50">
        <f>IF(OR($J18="",$D18=""),"",IFERROR($J18/INDEX('Vehicles'!$I$6:$I$105,MATCH($D18,'Vehicles'!$A$6:$A$105,0)),""))</f>
        <v/>
      </c>
      <c r="X18" s="51">
        <f>IF($W18="","",IFERROR($W18*INDEX('Settings'!$H$6:$H$7,MATCH(INDEX('Vehicles'!$H$6:$H$105,MATCH($D18,'Vehicles'!$A$6:$A$105,0)),'Settings'!$G$6:$G$7,0)),""))</f>
        <v/>
      </c>
      <c r="Y18" s="31">
        <f>IF($B18="","",IF(OR($K18="",$L18="",$M18="",$N18=""),"Incomplete",IF(AND($O18&gt;1,$P18&gt;1),"Over Weight &amp; Volume",IF($O18&gt;1,"Over Weight",IF($P18&gt;1,"Over Volume",IF($Q18&gt;='Settings'!$B$7,"Near Capacity","Within Capacity"))))))</f>
        <v/>
      </c>
      <c r="Z18" s="31">
        <f>IF($B18="","",IF(OR($T18="",$U18="",$V18=""),"Incomplete",IF($V18&gt;1,"Over Shift",IF($V18&gt;='Settings'!$B$8,"Near Shift Limit","Within Shift"))))</f>
        <v/>
      </c>
      <c r="AA18" s="31">
        <f>IF($B18="","",IF($F18="Canceled","Canceled",IF(OR($A18="",$C18="",$D18="",$E18="",$F18="",$G18="",$H18="",$I18="",$J18="",$K18="",$L18="",$U18="",IFERROR($U18=0,TRUE)),"Incomplete",IF(COUNTIF($B$6:$B$205,$B18)&gt;1,"Duplicate Route ID",IF(IFERROR(MATCH($D18,'Vehicles'!$A$6:$A$105,0),0)=0,"Vehicle Not Found",IF(IFERROR(INDEX('Vehicles'!$E$6:$E$105,MATCH($D18,'Vehicles'!$A$6:$A$105,0)),"No")&lt;&gt;"Yes","Inactive Vehicle",IF(AND(IFERROR($Q18&gt;1,FALSE),IFERROR($V18&gt;1,FALSE)),"Over Capacity &amp; Shift",IF(IFERROR($Q18&gt;1,FALSE),"Over Capacity",IF(IFERROR($V18&gt;1,FALSE),"Over Shift",IF(OR(IFERROR($Q18&gt;='Settings'!$B$7,FALSE),IFERROR($V18&gt;='Settings'!$B$8,FALSE)),"Review","Ready")))))))))))</f>
        <v/>
      </c>
      <c r="AB18" s="24" t="n"/>
    </row>
    <row r="19">
      <c r="A19" s="48" t="n"/>
      <c r="B19" s="23" t="n"/>
      <c r="C19" s="23" t="n"/>
      <c r="D19" s="23" t="n"/>
      <c r="E19" s="24" t="n"/>
      <c r="F19" s="23" t="n"/>
      <c r="G19" s="25" t="n"/>
      <c r="H19" s="25" t="n"/>
      <c r="I19" s="26" t="n"/>
      <c r="J19" s="49" t="n"/>
      <c r="K19" s="26" t="n"/>
      <c r="L19" s="26" t="n"/>
      <c r="M19" s="28">
        <f>IF($D19="","",IFERROR(INDEX('Vehicles'!$F$6:$F$105,MATCH($D19,'Vehicles'!$A$6:$A$105,0)),""))</f>
        <v/>
      </c>
      <c r="N19" s="28">
        <f>IF($D19="","",IFERROR(INDEX('Vehicles'!$G$6:$G$105,MATCH($D19,'Vehicles'!$A$6:$A$105,0)),""))</f>
        <v/>
      </c>
      <c r="O19" s="46">
        <f>IF(OR($K19="",$M19=""),"",IFERROR($K19/$M19,""))</f>
        <v/>
      </c>
      <c r="P19" s="46">
        <f>IF(OR($L19="",$N19=""),"",IFERROR($L19/$N19,""))</f>
        <v/>
      </c>
      <c r="Q19" s="46">
        <f>IF(OR($O19="",$P19=""),"",MAX($O19,$P19))</f>
        <v/>
      </c>
      <c r="R19" s="28">
        <f>IF(OR($M19="",$K19=""),"",$M19-$K19)</f>
        <v/>
      </c>
      <c r="S19" s="28">
        <f>IF(OR($N19="",$L19=""),"",$N19-$L19)</f>
        <v/>
      </c>
      <c r="T19" s="50">
        <f>IF(OR($I19="",$J19=""),"",IFERROR($J19/'Settings'!$B$5+$I19*'Settings'!$B$6/60,""))</f>
        <v/>
      </c>
      <c r="U19" s="50">
        <f>IF(OR($G19="",$H19=""),"",IFERROR(MOD($H19-$G19,1)*24,""))</f>
        <v/>
      </c>
      <c r="V19" s="46">
        <f>IF(OR($T19="",$U19=""),"",IFERROR($T19/$U19,""))</f>
        <v/>
      </c>
      <c r="W19" s="50">
        <f>IF(OR($J19="",$D19=""),"",IFERROR($J19/INDEX('Vehicles'!$I$6:$I$105,MATCH($D19,'Vehicles'!$A$6:$A$105,0)),""))</f>
        <v/>
      </c>
      <c r="X19" s="51">
        <f>IF($W19="","",IFERROR($W19*INDEX('Settings'!$H$6:$H$7,MATCH(INDEX('Vehicles'!$H$6:$H$105,MATCH($D19,'Vehicles'!$A$6:$A$105,0)),'Settings'!$G$6:$G$7,0)),""))</f>
        <v/>
      </c>
      <c r="Y19" s="31">
        <f>IF($B19="","",IF(OR($K19="",$L19="",$M19="",$N19=""),"Incomplete",IF(AND($O19&gt;1,$P19&gt;1),"Over Weight &amp; Volume",IF($O19&gt;1,"Over Weight",IF($P19&gt;1,"Over Volume",IF($Q19&gt;='Settings'!$B$7,"Near Capacity","Within Capacity"))))))</f>
        <v/>
      </c>
      <c r="Z19" s="31">
        <f>IF($B19="","",IF(OR($T19="",$U19="",$V19=""),"Incomplete",IF($V19&gt;1,"Over Shift",IF($V19&gt;='Settings'!$B$8,"Near Shift Limit","Within Shift"))))</f>
        <v/>
      </c>
      <c r="AA19" s="31">
        <f>IF($B19="","",IF($F19="Canceled","Canceled",IF(OR($A19="",$C19="",$D19="",$E19="",$F19="",$G19="",$H19="",$I19="",$J19="",$K19="",$L19="",$U19="",IFERROR($U19=0,TRUE)),"Incomplete",IF(COUNTIF($B$6:$B$205,$B19)&gt;1,"Duplicate Route ID",IF(IFERROR(MATCH($D19,'Vehicles'!$A$6:$A$105,0),0)=0,"Vehicle Not Found",IF(IFERROR(INDEX('Vehicles'!$E$6:$E$105,MATCH($D19,'Vehicles'!$A$6:$A$105,0)),"No")&lt;&gt;"Yes","Inactive Vehicle",IF(AND(IFERROR($Q19&gt;1,FALSE),IFERROR($V19&gt;1,FALSE)),"Over Capacity &amp; Shift",IF(IFERROR($Q19&gt;1,FALSE),"Over Capacity",IF(IFERROR($V19&gt;1,FALSE),"Over Shift",IF(OR(IFERROR($Q19&gt;='Settings'!$B$7,FALSE),IFERROR($V19&gt;='Settings'!$B$8,FALSE)),"Review","Ready")))))))))))</f>
        <v/>
      </c>
      <c r="AB19" s="24" t="n"/>
    </row>
    <row r="20">
      <c r="A20" s="48" t="n"/>
      <c r="B20" s="23" t="n"/>
      <c r="C20" s="23" t="n"/>
      <c r="D20" s="23" t="n"/>
      <c r="E20" s="24" t="n"/>
      <c r="F20" s="23" t="n"/>
      <c r="G20" s="25" t="n"/>
      <c r="H20" s="25" t="n"/>
      <c r="I20" s="26" t="n"/>
      <c r="J20" s="49" t="n"/>
      <c r="K20" s="26" t="n"/>
      <c r="L20" s="26" t="n"/>
      <c r="M20" s="28">
        <f>IF($D20="","",IFERROR(INDEX('Vehicles'!$F$6:$F$105,MATCH($D20,'Vehicles'!$A$6:$A$105,0)),""))</f>
        <v/>
      </c>
      <c r="N20" s="28">
        <f>IF($D20="","",IFERROR(INDEX('Vehicles'!$G$6:$G$105,MATCH($D20,'Vehicles'!$A$6:$A$105,0)),""))</f>
        <v/>
      </c>
      <c r="O20" s="46">
        <f>IF(OR($K20="",$M20=""),"",IFERROR($K20/$M20,""))</f>
        <v/>
      </c>
      <c r="P20" s="46">
        <f>IF(OR($L20="",$N20=""),"",IFERROR($L20/$N20,""))</f>
        <v/>
      </c>
      <c r="Q20" s="46">
        <f>IF(OR($O20="",$P20=""),"",MAX($O20,$P20))</f>
        <v/>
      </c>
      <c r="R20" s="28">
        <f>IF(OR($M20="",$K20=""),"",$M20-$K20)</f>
        <v/>
      </c>
      <c r="S20" s="28">
        <f>IF(OR($N20="",$L20=""),"",$N20-$L20)</f>
        <v/>
      </c>
      <c r="T20" s="50">
        <f>IF(OR($I20="",$J20=""),"",IFERROR($J20/'Settings'!$B$5+$I20*'Settings'!$B$6/60,""))</f>
        <v/>
      </c>
      <c r="U20" s="50">
        <f>IF(OR($G20="",$H20=""),"",IFERROR(MOD($H20-$G20,1)*24,""))</f>
        <v/>
      </c>
      <c r="V20" s="46">
        <f>IF(OR($T20="",$U20=""),"",IFERROR($T20/$U20,""))</f>
        <v/>
      </c>
      <c r="W20" s="50">
        <f>IF(OR($J20="",$D20=""),"",IFERROR($J20/INDEX('Vehicles'!$I$6:$I$105,MATCH($D20,'Vehicles'!$A$6:$A$105,0)),""))</f>
        <v/>
      </c>
      <c r="X20" s="51">
        <f>IF($W20="","",IFERROR($W20*INDEX('Settings'!$H$6:$H$7,MATCH(INDEX('Vehicles'!$H$6:$H$105,MATCH($D20,'Vehicles'!$A$6:$A$105,0)),'Settings'!$G$6:$G$7,0)),""))</f>
        <v/>
      </c>
      <c r="Y20" s="31">
        <f>IF($B20="","",IF(OR($K20="",$L20="",$M20="",$N20=""),"Incomplete",IF(AND($O20&gt;1,$P20&gt;1),"Over Weight &amp; Volume",IF($O20&gt;1,"Over Weight",IF($P20&gt;1,"Over Volume",IF($Q20&gt;='Settings'!$B$7,"Near Capacity","Within Capacity"))))))</f>
        <v/>
      </c>
      <c r="Z20" s="31">
        <f>IF($B20="","",IF(OR($T20="",$U20="",$V20=""),"Incomplete",IF($V20&gt;1,"Over Shift",IF($V20&gt;='Settings'!$B$8,"Near Shift Limit","Within Shift"))))</f>
        <v/>
      </c>
      <c r="AA20" s="31">
        <f>IF($B20="","",IF($F20="Canceled","Canceled",IF(OR($A20="",$C20="",$D20="",$E20="",$F20="",$G20="",$H20="",$I20="",$J20="",$K20="",$L20="",$U20="",IFERROR($U20=0,TRUE)),"Incomplete",IF(COUNTIF($B$6:$B$205,$B20)&gt;1,"Duplicate Route ID",IF(IFERROR(MATCH($D20,'Vehicles'!$A$6:$A$105,0),0)=0,"Vehicle Not Found",IF(IFERROR(INDEX('Vehicles'!$E$6:$E$105,MATCH($D20,'Vehicles'!$A$6:$A$105,0)),"No")&lt;&gt;"Yes","Inactive Vehicle",IF(AND(IFERROR($Q20&gt;1,FALSE),IFERROR($V20&gt;1,FALSE)),"Over Capacity &amp; Shift",IF(IFERROR($Q20&gt;1,FALSE),"Over Capacity",IF(IFERROR($V20&gt;1,FALSE),"Over Shift",IF(OR(IFERROR($Q20&gt;='Settings'!$B$7,FALSE),IFERROR($V20&gt;='Settings'!$B$8,FALSE)),"Review","Ready")))))))))))</f>
        <v/>
      </c>
      <c r="AB20" s="24" t="n"/>
    </row>
    <row r="21">
      <c r="A21" s="48" t="n"/>
      <c r="B21" s="23" t="n"/>
      <c r="C21" s="23" t="n"/>
      <c r="D21" s="23" t="n"/>
      <c r="E21" s="24" t="n"/>
      <c r="F21" s="23" t="n"/>
      <c r="G21" s="25" t="n"/>
      <c r="H21" s="25" t="n"/>
      <c r="I21" s="26" t="n"/>
      <c r="J21" s="49" t="n"/>
      <c r="K21" s="26" t="n"/>
      <c r="L21" s="26" t="n"/>
      <c r="M21" s="28">
        <f>IF($D21="","",IFERROR(INDEX('Vehicles'!$F$6:$F$105,MATCH($D21,'Vehicles'!$A$6:$A$105,0)),""))</f>
        <v/>
      </c>
      <c r="N21" s="28">
        <f>IF($D21="","",IFERROR(INDEX('Vehicles'!$G$6:$G$105,MATCH($D21,'Vehicles'!$A$6:$A$105,0)),""))</f>
        <v/>
      </c>
      <c r="O21" s="46">
        <f>IF(OR($K21="",$M21=""),"",IFERROR($K21/$M21,""))</f>
        <v/>
      </c>
      <c r="P21" s="46">
        <f>IF(OR($L21="",$N21=""),"",IFERROR($L21/$N21,""))</f>
        <v/>
      </c>
      <c r="Q21" s="46">
        <f>IF(OR($O21="",$P21=""),"",MAX($O21,$P21))</f>
        <v/>
      </c>
      <c r="R21" s="28">
        <f>IF(OR($M21="",$K21=""),"",$M21-$K21)</f>
        <v/>
      </c>
      <c r="S21" s="28">
        <f>IF(OR($N21="",$L21=""),"",$N21-$L21)</f>
        <v/>
      </c>
      <c r="T21" s="50">
        <f>IF(OR($I21="",$J21=""),"",IFERROR($J21/'Settings'!$B$5+$I21*'Settings'!$B$6/60,""))</f>
        <v/>
      </c>
      <c r="U21" s="50">
        <f>IF(OR($G21="",$H21=""),"",IFERROR(MOD($H21-$G21,1)*24,""))</f>
        <v/>
      </c>
      <c r="V21" s="46">
        <f>IF(OR($T21="",$U21=""),"",IFERROR($T21/$U21,""))</f>
        <v/>
      </c>
      <c r="W21" s="50">
        <f>IF(OR($J21="",$D21=""),"",IFERROR($J21/INDEX('Vehicles'!$I$6:$I$105,MATCH($D21,'Vehicles'!$A$6:$A$105,0)),""))</f>
        <v/>
      </c>
      <c r="X21" s="51">
        <f>IF($W21="","",IFERROR($W21*INDEX('Settings'!$H$6:$H$7,MATCH(INDEX('Vehicles'!$H$6:$H$105,MATCH($D21,'Vehicles'!$A$6:$A$105,0)),'Settings'!$G$6:$G$7,0)),""))</f>
        <v/>
      </c>
      <c r="Y21" s="31">
        <f>IF($B21="","",IF(OR($K21="",$L21="",$M21="",$N21=""),"Incomplete",IF(AND($O21&gt;1,$P21&gt;1),"Over Weight &amp; Volume",IF($O21&gt;1,"Over Weight",IF($P21&gt;1,"Over Volume",IF($Q21&gt;='Settings'!$B$7,"Near Capacity","Within Capacity"))))))</f>
        <v/>
      </c>
      <c r="Z21" s="31">
        <f>IF($B21="","",IF(OR($T21="",$U21="",$V21=""),"Incomplete",IF($V21&gt;1,"Over Shift",IF($V21&gt;='Settings'!$B$8,"Near Shift Limit","Within Shift"))))</f>
        <v/>
      </c>
      <c r="AA21" s="31">
        <f>IF($B21="","",IF($F21="Canceled","Canceled",IF(OR($A21="",$C21="",$D21="",$E21="",$F21="",$G21="",$H21="",$I21="",$J21="",$K21="",$L21="",$U21="",IFERROR($U21=0,TRUE)),"Incomplete",IF(COUNTIF($B$6:$B$205,$B21)&gt;1,"Duplicate Route ID",IF(IFERROR(MATCH($D21,'Vehicles'!$A$6:$A$105,0),0)=0,"Vehicle Not Found",IF(IFERROR(INDEX('Vehicles'!$E$6:$E$105,MATCH($D21,'Vehicles'!$A$6:$A$105,0)),"No")&lt;&gt;"Yes","Inactive Vehicle",IF(AND(IFERROR($Q21&gt;1,FALSE),IFERROR($V21&gt;1,FALSE)),"Over Capacity &amp; Shift",IF(IFERROR($Q21&gt;1,FALSE),"Over Capacity",IF(IFERROR($V21&gt;1,FALSE),"Over Shift",IF(OR(IFERROR($Q21&gt;='Settings'!$B$7,FALSE),IFERROR($V21&gt;='Settings'!$B$8,FALSE)),"Review","Ready")))))))))))</f>
        <v/>
      </c>
      <c r="AB21" s="24" t="n"/>
    </row>
    <row r="22">
      <c r="A22" s="48" t="n"/>
      <c r="B22" s="23" t="n"/>
      <c r="C22" s="23" t="n"/>
      <c r="D22" s="23" t="n"/>
      <c r="E22" s="24" t="n"/>
      <c r="F22" s="23" t="n"/>
      <c r="G22" s="25" t="n"/>
      <c r="H22" s="25" t="n"/>
      <c r="I22" s="26" t="n"/>
      <c r="J22" s="49" t="n"/>
      <c r="K22" s="26" t="n"/>
      <c r="L22" s="26" t="n"/>
      <c r="M22" s="28">
        <f>IF($D22="","",IFERROR(INDEX('Vehicles'!$F$6:$F$105,MATCH($D22,'Vehicles'!$A$6:$A$105,0)),""))</f>
        <v/>
      </c>
      <c r="N22" s="28">
        <f>IF($D22="","",IFERROR(INDEX('Vehicles'!$G$6:$G$105,MATCH($D22,'Vehicles'!$A$6:$A$105,0)),""))</f>
        <v/>
      </c>
      <c r="O22" s="46">
        <f>IF(OR($K22="",$M22=""),"",IFERROR($K22/$M22,""))</f>
        <v/>
      </c>
      <c r="P22" s="46">
        <f>IF(OR($L22="",$N22=""),"",IFERROR($L22/$N22,""))</f>
        <v/>
      </c>
      <c r="Q22" s="46">
        <f>IF(OR($O22="",$P22=""),"",MAX($O22,$P22))</f>
        <v/>
      </c>
      <c r="R22" s="28">
        <f>IF(OR($M22="",$K22=""),"",$M22-$K22)</f>
        <v/>
      </c>
      <c r="S22" s="28">
        <f>IF(OR($N22="",$L22=""),"",$N22-$L22)</f>
        <v/>
      </c>
      <c r="T22" s="50">
        <f>IF(OR($I22="",$J22=""),"",IFERROR($J22/'Settings'!$B$5+$I22*'Settings'!$B$6/60,""))</f>
        <v/>
      </c>
      <c r="U22" s="50">
        <f>IF(OR($G22="",$H22=""),"",IFERROR(MOD($H22-$G22,1)*24,""))</f>
        <v/>
      </c>
      <c r="V22" s="46">
        <f>IF(OR($T22="",$U22=""),"",IFERROR($T22/$U22,""))</f>
        <v/>
      </c>
      <c r="W22" s="50">
        <f>IF(OR($J22="",$D22=""),"",IFERROR($J22/INDEX('Vehicles'!$I$6:$I$105,MATCH($D22,'Vehicles'!$A$6:$A$105,0)),""))</f>
        <v/>
      </c>
      <c r="X22" s="51">
        <f>IF($W22="","",IFERROR($W22*INDEX('Settings'!$H$6:$H$7,MATCH(INDEX('Vehicles'!$H$6:$H$105,MATCH($D22,'Vehicles'!$A$6:$A$105,0)),'Settings'!$G$6:$G$7,0)),""))</f>
        <v/>
      </c>
      <c r="Y22" s="31">
        <f>IF($B22="","",IF(OR($K22="",$L22="",$M22="",$N22=""),"Incomplete",IF(AND($O22&gt;1,$P22&gt;1),"Over Weight &amp; Volume",IF($O22&gt;1,"Over Weight",IF($P22&gt;1,"Over Volume",IF($Q22&gt;='Settings'!$B$7,"Near Capacity","Within Capacity"))))))</f>
        <v/>
      </c>
      <c r="Z22" s="31">
        <f>IF($B22="","",IF(OR($T22="",$U22="",$V22=""),"Incomplete",IF($V22&gt;1,"Over Shift",IF($V22&gt;='Settings'!$B$8,"Near Shift Limit","Within Shift"))))</f>
        <v/>
      </c>
      <c r="AA22" s="31">
        <f>IF($B22="","",IF($F22="Canceled","Canceled",IF(OR($A22="",$C22="",$D22="",$E22="",$F22="",$G22="",$H22="",$I22="",$J22="",$K22="",$L22="",$U22="",IFERROR($U22=0,TRUE)),"Incomplete",IF(COUNTIF($B$6:$B$205,$B22)&gt;1,"Duplicate Route ID",IF(IFERROR(MATCH($D22,'Vehicles'!$A$6:$A$105,0),0)=0,"Vehicle Not Found",IF(IFERROR(INDEX('Vehicles'!$E$6:$E$105,MATCH($D22,'Vehicles'!$A$6:$A$105,0)),"No")&lt;&gt;"Yes","Inactive Vehicle",IF(AND(IFERROR($Q22&gt;1,FALSE),IFERROR($V22&gt;1,FALSE)),"Over Capacity &amp; Shift",IF(IFERROR($Q22&gt;1,FALSE),"Over Capacity",IF(IFERROR($V22&gt;1,FALSE),"Over Shift",IF(OR(IFERROR($Q22&gt;='Settings'!$B$7,FALSE),IFERROR($V22&gt;='Settings'!$B$8,FALSE)),"Review","Ready")))))))))))</f>
        <v/>
      </c>
      <c r="AB22" s="24" t="n"/>
    </row>
    <row r="23">
      <c r="A23" s="48" t="n"/>
      <c r="B23" s="23" t="n"/>
      <c r="C23" s="23" t="n"/>
      <c r="D23" s="23" t="n"/>
      <c r="E23" s="24" t="n"/>
      <c r="F23" s="23" t="n"/>
      <c r="G23" s="25" t="n"/>
      <c r="H23" s="25" t="n"/>
      <c r="I23" s="26" t="n"/>
      <c r="J23" s="49" t="n"/>
      <c r="K23" s="26" t="n"/>
      <c r="L23" s="26" t="n"/>
      <c r="M23" s="28">
        <f>IF($D23="","",IFERROR(INDEX('Vehicles'!$F$6:$F$105,MATCH($D23,'Vehicles'!$A$6:$A$105,0)),""))</f>
        <v/>
      </c>
      <c r="N23" s="28">
        <f>IF($D23="","",IFERROR(INDEX('Vehicles'!$G$6:$G$105,MATCH($D23,'Vehicles'!$A$6:$A$105,0)),""))</f>
        <v/>
      </c>
      <c r="O23" s="46">
        <f>IF(OR($K23="",$M23=""),"",IFERROR($K23/$M23,""))</f>
        <v/>
      </c>
      <c r="P23" s="46">
        <f>IF(OR($L23="",$N23=""),"",IFERROR($L23/$N23,""))</f>
        <v/>
      </c>
      <c r="Q23" s="46">
        <f>IF(OR($O23="",$P23=""),"",MAX($O23,$P23))</f>
        <v/>
      </c>
      <c r="R23" s="28">
        <f>IF(OR($M23="",$K23=""),"",$M23-$K23)</f>
        <v/>
      </c>
      <c r="S23" s="28">
        <f>IF(OR($N23="",$L23=""),"",$N23-$L23)</f>
        <v/>
      </c>
      <c r="T23" s="50">
        <f>IF(OR($I23="",$J23=""),"",IFERROR($J23/'Settings'!$B$5+$I23*'Settings'!$B$6/60,""))</f>
        <v/>
      </c>
      <c r="U23" s="50">
        <f>IF(OR($G23="",$H23=""),"",IFERROR(MOD($H23-$G23,1)*24,""))</f>
        <v/>
      </c>
      <c r="V23" s="46">
        <f>IF(OR($T23="",$U23=""),"",IFERROR($T23/$U23,""))</f>
        <v/>
      </c>
      <c r="W23" s="50">
        <f>IF(OR($J23="",$D23=""),"",IFERROR($J23/INDEX('Vehicles'!$I$6:$I$105,MATCH($D23,'Vehicles'!$A$6:$A$105,0)),""))</f>
        <v/>
      </c>
      <c r="X23" s="51">
        <f>IF($W23="","",IFERROR($W23*INDEX('Settings'!$H$6:$H$7,MATCH(INDEX('Vehicles'!$H$6:$H$105,MATCH($D23,'Vehicles'!$A$6:$A$105,0)),'Settings'!$G$6:$G$7,0)),""))</f>
        <v/>
      </c>
      <c r="Y23" s="31">
        <f>IF($B23="","",IF(OR($K23="",$L23="",$M23="",$N23=""),"Incomplete",IF(AND($O23&gt;1,$P23&gt;1),"Over Weight &amp; Volume",IF($O23&gt;1,"Over Weight",IF($P23&gt;1,"Over Volume",IF($Q23&gt;='Settings'!$B$7,"Near Capacity","Within Capacity"))))))</f>
        <v/>
      </c>
      <c r="Z23" s="31">
        <f>IF($B23="","",IF(OR($T23="",$U23="",$V23=""),"Incomplete",IF($V23&gt;1,"Over Shift",IF($V23&gt;='Settings'!$B$8,"Near Shift Limit","Within Shift"))))</f>
        <v/>
      </c>
      <c r="AA23" s="31">
        <f>IF($B23="","",IF($F23="Canceled","Canceled",IF(OR($A23="",$C23="",$D23="",$E23="",$F23="",$G23="",$H23="",$I23="",$J23="",$K23="",$L23="",$U23="",IFERROR($U23=0,TRUE)),"Incomplete",IF(COUNTIF($B$6:$B$205,$B23)&gt;1,"Duplicate Route ID",IF(IFERROR(MATCH($D23,'Vehicles'!$A$6:$A$105,0),0)=0,"Vehicle Not Found",IF(IFERROR(INDEX('Vehicles'!$E$6:$E$105,MATCH($D23,'Vehicles'!$A$6:$A$105,0)),"No")&lt;&gt;"Yes","Inactive Vehicle",IF(AND(IFERROR($Q23&gt;1,FALSE),IFERROR($V23&gt;1,FALSE)),"Over Capacity &amp; Shift",IF(IFERROR($Q23&gt;1,FALSE),"Over Capacity",IF(IFERROR($V23&gt;1,FALSE),"Over Shift",IF(OR(IFERROR($Q23&gt;='Settings'!$B$7,FALSE),IFERROR($V23&gt;='Settings'!$B$8,FALSE)),"Review","Ready")))))))))))</f>
        <v/>
      </c>
      <c r="AB23" s="24" t="n"/>
    </row>
    <row r="24">
      <c r="A24" s="48" t="n"/>
      <c r="B24" s="23" t="n"/>
      <c r="C24" s="23" t="n"/>
      <c r="D24" s="23" t="n"/>
      <c r="E24" s="24" t="n"/>
      <c r="F24" s="23" t="n"/>
      <c r="G24" s="25" t="n"/>
      <c r="H24" s="25" t="n"/>
      <c r="I24" s="26" t="n"/>
      <c r="J24" s="49" t="n"/>
      <c r="K24" s="26" t="n"/>
      <c r="L24" s="26" t="n"/>
      <c r="M24" s="28">
        <f>IF($D24="","",IFERROR(INDEX('Vehicles'!$F$6:$F$105,MATCH($D24,'Vehicles'!$A$6:$A$105,0)),""))</f>
        <v/>
      </c>
      <c r="N24" s="28">
        <f>IF($D24="","",IFERROR(INDEX('Vehicles'!$G$6:$G$105,MATCH($D24,'Vehicles'!$A$6:$A$105,0)),""))</f>
        <v/>
      </c>
      <c r="O24" s="46">
        <f>IF(OR($K24="",$M24=""),"",IFERROR($K24/$M24,""))</f>
        <v/>
      </c>
      <c r="P24" s="46">
        <f>IF(OR($L24="",$N24=""),"",IFERROR($L24/$N24,""))</f>
        <v/>
      </c>
      <c r="Q24" s="46">
        <f>IF(OR($O24="",$P24=""),"",MAX($O24,$P24))</f>
        <v/>
      </c>
      <c r="R24" s="28">
        <f>IF(OR($M24="",$K24=""),"",$M24-$K24)</f>
        <v/>
      </c>
      <c r="S24" s="28">
        <f>IF(OR($N24="",$L24=""),"",$N24-$L24)</f>
        <v/>
      </c>
      <c r="T24" s="50">
        <f>IF(OR($I24="",$J24=""),"",IFERROR($J24/'Settings'!$B$5+$I24*'Settings'!$B$6/60,""))</f>
        <v/>
      </c>
      <c r="U24" s="50">
        <f>IF(OR($G24="",$H24=""),"",IFERROR(MOD($H24-$G24,1)*24,""))</f>
        <v/>
      </c>
      <c r="V24" s="46">
        <f>IF(OR($T24="",$U24=""),"",IFERROR($T24/$U24,""))</f>
        <v/>
      </c>
      <c r="W24" s="50">
        <f>IF(OR($J24="",$D24=""),"",IFERROR($J24/INDEX('Vehicles'!$I$6:$I$105,MATCH($D24,'Vehicles'!$A$6:$A$105,0)),""))</f>
        <v/>
      </c>
      <c r="X24" s="51">
        <f>IF($W24="","",IFERROR($W24*INDEX('Settings'!$H$6:$H$7,MATCH(INDEX('Vehicles'!$H$6:$H$105,MATCH($D24,'Vehicles'!$A$6:$A$105,0)),'Settings'!$G$6:$G$7,0)),""))</f>
        <v/>
      </c>
      <c r="Y24" s="31">
        <f>IF($B24="","",IF(OR($K24="",$L24="",$M24="",$N24=""),"Incomplete",IF(AND($O24&gt;1,$P24&gt;1),"Over Weight &amp; Volume",IF($O24&gt;1,"Over Weight",IF($P24&gt;1,"Over Volume",IF($Q24&gt;='Settings'!$B$7,"Near Capacity","Within Capacity"))))))</f>
        <v/>
      </c>
      <c r="Z24" s="31">
        <f>IF($B24="","",IF(OR($T24="",$U24="",$V24=""),"Incomplete",IF($V24&gt;1,"Over Shift",IF($V24&gt;='Settings'!$B$8,"Near Shift Limit","Within Shift"))))</f>
        <v/>
      </c>
      <c r="AA24" s="31">
        <f>IF($B24="","",IF($F24="Canceled","Canceled",IF(OR($A24="",$C24="",$D24="",$E24="",$F24="",$G24="",$H24="",$I24="",$J24="",$K24="",$L24="",$U24="",IFERROR($U24=0,TRUE)),"Incomplete",IF(COUNTIF($B$6:$B$205,$B24)&gt;1,"Duplicate Route ID",IF(IFERROR(MATCH($D24,'Vehicles'!$A$6:$A$105,0),0)=0,"Vehicle Not Found",IF(IFERROR(INDEX('Vehicles'!$E$6:$E$105,MATCH($D24,'Vehicles'!$A$6:$A$105,0)),"No")&lt;&gt;"Yes","Inactive Vehicle",IF(AND(IFERROR($Q24&gt;1,FALSE),IFERROR($V24&gt;1,FALSE)),"Over Capacity &amp; Shift",IF(IFERROR($Q24&gt;1,FALSE),"Over Capacity",IF(IFERROR($V24&gt;1,FALSE),"Over Shift",IF(OR(IFERROR($Q24&gt;='Settings'!$B$7,FALSE),IFERROR($V24&gt;='Settings'!$B$8,FALSE)),"Review","Ready")))))))))))</f>
        <v/>
      </c>
      <c r="AB24" s="24" t="n"/>
    </row>
    <row r="25">
      <c r="A25" s="48" t="n"/>
      <c r="B25" s="23" t="n"/>
      <c r="C25" s="23" t="n"/>
      <c r="D25" s="23" t="n"/>
      <c r="E25" s="24" t="n"/>
      <c r="F25" s="23" t="n"/>
      <c r="G25" s="25" t="n"/>
      <c r="H25" s="25" t="n"/>
      <c r="I25" s="26" t="n"/>
      <c r="J25" s="49" t="n"/>
      <c r="K25" s="26" t="n"/>
      <c r="L25" s="26" t="n"/>
      <c r="M25" s="28">
        <f>IF($D25="","",IFERROR(INDEX('Vehicles'!$F$6:$F$105,MATCH($D25,'Vehicles'!$A$6:$A$105,0)),""))</f>
        <v/>
      </c>
      <c r="N25" s="28">
        <f>IF($D25="","",IFERROR(INDEX('Vehicles'!$G$6:$G$105,MATCH($D25,'Vehicles'!$A$6:$A$105,0)),""))</f>
        <v/>
      </c>
      <c r="O25" s="46">
        <f>IF(OR($K25="",$M25=""),"",IFERROR($K25/$M25,""))</f>
        <v/>
      </c>
      <c r="P25" s="46">
        <f>IF(OR($L25="",$N25=""),"",IFERROR($L25/$N25,""))</f>
        <v/>
      </c>
      <c r="Q25" s="46">
        <f>IF(OR($O25="",$P25=""),"",MAX($O25,$P25))</f>
        <v/>
      </c>
      <c r="R25" s="28">
        <f>IF(OR($M25="",$K25=""),"",$M25-$K25)</f>
        <v/>
      </c>
      <c r="S25" s="28">
        <f>IF(OR($N25="",$L25=""),"",$N25-$L25)</f>
        <v/>
      </c>
      <c r="T25" s="50">
        <f>IF(OR($I25="",$J25=""),"",IFERROR($J25/'Settings'!$B$5+$I25*'Settings'!$B$6/60,""))</f>
        <v/>
      </c>
      <c r="U25" s="50">
        <f>IF(OR($G25="",$H25=""),"",IFERROR(MOD($H25-$G25,1)*24,""))</f>
        <v/>
      </c>
      <c r="V25" s="46">
        <f>IF(OR($T25="",$U25=""),"",IFERROR($T25/$U25,""))</f>
        <v/>
      </c>
      <c r="W25" s="50">
        <f>IF(OR($J25="",$D25=""),"",IFERROR($J25/INDEX('Vehicles'!$I$6:$I$105,MATCH($D25,'Vehicles'!$A$6:$A$105,0)),""))</f>
        <v/>
      </c>
      <c r="X25" s="51">
        <f>IF($W25="","",IFERROR($W25*INDEX('Settings'!$H$6:$H$7,MATCH(INDEX('Vehicles'!$H$6:$H$105,MATCH($D25,'Vehicles'!$A$6:$A$105,0)),'Settings'!$G$6:$G$7,0)),""))</f>
        <v/>
      </c>
      <c r="Y25" s="31">
        <f>IF($B25="","",IF(OR($K25="",$L25="",$M25="",$N25=""),"Incomplete",IF(AND($O25&gt;1,$P25&gt;1),"Over Weight &amp; Volume",IF($O25&gt;1,"Over Weight",IF($P25&gt;1,"Over Volume",IF($Q25&gt;='Settings'!$B$7,"Near Capacity","Within Capacity"))))))</f>
        <v/>
      </c>
      <c r="Z25" s="31">
        <f>IF($B25="","",IF(OR($T25="",$U25="",$V25=""),"Incomplete",IF($V25&gt;1,"Over Shift",IF($V25&gt;='Settings'!$B$8,"Near Shift Limit","Within Shift"))))</f>
        <v/>
      </c>
      <c r="AA25" s="31">
        <f>IF($B25="","",IF($F25="Canceled","Canceled",IF(OR($A25="",$C25="",$D25="",$E25="",$F25="",$G25="",$H25="",$I25="",$J25="",$K25="",$L25="",$U25="",IFERROR($U25=0,TRUE)),"Incomplete",IF(COUNTIF($B$6:$B$205,$B25)&gt;1,"Duplicate Route ID",IF(IFERROR(MATCH($D25,'Vehicles'!$A$6:$A$105,0),0)=0,"Vehicle Not Found",IF(IFERROR(INDEX('Vehicles'!$E$6:$E$105,MATCH($D25,'Vehicles'!$A$6:$A$105,0)),"No")&lt;&gt;"Yes","Inactive Vehicle",IF(AND(IFERROR($Q25&gt;1,FALSE),IFERROR($V25&gt;1,FALSE)),"Over Capacity &amp; Shift",IF(IFERROR($Q25&gt;1,FALSE),"Over Capacity",IF(IFERROR($V25&gt;1,FALSE),"Over Shift",IF(OR(IFERROR($Q25&gt;='Settings'!$B$7,FALSE),IFERROR($V25&gt;='Settings'!$B$8,FALSE)),"Review","Ready")))))))))))</f>
        <v/>
      </c>
      <c r="AB25" s="24" t="n"/>
    </row>
    <row r="26">
      <c r="A26" s="48" t="n"/>
      <c r="B26" s="23" t="n"/>
      <c r="C26" s="23" t="n"/>
      <c r="D26" s="23" t="n"/>
      <c r="E26" s="24" t="n"/>
      <c r="F26" s="23" t="n"/>
      <c r="G26" s="25" t="n"/>
      <c r="H26" s="25" t="n"/>
      <c r="I26" s="26" t="n"/>
      <c r="J26" s="49" t="n"/>
      <c r="K26" s="26" t="n"/>
      <c r="L26" s="26" t="n"/>
      <c r="M26" s="28">
        <f>IF($D26="","",IFERROR(INDEX('Vehicles'!$F$6:$F$105,MATCH($D26,'Vehicles'!$A$6:$A$105,0)),""))</f>
        <v/>
      </c>
      <c r="N26" s="28">
        <f>IF($D26="","",IFERROR(INDEX('Vehicles'!$G$6:$G$105,MATCH($D26,'Vehicles'!$A$6:$A$105,0)),""))</f>
        <v/>
      </c>
      <c r="O26" s="46">
        <f>IF(OR($K26="",$M26=""),"",IFERROR($K26/$M26,""))</f>
        <v/>
      </c>
      <c r="P26" s="46">
        <f>IF(OR($L26="",$N26=""),"",IFERROR($L26/$N26,""))</f>
        <v/>
      </c>
      <c r="Q26" s="46">
        <f>IF(OR($O26="",$P26=""),"",MAX($O26,$P26))</f>
        <v/>
      </c>
      <c r="R26" s="28">
        <f>IF(OR($M26="",$K26=""),"",$M26-$K26)</f>
        <v/>
      </c>
      <c r="S26" s="28">
        <f>IF(OR($N26="",$L26=""),"",$N26-$L26)</f>
        <v/>
      </c>
      <c r="T26" s="50">
        <f>IF(OR($I26="",$J26=""),"",IFERROR($J26/'Settings'!$B$5+$I26*'Settings'!$B$6/60,""))</f>
        <v/>
      </c>
      <c r="U26" s="50">
        <f>IF(OR($G26="",$H26=""),"",IFERROR(MOD($H26-$G26,1)*24,""))</f>
        <v/>
      </c>
      <c r="V26" s="46">
        <f>IF(OR($T26="",$U26=""),"",IFERROR($T26/$U26,""))</f>
        <v/>
      </c>
      <c r="W26" s="50">
        <f>IF(OR($J26="",$D26=""),"",IFERROR($J26/INDEX('Vehicles'!$I$6:$I$105,MATCH($D26,'Vehicles'!$A$6:$A$105,0)),""))</f>
        <v/>
      </c>
      <c r="X26" s="51">
        <f>IF($W26="","",IFERROR($W26*INDEX('Settings'!$H$6:$H$7,MATCH(INDEX('Vehicles'!$H$6:$H$105,MATCH($D26,'Vehicles'!$A$6:$A$105,0)),'Settings'!$G$6:$G$7,0)),""))</f>
        <v/>
      </c>
      <c r="Y26" s="31">
        <f>IF($B26="","",IF(OR($K26="",$L26="",$M26="",$N26=""),"Incomplete",IF(AND($O26&gt;1,$P26&gt;1),"Over Weight &amp; Volume",IF($O26&gt;1,"Over Weight",IF($P26&gt;1,"Over Volume",IF($Q26&gt;='Settings'!$B$7,"Near Capacity","Within Capacity"))))))</f>
        <v/>
      </c>
      <c r="Z26" s="31">
        <f>IF($B26="","",IF(OR($T26="",$U26="",$V26=""),"Incomplete",IF($V26&gt;1,"Over Shift",IF($V26&gt;='Settings'!$B$8,"Near Shift Limit","Within Shift"))))</f>
        <v/>
      </c>
      <c r="AA26" s="31">
        <f>IF($B26="","",IF($F26="Canceled","Canceled",IF(OR($A26="",$C26="",$D26="",$E26="",$F26="",$G26="",$H26="",$I26="",$J26="",$K26="",$L26="",$U26="",IFERROR($U26=0,TRUE)),"Incomplete",IF(COUNTIF($B$6:$B$205,$B26)&gt;1,"Duplicate Route ID",IF(IFERROR(MATCH($D26,'Vehicles'!$A$6:$A$105,0),0)=0,"Vehicle Not Found",IF(IFERROR(INDEX('Vehicles'!$E$6:$E$105,MATCH($D26,'Vehicles'!$A$6:$A$105,0)),"No")&lt;&gt;"Yes","Inactive Vehicle",IF(AND(IFERROR($Q26&gt;1,FALSE),IFERROR($V26&gt;1,FALSE)),"Over Capacity &amp; Shift",IF(IFERROR($Q26&gt;1,FALSE),"Over Capacity",IF(IFERROR($V26&gt;1,FALSE),"Over Shift",IF(OR(IFERROR($Q26&gt;='Settings'!$B$7,FALSE),IFERROR($V26&gt;='Settings'!$B$8,FALSE)),"Review","Ready")))))))))))</f>
        <v/>
      </c>
      <c r="AB26" s="24" t="n"/>
    </row>
    <row r="27">
      <c r="A27" s="48" t="n"/>
      <c r="B27" s="23" t="n"/>
      <c r="C27" s="23" t="n"/>
      <c r="D27" s="23" t="n"/>
      <c r="E27" s="24" t="n"/>
      <c r="F27" s="23" t="n"/>
      <c r="G27" s="25" t="n"/>
      <c r="H27" s="25" t="n"/>
      <c r="I27" s="26" t="n"/>
      <c r="J27" s="49" t="n"/>
      <c r="K27" s="26" t="n"/>
      <c r="L27" s="26" t="n"/>
      <c r="M27" s="28">
        <f>IF($D27="","",IFERROR(INDEX('Vehicles'!$F$6:$F$105,MATCH($D27,'Vehicles'!$A$6:$A$105,0)),""))</f>
        <v/>
      </c>
      <c r="N27" s="28">
        <f>IF($D27="","",IFERROR(INDEX('Vehicles'!$G$6:$G$105,MATCH($D27,'Vehicles'!$A$6:$A$105,0)),""))</f>
        <v/>
      </c>
      <c r="O27" s="46">
        <f>IF(OR($K27="",$M27=""),"",IFERROR($K27/$M27,""))</f>
        <v/>
      </c>
      <c r="P27" s="46">
        <f>IF(OR($L27="",$N27=""),"",IFERROR($L27/$N27,""))</f>
        <v/>
      </c>
      <c r="Q27" s="46">
        <f>IF(OR($O27="",$P27=""),"",MAX($O27,$P27))</f>
        <v/>
      </c>
      <c r="R27" s="28">
        <f>IF(OR($M27="",$K27=""),"",$M27-$K27)</f>
        <v/>
      </c>
      <c r="S27" s="28">
        <f>IF(OR($N27="",$L27=""),"",$N27-$L27)</f>
        <v/>
      </c>
      <c r="T27" s="50">
        <f>IF(OR($I27="",$J27=""),"",IFERROR($J27/'Settings'!$B$5+$I27*'Settings'!$B$6/60,""))</f>
        <v/>
      </c>
      <c r="U27" s="50">
        <f>IF(OR($G27="",$H27=""),"",IFERROR(MOD($H27-$G27,1)*24,""))</f>
        <v/>
      </c>
      <c r="V27" s="46">
        <f>IF(OR($T27="",$U27=""),"",IFERROR($T27/$U27,""))</f>
        <v/>
      </c>
      <c r="W27" s="50">
        <f>IF(OR($J27="",$D27=""),"",IFERROR($J27/INDEX('Vehicles'!$I$6:$I$105,MATCH($D27,'Vehicles'!$A$6:$A$105,0)),""))</f>
        <v/>
      </c>
      <c r="X27" s="51">
        <f>IF($W27="","",IFERROR($W27*INDEX('Settings'!$H$6:$H$7,MATCH(INDEX('Vehicles'!$H$6:$H$105,MATCH($D27,'Vehicles'!$A$6:$A$105,0)),'Settings'!$G$6:$G$7,0)),""))</f>
        <v/>
      </c>
      <c r="Y27" s="31">
        <f>IF($B27="","",IF(OR($K27="",$L27="",$M27="",$N27=""),"Incomplete",IF(AND($O27&gt;1,$P27&gt;1),"Over Weight &amp; Volume",IF($O27&gt;1,"Over Weight",IF($P27&gt;1,"Over Volume",IF($Q27&gt;='Settings'!$B$7,"Near Capacity","Within Capacity"))))))</f>
        <v/>
      </c>
      <c r="Z27" s="31">
        <f>IF($B27="","",IF(OR($T27="",$U27="",$V27=""),"Incomplete",IF($V27&gt;1,"Over Shift",IF($V27&gt;='Settings'!$B$8,"Near Shift Limit","Within Shift"))))</f>
        <v/>
      </c>
      <c r="AA27" s="31">
        <f>IF($B27="","",IF($F27="Canceled","Canceled",IF(OR($A27="",$C27="",$D27="",$E27="",$F27="",$G27="",$H27="",$I27="",$J27="",$K27="",$L27="",$U27="",IFERROR($U27=0,TRUE)),"Incomplete",IF(COUNTIF($B$6:$B$205,$B27)&gt;1,"Duplicate Route ID",IF(IFERROR(MATCH($D27,'Vehicles'!$A$6:$A$105,0),0)=0,"Vehicle Not Found",IF(IFERROR(INDEX('Vehicles'!$E$6:$E$105,MATCH($D27,'Vehicles'!$A$6:$A$105,0)),"No")&lt;&gt;"Yes","Inactive Vehicle",IF(AND(IFERROR($Q27&gt;1,FALSE),IFERROR($V27&gt;1,FALSE)),"Over Capacity &amp; Shift",IF(IFERROR($Q27&gt;1,FALSE),"Over Capacity",IF(IFERROR($V27&gt;1,FALSE),"Over Shift",IF(OR(IFERROR($Q27&gt;='Settings'!$B$7,FALSE),IFERROR($V27&gt;='Settings'!$B$8,FALSE)),"Review","Ready")))))))))))</f>
        <v/>
      </c>
      <c r="AB27" s="24" t="n"/>
    </row>
    <row r="28">
      <c r="A28" s="48" t="n"/>
      <c r="B28" s="23" t="n"/>
      <c r="C28" s="23" t="n"/>
      <c r="D28" s="23" t="n"/>
      <c r="E28" s="24" t="n"/>
      <c r="F28" s="23" t="n"/>
      <c r="G28" s="25" t="n"/>
      <c r="H28" s="25" t="n"/>
      <c r="I28" s="26" t="n"/>
      <c r="J28" s="49" t="n"/>
      <c r="K28" s="26" t="n"/>
      <c r="L28" s="26" t="n"/>
      <c r="M28" s="28">
        <f>IF($D28="","",IFERROR(INDEX('Vehicles'!$F$6:$F$105,MATCH($D28,'Vehicles'!$A$6:$A$105,0)),""))</f>
        <v/>
      </c>
      <c r="N28" s="28">
        <f>IF($D28="","",IFERROR(INDEX('Vehicles'!$G$6:$G$105,MATCH($D28,'Vehicles'!$A$6:$A$105,0)),""))</f>
        <v/>
      </c>
      <c r="O28" s="46">
        <f>IF(OR($K28="",$M28=""),"",IFERROR($K28/$M28,""))</f>
        <v/>
      </c>
      <c r="P28" s="46">
        <f>IF(OR($L28="",$N28=""),"",IFERROR($L28/$N28,""))</f>
        <v/>
      </c>
      <c r="Q28" s="46">
        <f>IF(OR($O28="",$P28=""),"",MAX($O28,$P28))</f>
        <v/>
      </c>
      <c r="R28" s="28">
        <f>IF(OR($M28="",$K28=""),"",$M28-$K28)</f>
        <v/>
      </c>
      <c r="S28" s="28">
        <f>IF(OR($N28="",$L28=""),"",$N28-$L28)</f>
        <v/>
      </c>
      <c r="T28" s="50">
        <f>IF(OR($I28="",$J28=""),"",IFERROR($J28/'Settings'!$B$5+$I28*'Settings'!$B$6/60,""))</f>
        <v/>
      </c>
      <c r="U28" s="50">
        <f>IF(OR($G28="",$H28=""),"",IFERROR(MOD($H28-$G28,1)*24,""))</f>
        <v/>
      </c>
      <c r="V28" s="46">
        <f>IF(OR($T28="",$U28=""),"",IFERROR($T28/$U28,""))</f>
        <v/>
      </c>
      <c r="W28" s="50">
        <f>IF(OR($J28="",$D28=""),"",IFERROR($J28/INDEX('Vehicles'!$I$6:$I$105,MATCH($D28,'Vehicles'!$A$6:$A$105,0)),""))</f>
        <v/>
      </c>
      <c r="X28" s="51">
        <f>IF($W28="","",IFERROR($W28*INDEX('Settings'!$H$6:$H$7,MATCH(INDEX('Vehicles'!$H$6:$H$105,MATCH($D28,'Vehicles'!$A$6:$A$105,0)),'Settings'!$G$6:$G$7,0)),""))</f>
        <v/>
      </c>
      <c r="Y28" s="31">
        <f>IF($B28="","",IF(OR($K28="",$L28="",$M28="",$N28=""),"Incomplete",IF(AND($O28&gt;1,$P28&gt;1),"Over Weight &amp; Volume",IF($O28&gt;1,"Over Weight",IF($P28&gt;1,"Over Volume",IF($Q28&gt;='Settings'!$B$7,"Near Capacity","Within Capacity"))))))</f>
        <v/>
      </c>
      <c r="Z28" s="31">
        <f>IF($B28="","",IF(OR($T28="",$U28="",$V28=""),"Incomplete",IF($V28&gt;1,"Over Shift",IF($V28&gt;='Settings'!$B$8,"Near Shift Limit","Within Shift"))))</f>
        <v/>
      </c>
      <c r="AA28" s="31">
        <f>IF($B28="","",IF($F28="Canceled","Canceled",IF(OR($A28="",$C28="",$D28="",$E28="",$F28="",$G28="",$H28="",$I28="",$J28="",$K28="",$L28="",$U28="",IFERROR($U28=0,TRUE)),"Incomplete",IF(COUNTIF($B$6:$B$205,$B28)&gt;1,"Duplicate Route ID",IF(IFERROR(MATCH($D28,'Vehicles'!$A$6:$A$105,0),0)=0,"Vehicle Not Found",IF(IFERROR(INDEX('Vehicles'!$E$6:$E$105,MATCH($D28,'Vehicles'!$A$6:$A$105,0)),"No")&lt;&gt;"Yes","Inactive Vehicle",IF(AND(IFERROR($Q28&gt;1,FALSE),IFERROR($V28&gt;1,FALSE)),"Over Capacity &amp; Shift",IF(IFERROR($Q28&gt;1,FALSE),"Over Capacity",IF(IFERROR($V28&gt;1,FALSE),"Over Shift",IF(OR(IFERROR($Q28&gt;='Settings'!$B$7,FALSE),IFERROR($V28&gt;='Settings'!$B$8,FALSE)),"Review","Ready")))))))))))</f>
        <v/>
      </c>
      <c r="AB28" s="24" t="n"/>
    </row>
    <row r="29">
      <c r="A29" s="48" t="n"/>
      <c r="B29" s="23" t="n"/>
      <c r="C29" s="23" t="n"/>
      <c r="D29" s="23" t="n"/>
      <c r="E29" s="24" t="n"/>
      <c r="F29" s="23" t="n"/>
      <c r="G29" s="25" t="n"/>
      <c r="H29" s="25" t="n"/>
      <c r="I29" s="26" t="n"/>
      <c r="J29" s="49" t="n"/>
      <c r="K29" s="26" t="n"/>
      <c r="L29" s="26" t="n"/>
      <c r="M29" s="28">
        <f>IF($D29="","",IFERROR(INDEX('Vehicles'!$F$6:$F$105,MATCH($D29,'Vehicles'!$A$6:$A$105,0)),""))</f>
        <v/>
      </c>
      <c r="N29" s="28">
        <f>IF($D29="","",IFERROR(INDEX('Vehicles'!$G$6:$G$105,MATCH($D29,'Vehicles'!$A$6:$A$105,0)),""))</f>
        <v/>
      </c>
      <c r="O29" s="46">
        <f>IF(OR($K29="",$M29=""),"",IFERROR($K29/$M29,""))</f>
        <v/>
      </c>
      <c r="P29" s="46">
        <f>IF(OR($L29="",$N29=""),"",IFERROR($L29/$N29,""))</f>
        <v/>
      </c>
      <c r="Q29" s="46">
        <f>IF(OR($O29="",$P29=""),"",MAX($O29,$P29))</f>
        <v/>
      </c>
      <c r="R29" s="28">
        <f>IF(OR($M29="",$K29=""),"",$M29-$K29)</f>
        <v/>
      </c>
      <c r="S29" s="28">
        <f>IF(OR($N29="",$L29=""),"",$N29-$L29)</f>
        <v/>
      </c>
      <c r="T29" s="50">
        <f>IF(OR($I29="",$J29=""),"",IFERROR($J29/'Settings'!$B$5+$I29*'Settings'!$B$6/60,""))</f>
        <v/>
      </c>
      <c r="U29" s="50">
        <f>IF(OR($G29="",$H29=""),"",IFERROR(MOD($H29-$G29,1)*24,""))</f>
        <v/>
      </c>
      <c r="V29" s="46">
        <f>IF(OR($T29="",$U29=""),"",IFERROR($T29/$U29,""))</f>
        <v/>
      </c>
      <c r="W29" s="50">
        <f>IF(OR($J29="",$D29=""),"",IFERROR($J29/INDEX('Vehicles'!$I$6:$I$105,MATCH($D29,'Vehicles'!$A$6:$A$105,0)),""))</f>
        <v/>
      </c>
      <c r="X29" s="51">
        <f>IF($W29="","",IFERROR($W29*INDEX('Settings'!$H$6:$H$7,MATCH(INDEX('Vehicles'!$H$6:$H$105,MATCH($D29,'Vehicles'!$A$6:$A$105,0)),'Settings'!$G$6:$G$7,0)),""))</f>
        <v/>
      </c>
      <c r="Y29" s="31">
        <f>IF($B29="","",IF(OR($K29="",$L29="",$M29="",$N29=""),"Incomplete",IF(AND($O29&gt;1,$P29&gt;1),"Over Weight &amp; Volume",IF($O29&gt;1,"Over Weight",IF($P29&gt;1,"Over Volume",IF($Q29&gt;='Settings'!$B$7,"Near Capacity","Within Capacity"))))))</f>
        <v/>
      </c>
      <c r="Z29" s="31">
        <f>IF($B29="","",IF(OR($T29="",$U29="",$V29=""),"Incomplete",IF($V29&gt;1,"Over Shift",IF($V29&gt;='Settings'!$B$8,"Near Shift Limit","Within Shift"))))</f>
        <v/>
      </c>
      <c r="AA29" s="31">
        <f>IF($B29="","",IF($F29="Canceled","Canceled",IF(OR($A29="",$C29="",$D29="",$E29="",$F29="",$G29="",$H29="",$I29="",$J29="",$K29="",$L29="",$U29="",IFERROR($U29=0,TRUE)),"Incomplete",IF(COUNTIF($B$6:$B$205,$B29)&gt;1,"Duplicate Route ID",IF(IFERROR(MATCH($D29,'Vehicles'!$A$6:$A$105,0),0)=0,"Vehicle Not Found",IF(IFERROR(INDEX('Vehicles'!$E$6:$E$105,MATCH($D29,'Vehicles'!$A$6:$A$105,0)),"No")&lt;&gt;"Yes","Inactive Vehicle",IF(AND(IFERROR($Q29&gt;1,FALSE),IFERROR($V29&gt;1,FALSE)),"Over Capacity &amp; Shift",IF(IFERROR($Q29&gt;1,FALSE),"Over Capacity",IF(IFERROR($V29&gt;1,FALSE),"Over Shift",IF(OR(IFERROR($Q29&gt;='Settings'!$B$7,FALSE),IFERROR($V29&gt;='Settings'!$B$8,FALSE)),"Review","Ready")))))))))))</f>
        <v/>
      </c>
      <c r="AB29" s="24" t="n"/>
    </row>
    <row r="30">
      <c r="A30" s="48" t="n"/>
      <c r="B30" s="23" t="n"/>
      <c r="C30" s="23" t="n"/>
      <c r="D30" s="23" t="n"/>
      <c r="E30" s="24" t="n"/>
      <c r="F30" s="23" t="n"/>
      <c r="G30" s="25" t="n"/>
      <c r="H30" s="25" t="n"/>
      <c r="I30" s="26" t="n"/>
      <c r="J30" s="49" t="n"/>
      <c r="K30" s="26" t="n"/>
      <c r="L30" s="26" t="n"/>
      <c r="M30" s="28">
        <f>IF($D30="","",IFERROR(INDEX('Vehicles'!$F$6:$F$105,MATCH($D30,'Vehicles'!$A$6:$A$105,0)),""))</f>
        <v/>
      </c>
      <c r="N30" s="28">
        <f>IF($D30="","",IFERROR(INDEX('Vehicles'!$G$6:$G$105,MATCH($D30,'Vehicles'!$A$6:$A$105,0)),""))</f>
        <v/>
      </c>
      <c r="O30" s="46">
        <f>IF(OR($K30="",$M30=""),"",IFERROR($K30/$M30,""))</f>
        <v/>
      </c>
      <c r="P30" s="46">
        <f>IF(OR($L30="",$N30=""),"",IFERROR($L30/$N30,""))</f>
        <v/>
      </c>
      <c r="Q30" s="46">
        <f>IF(OR($O30="",$P30=""),"",MAX($O30,$P30))</f>
        <v/>
      </c>
      <c r="R30" s="28">
        <f>IF(OR($M30="",$K30=""),"",$M30-$K30)</f>
        <v/>
      </c>
      <c r="S30" s="28">
        <f>IF(OR($N30="",$L30=""),"",$N30-$L30)</f>
        <v/>
      </c>
      <c r="T30" s="50">
        <f>IF(OR($I30="",$J30=""),"",IFERROR($J30/'Settings'!$B$5+$I30*'Settings'!$B$6/60,""))</f>
        <v/>
      </c>
      <c r="U30" s="50">
        <f>IF(OR($G30="",$H30=""),"",IFERROR(MOD($H30-$G30,1)*24,""))</f>
        <v/>
      </c>
      <c r="V30" s="46">
        <f>IF(OR($T30="",$U30=""),"",IFERROR($T30/$U30,""))</f>
        <v/>
      </c>
      <c r="W30" s="50">
        <f>IF(OR($J30="",$D30=""),"",IFERROR($J30/INDEX('Vehicles'!$I$6:$I$105,MATCH($D30,'Vehicles'!$A$6:$A$105,0)),""))</f>
        <v/>
      </c>
      <c r="X30" s="51">
        <f>IF($W30="","",IFERROR($W30*INDEX('Settings'!$H$6:$H$7,MATCH(INDEX('Vehicles'!$H$6:$H$105,MATCH($D30,'Vehicles'!$A$6:$A$105,0)),'Settings'!$G$6:$G$7,0)),""))</f>
        <v/>
      </c>
      <c r="Y30" s="31">
        <f>IF($B30="","",IF(OR($K30="",$L30="",$M30="",$N30=""),"Incomplete",IF(AND($O30&gt;1,$P30&gt;1),"Over Weight &amp; Volume",IF($O30&gt;1,"Over Weight",IF($P30&gt;1,"Over Volume",IF($Q30&gt;='Settings'!$B$7,"Near Capacity","Within Capacity"))))))</f>
        <v/>
      </c>
      <c r="Z30" s="31">
        <f>IF($B30="","",IF(OR($T30="",$U30="",$V30=""),"Incomplete",IF($V30&gt;1,"Over Shift",IF($V30&gt;='Settings'!$B$8,"Near Shift Limit","Within Shift"))))</f>
        <v/>
      </c>
      <c r="AA30" s="31">
        <f>IF($B30="","",IF($F30="Canceled","Canceled",IF(OR($A30="",$C30="",$D30="",$E30="",$F30="",$G30="",$H30="",$I30="",$J30="",$K30="",$L30="",$U30="",IFERROR($U30=0,TRUE)),"Incomplete",IF(COUNTIF($B$6:$B$205,$B30)&gt;1,"Duplicate Route ID",IF(IFERROR(MATCH($D30,'Vehicles'!$A$6:$A$105,0),0)=0,"Vehicle Not Found",IF(IFERROR(INDEX('Vehicles'!$E$6:$E$105,MATCH($D30,'Vehicles'!$A$6:$A$105,0)),"No")&lt;&gt;"Yes","Inactive Vehicle",IF(AND(IFERROR($Q30&gt;1,FALSE),IFERROR($V30&gt;1,FALSE)),"Over Capacity &amp; Shift",IF(IFERROR($Q30&gt;1,FALSE),"Over Capacity",IF(IFERROR($V30&gt;1,FALSE),"Over Shift",IF(OR(IFERROR($Q30&gt;='Settings'!$B$7,FALSE),IFERROR($V30&gt;='Settings'!$B$8,FALSE)),"Review","Ready")))))))))))</f>
        <v/>
      </c>
      <c r="AB30" s="24" t="n"/>
    </row>
    <row r="31">
      <c r="A31" s="48" t="n"/>
      <c r="B31" s="23" t="n"/>
      <c r="C31" s="23" t="n"/>
      <c r="D31" s="23" t="n"/>
      <c r="E31" s="24" t="n"/>
      <c r="F31" s="23" t="n"/>
      <c r="G31" s="25" t="n"/>
      <c r="H31" s="25" t="n"/>
      <c r="I31" s="26" t="n"/>
      <c r="J31" s="49" t="n"/>
      <c r="K31" s="26" t="n"/>
      <c r="L31" s="26" t="n"/>
      <c r="M31" s="28">
        <f>IF($D31="","",IFERROR(INDEX('Vehicles'!$F$6:$F$105,MATCH($D31,'Vehicles'!$A$6:$A$105,0)),""))</f>
        <v/>
      </c>
      <c r="N31" s="28">
        <f>IF($D31="","",IFERROR(INDEX('Vehicles'!$G$6:$G$105,MATCH($D31,'Vehicles'!$A$6:$A$105,0)),""))</f>
        <v/>
      </c>
      <c r="O31" s="46">
        <f>IF(OR($K31="",$M31=""),"",IFERROR($K31/$M31,""))</f>
        <v/>
      </c>
      <c r="P31" s="46">
        <f>IF(OR($L31="",$N31=""),"",IFERROR($L31/$N31,""))</f>
        <v/>
      </c>
      <c r="Q31" s="46">
        <f>IF(OR($O31="",$P31=""),"",MAX($O31,$P31))</f>
        <v/>
      </c>
      <c r="R31" s="28">
        <f>IF(OR($M31="",$K31=""),"",$M31-$K31)</f>
        <v/>
      </c>
      <c r="S31" s="28">
        <f>IF(OR($N31="",$L31=""),"",$N31-$L31)</f>
        <v/>
      </c>
      <c r="T31" s="50">
        <f>IF(OR($I31="",$J31=""),"",IFERROR($J31/'Settings'!$B$5+$I31*'Settings'!$B$6/60,""))</f>
        <v/>
      </c>
      <c r="U31" s="50">
        <f>IF(OR($G31="",$H31=""),"",IFERROR(MOD($H31-$G31,1)*24,""))</f>
        <v/>
      </c>
      <c r="V31" s="46">
        <f>IF(OR($T31="",$U31=""),"",IFERROR($T31/$U31,""))</f>
        <v/>
      </c>
      <c r="W31" s="50">
        <f>IF(OR($J31="",$D31=""),"",IFERROR($J31/INDEX('Vehicles'!$I$6:$I$105,MATCH($D31,'Vehicles'!$A$6:$A$105,0)),""))</f>
        <v/>
      </c>
      <c r="X31" s="51">
        <f>IF($W31="","",IFERROR($W31*INDEX('Settings'!$H$6:$H$7,MATCH(INDEX('Vehicles'!$H$6:$H$105,MATCH($D31,'Vehicles'!$A$6:$A$105,0)),'Settings'!$G$6:$G$7,0)),""))</f>
        <v/>
      </c>
      <c r="Y31" s="31">
        <f>IF($B31="","",IF(OR($K31="",$L31="",$M31="",$N31=""),"Incomplete",IF(AND($O31&gt;1,$P31&gt;1),"Over Weight &amp; Volume",IF($O31&gt;1,"Over Weight",IF($P31&gt;1,"Over Volume",IF($Q31&gt;='Settings'!$B$7,"Near Capacity","Within Capacity"))))))</f>
        <v/>
      </c>
      <c r="Z31" s="31">
        <f>IF($B31="","",IF(OR($T31="",$U31="",$V31=""),"Incomplete",IF($V31&gt;1,"Over Shift",IF($V31&gt;='Settings'!$B$8,"Near Shift Limit","Within Shift"))))</f>
        <v/>
      </c>
      <c r="AA31" s="31">
        <f>IF($B31="","",IF($F31="Canceled","Canceled",IF(OR($A31="",$C31="",$D31="",$E31="",$F31="",$G31="",$H31="",$I31="",$J31="",$K31="",$L31="",$U31="",IFERROR($U31=0,TRUE)),"Incomplete",IF(COUNTIF($B$6:$B$205,$B31)&gt;1,"Duplicate Route ID",IF(IFERROR(MATCH($D31,'Vehicles'!$A$6:$A$105,0),0)=0,"Vehicle Not Found",IF(IFERROR(INDEX('Vehicles'!$E$6:$E$105,MATCH($D31,'Vehicles'!$A$6:$A$105,0)),"No")&lt;&gt;"Yes","Inactive Vehicle",IF(AND(IFERROR($Q31&gt;1,FALSE),IFERROR($V31&gt;1,FALSE)),"Over Capacity &amp; Shift",IF(IFERROR($Q31&gt;1,FALSE),"Over Capacity",IF(IFERROR($V31&gt;1,FALSE),"Over Shift",IF(OR(IFERROR($Q31&gt;='Settings'!$B$7,FALSE),IFERROR($V31&gt;='Settings'!$B$8,FALSE)),"Review","Ready")))))))))))</f>
        <v/>
      </c>
      <c r="AB31" s="24" t="n"/>
    </row>
    <row r="32">
      <c r="A32" s="48" t="n"/>
      <c r="B32" s="23" t="n"/>
      <c r="C32" s="23" t="n"/>
      <c r="D32" s="23" t="n"/>
      <c r="E32" s="24" t="n"/>
      <c r="F32" s="23" t="n"/>
      <c r="G32" s="25" t="n"/>
      <c r="H32" s="25" t="n"/>
      <c r="I32" s="26" t="n"/>
      <c r="J32" s="49" t="n"/>
      <c r="K32" s="26" t="n"/>
      <c r="L32" s="26" t="n"/>
      <c r="M32" s="28">
        <f>IF($D32="","",IFERROR(INDEX('Vehicles'!$F$6:$F$105,MATCH($D32,'Vehicles'!$A$6:$A$105,0)),""))</f>
        <v/>
      </c>
      <c r="N32" s="28">
        <f>IF($D32="","",IFERROR(INDEX('Vehicles'!$G$6:$G$105,MATCH($D32,'Vehicles'!$A$6:$A$105,0)),""))</f>
        <v/>
      </c>
      <c r="O32" s="46">
        <f>IF(OR($K32="",$M32=""),"",IFERROR($K32/$M32,""))</f>
        <v/>
      </c>
      <c r="P32" s="46">
        <f>IF(OR($L32="",$N32=""),"",IFERROR($L32/$N32,""))</f>
        <v/>
      </c>
      <c r="Q32" s="46">
        <f>IF(OR($O32="",$P32=""),"",MAX($O32,$P32))</f>
        <v/>
      </c>
      <c r="R32" s="28">
        <f>IF(OR($M32="",$K32=""),"",$M32-$K32)</f>
        <v/>
      </c>
      <c r="S32" s="28">
        <f>IF(OR($N32="",$L32=""),"",$N32-$L32)</f>
        <v/>
      </c>
      <c r="T32" s="50">
        <f>IF(OR($I32="",$J32=""),"",IFERROR($J32/'Settings'!$B$5+$I32*'Settings'!$B$6/60,""))</f>
        <v/>
      </c>
      <c r="U32" s="50">
        <f>IF(OR($G32="",$H32=""),"",IFERROR(MOD($H32-$G32,1)*24,""))</f>
        <v/>
      </c>
      <c r="V32" s="46">
        <f>IF(OR($T32="",$U32=""),"",IFERROR($T32/$U32,""))</f>
        <v/>
      </c>
      <c r="W32" s="50">
        <f>IF(OR($J32="",$D32=""),"",IFERROR($J32/INDEX('Vehicles'!$I$6:$I$105,MATCH($D32,'Vehicles'!$A$6:$A$105,0)),""))</f>
        <v/>
      </c>
      <c r="X32" s="51">
        <f>IF($W32="","",IFERROR($W32*INDEX('Settings'!$H$6:$H$7,MATCH(INDEX('Vehicles'!$H$6:$H$105,MATCH($D32,'Vehicles'!$A$6:$A$105,0)),'Settings'!$G$6:$G$7,0)),""))</f>
        <v/>
      </c>
      <c r="Y32" s="31">
        <f>IF($B32="","",IF(OR($K32="",$L32="",$M32="",$N32=""),"Incomplete",IF(AND($O32&gt;1,$P32&gt;1),"Over Weight &amp; Volume",IF($O32&gt;1,"Over Weight",IF($P32&gt;1,"Over Volume",IF($Q32&gt;='Settings'!$B$7,"Near Capacity","Within Capacity"))))))</f>
        <v/>
      </c>
      <c r="Z32" s="31">
        <f>IF($B32="","",IF(OR($T32="",$U32="",$V32=""),"Incomplete",IF($V32&gt;1,"Over Shift",IF($V32&gt;='Settings'!$B$8,"Near Shift Limit","Within Shift"))))</f>
        <v/>
      </c>
      <c r="AA32" s="31">
        <f>IF($B32="","",IF($F32="Canceled","Canceled",IF(OR($A32="",$C32="",$D32="",$E32="",$F32="",$G32="",$H32="",$I32="",$J32="",$K32="",$L32="",$U32="",IFERROR($U32=0,TRUE)),"Incomplete",IF(COUNTIF($B$6:$B$205,$B32)&gt;1,"Duplicate Route ID",IF(IFERROR(MATCH($D32,'Vehicles'!$A$6:$A$105,0),0)=0,"Vehicle Not Found",IF(IFERROR(INDEX('Vehicles'!$E$6:$E$105,MATCH($D32,'Vehicles'!$A$6:$A$105,0)),"No")&lt;&gt;"Yes","Inactive Vehicle",IF(AND(IFERROR($Q32&gt;1,FALSE),IFERROR($V32&gt;1,FALSE)),"Over Capacity &amp; Shift",IF(IFERROR($Q32&gt;1,FALSE),"Over Capacity",IF(IFERROR($V32&gt;1,FALSE),"Over Shift",IF(OR(IFERROR($Q32&gt;='Settings'!$B$7,FALSE),IFERROR($V32&gt;='Settings'!$B$8,FALSE)),"Review","Ready")))))))))))</f>
        <v/>
      </c>
      <c r="AB32" s="24" t="n"/>
    </row>
    <row r="33">
      <c r="A33" s="48" t="n"/>
      <c r="B33" s="23" t="n"/>
      <c r="C33" s="23" t="n"/>
      <c r="D33" s="23" t="n"/>
      <c r="E33" s="24" t="n"/>
      <c r="F33" s="23" t="n"/>
      <c r="G33" s="25" t="n"/>
      <c r="H33" s="25" t="n"/>
      <c r="I33" s="26" t="n"/>
      <c r="J33" s="49" t="n"/>
      <c r="K33" s="26" t="n"/>
      <c r="L33" s="26" t="n"/>
      <c r="M33" s="28">
        <f>IF($D33="","",IFERROR(INDEX('Vehicles'!$F$6:$F$105,MATCH($D33,'Vehicles'!$A$6:$A$105,0)),""))</f>
        <v/>
      </c>
      <c r="N33" s="28">
        <f>IF($D33="","",IFERROR(INDEX('Vehicles'!$G$6:$G$105,MATCH($D33,'Vehicles'!$A$6:$A$105,0)),""))</f>
        <v/>
      </c>
      <c r="O33" s="46">
        <f>IF(OR($K33="",$M33=""),"",IFERROR($K33/$M33,""))</f>
        <v/>
      </c>
      <c r="P33" s="46">
        <f>IF(OR($L33="",$N33=""),"",IFERROR($L33/$N33,""))</f>
        <v/>
      </c>
      <c r="Q33" s="46">
        <f>IF(OR($O33="",$P33=""),"",MAX($O33,$P33))</f>
        <v/>
      </c>
      <c r="R33" s="28">
        <f>IF(OR($M33="",$K33=""),"",$M33-$K33)</f>
        <v/>
      </c>
      <c r="S33" s="28">
        <f>IF(OR($N33="",$L33=""),"",$N33-$L33)</f>
        <v/>
      </c>
      <c r="T33" s="50">
        <f>IF(OR($I33="",$J33=""),"",IFERROR($J33/'Settings'!$B$5+$I33*'Settings'!$B$6/60,""))</f>
        <v/>
      </c>
      <c r="U33" s="50">
        <f>IF(OR($G33="",$H33=""),"",IFERROR(MOD($H33-$G33,1)*24,""))</f>
        <v/>
      </c>
      <c r="V33" s="46">
        <f>IF(OR($T33="",$U33=""),"",IFERROR($T33/$U33,""))</f>
        <v/>
      </c>
      <c r="W33" s="50">
        <f>IF(OR($J33="",$D33=""),"",IFERROR($J33/INDEX('Vehicles'!$I$6:$I$105,MATCH($D33,'Vehicles'!$A$6:$A$105,0)),""))</f>
        <v/>
      </c>
      <c r="X33" s="51">
        <f>IF($W33="","",IFERROR($W33*INDEX('Settings'!$H$6:$H$7,MATCH(INDEX('Vehicles'!$H$6:$H$105,MATCH($D33,'Vehicles'!$A$6:$A$105,0)),'Settings'!$G$6:$G$7,0)),""))</f>
        <v/>
      </c>
      <c r="Y33" s="31">
        <f>IF($B33="","",IF(OR($K33="",$L33="",$M33="",$N33=""),"Incomplete",IF(AND($O33&gt;1,$P33&gt;1),"Over Weight &amp; Volume",IF($O33&gt;1,"Over Weight",IF($P33&gt;1,"Over Volume",IF($Q33&gt;='Settings'!$B$7,"Near Capacity","Within Capacity"))))))</f>
        <v/>
      </c>
      <c r="Z33" s="31">
        <f>IF($B33="","",IF(OR($T33="",$U33="",$V33=""),"Incomplete",IF($V33&gt;1,"Over Shift",IF($V33&gt;='Settings'!$B$8,"Near Shift Limit","Within Shift"))))</f>
        <v/>
      </c>
      <c r="AA33" s="31">
        <f>IF($B33="","",IF($F33="Canceled","Canceled",IF(OR($A33="",$C33="",$D33="",$E33="",$F33="",$G33="",$H33="",$I33="",$J33="",$K33="",$L33="",$U33="",IFERROR($U33=0,TRUE)),"Incomplete",IF(COUNTIF($B$6:$B$205,$B33)&gt;1,"Duplicate Route ID",IF(IFERROR(MATCH($D33,'Vehicles'!$A$6:$A$105,0),0)=0,"Vehicle Not Found",IF(IFERROR(INDEX('Vehicles'!$E$6:$E$105,MATCH($D33,'Vehicles'!$A$6:$A$105,0)),"No")&lt;&gt;"Yes","Inactive Vehicle",IF(AND(IFERROR($Q33&gt;1,FALSE),IFERROR($V33&gt;1,FALSE)),"Over Capacity &amp; Shift",IF(IFERROR($Q33&gt;1,FALSE),"Over Capacity",IF(IFERROR($V33&gt;1,FALSE),"Over Shift",IF(OR(IFERROR($Q33&gt;='Settings'!$B$7,FALSE),IFERROR($V33&gt;='Settings'!$B$8,FALSE)),"Review","Ready")))))))))))</f>
        <v/>
      </c>
      <c r="AB33" s="24" t="n"/>
    </row>
    <row r="34">
      <c r="A34" s="48" t="n"/>
      <c r="B34" s="23" t="n"/>
      <c r="C34" s="23" t="n"/>
      <c r="D34" s="23" t="n"/>
      <c r="E34" s="24" t="n"/>
      <c r="F34" s="23" t="n"/>
      <c r="G34" s="25" t="n"/>
      <c r="H34" s="25" t="n"/>
      <c r="I34" s="26" t="n"/>
      <c r="J34" s="49" t="n"/>
      <c r="K34" s="26" t="n"/>
      <c r="L34" s="26" t="n"/>
      <c r="M34" s="28">
        <f>IF($D34="","",IFERROR(INDEX('Vehicles'!$F$6:$F$105,MATCH($D34,'Vehicles'!$A$6:$A$105,0)),""))</f>
        <v/>
      </c>
      <c r="N34" s="28">
        <f>IF($D34="","",IFERROR(INDEX('Vehicles'!$G$6:$G$105,MATCH($D34,'Vehicles'!$A$6:$A$105,0)),""))</f>
        <v/>
      </c>
      <c r="O34" s="46">
        <f>IF(OR($K34="",$M34=""),"",IFERROR($K34/$M34,""))</f>
        <v/>
      </c>
      <c r="P34" s="46">
        <f>IF(OR($L34="",$N34=""),"",IFERROR($L34/$N34,""))</f>
        <v/>
      </c>
      <c r="Q34" s="46">
        <f>IF(OR($O34="",$P34=""),"",MAX($O34,$P34))</f>
        <v/>
      </c>
      <c r="R34" s="28">
        <f>IF(OR($M34="",$K34=""),"",$M34-$K34)</f>
        <v/>
      </c>
      <c r="S34" s="28">
        <f>IF(OR($N34="",$L34=""),"",$N34-$L34)</f>
        <v/>
      </c>
      <c r="T34" s="50">
        <f>IF(OR($I34="",$J34=""),"",IFERROR($J34/'Settings'!$B$5+$I34*'Settings'!$B$6/60,""))</f>
        <v/>
      </c>
      <c r="U34" s="50">
        <f>IF(OR($G34="",$H34=""),"",IFERROR(MOD($H34-$G34,1)*24,""))</f>
        <v/>
      </c>
      <c r="V34" s="46">
        <f>IF(OR($T34="",$U34=""),"",IFERROR($T34/$U34,""))</f>
        <v/>
      </c>
      <c r="W34" s="50">
        <f>IF(OR($J34="",$D34=""),"",IFERROR($J34/INDEX('Vehicles'!$I$6:$I$105,MATCH($D34,'Vehicles'!$A$6:$A$105,0)),""))</f>
        <v/>
      </c>
      <c r="X34" s="51">
        <f>IF($W34="","",IFERROR($W34*INDEX('Settings'!$H$6:$H$7,MATCH(INDEX('Vehicles'!$H$6:$H$105,MATCH($D34,'Vehicles'!$A$6:$A$105,0)),'Settings'!$G$6:$G$7,0)),""))</f>
        <v/>
      </c>
      <c r="Y34" s="31">
        <f>IF($B34="","",IF(OR($K34="",$L34="",$M34="",$N34=""),"Incomplete",IF(AND($O34&gt;1,$P34&gt;1),"Over Weight &amp; Volume",IF($O34&gt;1,"Over Weight",IF($P34&gt;1,"Over Volume",IF($Q34&gt;='Settings'!$B$7,"Near Capacity","Within Capacity"))))))</f>
        <v/>
      </c>
      <c r="Z34" s="31">
        <f>IF($B34="","",IF(OR($T34="",$U34="",$V34=""),"Incomplete",IF($V34&gt;1,"Over Shift",IF($V34&gt;='Settings'!$B$8,"Near Shift Limit","Within Shift"))))</f>
        <v/>
      </c>
      <c r="AA34" s="31">
        <f>IF($B34="","",IF($F34="Canceled","Canceled",IF(OR($A34="",$C34="",$D34="",$E34="",$F34="",$G34="",$H34="",$I34="",$J34="",$K34="",$L34="",$U34="",IFERROR($U34=0,TRUE)),"Incomplete",IF(COUNTIF($B$6:$B$205,$B34)&gt;1,"Duplicate Route ID",IF(IFERROR(MATCH($D34,'Vehicles'!$A$6:$A$105,0),0)=0,"Vehicle Not Found",IF(IFERROR(INDEX('Vehicles'!$E$6:$E$105,MATCH($D34,'Vehicles'!$A$6:$A$105,0)),"No")&lt;&gt;"Yes","Inactive Vehicle",IF(AND(IFERROR($Q34&gt;1,FALSE),IFERROR($V34&gt;1,FALSE)),"Over Capacity &amp; Shift",IF(IFERROR($Q34&gt;1,FALSE),"Over Capacity",IF(IFERROR($V34&gt;1,FALSE),"Over Shift",IF(OR(IFERROR($Q34&gt;='Settings'!$B$7,FALSE),IFERROR($V34&gt;='Settings'!$B$8,FALSE)),"Review","Ready")))))))))))</f>
        <v/>
      </c>
      <c r="AB34" s="24" t="n"/>
    </row>
    <row r="35">
      <c r="A35" s="48" t="n"/>
      <c r="B35" s="23" t="n"/>
      <c r="C35" s="23" t="n"/>
      <c r="D35" s="23" t="n"/>
      <c r="E35" s="24" t="n"/>
      <c r="F35" s="23" t="n"/>
      <c r="G35" s="25" t="n"/>
      <c r="H35" s="25" t="n"/>
      <c r="I35" s="26" t="n"/>
      <c r="J35" s="49" t="n"/>
      <c r="K35" s="26" t="n"/>
      <c r="L35" s="26" t="n"/>
      <c r="M35" s="28">
        <f>IF($D35="","",IFERROR(INDEX('Vehicles'!$F$6:$F$105,MATCH($D35,'Vehicles'!$A$6:$A$105,0)),""))</f>
        <v/>
      </c>
      <c r="N35" s="28">
        <f>IF($D35="","",IFERROR(INDEX('Vehicles'!$G$6:$G$105,MATCH($D35,'Vehicles'!$A$6:$A$105,0)),""))</f>
        <v/>
      </c>
      <c r="O35" s="46">
        <f>IF(OR($K35="",$M35=""),"",IFERROR($K35/$M35,""))</f>
        <v/>
      </c>
      <c r="P35" s="46">
        <f>IF(OR($L35="",$N35=""),"",IFERROR($L35/$N35,""))</f>
        <v/>
      </c>
      <c r="Q35" s="46">
        <f>IF(OR($O35="",$P35=""),"",MAX($O35,$P35))</f>
        <v/>
      </c>
      <c r="R35" s="28">
        <f>IF(OR($M35="",$K35=""),"",$M35-$K35)</f>
        <v/>
      </c>
      <c r="S35" s="28">
        <f>IF(OR($N35="",$L35=""),"",$N35-$L35)</f>
        <v/>
      </c>
      <c r="T35" s="50">
        <f>IF(OR($I35="",$J35=""),"",IFERROR($J35/'Settings'!$B$5+$I35*'Settings'!$B$6/60,""))</f>
        <v/>
      </c>
      <c r="U35" s="50">
        <f>IF(OR($G35="",$H35=""),"",IFERROR(MOD($H35-$G35,1)*24,""))</f>
        <v/>
      </c>
      <c r="V35" s="46">
        <f>IF(OR($T35="",$U35=""),"",IFERROR($T35/$U35,""))</f>
        <v/>
      </c>
      <c r="W35" s="50">
        <f>IF(OR($J35="",$D35=""),"",IFERROR($J35/INDEX('Vehicles'!$I$6:$I$105,MATCH($D35,'Vehicles'!$A$6:$A$105,0)),""))</f>
        <v/>
      </c>
      <c r="X35" s="51">
        <f>IF($W35="","",IFERROR($W35*INDEX('Settings'!$H$6:$H$7,MATCH(INDEX('Vehicles'!$H$6:$H$105,MATCH($D35,'Vehicles'!$A$6:$A$105,0)),'Settings'!$G$6:$G$7,0)),""))</f>
        <v/>
      </c>
      <c r="Y35" s="31">
        <f>IF($B35="","",IF(OR($K35="",$L35="",$M35="",$N35=""),"Incomplete",IF(AND($O35&gt;1,$P35&gt;1),"Over Weight &amp; Volume",IF($O35&gt;1,"Over Weight",IF($P35&gt;1,"Over Volume",IF($Q35&gt;='Settings'!$B$7,"Near Capacity","Within Capacity"))))))</f>
        <v/>
      </c>
      <c r="Z35" s="31">
        <f>IF($B35="","",IF(OR($T35="",$U35="",$V35=""),"Incomplete",IF($V35&gt;1,"Over Shift",IF($V35&gt;='Settings'!$B$8,"Near Shift Limit","Within Shift"))))</f>
        <v/>
      </c>
      <c r="AA35" s="31">
        <f>IF($B35="","",IF($F35="Canceled","Canceled",IF(OR($A35="",$C35="",$D35="",$E35="",$F35="",$G35="",$H35="",$I35="",$J35="",$K35="",$L35="",$U35="",IFERROR($U35=0,TRUE)),"Incomplete",IF(COUNTIF($B$6:$B$205,$B35)&gt;1,"Duplicate Route ID",IF(IFERROR(MATCH($D35,'Vehicles'!$A$6:$A$105,0),0)=0,"Vehicle Not Found",IF(IFERROR(INDEX('Vehicles'!$E$6:$E$105,MATCH($D35,'Vehicles'!$A$6:$A$105,0)),"No")&lt;&gt;"Yes","Inactive Vehicle",IF(AND(IFERROR($Q35&gt;1,FALSE),IFERROR($V35&gt;1,FALSE)),"Over Capacity &amp; Shift",IF(IFERROR($Q35&gt;1,FALSE),"Over Capacity",IF(IFERROR($V35&gt;1,FALSE),"Over Shift",IF(OR(IFERROR($Q35&gt;='Settings'!$B$7,FALSE),IFERROR($V35&gt;='Settings'!$B$8,FALSE)),"Review","Ready")))))))))))</f>
        <v/>
      </c>
      <c r="AB35" s="24" t="n"/>
    </row>
    <row r="36">
      <c r="A36" s="48" t="n"/>
      <c r="B36" s="23" t="n"/>
      <c r="C36" s="23" t="n"/>
      <c r="D36" s="23" t="n"/>
      <c r="E36" s="24" t="n"/>
      <c r="F36" s="23" t="n"/>
      <c r="G36" s="25" t="n"/>
      <c r="H36" s="25" t="n"/>
      <c r="I36" s="26" t="n"/>
      <c r="J36" s="49" t="n"/>
      <c r="K36" s="26" t="n"/>
      <c r="L36" s="26" t="n"/>
      <c r="M36" s="28">
        <f>IF($D36="","",IFERROR(INDEX('Vehicles'!$F$6:$F$105,MATCH($D36,'Vehicles'!$A$6:$A$105,0)),""))</f>
        <v/>
      </c>
      <c r="N36" s="28">
        <f>IF($D36="","",IFERROR(INDEX('Vehicles'!$G$6:$G$105,MATCH($D36,'Vehicles'!$A$6:$A$105,0)),""))</f>
        <v/>
      </c>
      <c r="O36" s="46">
        <f>IF(OR($K36="",$M36=""),"",IFERROR($K36/$M36,""))</f>
        <v/>
      </c>
      <c r="P36" s="46">
        <f>IF(OR($L36="",$N36=""),"",IFERROR($L36/$N36,""))</f>
        <v/>
      </c>
      <c r="Q36" s="46">
        <f>IF(OR($O36="",$P36=""),"",MAX($O36,$P36))</f>
        <v/>
      </c>
      <c r="R36" s="28">
        <f>IF(OR($M36="",$K36=""),"",$M36-$K36)</f>
        <v/>
      </c>
      <c r="S36" s="28">
        <f>IF(OR($N36="",$L36=""),"",$N36-$L36)</f>
        <v/>
      </c>
      <c r="T36" s="50">
        <f>IF(OR($I36="",$J36=""),"",IFERROR($J36/'Settings'!$B$5+$I36*'Settings'!$B$6/60,""))</f>
        <v/>
      </c>
      <c r="U36" s="50">
        <f>IF(OR($G36="",$H36=""),"",IFERROR(MOD($H36-$G36,1)*24,""))</f>
        <v/>
      </c>
      <c r="V36" s="46">
        <f>IF(OR($T36="",$U36=""),"",IFERROR($T36/$U36,""))</f>
        <v/>
      </c>
      <c r="W36" s="50">
        <f>IF(OR($J36="",$D36=""),"",IFERROR($J36/INDEX('Vehicles'!$I$6:$I$105,MATCH($D36,'Vehicles'!$A$6:$A$105,0)),""))</f>
        <v/>
      </c>
      <c r="X36" s="51">
        <f>IF($W36="","",IFERROR($W36*INDEX('Settings'!$H$6:$H$7,MATCH(INDEX('Vehicles'!$H$6:$H$105,MATCH($D36,'Vehicles'!$A$6:$A$105,0)),'Settings'!$G$6:$G$7,0)),""))</f>
        <v/>
      </c>
      <c r="Y36" s="31">
        <f>IF($B36="","",IF(OR($K36="",$L36="",$M36="",$N36=""),"Incomplete",IF(AND($O36&gt;1,$P36&gt;1),"Over Weight &amp; Volume",IF($O36&gt;1,"Over Weight",IF($P36&gt;1,"Over Volume",IF($Q36&gt;='Settings'!$B$7,"Near Capacity","Within Capacity"))))))</f>
        <v/>
      </c>
      <c r="Z36" s="31">
        <f>IF($B36="","",IF(OR($T36="",$U36="",$V36=""),"Incomplete",IF($V36&gt;1,"Over Shift",IF($V36&gt;='Settings'!$B$8,"Near Shift Limit","Within Shift"))))</f>
        <v/>
      </c>
      <c r="AA36" s="31">
        <f>IF($B36="","",IF($F36="Canceled","Canceled",IF(OR($A36="",$C36="",$D36="",$E36="",$F36="",$G36="",$H36="",$I36="",$J36="",$K36="",$L36="",$U36="",IFERROR($U36=0,TRUE)),"Incomplete",IF(COUNTIF($B$6:$B$205,$B36)&gt;1,"Duplicate Route ID",IF(IFERROR(MATCH($D36,'Vehicles'!$A$6:$A$105,0),0)=0,"Vehicle Not Found",IF(IFERROR(INDEX('Vehicles'!$E$6:$E$105,MATCH($D36,'Vehicles'!$A$6:$A$105,0)),"No")&lt;&gt;"Yes","Inactive Vehicle",IF(AND(IFERROR($Q36&gt;1,FALSE),IFERROR($V36&gt;1,FALSE)),"Over Capacity &amp; Shift",IF(IFERROR($Q36&gt;1,FALSE),"Over Capacity",IF(IFERROR($V36&gt;1,FALSE),"Over Shift",IF(OR(IFERROR($Q36&gt;='Settings'!$B$7,FALSE),IFERROR($V36&gt;='Settings'!$B$8,FALSE)),"Review","Ready")))))))))))</f>
        <v/>
      </c>
      <c r="AB36" s="24" t="n"/>
    </row>
    <row r="37">
      <c r="A37" s="48" t="n"/>
      <c r="B37" s="23" t="n"/>
      <c r="C37" s="23" t="n"/>
      <c r="D37" s="23" t="n"/>
      <c r="E37" s="24" t="n"/>
      <c r="F37" s="23" t="n"/>
      <c r="G37" s="25" t="n"/>
      <c r="H37" s="25" t="n"/>
      <c r="I37" s="26" t="n"/>
      <c r="J37" s="49" t="n"/>
      <c r="K37" s="26" t="n"/>
      <c r="L37" s="26" t="n"/>
      <c r="M37" s="28">
        <f>IF($D37="","",IFERROR(INDEX('Vehicles'!$F$6:$F$105,MATCH($D37,'Vehicles'!$A$6:$A$105,0)),""))</f>
        <v/>
      </c>
      <c r="N37" s="28">
        <f>IF($D37="","",IFERROR(INDEX('Vehicles'!$G$6:$G$105,MATCH($D37,'Vehicles'!$A$6:$A$105,0)),""))</f>
        <v/>
      </c>
      <c r="O37" s="46">
        <f>IF(OR($K37="",$M37=""),"",IFERROR($K37/$M37,""))</f>
        <v/>
      </c>
      <c r="P37" s="46">
        <f>IF(OR($L37="",$N37=""),"",IFERROR($L37/$N37,""))</f>
        <v/>
      </c>
      <c r="Q37" s="46">
        <f>IF(OR($O37="",$P37=""),"",MAX($O37,$P37))</f>
        <v/>
      </c>
      <c r="R37" s="28">
        <f>IF(OR($M37="",$K37=""),"",$M37-$K37)</f>
        <v/>
      </c>
      <c r="S37" s="28">
        <f>IF(OR($N37="",$L37=""),"",$N37-$L37)</f>
        <v/>
      </c>
      <c r="T37" s="50">
        <f>IF(OR($I37="",$J37=""),"",IFERROR($J37/'Settings'!$B$5+$I37*'Settings'!$B$6/60,""))</f>
        <v/>
      </c>
      <c r="U37" s="50">
        <f>IF(OR($G37="",$H37=""),"",IFERROR(MOD($H37-$G37,1)*24,""))</f>
        <v/>
      </c>
      <c r="V37" s="46">
        <f>IF(OR($T37="",$U37=""),"",IFERROR($T37/$U37,""))</f>
        <v/>
      </c>
      <c r="W37" s="50">
        <f>IF(OR($J37="",$D37=""),"",IFERROR($J37/INDEX('Vehicles'!$I$6:$I$105,MATCH($D37,'Vehicles'!$A$6:$A$105,0)),""))</f>
        <v/>
      </c>
      <c r="X37" s="51">
        <f>IF($W37="","",IFERROR($W37*INDEX('Settings'!$H$6:$H$7,MATCH(INDEX('Vehicles'!$H$6:$H$105,MATCH($D37,'Vehicles'!$A$6:$A$105,0)),'Settings'!$G$6:$G$7,0)),""))</f>
        <v/>
      </c>
      <c r="Y37" s="31">
        <f>IF($B37="","",IF(OR($K37="",$L37="",$M37="",$N37=""),"Incomplete",IF(AND($O37&gt;1,$P37&gt;1),"Over Weight &amp; Volume",IF($O37&gt;1,"Over Weight",IF($P37&gt;1,"Over Volume",IF($Q37&gt;='Settings'!$B$7,"Near Capacity","Within Capacity"))))))</f>
        <v/>
      </c>
      <c r="Z37" s="31">
        <f>IF($B37="","",IF(OR($T37="",$U37="",$V37=""),"Incomplete",IF($V37&gt;1,"Over Shift",IF($V37&gt;='Settings'!$B$8,"Near Shift Limit","Within Shift"))))</f>
        <v/>
      </c>
      <c r="AA37" s="31">
        <f>IF($B37="","",IF($F37="Canceled","Canceled",IF(OR($A37="",$C37="",$D37="",$E37="",$F37="",$G37="",$H37="",$I37="",$J37="",$K37="",$L37="",$U37="",IFERROR($U37=0,TRUE)),"Incomplete",IF(COUNTIF($B$6:$B$205,$B37)&gt;1,"Duplicate Route ID",IF(IFERROR(MATCH($D37,'Vehicles'!$A$6:$A$105,0),0)=0,"Vehicle Not Found",IF(IFERROR(INDEX('Vehicles'!$E$6:$E$105,MATCH($D37,'Vehicles'!$A$6:$A$105,0)),"No")&lt;&gt;"Yes","Inactive Vehicle",IF(AND(IFERROR($Q37&gt;1,FALSE),IFERROR($V37&gt;1,FALSE)),"Over Capacity &amp; Shift",IF(IFERROR($Q37&gt;1,FALSE),"Over Capacity",IF(IFERROR($V37&gt;1,FALSE),"Over Shift",IF(OR(IFERROR($Q37&gt;='Settings'!$B$7,FALSE),IFERROR($V37&gt;='Settings'!$B$8,FALSE)),"Review","Ready")))))))))))</f>
        <v/>
      </c>
      <c r="AB37" s="24" t="n"/>
    </row>
    <row r="38">
      <c r="A38" s="48" t="n"/>
      <c r="B38" s="23" t="n"/>
      <c r="C38" s="23" t="n"/>
      <c r="D38" s="23" t="n"/>
      <c r="E38" s="24" t="n"/>
      <c r="F38" s="23" t="n"/>
      <c r="G38" s="25" t="n"/>
      <c r="H38" s="25" t="n"/>
      <c r="I38" s="26" t="n"/>
      <c r="J38" s="49" t="n"/>
      <c r="K38" s="26" t="n"/>
      <c r="L38" s="26" t="n"/>
      <c r="M38" s="28">
        <f>IF($D38="","",IFERROR(INDEX('Vehicles'!$F$6:$F$105,MATCH($D38,'Vehicles'!$A$6:$A$105,0)),""))</f>
        <v/>
      </c>
      <c r="N38" s="28">
        <f>IF($D38="","",IFERROR(INDEX('Vehicles'!$G$6:$G$105,MATCH($D38,'Vehicles'!$A$6:$A$105,0)),""))</f>
        <v/>
      </c>
      <c r="O38" s="46">
        <f>IF(OR($K38="",$M38=""),"",IFERROR($K38/$M38,""))</f>
        <v/>
      </c>
      <c r="P38" s="46">
        <f>IF(OR($L38="",$N38=""),"",IFERROR($L38/$N38,""))</f>
        <v/>
      </c>
      <c r="Q38" s="46">
        <f>IF(OR($O38="",$P38=""),"",MAX($O38,$P38))</f>
        <v/>
      </c>
      <c r="R38" s="28">
        <f>IF(OR($M38="",$K38=""),"",$M38-$K38)</f>
        <v/>
      </c>
      <c r="S38" s="28">
        <f>IF(OR($N38="",$L38=""),"",$N38-$L38)</f>
        <v/>
      </c>
      <c r="T38" s="50">
        <f>IF(OR($I38="",$J38=""),"",IFERROR($J38/'Settings'!$B$5+$I38*'Settings'!$B$6/60,""))</f>
        <v/>
      </c>
      <c r="U38" s="50">
        <f>IF(OR($G38="",$H38=""),"",IFERROR(MOD($H38-$G38,1)*24,""))</f>
        <v/>
      </c>
      <c r="V38" s="46">
        <f>IF(OR($T38="",$U38=""),"",IFERROR($T38/$U38,""))</f>
        <v/>
      </c>
      <c r="W38" s="50">
        <f>IF(OR($J38="",$D38=""),"",IFERROR($J38/INDEX('Vehicles'!$I$6:$I$105,MATCH($D38,'Vehicles'!$A$6:$A$105,0)),""))</f>
        <v/>
      </c>
      <c r="X38" s="51">
        <f>IF($W38="","",IFERROR($W38*INDEX('Settings'!$H$6:$H$7,MATCH(INDEX('Vehicles'!$H$6:$H$105,MATCH($D38,'Vehicles'!$A$6:$A$105,0)),'Settings'!$G$6:$G$7,0)),""))</f>
        <v/>
      </c>
      <c r="Y38" s="31">
        <f>IF($B38="","",IF(OR($K38="",$L38="",$M38="",$N38=""),"Incomplete",IF(AND($O38&gt;1,$P38&gt;1),"Over Weight &amp; Volume",IF($O38&gt;1,"Over Weight",IF($P38&gt;1,"Over Volume",IF($Q38&gt;='Settings'!$B$7,"Near Capacity","Within Capacity"))))))</f>
        <v/>
      </c>
      <c r="Z38" s="31">
        <f>IF($B38="","",IF(OR($T38="",$U38="",$V38=""),"Incomplete",IF($V38&gt;1,"Over Shift",IF($V38&gt;='Settings'!$B$8,"Near Shift Limit","Within Shift"))))</f>
        <v/>
      </c>
      <c r="AA38" s="31">
        <f>IF($B38="","",IF($F38="Canceled","Canceled",IF(OR($A38="",$C38="",$D38="",$E38="",$F38="",$G38="",$H38="",$I38="",$J38="",$K38="",$L38="",$U38="",IFERROR($U38=0,TRUE)),"Incomplete",IF(COUNTIF($B$6:$B$205,$B38)&gt;1,"Duplicate Route ID",IF(IFERROR(MATCH($D38,'Vehicles'!$A$6:$A$105,0),0)=0,"Vehicle Not Found",IF(IFERROR(INDEX('Vehicles'!$E$6:$E$105,MATCH($D38,'Vehicles'!$A$6:$A$105,0)),"No")&lt;&gt;"Yes","Inactive Vehicle",IF(AND(IFERROR($Q38&gt;1,FALSE),IFERROR($V38&gt;1,FALSE)),"Over Capacity &amp; Shift",IF(IFERROR($Q38&gt;1,FALSE),"Over Capacity",IF(IFERROR($V38&gt;1,FALSE),"Over Shift",IF(OR(IFERROR($Q38&gt;='Settings'!$B$7,FALSE),IFERROR($V38&gt;='Settings'!$B$8,FALSE)),"Review","Ready")))))))))))</f>
        <v/>
      </c>
      <c r="AB38" s="24" t="n"/>
    </row>
    <row r="39">
      <c r="A39" s="48" t="n"/>
      <c r="B39" s="23" t="n"/>
      <c r="C39" s="23" t="n"/>
      <c r="D39" s="23" t="n"/>
      <c r="E39" s="24" t="n"/>
      <c r="F39" s="23" t="n"/>
      <c r="G39" s="25" t="n"/>
      <c r="H39" s="25" t="n"/>
      <c r="I39" s="26" t="n"/>
      <c r="J39" s="49" t="n"/>
      <c r="K39" s="26" t="n"/>
      <c r="L39" s="26" t="n"/>
      <c r="M39" s="28">
        <f>IF($D39="","",IFERROR(INDEX('Vehicles'!$F$6:$F$105,MATCH($D39,'Vehicles'!$A$6:$A$105,0)),""))</f>
        <v/>
      </c>
      <c r="N39" s="28">
        <f>IF($D39="","",IFERROR(INDEX('Vehicles'!$G$6:$G$105,MATCH($D39,'Vehicles'!$A$6:$A$105,0)),""))</f>
        <v/>
      </c>
      <c r="O39" s="46">
        <f>IF(OR($K39="",$M39=""),"",IFERROR($K39/$M39,""))</f>
        <v/>
      </c>
      <c r="P39" s="46">
        <f>IF(OR($L39="",$N39=""),"",IFERROR($L39/$N39,""))</f>
        <v/>
      </c>
      <c r="Q39" s="46">
        <f>IF(OR($O39="",$P39=""),"",MAX($O39,$P39))</f>
        <v/>
      </c>
      <c r="R39" s="28">
        <f>IF(OR($M39="",$K39=""),"",$M39-$K39)</f>
        <v/>
      </c>
      <c r="S39" s="28">
        <f>IF(OR($N39="",$L39=""),"",$N39-$L39)</f>
        <v/>
      </c>
      <c r="T39" s="50">
        <f>IF(OR($I39="",$J39=""),"",IFERROR($J39/'Settings'!$B$5+$I39*'Settings'!$B$6/60,""))</f>
        <v/>
      </c>
      <c r="U39" s="50">
        <f>IF(OR($G39="",$H39=""),"",IFERROR(MOD($H39-$G39,1)*24,""))</f>
        <v/>
      </c>
      <c r="V39" s="46">
        <f>IF(OR($T39="",$U39=""),"",IFERROR($T39/$U39,""))</f>
        <v/>
      </c>
      <c r="W39" s="50">
        <f>IF(OR($J39="",$D39=""),"",IFERROR($J39/INDEX('Vehicles'!$I$6:$I$105,MATCH($D39,'Vehicles'!$A$6:$A$105,0)),""))</f>
        <v/>
      </c>
      <c r="X39" s="51">
        <f>IF($W39="","",IFERROR($W39*INDEX('Settings'!$H$6:$H$7,MATCH(INDEX('Vehicles'!$H$6:$H$105,MATCH($D39,'Vehicles'!$A$6:$A$105,0)),'Settings'!$G$6:$G$7,0)),""))</f>
        <v/>
      </c>
      <c r="Y39" s="31">
        <f>IF($B39="","",IF(OR($K39="",$L39="",$M39="",$N39=""),"Incomplete",IF(AND($O39&gt;1,$P39&gt;1),"Over Weight &amp; Volume",IF($O39&gt;1,"Over Weight",IF($P39&gt;1,"Over Volume",IF($Q39&gt;='Settings'!$B$7,"Near Capacity","Within Capacity"))))))</f>
        <v/>
      </c>
      <c r="Z39" s="31">
        <f>IF($B39="","",IF(OR($T39="",$U39="",$V39=""),"Incomplete",IF($V39&gt;1,"Over Shift",IF($V39&gt;='Settings'!$B$8,"Near Shift Limit","Within Shift"))))</f>
        <v/>
      </c>
      <c r="AA39" s="31">
        <f>IF($B39="","",IF($F39="Canceled","Canceled",IF(OR($A39="",$C39="",$D39="",$E39="",$F39="",$G39="",$H39="",$I39="",$J39="",$K39="",$L39="",$U39="",IFERROR($U39=0,TRUE)),"Incomplete",IF(COUNTIF($B$6:$B$205,$B39)&gt;1,"Duplicate Route ID",IF(IFERROR(MATCH($D39,'Vehicles'!$A$6:$A$105,0),0)=0,"Vehicle Not Found",IF(IFERROR(INDEX('Vehicles'!$E$6:$E$105,MATCH($D39,'Vehicles'!$A$6:$A$105,0)),"No")&lt;&gt;"Yes","Inactive Vehicle",IF(AND(IFERROR($Q39&gt;1,FALSE),IFERROR($V39&gt;1,FALSE)),"Over Capacity &amp; Shift",IF(IFERROR($Q39&gt;1,FALSE),"Over Capacity",IF(IFERROR($V39&gt;1,FALSE),"Over Shift",IF(OR(IFERROR($Q39&gt;='Settings'!$B$7,FALSE),IFERROR($V39&gt;='Settings'!$B$8,FALSE)),"Review","Ready")))))))))))</f>
        <v/>
      </c>
      <c r="AB39" s="24" t="n"/>
    </row>
    <row r="40">
      <c r="A40" s="48" t="n"/>
      <c r="B40" s="23" t="n"/>
      <c r="C40" s="23" t="n"/>
      <c r="D40" s="23" t="n"/>
      <c r="E40" s="24" t="n"/>
      <c r="F40" s="23" t="n"/>
      <c r="G40" s="25" t="n"/>
      <c r="H40" s="25" t="n"/>
      <c r="I40" s="26" t="n"/>
      <c r="J40" s="49" t="n"/>
      <c r="K40" s="26" t="n"/>
      <c r="L40" s="26" t="n"/>
      <c r="M40" s="28">
        <f>IF($D40="","",IFERROR(INDEX('Vehicles'!$F$6:$F$105,MATCH($D40,'Vehicles'!$A$6:$A$105,0)),""))</f>
        <v/>
      </c>
      <c r="N40" s="28">
        <f>IF($D40="","",IFERROR(INDEX('Vehicles'!$G$6:$G$105,MATCH($D40,'Vehicles'!$A$6:$A$105,0)),""))</f>
        <v/>
      </c>
      <c r="O40" s="46">
        <f>IF(OR($K40="",$M40=""),"",IFERROR($K40/$M40,""))</f>
        <v/>
      </c>
      <c r="P40" s="46">
        <f>IF(OR($L40="",$N40=""),"",IFERROR($L40/$N40,""))</f>
        <v/>
      </c>
      <c r="Q40" s="46">
        <f>IF(OR($O40="",$P40=""),"",MAX($O40,$P40))</f>
        <v/>
      </c>
      <c r="R40" s="28">
        <f>IF(OR($M40="",$K40=""),"",$M40-$K40)</f>
        <v/>
      </c>
      <c r="S40" s="28">
        <f>IF(OR($N40="",$L40=""),"",$N40-$L40)</f>
        <v/>
      </c>
      <c r="T40" s="50">
        <f>IF(OR($I40="",$J40=""),"",IFERROR($J40/'Settings'!$B$5+$I40*'Settings'!$B$6/60,""))</f>
        <v/>
      </c>
      <c r="U40" s="50">
        <f>IF(OR($G40="",$H40=""),"",IFERROR(MOD($H40-$G40,1)*24,""))</f>
        <v/>
      </c>
      <c r="V40" s="46">
        <f>IF(OR($T40="",$U40=""),"",IFERROR($T40/$U40,""))</f>
        <v/>
      </c>
      <c r="W40" s="50">
        <f>IF(OR($J40="",$D40=""),"",IFERROR($J40/INDEX('Vehicles'!$I$6:$I$105,MATCH($D40,'Vehicles'!$A$6:$A$105,0)),""))</f>
        <v/>
      </c>
      <c r="X40" s="51">
        <f>IF($W40="","",IFERROR($W40*INDEX('Settings'!$H$6:$H$7,MATCH(INDEX('Vehicles'!$H$6:$H$105,MATCH($D40,'Vehicles'!$A$6:$A$105,0)),'Settings'!$G$6:$G$7,0)),""))</f>
        <v/>
      </c>
      <c r="Y40" s="31">
        <f>IF($B40="","",IF(OR($K40="",$L40="",$M40="",$N40=""),"Incomplete",IF(AND($O40&gt;1,$P40&gt;1),"Over Weight &amp; Volume",IF($O40&gt;1,"Over Weight",IF($P40&gt;1,"Over Volume",IF($Q40&gt;='Settings'!$B$7,"Near Capacity","Within Capacity"))))))</f>
        <v/>
      </c>
      <c r="Z40" s="31">
        <f>IF($B40="","",IF(OR($T40="",$U40="",$V40=""),"Incomplete",IF($V40&gt;1,"Over Shift",IF($V40&gt;='Settings'!$B$8,"Near Shift Limit","Within Shift"))))</f>
        <v/>
      </c>
      <c r="AA40" s="31">
        <f>IF($B40="","",IF($F40="Canceled","Canceled",IF(OR($A40="",$C40="",$D40="",$E40="",$F40="",$G40="",$H40="",$I40="",$J40="",$K40="",$L40="",$U40="",IFERROR($U40=0,TRUE)),"Incomplete",IF(COUNTIF($B$6:$B$205,$B40)&gt;1,"Duplicate Route ID",IF(IFERROR(MATCH($D40,'Vehicles'!$A$6:$A$105,0),0)=0,"Vehicle Not Found",IF(IFERROR(INDEX('Vehicles'!$E$6:$E$105,MATCH($D40,'Vehicles'!$A$6:$A$105,0)),"No")&lt;&gt;"Yes","Inactive Vehicle",IF(AND(IFERROR($Q40&gt;1,FALSE),IFERROR($V40&gt;1,FALSE)),"Over Capacity &amp; Shift",IF(IFERROR($Q40&gt;1,FALSE),"Over Capacity",IF(IFERROR($V40&gt;1,FALSE),"Over Shift",IF(OR(IFERROR($Q40&gt;='Settings'!$B$7,FALSE),IFERROR($V40&gt;='Settings'!$B$8,FALSE)),"Review","Ready")))))))))))</f>
        <v/>
      </c>
      <c r="AB40" s="24" t="n"/>
    </row>
    <row r="41">
      <c r="A41" s="48" t="n"/>
      <c r="B41" s="23" t="n"/>
      <c r="C41" s="23" t="n"/>
      <c r="D41" s="23" t="n"/>
      <c r="E41" s="24" t="n"/>
      <c r="F41" s="23" t="n"/>
      <c r="G41" s="25" t="n"/>
      <c r="H41" s="25" t="n"/>
      <c r="I41" s="26" t="n"/>
      <c r="J41" s="49" t="n"/>
      <c r="K41" s="26" t="n"/>
      <c r="L41" s="26" t="n"/>
      <c r="M41" s="28">
        <f>IF($D41="","",IFERROR(INDEX('Vehicles'!$F$6:$F$105,MATCH($D41,'Vehicles'!$A$6:$A$105,0)),""))</f>
        <v/>
      </c>
      <c r="N41" s="28">
        <f>IF($D41="","",IFERROR(INDEX('Vehicles'!$G$6:$G$105,MATCH($D41,'Vehicles'!$A$6:$A$105,0)),""))</f>
        <v/>
      </c>
      <c r="O41" s="46">
        <f>IF(OR($K41="",$M41=""),"",IFERROR($K41/$M41,""))</f>
        <v/>
      </c>
      <c r="P41" s="46">
        <f>IF(OR($L41="",$N41=""),"",IFERROR($L41/$N41,""))</f>
        <v/>
      </c>
      <c r="Q41" s="46">
        <f>IF(OR($O41="",$P41=""),"",MAX($O41,$P41))</f>
        <v/>
      </c>
      <c r="R41" s="28">
        <f>IF(OR($M41="",$K41=""),"",$M41-$K41)</f>
        <v/>
      </c>
      <c r="S41" s="28">
        <f>IF(OR($N41="",$L41=""),"",$N41-$L41)</f>
        <v/>
      </c>
      <c r="T41" s="50">
        <f>IF(OR($I41="",$J41=""),"",IFERROR($J41/'Settings'!$B$5+$I41*'Settings'!$B$6/60,""))</f>
        <v/>
      </c>
      <c r="U41" s="50">
        <f>IF(OR($G41="",$H41=""),"",IFERROR(MOD($H41-$G41,1)*24,""))</f>
        <v/>
      </c>
      <c r="V41" s="46">
        <f>IF(OR($T41="",$U41=""),"",IFERROR($T41/$U41,""))</f>
        <v/>
      </c>
      <c r="W41" s="50">
        <f>IF(OR($J41="",$D41=""),"",IFERROR($J41/INDEX('Vehicles'!$I$6:$I$105,MATCH($D41,'Vehicles'!$A$6:$A$105,0)),""))</f>
        <v/>
      </c>
      <c r="X41" s="51">
        <f>IF($W41="","",IFERROR($W41*INDEX('Settings'!$H$6:$H$7,MATCH(INDEX('Vehicles'!$H$6:$H$105,MATCH($D41,'Vehicles'!$A$6:$A$105,0)),'Settings'!$G$6:$G$7,0)),""))</f>
        <v/>
      </c>
      <c r="Y41" s="31">
        <f>IF($B41="","",IF(OR($K41="",$L41="",$M41="",$N41=""),"Incomplete",IF(AND($O41&gt;1,$P41&gt;1),"Over Weight &amp; Volume",IF($O41&gt;1,"Over Weight",IF($P41&gt;1,"Over Volume",IF($Q41&gt;='Settings'!$B$7,"Near Capacity","Within Capacity"))))))</f>
        <v/>
      </c>
      <c r="Z41" s="31">
        <f>IF($B41="","",IF(OR($T41="",$U41="",$V41=""),"Incomplete",IF($V41&gt;1,"Over Shift",IF($V41&gt;='Settings'!$B$8,"Near Shift Limit","Within Shift"))))</f>
        <v/>
      </c>
      <c r="AA41" s="31">
        <f>IF($B41="","",IF($F41="Canceled","Canceled",IF(OR($A41="",$C41="",$D41="",$E41="",$F41="",$G41="",$H41="",$I41="",$J41="",$K41="",$L41="",$U41="",IFERROR($U41=0,TRUE)),"Incomplete",IF(COUNTIF($B$6:$B$205,$B41)&gt;1,"Duplicate Route ID",IF(IFERROR(MATCH($D41,'Vehicles'!$A$6:$A$105,0),0)=0,"Vehicle Not Found",IF(IFERROR(INDEX('Vehicles'!$E$6:$E$105,MATCH($D41,'Vehicles'!$A$6:$A$105,0)),"No")&lt;&gt;"Yes","Inactive Vehicle",IF(AND(IFERROR($Q41&gt;1,FALSE),IFERROR($V41&gt;1,FALSE)),"Over Capacity &amp; Shift",IF(IFERROR($Q41&gt;1,FALSE),"Over Capacity",IF(IFERROR($V41&gt;1,FALSE),"Over Shift",IF(OR(IFERROR($Q41&gt;='Settings'!$B$7,FALSE),IFERROR($V41&gt;='Settings'!$B$8,FALSE)),"Review","Ready")))))))))))</f>
        <v/>
      </c>
      <c r="AB41" s="24" t="n"/>
    </row>
    <row r="42">
      <c r="A42" s="48" t="n"/>
      <c r="B42" s="23" t="n"/>
      <c r="C42" s="23" t="n"/>
      <c r="D42" s="23" t="n"/>
      <c r="E42" s="24" t="n"/>
      <c r="F42" s="23" t="n"/>
      <c r="G42" s="25" t="n"/>
      <c r="H42" s="25" t="n"/>
      <c r="I42" s="26" t="n"/>
      <c r="J42" s="49" t="n"/>
      <c r="K42" s="26" t="n"/>
      <c r="L42" s="26" t="n"/>
      <c r="M42" s="28">
        <f>IF($D42="","",IFERROR(INDEX('Vehicles'!$F$6:$F$105,MATCH($D42,'Vehicles'!$A$6:$A$105,0)),""))</f>
        <v/>
      </c>
      <c r="N42" s="28">
        <f>IF($D42="","",IFERROR(INDEX('Vehicles'!$G$6:$G$105,MATCH($D42,'Vehicles'!$A$6:$A$105,0)),""))</f>
        <v/>
      </c>
      <c r="O42" s="46">
        <f>IF(OR($K42="",$M42=""),"",IFERROR($K42/$M42,""))</f>
        <v/>
      </c>
      <c r="P42" s="46">
        <f>IF(OR($L42="",$N42=""),"",IFERROR($L42/$N42,""))</f>
        <v/>
      </c>
      <c r="Q42" s="46">
        <f>IF(OR($O42="",$P42=""),"",MAX($O42,$P42))</f>
        <v/>
      </c>
      <c r="R42" s="28">
        <f>IF(OR($M42="",$K42=""),"",$M42-$K42)</f>
        <v/>
      </c>
      <c r="S42" s="28">
        <f>IF(OR($N42="",$L42=""),"",$N42-$L42)</f>
        <v/>
      </c>
      <c r="T42" s="50">
        <f>IF(OR($I42="",$J42=""),"",IFERROR($J42/'Settings'!$B$5+$I42*'Settings'!$B$6/60,""))</f>
        <v/>
      </c>
      <c r="U42" s="50">
        <f>IF(OR($G42="",$H42=""),"",IFERROR(MOD($H42-$G42,1)*24,""))</f>
        <v/>
      </c>
      <c r="V42" s="46">
        <f>IF(OR($T42="",$U42=""),"",IFERROR($T42/$U42,""))</f>
        <v/>
      </c>
      <c r="W42" s="50">
        <f>IF(OR($J42="",$D42=""),"",IFERROR($J42/INDEX('Vehicles'!$I$6:$I$105,MATCH($D42,'Vehicles'!$A$6:$A$105,0)),""))</f>
        <v/>
      </c>
      <c r="X42" s="51">
        <f>IF($W42="","",IFERROR($W42*INDEX('Settings'!$H$6:$H$7,MATCH(INDEX('Vehicles'!$H$6:$H$105,MATCH($D42,'Vehicles'!$A$6:$A$105,0)),'Settings'!$G$6:$G$7,0)),""))</f>
        <v/>
      </c>
      <c r="Y42" s="31">
        <f>IF($B42="","",IF(OR($K42="",$L42="",$M42="",$N42=""),"Incomplete",IF(AND($O42&gt;1,$P42&gt;1),"Over Weight &amp; Volume",IF($O42&gt;1,"Over Weight",IF($P42&gt;1,"Over Volume",IF($Q42&gt;='Settings'!$B$7,"Near Capacity","Within Capacity"))))))</f>
        <v/>
      </c>
      <c r="Z42" s="31">
        <f>IF($B42="","",IF(OR($T42="",$U42="",$V42=""),"Incomplete",IF($V42&gt;1,"Over Shift",IF($V42&gt;='Settings'!$B$8,"Near Shift Limit","Within Shift"))))</f>
        <v/>
      </c>
      <c r="AA42" s="31">
        <f>IF($B42="","",IF($F42="Canceled","Canceled",IF(OR($A42="",$C42="",$D42="",$E42="",$F42="",$G42="",$H42="",$I42="",$J42="",$K42="",$L42="",$U42="",IFERROR($U42=0,TRUE)),"Incomplete",IF(COUNTIF($B$6:$B$205,$B42)&gt;1,"Duplicate Route ID",IF(IFERROR(MATCH($D42,'Vehicles'!$A$6:$A$105,0),0)=0,"Vehicle Not Found",IF(IFERROR(INDEX('Vehicles'!$E$6:$E$105,MATCH($D42,'Vehicles'!$A$6:$A$105,0)),"No")&lt;&gt;"Yes","Inactive Vehicle",IF(AND(IFERROR($Q42&gt;1,FALSE),IFERROR($V42&gt;1,FALSE)),"Over Capacity &amp; Shift",IF(IFERROR($Q42&gt;1,FALSE),"Over Capacity",IF(IFERROR($V42&gt;1,FALSE),"Over Shift",IF(OR(IFERROR($Q42&gt;='Settings'!$B$7,FALSE),IFERROR($V42&gt;='Settings'!$B$8,FALSE)),"Review","Ready")))))))))))</f>
        <v/>
      </c>
      <c r="AB42" s="24" t="n"/>
    </row>
    <row r="43">
      <c r="A43" s="48" t="n"/>
      <c r="B43" s="23" t="n"/>
      <c r="C43" s="23" t="n"/>
      <c r="D43" s="23" t="n"/>
      <c r="E43" s="24" t="n"/>
      <c r="F43" s="23" t="n"/>
      <c r="G43" s="25" t="n"/>
      <c r="H43" s="25" t="n"/>
      <c r="I43" s="26" t="n"/>
      <c r="J43" s="49" t="n"/>
      <c r="K43" s="26" t="n"/>
      <c r="L43" s="26" t="n"/>
      <c r="M43" s="28">
        <f>IF($D43="","",IFERROR(INDEX('Vehicles'!$F$6:$F$105,MATCH($D43,'Vehicles'!$A$6:$A$105,0)),""))</f>
        <v/>
      </c>
      <c r="N43" s="28">
        <f>IF($D43="","",IFERROR(INDEX('Vehicles'!$G$6:$G$105,MATCH($D43,'Vehicles'!$A$6:$A$105,0)),""))</f>
        <v/>
      </c>
      <c r="O43" s="46">
        <f>IF(OR($K43="",$M43=""),"",IFERROR($K43/$M43,""))</f>
        <v/>
      </c>
      <c r="P43" s="46">
        <f>IF(OR($L43="",$N43=""),"",IFERROR($L43/$N43,""))</f>
        <v/>
      </c>
      <c r="Q43" s="46">
        <f>IF(OR($O43="",$P43=""),"",MAX($O43,$P43))</f>
        <v/>
      </c>
      <c r="R43" s="28">
        <f>IF(OR($M43="",$K43=""),"",$M43-$K43)</f>
        <v/>
      </c>
      <c r="S43" s="28">
        <f>IF(OR($N43="",$L43=""),"",$N43-$L43)</f>
        <v/>
      </c>
      <c r="T43" s="50">
        <f>IF(OR($I43="",$J43=""),"",IFERROR($J43/'Settings'!$B$5+$I43*'Settings'!$B$6/60,""))</f>
        <v/>
      </c>
      <c r="U43" s="50">
        <f>IF(OR($G43="",$H43=""),"",IFERROR(MOD($H43-$G43,1)*24,""))</f>
        <v/>
      </c>
      <c r="V43" s="46">
        <f>IF(OR($T43="",$U43=""),"",IFERROR($T43/$U43,""))</f>
        <v/>
      </c>
      <c r="W43" s="50">
        <f>IF(OR($J43="",$D43=""),"",IFERROR($J43/INDEX('Vehicles'!$I$6:$I$105,MATCH($D43,'Vehicles'!$A$6:$A$105,0)),""))</f>
        <v/>
      </c>
      <c r="X43" s="51">
        <f>IF($W43="","",IFERROR($W43*INDEX('Settings'!$H$6:$H$7,MATCH(INDEX('Vehicles'!$H$6:$H$105,MATCH($D43,'Vehicles'!$A$6:$A$105,0)),'Settings'!$G$6:$G$7,0)),""))</f>
        <v/>
      </c>
      <c r="Y43" s="31">
        <f>IF($B43="","",IF(OR($K43="",$L43="",$M43="",$N43=""),"Incomplete",IF(AND($O43&gt;1,$P43&gt;1),"Over Weight &amp; Volume",IF($O43&gt;1,"Over Weight",IF($P43&gt;1,"Over Volume",IF($Q43&gt;='Settings'!$B$7,"Near Capacity","Within Capacity"))))))</f>
        <v/>
      </c>
      <c r="Z43" s="31">
        <f>IF($B43="","",IF(OR($T43="",$U43="",$V43=""),"Incomplete",IF($V43&gt;1,"Over Shift",IF($V43&gt;='Settings'!$B$8,"Near Shift Limit","Within Shift"))))</f>
        <v/>
      </c>
      <c r="AA43" s="31">
        <f>IF($B43="","",IF($F43="Canceled","Canceled",IF(OR($A43="",$C43="",$D43="",$E43="",$F43="",$G43="",$H43="",$I43="",$J43="",$K43="",$L43="",$U43="",IFERROR($U43=0,TRUE)),"Incomplete",IF(COUNTIF($B$6:$B$205,$B43)&gt;1,"Duplicate Route ID",IF(IFERROR(MATCH($D43,'Vehicles'!$A$6:$A$105,0),0)=0,"Vehicle Not Found",IF(IFERROR(INDEX('Vehicles'!$E$6:$E$105,MATCH($D43,'Vehicles'!$A$6:$A$105,0)),"No")&lt;&gt;"Yes","Inactive Vehicle",IF(AND(IFERROR($Q43&gt;1,FALSE),IFERROR($V43&gt;1,FALSE)),"Over Capacity &amp; Shift",IF(IFERROR($Q43&gt;1,FALSE),"Over Capacity",IF(IFERROR($V43&gt;1,FALSE),"Over Shift",IF(OR(IFERROR($Q43&gt;='Settings'!$B$7,FALSE),IFERROR($V43&gt;='Settings'!$B$8,FALSE)),"Review","Ready")))))))))))</f>
        <v/>
      </c>
      <c r="AB43" s="24" t="n"/>
    </row>
    <row r="44">
      <c r="A44" s="48" t="n"/>
      <c r="B44" s="23" t="n"/>
      <c r="C44" s="23" t="n"/>
      <c r="D44" s="23" t="n"/>
      <c r="E44" s="24" t="n"/>
      <c r="F44" s="23" t="n"/>
      <c r="G44" s="25" t="n"/>
      <c r="H44" s="25" t="n"/>
      <c r="I44" s="26" t="n"/>
      <c r="J44" s="49" t="n"/>
      <c r="K44" s="26" t="n"/>
      <c r="L44" s="26" t="n"/>
      <c r="M44" s="28">
        <f>IF($D44="","",IFERROR(INDEX('Vehicles'!$F$6:$F$105,MATCH($D44,'Vehicles'!$A$6:$A$105,0)),""))</f>
        <v/>
      </c>
      <c r="N44" s="28">
        <f>IF($D44="","",IFERROR(INDEX('Vehicles'!$G$6:$G$105,MATCH($D44,'Vehicles'!$A$6:$A$105,0)),""))</f>
        <v/>
      </c>
      <c r="O44" s="46">
        <f>IF(OR($K44="",$M44=""),"",IFERROR($K44/$M44,""))</f>
        <v/>
      </c>
      <c r="P44" s="46">
        <f>IF(OR($L44="",$N44=""),"",IFERROR($L44/$N44,""))</f>
        <v/>
      </c>
      <c r="Q44" s="46">
        <f>IF(OR($O44="",$P44=""),"",MAX($O44,$P44))</f>
        <v/>
      </c>
      <c r="R44" s="28">
        <f>IF(OR($M44="",$K44=""),"",$M44-$K44)</f>
        <v/>
      </c>
      <c r="S44" s="28">
        <f>IF(OR($N44="",$L44=""),"",$N44-$L44)</f>
        <v/>
      </c>
      <c r="T44" s="50">
        <f>IF(OR($I44="",$J44=""),"",IFERROR($J44/'Settings'!$B$5+$I44*'Settings'!$B$6/60,""))</f>
        <v/>
      </c>
      <c r="U44" s="50">
        <f>IF(OR($G44="",$H44=""),"",IFERROR(MOD($H44-$G44,1)*24,""))</f>
        <v/>
      </c>
      <c r="V44" s="46">
        <f>IF(OR($T44="",$U44=""),"",IFERROR($T44/$U44,""))</f>
        <v/>
      </c>
      <c r="W44" s="50">
        <f>IF(OR($J44="",$D44=""),"",IFERROR($J44/INDEX('Vehicles'!$I$6:$I$105,MATCH($D44,'Vehicles'!$A$6:$A$105,0)),""))</f>
        <v/>
      </c>
      <c r="X44" s="51">
        <f>IF($W44="","",IFERROR($W44*INDEX('Settings'!$H$6:$H$7,MATCH(INDEX('Vehicles'!$H$6:$H$105,MATCH($D44,'Vehicles'!$A$6:$A$105,0)),'Settings'!$G$6:$G$7,0)),""))</f>
        <v/>
      </c>
      <c r="Y44" s="31">
        <f>IF($B44="","",IF(OR($K44="",$L44="",$M44="",$N44=""),"Incomplete",IF(AND($O44&gt;1,$P44&gt;1),"Over Weight &amp; Volume",IF($O44&gt;1,"Over Weight",IF($P44&gt;1,"Over Volume",IF($Q44&gt;='Settings'!$B$7,"Near Capacity","Within Capacity"))))))</f>
        <v/>
      </c>
      <c r="Z44" s="31">
        <f>IF($B44="","",IF(OR($T44="",$U44="",$V44=""),"Incomplete",IF($V44&gt;1,"Over Shift",IF($V44&gt;='Settings'!$B$8,"Near Shift Limit","Within Shift"))))</f>
        <v/>
      </c>
      <c r="AA44" s="31">
        <f>IF($B44="","",IF($F44="Canceled","Canceled",IF(OR($A44="",$C44="",$D44="",$E44="",$F44="",$G44="",$H44="",$I44="",$J44="",$K44="",$L44="",$U44="",IFERROR($U44=0,TRUE)),"Incomplete",IF(COUNTIF($B$6:$B$205,$B44)&gt;1,"Duplicate Route ID",IF(IFERROR(MATCH($D44,'Vehicles'!$A$6:$A$105,0),0)=0,"Vehicle Not Found",IF(IFERROR(INDEX('Vehicles'!$E$6:$E$105,MATCH($D44,'Vehicles'!$A$6:$A$105,0)),"No")&lt;&gt;"Yes","Inactive Vehicle",IF(AND(IFERROR($Q44&gt;1,FALSE),IFERROR($V44&gt;1,FALSE)),"Over Capacity &amp; Shift",IF(IFERROR($Q44&gt;1,FALSE),"Over Capacity",IF(IFERROR($V44&gt;1,FALSE),"Over Shift",IF(OR(IFERROR($Q44&gt;='Settings'!$B$7,FALSE),IFERROR($V44&gt;='Settings'!$B$8,FALSE)),"Review","Ready")))))))))))</f>
        <v/>
      </c>
      <c r="AB44" s="24" t="n"/>
    </row>
    <row r="45">
      <c r="A45" s="48" t="n"/>
      <c r="B45" s="23" t="n"/>
      <c r="C45" s="23" t="n"/>
      <c r="D45" s="23" t="n"/>
      <c r="E45" s="24" t="n"/>
      <c r="F45" s="23" t="n"/>
      <c r="G45" s="25" t="n"/>
      <c r="H45" s="25" t="n"/>
      <c r="I45" s="26" t="n"/>
      <c r="J45" s="49" t="n"/>
      <c r="K45" s="26" t="n"/>
      <c r="L45" s="26" t="n"/>
      <c r="M45" s="28">
        <f>IF($D45="","",IFERROR(INDEX('Vehicles'!$F$6:$F$105,MATCH($D45,'Vehicles'!$A$6:$A$105,0)),""))</f>
        <v/>
      </c>
      <c r="N45" s="28">
        <f>IF($D45="","",IFERROR(INDEX('Vehicles'!$G$6:$G$105,MATCH($D45,'Vehicles'!$A$6:$A$105,0)),""))</f>
        <v/>
      </c>
      <c r="O45" s="46">
        <f>IF(OR($K45="",$M45=""),"",IFERROR($K45/$M45,""))</f>
        <v/>
      </c>
      <c r="P45" s="46">
        <f>IF(OR($L45="",$N45=""),"",IFERROR($L45/$N45,""))</f>
        <v/>
      </c>
      <c r="Q45" s="46">
        <f>IF(OR($O45="",$P45=""),"",MAX($O45,$P45))</f>
        <v/>
      </c>
      <c r="R45" s="28">
        <f>IF(OR($M45="",$K45=""),"",$M45-$K45)</f>
        <v/>
      </c>
      <c r="S45" s="28">
        <f>IF(OR($N45="",$L45=""),"",$N45-$L45)</f>
        <v/>
      </c>
      <c r="T45" s="50">
        <f>IF(OR($I45="",$J45=""),"",IFERROR($J45/'Settings'!$B$5+$I45*'Settings'!$B$6/60,""))</f>
        <v/>
      </c>
      <c r="U45" s="50">
        <f>IF(OR($G45="",$H45=""),"",IFERROR(MOD($H45-$G45,1)*24,""))</f>
        <v/>
      </c>
      <c r="V45" s="46">
        <f>IF(OR($T45="",$U45=""),"",IFERROR($T45/$U45,""))</f>
        <v/>
      </c>
      <c r="W45" s="50">
        <f>IF(OR($J45="",$D45=""),"",IFERROR($J45/INDEX('Vehicles'!$I$6:$I$105,MATCH($D45,'Vehicles'!$A$6:$A$105,0)),""))</f>
        <v/>
      </c>
      <c r="X45" s="51">
        <f>IF($W45="","",IFERROR($W45*INDEX('Settings'!$H$6:$H$7,MATCH(INDEX('Vehicles'!$H$6:$H$105,MATCH($D45,'Vehicles'!$A$6:$A$105,0)),'Settings'!$G$6:$G$7,0)),""))</f>
        <v/>
      </c>
      <c r="Y45" s="31">
        <f>IF($B45="","",IF(OR($K45="",$L45="",$M45="",$N45=""),"Incomplete",IF(AND($O45&gt;1,$P45&gt;1),"Over Weight &amp; Volume",IF($O45&gt;1,"Over Weight",IF($P45&gt;1,"Over Volume",IF($Q45&gt;='Settings'!$B$7,"Near Capacity","Within Capacity"))))))</f>
        <v/>
      </c>
      <c r="Z45" s="31">
        <f>IF($B45="","",IF(OR($T45="",$U45="",$V45=""),"Incomplete",IF($V45&gt;1,"Over Shift",IF($V45&gt;='Settings'!$B$8,"Near Shift Limit","Within Shift"))))</f>
        <v/>
      </c>
      <c r="AA45" s="31">
        <f>IF($B45="","",IF($F45="Canceled","Canceled",IF(OR($A45="",$C45="",$D45="",$E45="",$F45="",$G45="",$H45="",$I45="",$J45="",$K45="",$L45="",$U45="",IFERROR($U45=0,TRUE)),"Incomplete",IF(COUNTIF($B$6:$B$205,$B45)&gt;1,"Duplicate Route ID",IF(IFERROR(MATCH($D45,'Vehicles'!$A$6:$A$105,0),0)=0,"Vehicle Not Found",IF(IFERROR(INDEX('Vehicles'!$E$6:$E$105,MATCH($D45,'Vehicles'!$A$6:$A$105,0)),"No")&lt;&gt;"Yes","Inactive Vehicle",IF(AND(IFERROR($Q45&gt;1,FALSE),IFERROR($V45&gt;1,FALSE)),"Over Capacity &amp; Shift",IF(IFERROR($Q45&gt;1,FALSE),"Over Capacity",IF(IFERROR($V45&gt;1,FALSE),"Over Shift",IF(OR(IFERROR($Q45&gt;='Settings'!$B$7,FALSE),IFERROR($V45&gt;='Settings'!$B$8,FALSE)),"Review","Ready")))))))))))</f>
        <v/>
      </c>
      <c r="AB45" s="24" t="n"/>
    </row>
    <row r="46">
      <c r="A46" s="48" t="n"/>
      <c r="B46" s="23" t="n"/>
      <c r="C46" s="23" t="n"/>
      <c r="D46" s="23" t="n"/>
      <c r="E46" s="24" t="n"/>
      <c r="F46" s="23" t="n"/>
      <c r="G46" s="25" t="n"/>
      <c r="H46" s="25" t="n"/>
      <c r="I46" s="26" t="n"/>
      <c r="J46" s="49" t="n"/>
      <c r="K46" s="26" t="n"/>
      <c r="L46" s="26" t="n"/>
      <c r="M46" s="28">
        <f>IF($D46="","",IFERROR(INDEX('Vehicles'!$F$6:$F$105,MATCH($D46,'Vehicles'!$A$6:$A$105,0)),""))</f>
        <v/>
      </c>
      <c r="N46" s="28">
        <f>IF($D46="","",IFERROR(INDEX('Vehicles'!$G$6:$G$105,MATCH($D46,'Vehicles'!$A$6:$A$105,0)),""))</f>
        <v/>
      </c>
      <c r="O46" s="46">
        <f>IF(OR($K46="",$M46=""),"",IFERROR($K46/$M46,""))</f>
        <v/>
      </c>
      <c r="P46" s="46">
        <f>IF(OR($L46="",$N46=""),"",IFERROR($L46/$N46,""))</f>
        <v/>
      </c>
      <c r="Q46" s="46">
        <f>IF(OR($O46="",$P46=""),"",MAX($O46,$P46))</f>
        <v/>
      </c>
      <c r="R46" s="28">
        <f>IF(OR($M46="",$K46=""),"",$M46-$K46)</f>
        <v/>
      </c>
      <c r="S46" s="28">
        <f>IF(OR($N46="",$L46=""),"",$N46-$L46)</f>
        <v/>
      </c>
      <c r="T46" s="50">
        <f>IF(OR($I46="",$J46=""),"",IFERROR($J46/'Settings'!$B$5+$I46*'Settings'!$B$6/60,""))</f>
        <v/>
      </c>
      <c r="U46" s="50">
        <f>IF(OR($G46="",$H46=""),"",IFERROR(MOD($H46-$G46,1)*24,""))</f>
        <v/>
      </c>
      <c r="V46" s="46">
        <f>IF(OR($T46="",$U46=""),"",IFERROR($T46/$U46,""))</f>
        <v/>
      </c>
      <c r="W46" s="50">
        <f>IF(OR($J46="",$D46=""),"",IFERROR($J46/INDEX('Vehicles'!$I$6:$I$105,MATCH($D46,'Vehicles'!$A$6:$A$105,0)),""))</f>
        <v/>
      </c>
      <c r="X46" s="51">
        <f>IF($W46="","",IFERROR($W46*INDEX('Settings'!$H$6:$H$7,MATCH(INDEX('Vehicles'!$H$6:$H$105,MATCH($D46,'Vehicles'!$A$6:$A$105,0)),'Settings'!$G$6:$G$7,0)),""))</f>
        <v/>
      </c>
      <c r="Y46" s="31">
        <f>IF($B46="","",IF(OR($K46="",$L46="",$M46="",$N46=""),"Incomplete",IF(AND($O46&gt;1,$P46&gt;1),"Over Weight &amp; Volume",IF($O46&gt;1,"Over Weight",IF($P46&gt;1,"Over Volume",IF($Q46&gt;='Settings'!$B$7,"Near Capacity","Within Capacity"))))))</f>
        <v/>
      </c>
      <c r="Z46" s="31">
        <f>IF($B46="","",IF(OR($T46="",$U46="",$V46=""),"Incomplete",IF($V46&gt;1,"Over Shift",IF($V46&gt;='Settings'!$B$8,"Near Shift Limit","Within Shift"))))</f>
        <v/>
      </c>
      <c r="AA46" s="31">
        <f>IF($B46="","",IF($F46="Canceled","Canceled",IF(OR($A46="",$C46="",$D46="",$E46="",$F46="",$G46="",$H46="",$I46="",$J46="",$K46="",$L46="",$U46="",IFERROR($U46=0,TRUE)),"Incomplete",IF(COUNTIF($B$6:$B$205,$B46)&gt;1,"Duplicate Route ID",IF(IFERROR(MATCH($D46,'Vehicles'!$A$6:$A$105,0),0)=0,"Vehicle Not Found",IF(IFERROR(INDEX('Vehicles'!$E$6:$E$105,MATCH($D46,'Vehicles'!$A$6:$A$105,0)),"No")&lt;&gt;"Yes","Inactive Vehicle",IF(AND(IFERROR($Q46&gt;1,FALSE),IFERROR($V46&gt;1,FALSE)),"Over Capacity &amp; Shift",IF(IFERROR($Q46&gt;1,FALSE),"Over Capacity",IF(IFERROR($V46&gt;1,FALSE),"Over Shift",IF(OR(IFERROR($Q46&gt;='Settings'!$B$7,FALSE),IFERROR($V46&gt;='Settings'!$B$8,FALSE)),"Review","Ready")))))))))))</f>
        <v/>
      </c>
      <c r="AB46" s="24" t="n"/>
    </row>
    <row r="47">
      <c r="A47" s="48" t="n"/>
      <c r="B47" s="23" t="n"/>
      <c r="C47" s="23" t="n"/>
      <c r="D47" s="23" t="n"/>
      <c r="E47" s="24" t="n"/>
      <c r="F47" s="23" t="n"/>
      <c r="G47" s="25" t="n"/>
      <c r="H47" s="25" t="n"/>
      <c r="I47" s="26" t="n"/>
      <c r="J47" s="49" t="n"/>
      <c r="K47" s="26" t="n"/>
      <c r="L47" s="26" t="n"/>
      <c r="M47" s="28">
        <f>IF($D47="","",IFERROR(INDEX('Vehicles'!$F$6:$F$105,MATCH($D47,'Vehicles'!$A$6:$A$105,0)),""))</f>
        <v/>
      </c>
      <c r="N47" s="28">
        <f>IF($D47="","",IFERROR(INDEX('Vehicles'!$G$6:$G$105,MATCH($D47,'Vehicles'!$A$6:$A$105,0)),""))</f>
        <v/>
      </c>
      <c r="O47" s="46">
        <f>IF(OR($K47="",$M47=""),"",IFERROR($K47/$M47,""))</f>
        <v/>
      </c>
      <c r="P47" s="46">
        <f>IF(OR($L47="",$N47=""),"",IFERROR($L47/$N47,""))</f>
        <v/>
      </c>
      <c r="Q47" s="46">
        <f>IF(OR($O47="",$P47=""),"",MAX($O47,$P47))</f>
        <v/>
      </c>
      <c r="R47" s="28">
        <f>IF(OR($M47="",$K47=""),"",$M47-$K47)</f>
        <v/>
      </c>
      <c r="S47" s="28">
        <f>IF(OR($N47="",$L47=""),"",$N47-$L47)</f>
        <v/>
      </c>
      <c r="T47" s="50">
        <f>IF(OR($I47="",$J47=""),"",IFERROR($J47/'Settings'!$B$5+$I47*'Settings'!$B$6/60,""))</f>
        <v/>
      </c>
      <c r="U47" s="50">
        <f>IF(OR($G47="",$H47=""),"",IFERROR(MOD($H47-$G47,1)*24,""))</f>
        <v/>
      </c>
      <c r="V47" s="46">
        <f>IF(OR($T47="",$U47=""),"",IFERROR($T47/$U47,""))</f>
        <v/>
      </c>
      <c r="W47" s="50">
        <f>IF(OR($J47="",$D47=""),"",IFERROR($J47/INDEX('Vehicles'!$I$6:$I$105,MATCH($D47,'Vehicles'!$A$6:$A$105,0)),""))</f>
        <v/>
      </c>
      <c r="X47" s="51">
        <f>IF($W47="","",IFERROR($W47*INDEX('Settings'!$H$6:$H$7,MATCH(INDEX('Vehicles'!$H$6:$H$105,MATCH($D47,'Vehicles'!$A$6:$A$105,0)),'Settings'!$G$6:$G$7,0)),""))</f>
        <v/>
      </c>
      <c r="Y47" s="31">
        <f>IF($B47="","",IF(OR($K47="",$L47="",$M47="",$N47=""),"Incomplete",IF(AND($O47&gt;1,$P47&gt;1),"Over Weight &amp; Volume",IF($O47&gt;1,"Over Weight",IF($P47&gt;1,"Over Volume",IF($Q47&gt;='Settings'!$B$7,"Near Capacity","Within Capacity"))))))</f>
        <v/>
      </c>
      <c r="Z47" s="31">
        <f>IF($B47="","",IF(OR($T47="",$U47="",$V47=""),"Incomplete",IF($V47&gt;1,"Over Shift",IF($V47&gt;='Settings'!$B$8,"Near Shift Limit","Within Shift"))))</f>
        <v/>
      </c>
      <c r="AA47" s="31">
        <f>IF($B47="","",IF($F47="Canceled","Canceled",IF(OR($A47="",$C47="",$D47="",$E47="",$F47="",$G47="",$H47="",$I47="",$J47="",$K47="",$L47="",$U47="",IFERROR($U47=0,TRUE)),"Incomplete",IF(COUNTIF($B$6:$B$205,$B47)&gt;1,"Duplicate Route ID",IF(IFERROR(MATCH($D47,'Vehicles'!$A$6:$A$105,0),0)=0,"Vehicle Not Found",IF(IFERROR(INDEX('Vehicles'!$E$6:$E$105,MATCH($D47,'Vehicles'!$A$6:$A$105,0)),"No")&lt;&gt;"Yes","Inactive Vehicle",IF(AND(IFERROR($Q47&gt;1,FALSE),IFERROR($V47&gt;1,FALSE)),"Over Capacity &amp; Shift",IF(IFERROR($Q47&gt;1,FALSE),"Over Capacity",IF(IFERROR($V47&gt;1,FALSE),"Over Shift",IF(OR(IFERROR($Q47&gt;='Settings'!$B$7,FALSE),IFERROR($V47&gt;='Settings'!$B$8,FALSE)),"Review","Ready")))))))))))</f>
        <v/>
      </c>
      <c r="AB47" s="24" t="n"/>
    </row>
    <row r="48">
      <c r="A48" s="48" t="n"/>
      <c r="B48" s="23" t="n"/>
      <c r="C48" s="23" t="n"/>
      <c r="D48" s="23" t="n"/>
      <c r="E48" s="24" t="n"/>
      <c r="F48" s="23" t="n"/>
      <c r="G48" s="25" t="n"/>
      <c r="H48" s="25" t="n"/>
      <c r="I48" s="26" t="n"/>
      <c r="J48" s="49" t="n"/>
      <c r="K48" s="26" t="n"/>
      <c r="L48" s="26" t="n"/>
      <c r="M48" s="28">
        <f>IF($D48="","",IFERROR(INDEX('Vehicles'!$F$6:$F$105,MATCH($D48,'Vehicles'!$A$6:$A$105,0)),""))</f>
        <v/>
      </c>
      <c r="N48" s="28">
        <f>IF($D48="","",IFERROR(INDEX('Vehicles'!$G$6:$G$105,MATCH($D48,'Vehicles'!$A$6:$A$105,0)),""))</f>
        <v/>
      </c>
      <c r="O48" s="46">
        <f>IF(OR($K48="",$M48=""),"",IFERROR($K48/$M48,""))</f>
        <v/>
      </c>
      <c r="P48" s="46">
        <f>IF(OR($L48="",$N48=""),"",IFERROR($L48/$N48,""))</f>
        <v/>
      </c>
      <c r="Q48" s="46">
        <f>IF(OR($O48="",$P48=""),"",MAX($O48,$P48))</f>
        <v/>
      </c>
      <c r="R48" s="28">
        <f>IF(OR($M48="",$K48=""),"",$M48-$K48)</f>
        <v/>
      </c>
      <c r="S48" s="28">
        <f>IF(OR($N48="",$L48=""),"",$N48-$L48)</f>
        <v/>
      </c>
      <c r="T48" s="50">
        <f>IF(OR($I48="",$J48=""),"",IFERROR($J48/'Settings'!$B$5+$I48*'Settings'!$B$6/60,""))</f>
        <v/>
      </c>
      <c r="U48" s="50">
        <f>IF(OR($G48="",$H48=""),"",IFERROR(MOD($H48-$G48,1)*24,""))</f>
        <v/>
      </c>
      <c r="V48" s="46">
        <f>IF(OR($T48="",$U48=""),"",IFERROR($T48/$U48,""))</f>
        <v/>
      </c>
      <c r="W48" s="50">
        <f>IF(OR($J48="",$D48=""),"",IFERROR($J48/INDEX('Vehicles'!$I$6:$I$105,MATCH($D48,'Vehicles'!$A$6:$A$105,0)),""))</f>
        <v/>
      </c>
      <c r="X48" s="51">
        <f>IF($W48="","",IFERROR($W48*INDEX('Settings'!$H$6:$H$7,MATCH(INDEX('Vehicles'!$H$6:$H$105,MATCH($D48,'Vehicles'!$A$6:$A$105,0)),'Settings'!$G$6:$G$7,0)),""))</f>
        <v/>
      </c>
      <c r="Y48" s="31">
        <f>IF($B48="","",IF(OR($K48="",$L48="",$M48="",$N48=""),"Incomplete",IF(AND($O48&gt;1,$P48&gt;1),"Over Weight &amp; Volume",IF($O48&gt;1,"Over Weight",IF($P48&gt;1,"Over Volume",IF($Q48&gt;='Settings'!$B$7,"Near Capacity","Within Capacity"))))))</f>
        <v/>
      </c>
      <c r="Z48" s="31">
        <f>IF($B48="","",IF(OR($T48="",$U48="",$V48=""),"Incomplete",IF($V48&gt;1,"Over Shift",IF($V48&gt;='Settings'!$B$8,"Near Shift Limit","Within Shift"))))</f>
        <v/>
      </c>
      <c r="AA48" s="31">
        <f>IF($B48="","",IF($F48="Canceled","Canceled",IF(OR($A48="",$C48="",$D48="",$E48="",$F48="",$G48="",$H48="",$I48="",$J48="",$K48="",$L48="",$U48="",IFERROR($U48=0,TRUE)),"Incomplete",IF(COUNTIF($B$6:$B$205,$B48)&gt;1,"Duplicate Route ID",IF(IFERROR(MATCH($D48,'Vehicles'!$A$6:$A$105,0),0)=0,"Vehicle Not Found",IF(IFERROR(INDEX('Vehicles'!$E$6:$E$105,MATCH($D48,'Vehicles'!$A$6:$A$105,0)),"No")&lt;&gt;"Yes","Inactive Vehicle",IF(AND(IFERROR($Q48&gt;1,FALSE),IFERROR($V48&gt;1,FALSE)),"Over Capacity &amp; Shift",IF(IFERROR($Q48&gt;1,FALSE),"Over Capacity",IF(IFERROR($V48&gt;1,FALSE),"Over Shift",IF(OR(IFERROR($Q48&gt;='Settings'!$B$7,FALSE),IFERROR($V48&gt;='Settings'!$B$8,FALSE)),"Review","Ready")))))))))))</f>
        <v/>
      </c>
      <c r="AB48" s="24" t="n"/>
    </row>
    <row r="49">
      <c r="A49" s="48" t="n"/>
      <c r="B49" s="23" t="n"/>
      <c r="C49" s="23" t="n"/>
      <c r="D49" s="23" t="n"/>
      <c r="E49" s="24" t="n"/>
      <c r="F49" s="23" t="n"/>
      <c r="G49" s="25" t="n"/>
      <c r="H49" s="25" t="n"/>
      <c r="I49" s="26" t="n"/>
      <c r="J49" s="49" t="n"/>
      <c r="K49" s="26" t="n"/>
      <c r="L49" s="26" t="n"/>
      <c r="M49" s="28">
        <f>IF($D49="","",IFERROR(INDEX('Vehicles'!$F$6:$F$105,MATCH($D49,'Vehicles'!$A$6:$A$105,0)),""))</f>
        <v/>
      </c>
      <c r="N49" s="28">
        <f>IF($D49="","",IFERROR(INDEX('Vehicles'!$G$6:$G$105,MATCH($D49,'Vehicles'!$A$6:$A$105,0)),""))</f>
        <v/>
      </c>
      <c r="O49" s="46">
        <f>IF(OR($K49="",$M49=""),"",IFERROR($K49/$M49,""))</f>
        <v/>
      </c>
      <c r="P49" s="46">
        <f>IF(OR($L49="",$N49=""),"",IFERROR($L49/$N49,""))</f>
        <v/>
      </c>
      <c r="Q49" s="46">
        <f>IF(OR($O49="",$P49=""),"",MAX($O49,$P49))</f>
        <v/>
      </c>
      <c r="R49" s="28">
        <f>IF(OR($M49="",$K49=""),"",$M49-$K49)</f>
        <v/>
      </c>
      <c r="S49" s="28">
        <f>IF(OR($N49="",$L49=""),"",$N49-$L49)</f>
        <v/>
      </c>
      <c r="T49" s="50">
        <f>IF(OR($I49="",$J49=""),"",IFERROR($J49/'Settings'!$B$5+$I49*'Settings'!$B$6/60,""))</f>
        <v/>
      </c>
      <c r="U49" s="50">
        <f>IF(OR($G49="",$H49=""),"",IFERROR(MOD($H49-$G49,1)*24,""))</f>
        <v/>
      </c>
      <c r="V49" s="46">
        <f>IF(OR($T49="",$U49=""),"",IFERROR($T49/$U49,""))</f>
        <v/>
      </c>
      <c r="W49" s="50">
        <f>IF(OR($J49="",$D49=""),"",IFERROR($J49/INDEX('Vehicles'!$I$6:$I$105,MATCH($D49,'Vehicles'!$A$6:$A$105,0)),""))</f>
        <v/>
      </c>
      <c r="X49" s="51">
        <f>IF($W49="","",IFERROR($W49*INDEX('Settings'!$H$6:$H$7,MATCH(INDEX('Vehicles'!$H$6:$H$105,MATCH($D49,'Vehicles'!$A$6:$A$105,0)),'Settings'!$G$6:$G$7,0)),""))</f>
        <v/>
      </c>
      <c r="Y49" s="31">
        <f>IF($B49="","",IF(OR($K49="",$L49="",$M49="",$N49=""),"Incomplete",IF(AND($O49&gt;1,$P49&gt;1),"Over Weight &amp; Volume",IF($O49&gt;1,"Over Weight",IF($P49&gt;1,"Over Volume",IF($Q49&gt;='Settings'!$B$7,"Near Capacity","Within Capacity"))))))</f>
        <v/>
      </c>
      <c r="Z49" s="31">
        <f>IF($B49="","",IF(OR($T49="",$U49="",$V49=""),"Incomplete",IF($V49&gt;1,"Over Shift",IF($V49&gt;='Settings'!$B$8,"Near Shift Limit","Within Shift"))))</f>
        <v/>
      </c>
      <c r="AA49" s="31">
        <f>IF($B49="","",IF($F49="Canceled","Canceled",IF(OR($A49="",$C49="",$D49="",$E49="",$F49="",$G49="",$H49="",$I49="",$J49="",$K49="",$L49="",$U49="",IFERROR($U49=0,TRUE)),"Incomplete",IF(COUNTIF($B$6:$B$205,$B49)&gt;1,"Duplicate Route ID",IF(IFERROR(MATCH($D49,'Vehicles'!$A$6:$A$105,0),0)=0,"Vehicle Not Found",IF(IFERROR(INDEX('Vehicles'!$E$6:$E$105,MATCH($D49,'Vehicles'!$A$6:$A$105,0)),"No")&lt;&gt;"Yes","Inactive Vehicle",IF(AND(IFERROR($Q49&gt;1,FALSE),IFERROR($V49&gt;1,FALSE)),"Over Capacity &amp; Shift",IF(IFERROR($Q49&gt;1,FALSE),"Over Capacity",IF(IFERROR($V49&gt;1,FALSE),"Over Shift",IF(OR(IFERROR($Q49&gt;='Settings'!$B$7,FALSE),IFERROR($V49&gt;='Settings'!$B$8,FALSE)),"Review","Ready")))))))))))</f>
        <v/>
      </c>
      <c r="AB49" s="24" t="n"/>
    </row>
    <row r="50">
      <c r="A50" s="48" t="n"/>
      <c r="B50" s="23" t="n"/>
      <c r="C50" s="23" t="n"/>
      <c r="D50" s="23" t="n"/>
      <c r="E50" s="24" t="n"/>
      <c r="F50" s="23" t="n"/>
      <c r="G50" s="25" t="n"/>
      <c r="H50" s="25" t="n"/>
      <c r="I50" s="26" t="n"/>
      <c r="J50" s="49" t="n"/>
      <c r="K50" s="26" t="n"/>
      <c r="L50" s="26" t="n"/>
      <c r="M50" s="28">
        <f>IF($D50="","",IFERROR(INDEX('Vehicles'!$F$6:$F$105,MATCH($D50,'Vehicles'!$A$6:$A$105,0)),""))</f>
        <v/>
      </c>
      <c r="N50" s="28">
        <f>IF($D50="","",IFERROR(INDEX('Vehicles'!$G$6:$G$105,MATCH($D50,'Vehicles'!$A$6:$A$105,0)),""))</f>
        <v/>
      </c>
      <c r="O50" s="46">
        <f>IF(OR($K50="",$M50=""),"",IFERROR($K50/$M50,""))</f>
        <v/>
      </c>
      <c r="P50" s="46">
        <f>IF(OR($L50="",$N50=""),"",IFERROR($L50/$N50,""))</f>
        <v/>
      </c>
      <c r="Q50" s="46">
        <f>IF(OR($O50="",$P50=""),"",MAX($O50,$P50))</f>
        <v/>
      </c>
      <c r="R50" s="28">
        <f>IF(OR($M50="",$K50=""),"",$M50-$K50)</f>
        <v/>
      </c>
      <c r="S50" s="28">
        <f>IF(OR($N50="",$L50=""),"",$N50-$L50)</f>
        <v/>
      </c>
      <c r="T50" s="50">
        <f>IF(OR($I50="",$J50=""),"",IFERROR($J50/'Settings'!$B$5+$I50*'Settings'!$B$6/60,""))</f>
        <v/>
      </c>
      <c r="U50" s="50">
        <f>IF(OR($G50="",$H50=""),"",IFERROR(MOD($H50-$G50,1)*24,""))</f>
        <v/>
      </c>
      <c r="V50" s="46">
        <f>IF(OR($T50="",$U50=""),"",IFERROR($T50/$U50,""))</f>
        <v/>
      </c>
      <c r="W50" s="50">
        <f>IF(OR($J50="",$D50=""),"",IFERROR($J50/INDEX('Vehicles'!$I$6:$I$105,MATCH($D50,'Vehicles'!$A$6:$A$105,0)),""))</f>
        <v/>
      </c>
      <c r="X50" s="51">
        <f>IF($W50="","",IFERROR($W50*INDEX('Settings'!$H$6:$H$7,MATCH(INDEX('Vehicles'!$H$6:$H$105,MATCH($D50,'Vehicles'!$A$6:$A$105,0)),'Settings'!$G$6:$G$7,0)),""))</f>
        <v/>
      </c>
      <c r="Y50" s="31">
        <f>IF($B50="","",IF(OR($K50="",$L50="",$M50="",$N50=""),"Incomplete",IF(AND($O50&gt;1,$P50&gt;1),"Over Weight &amp; Volume",IF($O50&gt;1,"Over Weight",IF($P50&gt;1,"Over Volume",IF($Q50&gt;='Settings'!$B$7,"Near Capacity","Within Capacity"))))))</f>
        <v/>
      </c>
      <c r="Z50" s="31">
        <f>IF($B50="","",IF(OR($T50="",$U50="",$V50=""),"Incomplete",IF($V50&gt;1,"Over Shift",IF($V50&gt;='Settings'!$B$8,"Near Shift Limit","Within Shift"))))</f>
        <v/>
      </c>
      <c r="AA50" s="31">
        <f>IF($B50="","",IF($F50="Canceled","Canceled",IF(OR($A50="",$C50="",$D50="",$E50="",$F50="",$G50="",$H50="",$I50="",$J50="",$K50="",$L50="",$U50="",IFERROR($U50=0,TRUE)),"Incomplete",IF(COUNTIF($B$6:$B$205,$B50)&gt;1,"Duplicate Route ID",IF(IFERROR(MATCH($D50,'Vehicles'!$A$6:$A$105,0),0)=0,"Vehicle Not Found",IF(IFERROR(INDEX('Vehicles'!$E$6:$E$105,MATCH($D50,'Vehicles'!$A$6:$A$105,0)),"No")&lt;&gt;"Yes","Inactive Vehicle",IF(AND(IFERROR($Q50&gt;1,FALSE),IFERROR($V50&gt;1,FALSE)),"Over Capacity &amp; Shift",IF(IFERROR($Q50&gt;1,FALSE),"Over Capacity",IF(IFERROR($V50&gt;1,FALSE),"Over Shift",IF(OR(IFERROR($Q50&gt;='Settings'!$B$7,FALSE),IFERROR($V50&gt;='Settings'!$B$8,FALSE)),"Review","Ready")))))))))))</f>
        <v/>
      </c>
      <c r="AB50" s="24" t="n"/>
    </row>
    <row r="51">
      <c r="A51" s="48" t="n"/>
      <c r="B51" s="23" t="n"/>
      <c r="C51" s="23" t="n"/>
      <c r="D51" s="23" t="n"/>
      <c r="E51" s="24" t="n"/>
      <c r="F51" s="23" t="n"/>
      <c r="G51" s="25" t="n"/>
      <c r="H51" s="25" t="n"/>
      <c r="I51" s="26" t="n"/>
      <c r="J51" s="49" t="n"/>
      <c r="K51" s="26" t="n"/>
      <c r="L51" s="26" t="n"/>
      <c r="M51" s="28">
        <f>IF($D51="","",IFERROR(INDEX('Vehicles'!$F$6:$F$105,MATCH($D51,'Vehicles'!$A$6:$A$105,0)),""))</f>
        <v/>
      </c>
      <c r="N51" s="28">
        <f>IF($D51="","",IFERROR(INDEX('Vehicles'!$G$6:$G$105,MATCH($D51,'Vehicles'!$A$6:$A$105,0)),""))</f>
        <v/>
      </c>
      <c r="O51" s="46">
        <f>IF(OR($K51="",$M51=""),"",IFERROR($K51/$M51,""))</f>
        <v/>
      </c>
      <c r="P51" s="46">
        <f>IF(OR($L51="",$N51=""),"",IFERROR($L51/$N51,""))</f>
        <v/>
      </c>
      <c r="Q51" s="46">
        <f>IF(OR($O51="",$P51=""),"",MAX($O51,$P51))</f>
        <v/>
      </c>
      <c r="R51" s="28">
        <f>IF(OR($M51="",$K51=""),"",$M51-$K51)</f>
        <v/>
      </c>
      <c r="S51" s="28">
        <f>IF(OR($N51="",$L51=""),"",$N51-$L51)</f>
        <v/>
      </c>
      <c r="T51" s="50">
        <f>IF(OR($I51="",$J51=""),"",IFERROR($J51/'Settings'!$B$5+$I51*'Settings'!$B$6/60,""))</f>
        <v/>
      </c>
      <c r="U51" s="50">
        <f>IF(OR($G51="",$H51=""),"",IFERROR(MOD($H51-$G51,1)*24,""))</f>
        <v/>
      </c>
      <c r="V51" s="46">
        <f>IF(OR($T51="",$U51=""),"",IFERROR($T51/$U51,""))</f>
        <v/>
      </c>
      <c r="W51" s="50">
        <f>IF(OR($J51="",$D51=""),"",IFERROR($J51/INDEX('Vehicles'!$I$6:$I$105,MATCH($D51,'Vehicles'!$A$6:$A$105,0)),""))</f>
        <v/>
      </c>
      <c r="X51" s="51">
        <f>IF($W51="","",IFERROR($W51*INDEX('Settings'!$H$6:$H$7,MATCH(INDEX('Vehicles'!$H$6:$H$105,MATCH($D51,'Vehicles'!$A$6:$A$105,0)),'Settings'!$G$6:$G$7,0)),""))</f>
        <v/>
      </c>
      <c r="Y51" s="31">
        <f>IF($B51="","",IF(OR($K51="",$L51="",$M51="",$N51=""),"Incomplete",IF(AND($O51&gt;1,$P51&gt;1),"Over Weight &amp; Volume",IF($O51&gt;1,"Over Weight",IF($P51&gt;1,"Over Volume",IF($Q51&gt;='Settings'!$B$7,"Near Capacity","Within Capacity"))))))</f>
        <v/>
      </c>
      <c r="Z51" s="31">
        <f>IF($B51="","",IF(OR($T51="",$U51="",$V51=""),"Incomplete",IF($V51&gt;1,"Over Shift",IF($V51&gt;='Settings'!$B$8,"Near Shift Limit","Within Shift"))))</f>
        <v/>
      </c>
      <c r="AA51" s="31">
        <f>IF($B51="","",IF($F51="Canceled","Canceled",IF(OR($A51="",$C51="",$D51="",$E51="",$F51="",$G51="",$H51="",$I51="",$J51="",$K51="",$L51="",$U51="",IFERROR($U51=0,TRUE)),"Incomplete",IF(COUNTIF($B$6:$B$205,$B51)&gt;1,"Duplicate Route ID",IF(IFERROR(MATCH($D51,'Vehicles'!$A$6:$A$105,0),0)=0,"Vehicle Not Found",IF(IFERROR(INDEX('Vehicles'!$E$6:$E$105,MATCH($D51,'Vehicles'!$A$6:$A$105,0)),"No")&lt;&gt;"Yes","Inactive Vehicle",IF(AND(IFERROR($Q51&gt;1,FALSE),IFERROR($V51&gt;1,FALSE)),"Over Capacity &amp; Shift",IF(IFERROR($Q51&gt;1,FALSE),"Over Capacity",IF(IFERROR($V51&gt;1,FALSE),"Over Shift",IF(OR(IFERROR($Q51&gt;='Settings'!$B$7,FALSE),IFERROR($V51&gt;='Settings'!$B$8,FALSE)),"Review","Ready")))))))))))</f>
        <v/>
      </c>
      <c r="AB51" s="24" t="n"/>
    </row>
    <row r="52">
      <c r="A52" s="48" t="n"/>
      <c r="B52" s="23" t="n"/>
      <c r="C52" s="23" t="n"/>
      <c r="D52" s="23" t="n"/>
      <c r="E52" s="24" t="n"/>
      <c r="F52" s="23" t="n"/>
      <c r="G52" s="25" t="n"/>
      <c r="H52" s="25" t="n"/>
      <c r="I52" s="26" t="n"/>
      <c r="J52" s="49" t="n"/>
      <c r="K52" s="26" t="n"/>
      <c r="L52" s="26" t="n"/>
      <c r="M52" s="28">
        <f>IF($D52="","",IFERROR(INDEX('Vehicles'!$F$6:$F$105,MATCH($D52,'Vehicles'!$A$6:$A$105,0)),""))</f>
        <v/>
      </c>
      <c r="N52" s="28">
        <f>IF($D52="","",IFERROR(INDEX('Vehicles'!$G$6:$G$105,MATCH($D52,'Vehicles'!$A$6:$A$105,0)),""))</f>
        <v/>
      </c>
      <c r="O52" s="46">
        <f>IF(OR($K52="",$M52=""),"",IFERROR($K52/$M52,""))</f>
        <v/>
      </c>
      <c r="P52" s="46">
        <f>IF(OR($L52="",$N52=""),"",IFERROR($L52/$N52,""))</f>
        <v/>
      </c>
      <c r="Q52" s="46">
        <f>IF(OR($O52="",$P52=""),"",MAX($O52,$P52))</f>
        <v/>
      </c>
      <c r="R52" s="28">
        <f>IF(OR($M52="",$K52=""),"",$M52-$K52)</f>
        <v/>
      </c>
      <c r="S52" s="28">
        <f>IF(OR($N52="",$L52=""),"",$N52-$L52)</f>
        <v/>
      </c>
      <c r="T52" s="50">
        <f>IF(OR($I52="",$J52=""),"",IFERROR($J52/'Settings'!$B$5+$I52*'Settings'!$B$6/60,""))</f>
        <v/>
      </c>
      <c r="U52" s="50">
        <f>IF(OR($G52="",$H52=""),"",IFERROR(MOD($H52-$G52,1)*24,""))</f>
        <v/>
      </c>
      <c r="V52" s="46">
        <f>IF(OR($T52="",$U52=""),"",IFERROR($T52/$U52,""))</f>
        <v/>
      </c>
      <c r="W52" s="50">
        <f>IF(OR($J52="",$D52=""),"",IFERROR($J52/INDEX('Vehicles'!$I$6:$I$105,MATCH($D52,'Vehicles'!$A$6:$A$105,0)),""))</f>
        <v/>
      </c>
      <c r="X52" s="51">
        <f>IF($W52="","",IFERROR($W52*INDEX('Settings'!$H$6:$H$7,MATCH(INDEX('Vehicles'!$H$6:$H$105,MATCH($D52,'Vehicles'!$A$6:$A$105,0)),'Settings'!$G$6:$G$7,0)),""))</f>
        <v/>
      </c>
      <c r="Y52" s="31">
        <f>IF($B52="","",IF(OR($K52="",$L52="",$M52="",$N52=""),"Incomplete",IF(AND($O52&gt;1,$P52&gt;1),"Over Weight &amp; Volume",IF($O52&gt;1,"Over Weight",IF($P52&gt;1,"Over Volume",IF($Q52&gt;='Settings'!$B$7,"Near Capacity","Within Capacity"))))))</f>
        <v/>
      </c>
      <c r="Z52" s="31">
        <f>IF($B52="","",IF(OR($T52="",$U52="",$V52=""),"Incomplete",IF($V52&gt;1,"Over Shift",IF($V52&gt;='Settings'!$B$8,"Near Shift Limit","Within Shift"))))</f>
        <v/>
      </c>
      <c r="AA52" s="31">
        <f>IF($B52="","",IF($F52="Canceled","Canceled",IF(OR($A52="",$C52="",$D52="",$E52="",$F52="",$G52="",$H52="",$I52="",$J52="",$K52="",$L52="",$U52="",IFERROR($U52=0,TRUE)),"Incomplete",IF(COUNTIF($B$6:$B$205,$B52)&gt;1,"Duplicate Route ID",IF(IFERROR(MATCH($D52,'Vehicles'!$A$6:$A$105,0),0)=0,"Vehicle Not Found",IF(IFERROR(INDEX('Vehicles'!$E$6:$E$105,MATCH($D52,'Vehicles'!$A$6:$A$105,0)),"No")&lt;&gt;"Yes","Inactive Vehicle",IF(AND(IFERROR($Q52&gt;1,FALSE),IFERROR($V52&gt;1,FALSE)),"Over Capacity &amp; Shift",IF(IFERROR($Q52&gt;1,FALSE),"Over Capacity",IF(IFERROR($V52&gt;1,FALSE),"Over Shift",IF(OR(IFERROR($Q52&gt;='Settings'!$B$7,FALSE),IFERROR($V52&gt;='Settings'!$B$8,FALSE)),"Review","Ready")))))))))))</f>
        <v/>
      </c>
      <c r="AB52" s="24" t="n"/>
    </row>
    <row r="53">
      <c r="A53" s="48" t="n"/>
      <c r="B53" s="23" t="n"/>
      <c r="C53" s="23" t="n"/>
      <c r="D53" s="23" t="n"/>
      <c r="E53" s="24" t="n"/>
      <c r="F53" s="23" t="n"/>
      <c r="G53" s="25" t="n"/>
      <c r="H53" s="25" t="n"/>
      <c r="I53" s="26" t="n"/>
      <c r="J53" s="49" t="n"/>
      <c r="K53" s="26" t="n"/>
      <c r="L53" s="26" t="n"/>
      <c r="M53" s="28">
        <f>IF($D53="","",IFERROR(INDEX('Vehicles'!$F$6:$F$105,MATCH($D53,'Vehicles'!$A$6:$A$105,0)),""))</f>
        <v/>
      </c>
      <c r="N53" s="28">
        <f>IF($D53="","",IFERROR(INDEX('Vehicles'!$G$6:$G$105,MATCH($D53,'Vehicles'!$A$6:$A$105,0)),""))</f>
        <v/>
      </c>
      <c r="O53" s="46">
        <f>IF(OR($K53="",$M53=""),"",IFERROR($K53/$M53,""))</f>
        <v/>
      </c>
      <c r="P53" s="46">
        <f>IF(OR($L53="",$N53=""),"",IFERROR($L53/$N53,""))</f>
        <v/>
      </c>
      <c r="Q53" s="46">
        <f>IF(OR($O53="",$P53=""),"",MAX($O53,$P53))</f>
        <v/>
      </c>
      <c r="R53" s="28">
        <f>IF(OR($M53="",$K53=""),"",$M53-$K53)</f>
        <v/>
      </c>
      <c r="S53" s="28">
        <f>IF(OR($N53="",$L53=""),"",$N53-$L53)</f>
        <v/>
      </c>
      <c r="T53" s="50">
        <f>IF(OR($I53="",$J53=""),"",IFERROR($J53/'Settings'!$B$5+$I53*'Settings'!$B$6/60,""))</f>
        <v/>
      </c>
      <c r="U53" s="50">
        <f>IF(OR($G53="",$H53=""),"",IFERROR(MOD($H53-$G53,1)*24,""))</f>
        <v/>
      </c>
      <c r="V53" s="46">
        <f>IF(OR($T53="",$U53=""),"",IFERROR($T53/$U53,""))</f>
        <v/>
      </c>
      <c r="W53" s="50">
        <f>IF(OR($J53="",$D53=""),"",IFERROR($J53/INDEX('Vehicles'!$I$6:$I$105,MATCH($D53,'Vehicles'!$A$6:$A$105,0)),""))</f>
        <v/>
      </c>
      <c r="X53" s="51">
        <f>IF($W53="","",IFERROR($W53*INDEX('Settings'!$H$6:$H$7,MATCH(INDEX('Vehicles'!$H$6:$H$105,MATCH($D53,'Vehicles'!$A$6:$A$105,0)),'Settings'!$G$6:$G$7,0)),""))</f>
        <v/>
      </c>
      <c r="Y53" s="31">
        <f>IF($B53="","",IF(OR($K53="",$L53="",$M53="",$N53=""),"Incomplete",IF(AND($O53&gt;1,$P53&gt;1),"Over Weight &amp; Volume",IF($O53&gt;1,"Over Weight",IF($P53&gt;1,"Over Volume",IF($Q53&gt;='Settings'!$B$7,"Near Capacity","Within Capacity"))))))</f>
        <v/>
      </c>
      <c r="Z53" s="31">
        <f>IF($B53="","",IF(OR($T53="",$U53="",$V53=""),"Incomplete",IF($V53&gt;1,"Over Shift",IF($V53&gt;='Settings'!$B$8,"Near Shift Limit","Within Shift"))))</f>
        <v/>
      </c>
      <c r="AA53" s="31">
        <f>IF($B53="","",IF($F53="Canceled","Canceled",IF(OR($A53="",$C53="",$D53="",$E53="",$F53="",$G53="",$H53="",$I53="",$J53="",$K53="",$L53="",$U53="",IFERROR($U53=0,TRUE)),"Incomplete",IF(COUNTIF($B$6:$B$205,$B53)&gt;1,"Duplicate Route ID",IF(IFERROR(MATCH($D53,'Vehicles'!$A$6:$A$105,0),0)=0,"Vehicle Not Found",IF(IFERROR(INDEX('Vehicles'!$E$6:$E$105,MATCH($D53,'Vehicles'!$A$6:$A$105,0)),"No")&lt;&gt;"Yes","Inactive Vehicle",IF(AND(IFERROR($Q53&gt;1,FALSE),IFERROR($V53&gt;1,FALSE)),"Over Capacity &amp; Shift",IF(IFERROR($Q53&gt;1,FALSE),"Over Capacity",IF(IFERROR($V53&gt;1,FALSE),"Over Shift",IF(OR(IFERROR($Q53&gt;='Settings'!$B$7,FALSE),IFERROR($V53&gt;='Settings'!$B$8,FALSE)),"Review","Ready")))))))))))</f>
        <v/>
      </c>
      <c r="AB53" s="24" t="n"/>
    </row>
    <row r="54">
      <c r="A54" s="48" t="n"/>
      <c r="B54" s="23" t="n"/>
      <c r="C54" s="23" t="n"/>
      <c r="D54" s="23" t="n"/>
      <c r="E54" s="24" t="n"/>
      <c r="F54" s="23" t="n"/>
      <c r="G54" s="25" t="n"/>
      <c r="H54" s="25" t="n"/>
      <c r="I54" s="26" t="n"/>
      <c r="J54" s="49" t="n"/>
      <c r="K54" s="26" t="n"/>
      <c r="L54" s="26" t="n"/>
      <c r="M54" s="28">
        <f>IF($D54="","",IFERROR(INDEX('Vehicles'!$F$6:$F$105,MATCH($D54,'Vehicles'!$A$6:$A$105,0)),""))</f>
        <v/>
      </c>
      <c r="N54" s="28">
        <f>IF($D54="","",IFERROR(INDEX('Vehicles'!$G$6:$G$105,MATCH($D54,'Vehicles'!$A$6:$A$105,0)),""))</f>
        <v/>
      </c>
      <c r="O54" s="46">
        <f>IF(OR($K54="",$M54=""),"",IFERROR($K54/$M54,""))</f>
        <v/>
      </c>
      <c r="P54" s="46">
        <f>IF(OR($L54="",$N54=""),"",IFERROR($L54/$N54,""))</f>
        <v/>
      </c>
      <c r="Q54" s="46">
        <f>IF(OR($O54="",$P54=""),"",MAX($O54,$P54))</f>
        <v/>
      </c>
      <c r="R54" s="28">
        <f>IF(OR($M54="",$K54=""),"",$M54-$K54)</f>
        <v/>
      </c>
      <c r="S54" s="28">
        <f>IF(OR($N54="",$L54=""),"",$N54-$L54)</f>
        <v/>
      </c>
      <c r="T54" s="50">
        <f>IF(OR($I54="",$J54=""),"",IFERROR($J54/'Settings'!$B$5+$I54*'Settings'!$B$6/60,""))</f>
        <v/>
      </c>
      <c r="U54" s="50">
        <f>IF(OR($G54="",$H54=""),"",IFERROR(MOD($H54-$G54,1)*24,""))</f>
        <v/>
      </c>
      <c r="V54" s="46">
        <f>IF(OR($T54="",$U54=""),"",IFERROR($T54/$U54,""))</f>
        <v/>
      </c>
      <c r="W54" s="50">
        <f>IF(OR($J54="",$D54=""),"",IFERROR($J54/INDEX('Vehicles'!$I$6:$I$105,MATCH($D54,'Vehicles'!$A$6:$A$105,0)),""))</f>
        <v/>
      </c>
      <c r="X54" s="51">
        <f>IF($W54="","",IFERROR($W54*INDEX('Settings'!$H$6:$H$7,MATCH(INDEX('Vehicles'!$H$6:$H$105,MATCH($D54,'Vehicles'!$A$6:$A$105,0)),'Settings'!$G$6:$G$7,0)),""))</f>
        <v/>
      </c>
      <c r="Y54" s="31">
        <f>IF($B54="","",IF(OR($K54="",$L54="",$M54="",$N54=""),"Incomplete",IF(AND($O54&gt;1,$P54&gt;1),"Over Weight &amp; Volume",IF($O54&gt;1,"Over Weight",IF($P54&gt;1,"Over Volume",IF($Q54&gt;='Settings'!$B$7,"Near Capacity","Within Capacity"))))))</f>
        <v/>
      </c>
      <c r="Z54" s="31">
        <f>IF($B54="","",IF(OR($T54="",$U54="",$V54=""),"Incomplete",IF($V54&gt;1,"Over Shift",IF($V54&gt;='Settings'!$B$8,"Near Shift Limit","Within Shift"))))</f>
        <v/>
      </c>
      <c r="AA54" s="31">
        <f>IF($B54="","",IF($F54="Canceled","Canceled",IF(OR($A54="",$C54="",$D54="",$E54="",$F54="",$G54="",$H54="",$I54="",$J54="",$K54="",$L54="",$U54="",IFERROR($U54=0,TRUE)),"Incomplete",IF(COUNTIF($B$6:$B$205,$B54)&gt;1,"Duplicate Route ID",IF(IFERROR(MATCH($D54,'Vehicles'!$A$6:$A$105,0),0)=0,"Vehicle Not Found",IF(IFERROR(INDEX('Vehicles'!$E$6:$E$105,MATCH($D54,'Vehicles'!$A$6:$A$105,0)),"No")&lt;&gt;"Yes","Inactive Vehicle",IF(AND(IFERROR($Q54&gt;1,FALSE),IFERROR($V54&gt;1,FALSE)),"Over Capacity &amp; Shift",IF(IFERROR($Q54&gt;1,FALSE),"Over Capacity",IF(IFERROR($V54&gt;1,FALSE),"Over Shift",IF(OR(IFERROR($Q54&gt;='Settings'!$B$7,FALSE),IFERROR($V54&gt;='Settings'!$B$8,FALSE)),"Review","Ready")))))))))))</f>
        <v/>
      </c>
      <c r="AB54" s="24" t="n"/>
    </row>
    <row r="55">
      <c r="A55" s="48" t="n"/>
      <c r="B55" s="23" t="n"/>
      <c r="C55" s="23" t="n"/>
      <c r="D55" s="23" t="n"/>
      <c r="E55" s="24" t="n"/>
      <c r="F55" s="23" t="n"/>
      <c r="G55" s="25" t="n"/>
      <c r="H55" s="25" t="n"/>
      <c r="I55" s="26" t="n"/>
      <c r="J55" s="49" t="n"/>
      <c r="K55" s="26" t="n"/>
      <c r="L55" s="26" t="n"/>
      <c r="M55" s="28">
        <f>IF($D55="","",IFERROR(INDEX('Vehicles'!$F$6:$F$105,MATCH($D55,'Vehicles'!$A$6:$A$105,0)),""))</f>
        <v/>
      </c>
      <c r="N55" s="28">
        <f>IF($D55="","",IFERROR(INDEX('Vehicles'!$G$6:$G$105,MATCH($D55,'Vehicles'!$A$6:$A$105,0)),""))</f>
        <v/>
      </c>
      <c r="O55" s="46">
        <f>IF(OR($K55="",$M55=""),"",IFERROR($K55/$M55,""))</f>
        <v/>
      </c>
      <c r="P55" s="46">
        <f>IF(OR($L55="",$N55=""),"",IFERROR($L55/$N55,""))</f>
        <v/>
      </c>
      <c r="Q55" s="46">
        <f>IF(OR($O55="",$P55=""),"",MAX($O55,$P55))</f>
        <v/>
      </c>
      <c r="R55" s="28">
        <f>IF(OR($M55="",$K55=""),"",$M55-$K55)</f>
        <v/>
      </c>
      <c r="S55" s="28">
        <f>IF(OR($N55="",$L55=""),"",$N55-$L55)</f>
        <v/>
      </c>
      <c r="T55" s="50">
        <f>IF(OR($I55="",$J55=""),"",IFERROR($J55/'Settings'!$B$5+$I55*'Settings'!$B$6/60,""))</f>
        <v/>
      </c>
      <c r="U55" s="50">
        <f>IF(OR($G55="",$H55=""),"",IFERROR(MOD($H55-$G55,1)*24,""))</f>
        <v/>
      </c>
      <c r="V55" s="46">
        <f>IF(OR($T55="",$U55=""),"",IFERROR($T55/$U55,""))</f>
        <v/>
      </c>
      <c r="W55" s="50">
        <f>IF(OR($J55="",$D55=""),"",IFERROR($J55/INDEX('Vehicles'!$I$6:$I$105,MATCH($D55,'Vehicles'!$A$6:$A$105,0)),""))</f>
        <v/>
      </c>
      <c r="X55" s="51">
        <f>IF($W55="","",IFERROR($W55*INDEX('Settings'!$H$6:$H$7,MATCH(INDEX('Vehicles'!$H$6:$H$105,MATCH($D55,'Vehicles'!$A$6:$A$105,0)),'Settings'!$G$6:$G$7,0)),""))</f>
        <v/>
      </c>
      <c r="Y55" s="31">
        <f>IF($B55="","",IF(OR($K55="",$L55="",$M55="",$N55=""),"Incomplete",IF(AND($O55&gt;1,$P55&gt;1),"Over Weight &amp; Volume",IF($O55&gt;1,"Over Weight",IF($P55&gt;1,"Over Volume",IF($Q55&gt;='Settings'!$B$7,"Near Capacity","Within Capacity"))))))</f>
        <v/>
      </c>
      <c r="Z55" s="31">
        <f>IF($B55="","",IF(OR($T55="",$U55="",$V55=""),"Incomplete",IF($V55&gt;1,"Over Shift",IF($V55&gt;='Settings'!$B$8,"Near Shift Limit","Within Shift"))))</f>
        <v/>
      </c>
      <c r="AA55" s="31">
        <f>IF($B55="","",IF($F55="Canceled","Canceled",IF(OR($A55="",$C55="",$D55="",$E55="",$F55="",$G55="",$H55="",$I55="",$J55="",$K55="",$L55="",$U55="",IFERROR($U55=0,TRUE)),"Incomplete",IF(COUNTIF($B$6:$B$205,$B55)&gt;1,"Duplicate Route ID",IF(IFERROR(MATCH($D55,'Vehicles'!$A$6:$A$105,0),0)=0,"Vehicle Not Found",IF(IFERROR(INDEX('Vehicles'!$E$6:$E$105,MATCH($D55,'Vehicles'!$A$6:$A$105,0)),"No")&lt;&gt;"Yes","Inactive Vehicle",IF(AND(IFERROR($Q55&gt;1,FALSE),IFERROR($V55&gt;1,FALSE)),"Over Capacity &amp; Shift",IF(IFERROR($Q55&gt;1,FALSE),"Over Capacity",IF(IFERROR($V55&gt;1,FALSE),"Over Shift",IF(OR(IFERROR($Q55&gt;='Settings'!$B$7,FALSE),IFERROR($V55&gt;='Settings'!$B$8,FALSE)),"Review","Ready")))))))))))</f>
        <v/>
      </c>
      <c r="AB55" s="24" t="n"/>
    </row>
    <row r="56">
      <c r="A56" s="48" t="n"/>
      <c r="B56" s="23" t="n"/>
      <c r="C56" s="23" t="n"/>
      <c r="D56" s="23" t="n"/>
      <c r="E56" s="24" t="n"/>
      <c r="F56" s="23" t="n"/>
      <c r="G56" s="25" t="n"/>
      <c r="H56" s="25" t="n"/>
      <c r="I56" s="26" t="n"/>
      <c r="J56" s="49" t="n"/>
      <c r="K56" s="26" t="n"/>
      <c r="L56" s="26" t="n"/>
      <c r="M56" s="28">
        <f>IF($D56="","",IFERROR(INDEX('Vehicles'!$F$6:$F$105,MATCH($D56,'Vehicles'!$A$6:$A$105,0)),""))</f>
        <v/>
      </c>
      <c r="N56" s="28">
        <f>IF($D56="","",IFERROR(INDEX('Vehicles'!$G$6:$G$105,MATCH($D56,'Vehicles'!$A$6:$A$105,0)),""))</f>
        <v/>
      </c>
      <c r="O56" s="46">
        <f>IF(OR($K56="",$M56=""),"",IFERROR($K56/$M56,""))</f>
        <v/>
      </c>
      <c r="P56" s="46">
        <f>IF(OR($L56="",$N56=""),"",IFERROR($L56/$N56,""))</f>
        <v/>
      </c>
      <c r="Q56" s="46">
        <f>IF(OR($O56="",$P56=""),"",MAX($O56,$P56))</f>
        <v/>
      </c>
      <c r="R56" s="28">
        <f>IF(OR($M56="",$K56=""),"",$M56-$K56)</f>
        <v/>
      </c>
      <c r="S56" s="28">
        <f>IF(OR($N56="",$L56=""),"",$N56-$L56)</f>
        <v/>
      </c>
      <c r="T56" s="50">
        <f>IF(OR($I56="",$J56=""),"",IFERROR($J56/'Settings'!$B$5+$I56*'Settings'!$B$6/60,""))</f>
        <v/>
      </c>
      <c r="U56" s="50">
        <f>IF(OR($G56="",$H56=""),"",IFERROR(MOD($H56-$G56,1)*24,""))</f>
        <v/>
      </c>
      <c r="V56" s="46">
        <f>IF(OR($T56="",$U56=""),"",IFERROR($T56/$U56,""))</f>
        <v/>
      </c>
      <c r="W56" s="50">
        <f>IF(OR($J56="",$D56=""),"",IFERROR($J56/INDEX('Vehicles'!$I$6:$I$105,MATCH($D56,'Vehicles'!$A$6:$A$105,0)),""))</f>
        <v/>
      </c>
      <c r="X56" s="51">
        <f>IF($W56="","",IFERROR($W56*INDEX('Settings'!$H$6:$H$7,MATCH(INDEX('Vehicles'!$H$6:$H$105,MATCH($D56,'Vehicles'!$A$6:$A$105,0)),'Settings'!$G$6:$G$7,0)),""))</f>
        <v/>
      </c>
      <c r="Y56" s="31">
        <f>IF($B56="","",IF(OR($K56="",$L56="",$M56="",$N56=""),"Incomplete",IF(AND($O56&gt;1,$P56&gt;1),"Over Weight &amp; Volume",IF($O56&gt;1,"Over Weight",IF($P56&gt;1,"Over Volume",IF($Q56&gt;='Settings'!$B$7,"Near Capacity","Within Capacity"))))))</f>
        <v/>
      </c>
      <c r="Z56" s="31">
        <f>IF($B56="","",IF(OR($T56="",$U56="",$V56=""),"Incomplete",IF($V56&gt;1,"Over Shift",IF($V56&gt;='Settings'!$B$8,"Near Shift Limit","Within Shift"))))</f>
        <v/>
      </c>
      <c r="AA56" s="31">
        <f>IF($B56="","",IF($F56="Canceled","Canceled",IF(OR($A56="",$C56="",$D56="",$E56="",$F56="",$G56="",$H56="",$I56="",$J56="",$K56="",$L56="",$U56="",IFERROR($U56=0,TRUE)),"Incomplete",IF(COUNTIF($B$6:$B$205,$B56)&gt;1,"Duplicate Route ID",IF(IFERROR(MATCH($D56,'Vehicles'!$A$6:$A$105,0),0)=0,"Vehicle Not Found",IF(IFERROR(INDEX('Vehicles'!$E$6:$E$105,MATCH($D56,'Vehicles'!$A$6:$A$105,0)),"No")&lt;&gt;"Yes","Inactive Vehicle",IF(AND(IFERROR($Q56&gt;1,FALSE),IFERROR($V56&gt;1,FALSE)),"Over Capacity &amp; Shift",IF(IFERROR($Q56&gt;1,FALSE),"Over Capacity",IF(IFERROR($V56&gt;1,FALSE),"Over Shift",IF(OR(IFERROR($Q56&gt;='Settings'!$B$7,FALSE),IFERROR($V56&gt;='Settings'!$B$8,FALSE)),"Review","Ready")))))))))))</f>
        <v/>
      </c>
      <c r="AB56" s="24" t="n"/>
    </row>
    <row r="57">
      <c r="A57" s="48" t="n"/>
      <c r="B57" s="23" t="n"/>
      <c r="C57" s="23" t="n"/>
      <c r="D57" s="23" t="n"/>
      <c r="E57" s="24" t="n"/>
      <c r="F57" s="23" t="n"/>
      <c r="G57" s="25" t="n"/>
      <c r="H57" s="25" t="n"/>
      <c r="I57" s="26" t="n"/>
      <c r="J57" s="49" t="n"/>
      <c r="K57" s="26" t="n"/>
      <c r="L57" s="26" t="n"/>
      <c r="M57" s="28">
        <f>IF($D57="","",IFERROR(INDEX('Vehicles'!$F$6:$F$105,MATCH($D57,'Vehicles'!$A$6:$A$105,0)),""))</f>
        <v/>
      </c>
      <c r="N57" s="28">
        <f>IF($D57="","",IFERROR(INDEX('Vehicles'!$G$6:$G$105,MATCH($D57,'Vehicles'!$A$6:$A$105,0)),""))</f>
        <v/>
      </c>
      <c r="O57" s="46">
        <f>IF(OR($K57="",$M57=""),"",IFERROR($K57/$M57,""))</f>
        <v/>
      </c>
      <c r="P57" s="46">
        <f>IF(OR($L57="",$N57=""),"",IFERROR($L57/$N57,""))</f>
        <v/>
      </c>
      <c r="Q57" s="46">
        <f>IF(OR($O57="",$P57=""),"",MAX($O57,$P57))</f>
        <v/>
      </c>
      <c r="R57" s="28">
        <f>IF(OR($M57="",$K57=""),"",$M57-$K57)</f>
        <v/>
      </c>
      <c r="S57" s="28">
        <f>IF(OR($N57="",$L57=""),"",$N57-$L57)</f>
        <v/>
      </c>
      <c r="T57" s="50">
        <f>IF(OR($I57="",$J57=""),"",IFERROR($J57/'Settings'!$B$5+$I57*'Settings'!$B$6/60,""))</f>
        <v/>
      </c>
      <c r="U57" s="50">
        <f>IF(OR($G57="",$H57=""),"",IFERROR(MOD($H57-$G57,1)*24,""))</f>
        <v/>
      </c>
      <c r="V57" s="46">
        <f>IF(OR($T57="",$U57=""),"",IFERROR($T57/$U57,""))</f>
        <v/>
      </c>
      <c r="W57" s="50">
        <f>IF(OR($J57="",$D57=""),"",IFERROR($J57/INDEX('Vehicles'!$I$6:$I$105,MATCH($D57,'Vehicles'!$A$6:$A$105,0)),""))</f>
        <v/>
      </c>
      <c r="X57" s="51">
        <f>IF($W57="","",IFERROR($W57*INDEX('Settings'!$H$6:$H$7,MATCH(INDEX('Vehicles'!$H$6:$H$105,MATCH($D57,'Vehicles'!$A$6:$A$105,0)),'Settings'!$G$6:$G$7,0)),""))</f>
        <v/>
      </c>
      <c r="Y57" s="31">
        <f>IF($B57="","",IF(OR($K57="",$L57="",$M57="",$N57=""),"Incomplete",IF(AND($O57&gt;1,$P57&gt;1),"Over Weight &amp; Volume",IF($O57&gt;1,"Over Weight",IF($P57&gt;1,"Over Volume",IF($Q57&gt;='Settings'!$B$7,"Near Capacity","Within Capacity"))))))</f>
        <v/>
      </c>
      <c r="Z57" s="31">
        <f>IF($B57="","",IF(OR($T57="",$U57="",$V57=""),"Incomplete",IF($V57&gt;1,"Over Shift",IF($V57&gt;='Settings'!$B$8,"Near Shift Limit","Within Shift"))))</f>
        <v/>
      </c>
      <c r="AA57" s="31">
        <f>IF($B57="","",IF($F57="Canceled","Canceled",IF(OR($A57="",$C57="",$D57="",$E57="",$F57="",$G57="",$H57="",$I57="",$J57="",$K57="",$L57="",$U57="",IFERROR($U57=0,TRUE)),"Incomplete",IF(COUNTIF($B$6:$B$205,$B57)&gt;1,"Duplicate Route ID",IF(IFERROR(MATCH($D57,'Vehicles'!$A$6:$A$105,0),0)=0,"Vehicle Not Found",IF(IFERROR(INDEX('Vehicles'!$E$6:$E$105,MATCH($D57,'Vehicles'!$A$6:$A$105,0)),"No")&lt;&gt;"Yes","Inactive Vehicle",IF(AND(IFERROR($Q57&gt;1,FALSE),IFERROR($V57&gt;1,FALSE)),"Over Capacity &amp; Shift",IF(IFERROR($Q57&gt;1,FALSE),"Over Capacity",IF(IFERROR($V57&gt;1,FALSE),"Over Shift",IF(OR(IFERROR($Q57&gt;='Settings'!$B$7,FALSE),IFERROR($V57&gt;='Settings'!$B$8,FALSE)),"Review","Ready")))))))))))</f>
        <v/>
      </c>
      <c r="AB57" s="24" t="n"/>
    </row>
    <row r="58">
      <c r="A58" s="48" t="n"/>
      <c r="B58" s="23" t="n"/>
      <c r="C58" s="23" t="n"/>
      <c r="D58" s="23" t="n"/>
      <c r="E58" s="24" t="n"/>
      <c r="F58" s="23" t="n"/>
      <c r="G58" s="25" t="n"/>
      <c r="H58" s="25" t="n"/>
      <c r="I58" s="26" t="n"/>
      <c r="J58" s="49" t="n"/>
      <c r="K58" s="26" t="n"/>
      <c r="L58" s="26" t="n"/>
      <c r="M58" s="28">
        <f>IF($D58="","",IFERROR(INDEX('Vehicles'!$F$6:$F$105,MATCH($D58,'Vehicles'!$A$6:$A$105,0)),""))</f>
        <v/>
      </c>
      <c r="N58" s="28">
        <f>IF($D58="","",IFERROR(INDEX('Vehicles'!$G$6:$G$105,MATCH($D58,'Vehicles'!$A$6:$A$105,0)),""))</f>
        <v/>
      </c>
      <c r="O58" s="46">
        <f>IF(OR($K58="",$M58=""),"",IFERROR($K58/$M58,""))</f>
        <v/>
      </c>
      <c r="P58" s="46">
        <f>IF(OR($L58="",$N58=""),"",IFERROR($L58/$N58,""))</f>
        <v/>
      </c>
      <c r="Q58" s="46">
        <f>IF(OR($O58="",$P58=""),"",MAX($O58,$P58))</f>
        <v/>
      </c>
      <c r="R58" s="28">
        <f>IF(OR($M58="",$K58=""),"",$M58-$K58)</f>
        <v/>
      </c>
      <c r="S58" s="28">
        <f>IF(OR($N58="",$L58=""),"",$N58-$L58)</f>
        <v/>
      </c>
      <c r="T58" s="50">
        <f>IF(OR($I58="",$J58=""),"",IFERROR($J58/'Settings'!$B$5+$I58*'Settings'!$B$6/60,""))</f>
        <v/>
      </c>
      <c r="U58" s="50">
        <f>IF(OR($G58="",$H58=""),"",IFERROR(MOD($H58-$G58,1)*24,""))</f>
        <v/>
      </c>
      <c r="V58" s="46">
        <f>IF(OR($T58="",$U58=""),"",IFERROR($T58/$U58,""))</f>
        <v/>
      </c>
      <c r="W58" s="50">
        <f>IF(OR($J58="",$D58=""),"",IFERROR($J58/INDEX('Vehicles'!$I$6:$I$105,MATCH($D58,'Vehicles'!$A$6:$A$105,0)),""))</f>
        <v/>
      </c>
      <c r="X58" s="51">
        <f>IF($W58="","",IFERROR($W58*INDEX('Settings'!$H$6:$H$7,MATCH(INDEX('Vehicles'!$H$6:$H$105,MATCH($D58,'Vehicles'!$A$6:$A$105,0)),'Settings'!$G$6:$G$7,0)),""))</f>
        <v/>
      </c>
      <c r="Y58" s="31">
        <f>IF($B58="","",IF(OR($K58="",$L58="",$M58="",$N58=""),"Incomplete",IF(AND($O58&gt;1,$P58&gt;1),"Over Weight &amp; Volume",IF($O58&gt;1,"Over Weight",IF($P58&gt;1,"Over Volume",IF($Q58&gt;='Settings'!$B$7,"Near Capacity","Within Capacity"))))))</f>
        <v/>
      </c>
      <c r="Z58" s="31">
        <f>IF($B58="","",IF(OR($T58="",$U58="",$V58=""),"Incomplete",IF($V58&gt;1,"Over Shift",IF($V58&gt;='Settings'!$B$8,"Near Shift Limit","Within Shift"))))</f>
        <v/>
      </c>
      <c r="AA58" s="31">
        <f>IF($B58="","",IF($F58="Canceled","Canceled",IF(OR($A58="",$C58="",$D58="",$E58="",$F58="",$G58="",$H58="",$I58="",$J58="",$K58="",$L58="",$U58="",IFERROR($U58=0,TRUE)),"Incomplete",IF(COUNTIF($B$6:$B$205,$B58)&gt;1,"Duplicate Route ID",IF(IFERROR(MATCH($D58,'Vehicles'!$A$6:$A$105,0),0)=0,"Vehicle Not Found",IF(IFERROR(INDEX('Vehicles'!$E$6:$E$105,MATCH($D58,'Vehicles'!$A$6:$A$105,0)),"No")&lt;&gt;"Yes","Inactive Vehicle",IF(AND(IFERROR($Q58&gt;1,FALSE),IFERROR($V58&gt;1,FALSE)),"Over Capacity &amp; Shift",IF(IFERROR($Q58&gt;1,FALSE),"Over Capacity",IF(IFERROR($V58&gt;1,FALSE),"Over Shift",IF(OR(IFERROR($Q58&gt;='Settings'!$B$7,FALSE),IFERROR($V58&gt;='Settings'!$B$8,FALSE)),"Review","Ready")))))))))))</f>
        <v/>
      </c>
      <c r="AB58" s="24" t="n"/>
    </row>
    <row r="59">
      <c r="A59" s="48" t="n"/>
      <c r="B59" s="23" t="n"/>
      <c r="C59" s="23" t="n"/>
      <c r="D59" s="23" t="n"/>
      <c r="E59" s="24" t="n"/>
      <c r="F59" s="23" t="n"/>
      <c r="G59" s="25" t="n"/>
      <c r="H59" s="25" t="n"/>
      <c r="I59" s="26" t="n"/>
      <c r="J59" s="49" t="n"/>
      <c r="K59" s="26" t="n"/>
      <c r="L59" s="26" t="n"/>
      <c r="M59" s="28">
        <f>IF($D59="","",IFERROR(INDEX('Vehicles'!$F$6:$F$105,MATCH($D59,'Vehicles'!$A$6:$A$105,0)),""))</f>
        <v/>
      </c>
      <c r="N59" s="28">
        <f>IF($D59="","",IFERROR(INDEX('Vehicles'!$G$6:$G$105,MATCH($D59,'Vehicles'!$A$6:$A$105,0)),""))</f>
        <v/>
      </c>
      <c r="O59" s="46">
        <f>IF(OR($K59="",$M59=""),"",IFERROR($K59/$M59,""))</f>
        <v/>
      </c>
      <c r="P59" s="46">
        <f>IF(OR($L59="",$N59=""),"",IFERROR($L59/$N59,""))</f>
        <v/>
      </c>
      <c r="Q59" s="46">
        <f>IF(OR($O59="",$P59=""),"",MAX($O59,$P59))</f>
        <v/>
      </c>
      <c r="R59" s="28">
        <f>IF(OR($M59="",$K59=""),"",$M59-$K59)</f>
        <v/>
      </c>
      <c r="S59" s="28">
        <f>IF(OR($N59="",$L59=""),"",$N59-$L59)</f>
        <v/>
      </c>
      <c r="T59" s="50">
        <f>IF(OR($I59="",$J59=""),"",IFERROR($J59/'Settings'!$B$5+$I59*'Settings'!$B$6/60,""))</f>
        <v/>
      </c>
      <c r="U59" s="50">
        <f>IF(OR($G59="",$H59=""),"",IFERROR(MOD($H59-$G59,1)*24,""))</f>
        <v/>
      </c>
      <c r="V59" s="46">
        <f>IF(OR($T59="",$U59=""),"",IFERROR($T59/$U59,""))</f>
        <v/>
      </c>
      <c r="W59" s="50">
        <f>IF(OR($J59="",$D59=""),"",IFERROR($J59/INDEX('Vehicles'!$I$6:$I$105,MATCH($D59,'Vehicles'!$A$6:$A$105,0)),""))</f>
        <v/>
      </c>
      <c r="X59" s="51">
        <f>IF($W59="","",IFERROR($W59*INDEX('Settings'!$H$6:$H$7,MATCH(INDEX('Vehicles'!$H$6:$H$105,MATCH($D59,'Vehicles'!$A$6:$A$105,0)),'Settings'!$G$6:$G$7,0)),""))</f>
        <v/>
      </c>
      <c r="Y59" s="31">
        <f>IF($B59="","",IF(OR($K59="",$L59="",$M59="",$N59=""),"Incomplete",IF(AND($O59&gt;1,$P59&gt;1),"Over Weight &amp; Volume",IF($O59&gt;1,"Over Weight",IF($P59&gt;1,"Over Volume",IF($Q59&gt;='Settings'!$B$7,"Near Capacity","Within Capacity"))))))</f>
        <v/>
      </c>
      <c r="Z59" s="31">
        <f>IF($B59="","",IF(OR($T59="",$U59="",$V59=""),"Incomplete",IF($V59&gt;1,"Over Shift",IF($V59&gt;='Settings'!$B$8,"Near Shift Limit","Within Shift"))))</f>
        <v/>
      </c>
      <c r="AA59" s="31">
        <f>IF($B59="","",IF($F59="Canceled","Canceled",IF(OR($A59="",$C59="",$D59="",$E59="",$F59="",$G59="",$H59="",$I59="",$J59="",$K59="",$L59="",$U59="",IFERROR($U59=0,TRUE)),"Incomplete",IF(COUNTIF($B$6:$B$205,$B59)&gt;1,"Duplicate Route ID",IF(IFERROR(MATCH($D59,'Vehicles'!$A$6:$A$105,0),0)=0,"Vehicle Not Found",IF(IFERROR(INDEX('Vehicles'!$E$6:$E$105,MATCH($D59,'Vehicles'!$A$6:$A$105,0)),"No")&lt;&gt;"Yes","Inactive Vehicle",IF(AND(IFERROR($Q59&gt;1,FALSE),IFERROR($V59&gt;1,FALSE)),"Over Capacity &amp; Shift",IF(IFERROR($Q59&gt;1,FALSE),"Over Capacity",IF(IFERROR($V59&gt;1,FALSE),"Over Shift",IF(OR(IFERROR($Q59&gt;='Settings'!$B$7,FALSE),IFERROR($V59&gt;='Settings'!$B$8,FALSE)),"Review","Ready")))))))))))</f>
        <v/>
      </c>
      <c r="AB59" s="24" t="n"/>
    </row>
    <row r="60">
      <c r="A60" s="48" t="n"/>
      <c r="B60" s="23" t="n"/>
      <c r="C60" s="23" t="n"/>
      <c r="D60" s="23" t="n"/>
      <c r="E60" s="24" t="n"/>
      <c r="F60" s="23" t="n"/>
      <c r="G60" s="25" t="n"/>
      <c r="H60" s="25" t="n"/>
      <c r="I60" s="26" t="n"/>
      <c r="J60" s="49" t="n"/>
      <c r="K60" s="26" t="n"/>
      <c r="L60" s="26" t="n"/>
      <c r="M60" s="28">
        <f>IF($D60="","",IFERROR(INDEX('Vehicles'!$F$6:$F$105,MATCH($D60,'Vehicles'!$A$6:$A$105,0)),""))</f>
        <v/>
      </c>
      <c r="N60" s="28">
        <f>IF($D60="","",IFERROR(INDEX('Vehicles'!$G$6:$G$105,MATCH($D60,'Vehicles'!$A$6:$A$105,0)),""))</f>
        <v/>
      </c>
      <c r="O60" s="46">
        <f>IF(OR($K60="",$M60=""),"",IFERROR($K60/$M60,""))</f>
        <v/>
      </c>
      <c r="P60" s="46">
        <f>IF(OR($L60="",$N60=""),"",IFERROR($L60/$N60,""))</f>
        <v/>
      </c>
      <c r="Q60" s="46">
        <f>IF(OR($O60="",$P60=""),"",MAX($O60,$P60))</f>
        <v/>
      </c>
      <c r="R60" s="28">
        <f>IF(OR($M60="",$K60=""),"",$M60-$K60)</f>
        <v/>
      </c>
      <c r="S60" s="28">
        <f>IF(OR($N60="",$L60=""),"",$N60-$L60)</f>
        <v/>
      </c>
      <c r="T60" s="50">
        <f>IF(OR($I60="",$J60=""),"",IFERROR($J60/'Settings'!$B$5+$I60*'Settings'!$B$6/60,""))</f>
        <v/>
      </c>
      <c r="U60" s="50">
        <f>IF(OR($G60="",$H60=""),"",IFERROR(MOD($H60-$G60,1)*24,""))</f>
        <v/>
      </c>
      <c r="V60" s="46">
        <f>IF(OR($T60="",$U60=""),"",IFERROR($T60/$U60,""))</f>
        <v/>
      </c>
      <c r="W60" s="50">
        <f>IF(OR($J60="",$D60=""),"",IFERROR($J60/INDEX('Vehicles'!$I$6:$I$105,MATCH($D60,'Vehicles'!$A$6:$A$105,0)),""))</f>
        <v/>
      </c>
      <c r="X60" s="51">
        <f>IF($W60="","",IFERROR($W60*INDEX('Settings'!$H$6:$H$7,MATCH(INDEX('Vehicles'!$H$6:$H$105,MATCH($D60,'Vehicles'!$A$6:$A$105,0)),'Settings'!$G$6:$G$7,0)),""))</f>
        <v/>
      </c>
      <c r="Y60" s="31">
        <f>IF($B60="","",IF(OR($K60="",$L60="",$M60="",$N60=""),"Incomplete",IF(AND($O60&gt;1,$P60&gt;1),"Over Weight &amp; Volume",IF($O60&gt;1,"Over Weight",IF($P60&gt;1,"Over Volume",IF($Q60&gt;='Settings'!$B$7,"Near Capacity","Within Capacity"))))))</f>
        <v/>
      </c>
      <c r="Z60" s="31">
        <f>IF($B60="","",IF(OR($T60="",$U60="",$V60=""),"Incomplete",IF($V60&gt;1,"Over Shift",IF($V60&gt;='Settings'!$B$8,"Near Shift Limit","Within Shift"))))</f>
        <v/>
      </c>
      <c r="AA60" s="31">
        <f>IF($B60="","",IF($F60="Canceled","Canceled",IF(OR($A60="",$C60="",$D60="",$E60="",$F60="",$G60="",$H60="",$I60="",$J60="",$K60="",$L60="",$U60="",IFERROR($U60=0,TRUE)),"Incomplete",IF(COUNTIF($B$6:$B$205,$B60)&gt;1,"Duplicate Route ID",IF(IFERROR(MATCH($D60,'Vehicles'!$A$6:$A$105,0),0)=0,"Vehicle Not Found",IF(IFERROR(INDEX('Vehicles'!$E$6:$E$105,MATCH($D60,'Vehicles'!$A$6:$A$105,0)),"No")&lt;&gt;"Yes","Inactive Vehicle",IF(AND(IFERROR($Q60&gt;1,FALSE),IFERROR($V60&gt;1,FALSE)),"Over Capacity &amp; Shift",IF(IFERROR($Q60&gt;1,FALSE),"Over Capacity",IF(IFERROR($V60&gt;1,FALSE),"Over Shift",IF(OR(IFERROR($Q60&gt;='Settings'!$B$7,FALSE),IFERROR($V60&gt;='Settings'!$B$8,FALSE)),"Review","Ready")))))))))))</f>
        <v/>
      </c>
      <c r="AB60" s="24" t="n"/>
    </row>
    <row r="61">
      <c r="A61" s="48" t="n"/>
      <c r="B61" s="23" t="n"/>
      <c r="C61" s="23" t="n"/>
      <c r="D61" s="23" t="n"/>
      <c r="E61" s="24" t="n"/>
      <c r="F61" s="23" t="n"/>
      <c r="G61" s="25" t="n"/>
      <c r="H61" s="25" t="n"/>
      <c r="I61" s="26" t="n"/>
      <c r="J61" s="49" t="n"/>
      <c r="K61" s="26" t="n"/>
      <c r="L61" s="26" t="n"/>
      <c r="M61" s="28">
        <f>IF($D61="","",IFERROR(INDEX('Vehicles'!$F$6:$F$105,MATCH($D61,'Vehicles'!$A$6:$A$105,0)),""))</f>
        <v/>
      </c>
      <c r="N61" s="28">
        <f>IF($D61="","",IFERROR(INDEX('Vehicles'!$G$6:$G$105,MATCH($D61,'Vehicles'!$A$6:$A$105,0)),""))</f>
        <v/>
      </c>
      <c r="O61" s="46">
        <f>IF(OR($K61="",$M61=""),"",IFERROR($K61/$M61,""))</f>
        <v/>
      </c>
      <c r="P61" s="46">
        <f>IF(OR($L61="",$N61=""),"",IFERROR($L61/$N61,""))</f>
        <v/>
      </c>
      <c r="Q61" s="46">
        <f>IF(OR($O61="",$P61=""),"",MAX($O61,$P61))</f>
        <v/>
      </c>
      <c r="R61" s="28">
        <f>IF(OR($M61="",$K61=""),"",$M61-$K61)</f>
        <v/>
      </c>
      <c r="S61" s="28">
        <f>IF(OR($N61="",$L61=""),"",$N61-$L61)</f>
        <v/>
      </c>
      <c r="T61" s="50">
        <f>IF(OR($I61="",$J61=""),"",IFERROR($J61/'Settings'!$B$5+$I61*'Settings'!$B$6/60,""))</f>
        <v/>
      </c>
      <c r="U61" s="50">
        <f>IF(OR($G61="",$H61=""),"",IFERROR(MOD($H61-$G61,1)*24,""))</f>
        <v/>
      </c>
      <c r="V61" s="46">
        <f>IF(OR($T61="",$U61=""),"",IFERROR($T61/$U61,""))</f>
        <v/>
      </c>
      <c r="W61" s="50">
        <f>IF(OR($J61="",$D61=""),"",IFERROR($J61/INDEX('Vehicles'!$I$6:$I$105,MATCH($D61,'Vehicles'!$A$6:$A$105,0)),""))</f>
        <v/>
      </c>
      <c r="X61" s="51">
        <f>IF($W61="","",IFERROR($W61*INDEX('Settings'!$H$6:$H$7,MATCH(INDEX('Vehicles'!$H$6:$H$105,MATCH($D61,'Vehicles'!$A$6:$A$105,0)),'Settings'!$G$6:$G$7,0)),""))</f>
        <v/>
      </c>
      <c r="Y61" s="31">
        <f>IF($B61="","",IF(OR($K61="",$L61="",$M61="",$N61=""),"Incomplete",IF(AND($O61&gt;1,$P61&gt;1),"Over Weight &amp; Volume",IF($O61&gt;1,"Over Weight",IF($P61&gt;1,"Over Volume",IF($Q61&gt;='Settings'!$B$7,"Near Capacity","Within Capacity"))))))</f>
        <v/>
      </c>
      <c r="Z61" s="31">
        <f>IF($B61="","",IF(OR($T61="",$U61="",$V61=""),"Incomplete",IF($V61&gt;1,"Over Shift",IF($V61&gt;='Settings'!$B$8,"Near Shift Limit","Within Shift"))))</f>
        <v/>
      </c>
      <c r="AA61" s="31">
        <f>IF($B61="","",IF($F61="Canceled","Canceled",IF(OR($A61="",$C61="",$D61="",$E61="",$F61="",$G61="",$H61="",$I61="",$J61="",$K61="",$L61="",$U61="",IFERROR($U61=0,TRUE)),"Incomplete",IF(COUNTIF($B$6:$B$205,$B61)&gt;1,"Duplicate Route ID",IF(IFERROR(MATCH($D61,'Vehicles'!$A$6:$A$105,0),0)=0,"Vehicle Not Found",IF(IFERROR(INDEX('Vehicles'!$E$6:$E$105,MATCH($D61,'Vehicles'!$A$6:$A$105,0)),"No")&lt;&gt;"Yes","Inactive Vehicle",IF(AND(IFERROR($Q61&gt;1,FALSE),IFERROR($V61&gt;1,FALSE)),"Over Capacity &amp; Shift",IF(IFERROR($Q61&gt;1,FALSE),"Over Capacity",IF(IFERROR($V61&gt;1,FALSE),"Over Shift",IF(OR(IFERROR($Q61&gt;='Settings'!$B$7,FALSE),IFERROR($V61&gt;='Settings'!$B$8,FALSE)),"Review","Ready")))))))))))</f>
        <v/>
      </c>
      <c r="AB61" s="24" t="n"/>
    </row>
    <row r="62">
      <c r="A62" s="48" t="n"/>
      <c r="B62" s="23" t="n"/>
      <c r="C62" s="23" t="n"/>
      <c r="D62" s="23" t="n"/>
      <c r="E62" s="24" t="n"/>
      <c r="F62" s="23" t="n"/>
      <c r="G62" s="25" t="n"/>
      <c r="H62" s="25" t="n"/>
      <c r="I62" s="26" t="n"/>
      <c r="J62" s="49" t="n"/>
      <c r="K62" s="26" t="n"/>
      <c r="L62" s="26" t="n"/>
      <c r="M62" s="28">
        <f>IF($D62="","",IFERROR(INDEX('Vehicles'!$F$6:$F$105,MATCH($D62,'Vehicles'!$A$6:$A$105,0)),""))</f>
        <v/>
      </c>
      <c r="N62" s="28">
        <f>IF($D62="","",IFERROR(INDEX('Vehicles'!$G$6:$G$105,MATCH($D62,'Vehicles'!$A$6:$A$105,0)),""))</f>
        <v/>
      </c>
      <c r="O62" s="46">
        <f>IF(OR($K62="",$M62=""),"",IFERROR($K62/$M62,""))</f>
        <v/>
      </c>
      <c r="P62" s="46">
        <f>IF(OR($L62="",$N62=""),"",IFERROR($L62/$N62,""))</f>
        <v/>
      </c>
      <c r="Q62" s="46">
        <f>IF(OR($O62="",$P62=""),"",MAX($O62,$P62))</f>
        <v/>
      </c>
      <c r="R62" s="28">
        <f>IF(OR($M62="",$K62=""),"",$M62-$K62)</f>
        <v/>
      </c>
      <c r="S62" s="28">
        <f>IF(OR($N62="",$L62=""),"",$N62-$L62)</f>
        <v/>
      </c>
      <c r="T62" s="50">
        <f>IF(OR($I62="",$J62=""),"",IFERROR($J62/'Settings'!$B$5+$I62*'Settings'!$B$6/60,""))</f>
        <v/>
      </c>
      <c r="U62" s="50">
        <f>IF(OR($G62="",$H62=""),"",IFERROR(MOD($H62-$G62,1)*24,""))</f>
        <v/>
      </c>
      <c r="V62" s="46">
        <f>IF(OR($T62="",$U62=""),"",IFERROR($T62/$U62,""))</f>
        <v/>
      </c>
      <c r="W62" s="50">
        <f>IF(OR($J62="",$D62=""),"",IFERROR($J62/INDEX('Vehicles'!$I$6:$I$105,MATCH($D62,'Vehicles'!$A$6:$A$105,0)),""))</f>
        <v/>
      </c>
      <c r="X62" s="51">
        <f>IF($W62="","",IFERROR($W62*INDEX('Settings'!$H$6:$H$7,MATCH(INDEX('Vehicles'!$H$6:$H$105,MATCH($D62,'Vehicles'!$A$6:$A$105,0)),'Settings'!$G$6:$G$7,0)),""))</f>
        <v/>
      </c>
      <c r="Y62" s="31">
        <f>IF($B62="","",IF(OR($K62="",$L62="",$M62="",$N62=""),"Incomplete",IF(AND($O62&gt;1,$P62&gt;1),"Over Weight &amp; Volume",IF($O62&gt;1,"Over Weight",IF($P62&gt;1,"Over Volume",IF($Q62&gt;='Settings'!$B$7,"Near Capacity","Within Capacity"))))))</f>
        <v/>
      </c>
      <c r="Z62" s="31">
        <f>IF($B62="","",IF(OR($T62="",$U62="",$V62=""),"Incomplete",IF($V62&gt;1,"Over Shift",IF($V62&gt;='Settings'!$B$8,"Near Shift Limit","Within Shift"))))</f>
        <v/>
      </c>
      <c r="AA62" s="31">
        <f>IF($B62="","",IF($F62="Canceled","Canceled",IF(OR($A62="",$C62="",$D62="",$E62="",$F62="",$G62="",$H62="",$I62="",$J62="",$K62="",$L62="",$U62="",IFERROR($U62=0,TRUE)),"Incomplete",IF(COUNTIF($B$6:$B$205,$B62)&gt;1,"Duplicate Route ID",IF(IFERROR(MATCH($D62,'Vehicles'!$A$6:$A$105,0),0)=0,"Vehicle Not Found",IF(IFERROR(INDEX('Vehicles'!$E$6:$E$105,MATCH($D62,'Vehicles'!$A$6:$A$105,0)),"No")&lt;&gt;"Yes","Inactive Vehicle",IF(AND(IFERROR($Q62&gt;1,FALSE),IFERROR($V62&gt;1,FALSE)),"Over Capacity &amp; Shift",IF(IFERROR($Q62&gt;1,FALSE),"Over Capacity",IF(IFERROR($V62&gt;1,FALSE),"Over Shift",IF(OR(IFERROR($Q62&gt;='Settings'!$B$7,FALSE),IFERROR($V62&gt;='Settings'!$B$8,FALSE)),"Review","Ready")))))))))))</f>
        <v/>
      </c>
      <c r="AB62" s="24" t="n"/>
    </row>
    <row r="63">
      <c r="A63" s="48" t="n"/>
      <c r="B63" s="23" t="n"/>
      <c r="C63" s="23" t="n"/>
      <c r="D63" s="23" t="n"/>
      <c r="E63" s="24" t="n"/>
      <c r="F63" s="23" t="n"/>
      <c r="G63" s="25" t="n"/>
      <c r="H63" s="25" t="n"/>
      <c r="I63" s="26" t="n"/>
      <c r="J63" s="49" t="n"/>
      <c r="K63" s="26" t="n"/>
      <c r="L63" s="26" t="n"/>
      <c r="M63" s="28">
        <f>IF($D63="","",IFERROR(INDEX('Vehicles'!$F$6:$F$105,MATCH($D63,'Vehicles'!$A$6:$A$105,0)),""))</f>
        <v/>
      </c>
      <c r="N63" s="28">
        <f>IF($D63="","",IFERROR(INDEX('Vehicles'!$G$6:$G$105,MATCH($D63,'Vehicles'!$A$6:$A$105,0)),""))</f>
        <v/>
      </c>
      <c r="O63" s="46">
        <f>IF(OR($K63="",$M63=""),"",IFERROR($K63/$M63,""))</f>
        <v/>
      </c>
      <c r="P63" s="46">
        <f>IF(OR($L63="",$N63=""),"",IFERROR($L63/$N63,""))</f>
        <v/>
      </c>
      <c r="Q63" s="46">
        <f>IF(OR($O63="",$P63=""),"",MAX($O63,$P63))</f>
        <v/>
      </c>
      <c r="R63" s="28">
        <f>IF(OR($M63="",$K63=""),"",$M63-$K63)</f>
        <v/>
      </c>
      <c r="S63" s="28">
        <f>IF(OR($N63="",$L63=""),"",$N63-$L63)</f>
        <v/>
      </c>
      <c r="T63" s="50">
        <f>IF(OR($I63="",$J63=""),"",IFERROR($J63/'Settings'!$B$5+$I63*'Settings'!$B$6/60,""))</f>
        <v/>
      </c>
      <c r="U63" s="50">
        <f>IF(OR($G63="",$H63=""),"",IFERROR(MOD($H63-$G63,1)*24,""))</f>
        <v/>
      </c>
      <c r="V63" s="46">
        <f>IF(OR($T63="",$U63=""),"",IFERROR($T63/$U63,""))</f>
        <v/>
      </c>
      <c r="W63" s="50">
        <f>IF(OR($J63="",$D63=""),"",IFERROR($J63/INDEX('Vehicles'!$I$6:$I$105,MATCH($D63,'Vehicles'!$A$6:$A$105,0)),""))</f>
        <v/>
      </c>
      <c r="X63" s="51">
        <f>IF($W63="","",IFERROR($W63*INDEX('Settings'!$H$6:$H$7,MATCH(INDEX('Vehicles'!$H$6:$H$105,MATCH($D63,'Vehicles'!$A$6:$A$105,0)),'Settings'!$G$6:$G$7,0)),""))</f>
        <v/>
      </c>
      <c r="Y63" s="31">
        <f>IF($B63="","",IF(OR($K63="",$L63="",$M63="",$N63=""),"Incomplete",IF(AND($O63&gt;1,$P63&gt;1),"Over Weight &amp; Volume",IF($O63&gt;1,"Over Weight",IF($P63&gt;1,"Over Volume",IF($Q63&gt;='Settings'!$B$7,"Near Capacity","Within Capacity"))))))</f>
        <v/>
      </c>
      <c r="Z63" s="31">
        <f>IF($B63="","",IF(OR($T63="",$U63="",$V63=""),"Incomplete",IF($V63&gt;1,"Over Shift",IF($V63&gt;='Settings'!$B$8,"Near Shift Limit","Within Shift"))))</f>
        <v/>
      </c>
      <c r="AA63" s="31">
        <f>IF($B63="","",IF($F63="Canceled","Canceled",IF(OR($A63="",$C63="",$D63="",$E63="",$F63="",$G63="",$H63="",$I63="",$J63="",$K63="",$L63="",$U63="",IFERROR($U63=0,TRUE)),"Incomplete",IF(COUNTIF($B$6:$B$205,$B63)&gt;1,"Duplicate Route ID",IF(IFERROR(MATCH($D63,'Vehicles'!$A$6:$A$105,0),0)=0,"Vehicle Not Found",IF(IFERROR(INDEX('Vehicles'!$E$6:$E$105,MATCH($D63,'Vehicles'!$A$6:$A$105,0)),"No")&lt;&gt;"Yes","Inactive Vehicle",IF(AND(IFERROR($Q63&gt;1,FALSE),IFERROR($V63&gt;1,FALSE)),"Over Capacity &amp; Shift",IF(IFERROR($Q63&gt;1,FALSE),"Over Capacity",IF(IFERROR($V63&gt;1,FALSE),"Over Shift",IF(OR(IFERROR($Q63&gt;='Settings'!$B$7,FALSE),IFERROR($V63&gt;='Settings'!$B$8,FALSE)),"Review","Ready")))))))))))</f>
        <v/>
      </c>
      <c r="AB63" s="24" t="n"/>
    </row>
    <row r="64">
      <c r="A64" s="48" t="n"/>
      <c r="B64" s="23" t="n"/>
      <c r="C64" s="23" t="n"/>
      <c r="D64" s="23" t="n"/>
      <c r="E64" s="24" t="n"/>
      <c r="F64" s="23" t="n"/>
      <c r="G64" s="25" t="n"/>
      <c r="H64" s="25" t="n"/>
      <c r="I64" s="26" t="n"/>
      <c r="J64" s="49" t="n"/>
      <c r="K64" s="26" t="n"/>
      <c r="L64" s="26" t="n"/>
      <c r="M64" s="28">
        <f>IF($D64="","",IFERROR(INDEX('Vehicles'!$F$6:$F$105,MATCH($D64,'Vehicles'!$A$6:$A$105,0)),""))</f>
        <v/>
      </c>
      <c r="N64" s="28">
        <f>IF($D64="","",IFERROR(INDEX('Vehicles'!$G$6:$G$105,MATCH($D64,'Vehicles'!$A$6:$A$105,0)),""))</f>
        <v/>
      </c>
      <c r="O64" s="46">
        <f>IF(OR($K64="",$M64=""),"",IFERROR($K64/$M64,""))</f>
        <v/>
      </c>
      <c r="P64" s="46">
        <f>IF(OR($L64="",$N64=""),"",IFERROR($L64/$N64,""))</f>
        <v/>
      </c>
      <c r="Q64" s="46">
        <f>IF(OR($O64="",$P64=""),"",MAX($O64,$P64))</f>
        <v/>
      </c>
      <c r="R64" s="28">
        <f>IF(OR($M64="",$K64=""),"",$M64-$K64)</f>
        <v/>
      </c>
      <c r="S64" s="28">
        <f>IF(OR($N64="",$L64=""),"",$N64-$L64)</f>
        <v/>
      </c>
      <c r="T64" s="50">
        <f>IF(OR($I64="",$J64=""),"",IFERROR($J64/'Settings'!$B$5+$I64*'Settings'!$B$6/60,""))</f>
        <v/>
      </c>
      <c r="U64" s="50">
        <f>IF(OR($G64="",$H64=""),"",IFERROR(MOD($H64-$G64,1)*24,""))</f>
        <v/>
      </c>
      <c r="V64" s="46">
        <f>IF(OR($T64="",$U64=""),"",IFERROR($T64/$U64,""))</f>
        <v/>
      </c>
      <c r="W64" s="50">
        <f>IF(OR($J64="",$D64=""),"",IFERROR($J64/INDEX('Vehicles'!$I$6:$I$105,MATCH($D64,'Vehicles'!$A$6:$A$105,0)),""))</f>
        <v/>
      </c>
      <c r="X64" s="51">
        <f>IF($W64="","",IFERROR($W64*INDEX('Settings'!$H$6:$H$7,MATCH(INDEX('Vehicles'!$H$6:$H$105,MATCH($D64,'Vehicles'!$A$6:$A$105,0)),'Settings'!$G$6:$G$7,0)),""))</f>
        <v/>
      </c>
      <c r="Y64" s="31">
        <f>IF($B64="","",IF(OR($K64="",$L64="",$M64="",$N64=""),"Incomplete",IF(AND($O64&gt;1,$P64&gt;1),"Over Weight &amp; Volume",IF($O64&gt;1,"Over Weight",IF($P64&gt;1,"Over Volume",IF($Q64&gt;='Settings'!$B$7,"Near Capacity","Within Capacity"))))))</f>
        <v/>
      </c>
      <c r="Z64" s="31">
        <f>IF($B64="","",IF(OR($T64="",$U64="",$V64=""),"Incomplete",IF($V64&gt;1,"Over Shift",IF($V64&gt;='Settings'!$B$8,"Near Shift Limit","Within Shift"))))</f>
        <v/>
      </c>
      <c r="AA64" s="31">
        <f>IF($B64="","",IF($F64="Canceled","Canceled",IF(OR($A64="",$C64="",$D64="",$E64="",$F64="",$G64="",$H64="",$I64="",$J64="",$K64="",$L64="",$U64="",IFERROR($U64=0,TRUE)),"Incomplete",IF(COUNTIF($B$6:$B$205,$B64)&gt;1,"Duplicate Route ID",IF(IFERROR(MATCH($D64,'Vehicles'!$A$6:$A$105,0),0)=0,"Vehicle Not Found",IF(IFERROR(INDEX('Vehicles'!$E$6:$E$105,MATCH($D64,'Vehicles'!$A$6:$A$105,0)),"No")&lt;&gt;"Yes","Inactive Vehicle",IF(AND(IFERROR($Q64&gt;1,FALSE),IFERROR($V64&gt;1,FALSE)),"Over Capacity &amp; Shift",IF(IFERROR($Q64&gt;1,FALSE),"Over Capacity",IF(IFERROR($V64&gt;1,FALSE),"Over Shift",IF(OR(IFERROR($Q64&gt;='Settings'!$B$7,FALSE),IFERROR($V64&gt;='Settings'!$B$8,FALSE)),"Review","Ready")))))))))))</f>
        <v/>
      </c>
      <c r="AB64" s="24" t="n"/>
    </row>
    <row r="65">
      <c r="A65" s="48" t="n"/>
      <c r="B65" s="23" t="n"/>
      <c r="C65" s="23" t="n"/>
      <c r="D65" s="23" t="n"/>
      <c r="E65" s="24" t="n"/>
      <c r="F65" s="23" t="n"/>
      <c r="G65" s="25" t="n"/>
      <c r="H65" s="25" t="n"/>
      <c r="I65" s="26" t="n"/>
      <c r="J65" s="49" t="n"/>
      <c r="K65" s="26" t="n"/>
      <c r="L65" s="26" t="n"/>
      <c r="M65" s="28">
        <f>IF($D65="","",IFERROR(INDEX('Vehicles'!$F$6:$F$105,MATCH($D65,'Vehicles'!$A$6:$A$105,0)),""))</f>
        <v/>
      </c>
      <c r="N65" s="28">
        <f>IF($D65="","",IFERROR(INDEX('Vehicles'!$G$6:$G$105,MATCH($D65,'Vehicles'!$A$6:$A$105,0)),""))</f>
        <v/>
      </c>
      <c r="O65" s="46">
        <f>IF(OR($K65="",$M65=""),"",IFERROR($K65/$M65,""))</f>
        <v/>
      </c>
      <c r="P65" s="46">
        <f>IF(OR($L65="",$N65=""),"",IFERROR($L65/$N65,""))</f>
        <v/>
      </c>
      <c r="Q65" s="46">
        <f>IF(OR($O65="",$P65=""),"",MAX($O65,$P65))</f>
        <v/>
      </c>
      <c r="R65" s="28">
        <f>IF(OR($M65="",$K65=""),"",$M65-$K65)</f>
        <v/>
      </c>
      <c r="S65" s="28">
        <f>IF(OR($N65="",$L65=""),"",$N65-$L65)</f>
        <v/>
      </c>
      <c r="T65" s="50">
        <f>IF(OR($I65="",$J65=""),"",IFERROR($J65/'Settings'!$B$5+$I65*'Settings'!$B$6/60,""))</f>
        <v/>
      </c>
      <c r="U65" s="50">
        <f>IF(OR($G65="",$H65=""),"",IFERROR(MOD($H65-$G65,1)*24,""))</f>
        <v/>
      </c>
      <c r="V65" s="46">
        <f>IF(OR($T65="",$U65=""),"",IFERROR($T65/$U65,""))</f>
        <v/>
      </c>
      <c r="W65" s="50">
        <f>IF(OR($J65="",$D65=""),"",IFERROR($J65/INDEX('Vehicles'!$I$6:$I$105,MATCH($D65,'Vehicles'!$A$6:$A$105,0)),""))</f>
        <v/>
      </c>
      <c r="X65" s="51">
        <f>IF($W65="","",IFERROR($W65*INDEX('Settings'!$H$6:$H$7,MATCH(INDEX('Vehicles'!$H$6:$H$105,MATCH($D65,'Vehicles'!$A$6:$A$105,0)),'Settings'!$G$6:$G$7,0)),""))</f>
        <v/>
      </c>
      <c r="Y65" s="31">
        <f>IF($B65="","",IF(OR($K65="",$L65="",$M65="",$N65=""),"Incomplete",IF(AND($O65&gt;1,$P65&gt;1),"Over Weight &amp; Volume",IF($O65&gt;1,"Over Weight",IF($P65&gt;1,"Over Volume",IF($Q65&gt;='Settings'!$B$7,"Near Capacity","Within Capacity"))))))</f>
        <v/>
      </c>
      <c r="Z65" s="31">
        <f>IF($B65="","",IF(OR($T65="",$U65="",$V65=""),"Incomplete",IF($V65&gt;1,"Over Shift",IF($V65&gt;='Settings'!$B$8,"Near Shift Limit","Within Shift"))))</f>
        <v/>
      </c>
      <c r="AA65" s="31">
        <f>IF($B65="","",IF($F65="Canceled","Canceled",IF(OR($A65="",$C65="",$D65="",$E65="",$F65="",$G65="",$H65="",$I65="",$J65="",$K65="",$L65="",$U65="",IFERROR($U65=0,TRUE)),"Incomplete",IF(COUNTIF($B$6:$B$205,$B65)&gt;1,"Duplicate Route ID",IF(IFERROR(MATCH($D65,'Vehicles'!$A$6:$A$105,0),0)=0,"Vehicle Not Found",IF(IFERROR(INDEX('Vehicles'!$E$6:$E$105,MATCH($D65,'Vehicles'!$A$6:$A$105,0)),"No")&lt;&gt;"Yes","Inactive Vehicle",IF(AND(IFERROR($Q65&gt;1,FALSE),IFERROR($V65&gt;1,FALSE)),"Over Capacity &amp; Shift",IF(IFERROR($Q65&gt;1,FALSE),"Over Capacity",IF(IFERROR($V65&gt;1,FALSE),"Over Shift",IF(OR(IFERROR($Q65&gt;='Settings'!$B$7,FALSE),IFERROR($V65&gt;='Settings'!$B$8,FALSE)),"Review","Ready")))))))))))</f>
        <v/>
      </c>
      <c r="AB65" s="24" t="n"/>
    </row>
    <row r="66">
      <c r="A66" s="48" t="n"/>
      <c r="B66" s="23" t="n"/>
      <c r="C66" s="23" t="n"/>
      <c r="D66" s="23" t="n"/>
      <c r="E66" s="24" t="n"/>
      <c r="F66" s="23" t="n"/>
      <c r="G66" s="25" t="n"/>
      <c r="H66" s="25" t="n"/>
      <c r="I66" s="26" t="n"/>
      <c r="J66" s="49" t="n"/>
      <c r="K66" s="26" t="n"/>
      <c r="L66" s="26" t="n"/>
      <c r="M66" s="28">
        <f>IF($D66="","",IFERROR(INDEX('Vehicles'!$F$6:$F$105,MATCH($D66,'Vehicles'!$A$6:$A$105,0)),""))</f>
        <v/>
      </c>
      <c r="N66" s="28">
        <f>IF($D66="","",IFERROR(INDEX('Vehicles'!$G$6:$G$105,MATCH($D66,'Vehicles'!$A$6:$A$105,0)),""))</f>
        <v/>
      </c>
      <c r="O66" s="46">
        <f>IF(OR($K66="",$M66=""),"",IFERROR($K66/$M66,""))</f>
        <v/>
      </c>
      <c r="P66" s="46">
        <f>IF(OR($L66="",$N66=""),"",IFERROR($L66/$N66,""))</f>
        <v/>
      </c>
      <c r="Q66" s="46">
        <f>IF(OR($O66="",$P66=""),"",MAX($O66,$P66))</f>
        <v/>
      </c>
      <c r="R66" s="28">
        <f>IF(OR($M66="",$K66=""),"",$M66-$K66)</f>
        <v/>
      </c>
      <c r="S66" s="28">
        <f>IF(OR($N66="",$L66=""),"",$N66-$L66)</f>
        <v/>
      </c>
      <c r="T66" s="50">
        <f>IF(OR($I66="",$J66=""),"",IFERROR($J66/'Settings'!$B$5+$I66*'Settings'!$B$6/60,""))</f>
        <v/>
      </c>
      <c r="U66" s="50">
        <f>IF(OR($G66="",$H66=""),"",IFERROR(MOD($H66-$G66,1)*24,""))</f>
        <v/>
      </c>
      <c r="V66" s="46">
        <f>IF(OR($T66="",$U66=""),"",IFERROR($T66/$U66,""))</f>
        <v/>
      </c>
      <c r="W66" s="50">
        <f>IF(OR($J66="",$D66=""),"",IFERROR($J66/INDEX('Vehicles'!$I$6:$I$105,MATCH($D66,'Vehicles'!$A$6:$A$105,0)),""))</f>
        <v/>
      </c>
      <c r="X66" s="51">
        <f>IF($W66="","",IFERROR($W66*INDEX('Settings'!$H$6:$H$7,MATCH(INDEX('Vehicles'!$H$6:$H$105,MATCH($D66,'Vehicles'!$A$6:$A$105,0)),'Settings'!$G$6:$G$7,0)),""))</f>
        <v/>
      </c>
      <c r="Y66" s="31">
        <f>IF($B66="","",IF(OR($K66="",$L66="",$M66="",$N66=""),"Incomplete",IF(AND($O66&gt;1,$P66&gt;1),"Over Weight &amp; Volume",IF($O66&gt;1,"Over Weight",IF($P66&gt;1,"Over Volume",IF($Q66&gt;='Settings'!$B$7,"Near Capacity","Within Capacity"))))))</f>
        <v/>
      </c>
      <c r="Z66" s="31">
        <f>IF($B66="","",IF(OR($T66="",$U66="",$V66=""),"Incomplete",IF($V66&gt;1,"Over Shift",IF($V66&gt;='Settings'!$B$8,"Near Shift Limit","Within Shift"))))</f>
        <v/>
      </c>
      <c r="AA66" s="31">
        <f>IF($B66="","",IF($F66="Canceled","Canceled",IF(OR($A66="",$C66="",$D66="",$E66="",$F66="",$G66="",$H66="",$I66="",$J66="",$K66="",$L66="",$U66="",IFERROR($U66=0,TRUE)),"Incomplete",IF(COUNTIF($B$6:$B$205,$B66)&gt;1,"Duplicate Route ID",IF(IFERROR(MATCH($D66,'Vehicles'!$A$6:$A$105,0),0)=0,"Vehicle Not Found",IF(IFERROR(INDEX('Vehicles'!$E$6:$E$105,MATCH($D66,'Vehicles'!$A$6:$A$105,0)),"No")&lt;&gt;"Yes","Inactive Vehicle",IF(AND(IFERROR($Q66&gt;1,FALSE),IFERROR($V66&gt;1,FALSE)),"Over Capacity &amp; Shift",IF(IFERROR($Q66&gt;1,FALSE),"Over Capacity",IF(IFERROR($V66&gt;1,FALSE),"Over Shift",IF(OR(IFERROR($Q66&gt;='Settings'!$B$7,FALSE),IFERROR($V66&gt;='Settings'!$B$8,FALSE)),"Review","Ready")))))))))))</f>
        <v/>
      </c>
      <c r="AB66" s="24" t="n"/>
    </row>
    <row r="67">
      <c r="A67" s="48" t="n"/>
      <c r="B67" s="23" t="n"/>
      <c r="C67" s="23" t="n"/>
      <c r="D67" s="23" t="n"/>
      <c r="E67" s="24" t="n"/>
      <c r="F67" s="23" t="n"/>
      <c r="G67" s="25" t="n"/>
      <c r="H67" s="25" t="n"/>
      <c r="I67" s="26" t="n"/>
      <c r="J67" s="49" t="n"/>
      <c r="K67" s="26" t="n"/>
      <c r="L67" s="26" t="n"/>
      <c r="M67" s="28">
        <f>IF($D67="","",IFERROR(INDEX('Vehicles'!$F$6:$F$105,MATCH($D67,'Vehicles'!$A$6:$A$105,0)),""))</f>
        <v/>
      </c>
      <c r="N67" s="28">
        <f>IF($D67="","",IFERROR(INDEX('Vehicles'!$G$6:$G$105,MATCH($D67,'Vehicles'!$A$6:$A$105,0)),""))</f>
        <v/>
      </c>
      <c r="O67" s="46">
        <f>IF(OR($K67="",$M67=""),"",IFERROR($K67/$M67,""))</f>
        <v/>
      </c>
      <c r="P67" s="46">
        <f>IF(OR($L67="",$N67=""),"",IFERROR($L67/$N67,""))</f>
        <v/>
      </c>
      <c r="Q67" s="46">
        <f>IF(OR($O67="",$P67=""),"",MAX($O67,$P67))</f>
        <v/>
      </c>
      <c r="R67" s="28">
        <f>IF(OR($M67="",$K67=""),"",$M67-$K67)</f>
        <v/>
      </c>
      <c r="S67" s="28">
        <f>IF(OR($N67="",$L67=""),"",$N67-$L67)</f>
        <v/>
      </c>
      <c r="T67" s="50">
        <f>IF(OR($I67="",$J67=""),"",IFERROR($J67/'Settings'!$B$5+$I67*'Settings'!$B$6/60,""))</f>
        <v/>
      </c>
      <c r="U67" s="50">
        <f>IF(OR($G67="",$H67=""),"",IFERROR(MOD($H67-$G67,1)*24,""))</f>
        <v/>
      </c>
      <c r="V67" s="46">
        <f>IF(OR($T67="",$U67=""),"",IFERROR($T67/$U67,""))</f>
        <v/>
      </c>
      <c r="W67" s="50">
        <f>IF(OR($J67="",$D67=""),"",IFERROR($J67/INDEX('Vehicles'!$I$6:$I$105,MATCH($D67,'Vehicles'!$A$6:$A$105,0)),""))</f>
        <v/>
      </c>
      <c r="X67" s="51">
        <f>IF($W67="","",IFERROR($W67*INDEX('Settings'!$H$6:$H$7,MATCH(INDEX('Vehicles'!$H$6:$H$105,MATCH($D67,'Vehicles'!$A$6:$A$105,0)),'Settings'!$G$6:$G$7,0)),""))</f>
        <v/>
      </c>
      <c r="Y67" s="31">
        <f>IF($B67="","",IF(OR($K67="",$L67="",$M67="",$N67=""),"Incomplete",IF(AND($O67&gt;1,$P67&gt;1),"Over Weight &amp; Volume",IF($O67&gt;1,"Over Weight",IF($P67&gt;1,"Over Volume",IF($Q67&gt;='Settings'!$B$7,"Near Capacity","Within Capacity"))))))</f>
        <v/>
      </c>
      <c r="Z67" s="31">
        <f>IF($B67="","",IF(OR($T67="",$U67="",$V67=""),"Incomplete",IF($V67&gt;1,"Over Shift",IF($V67&gt;='Settings'!$B$8,"Near Shift Limit","Within Shift"))))</f>
        <v/>
      </c>
      <c r="AA67" s="31">
        <f>IF($B67="","",IF($F67="Canceled","Canceled",IF(OR($A67="",$C67="",$D67="",$E67="",$F67="",$G67="",$H67="",$I67="",$J67="",$K67="",$L67="",$U67="",IFERROR($U67=0,TRUE)),"Incomplete",IF(COUNTIF($B$6:$B$205,$B67)&gt;1,"Duplicate Route ID",IF(IFERROR(MATCH($D67,'Vehicles'!$A$6:$A$105,0),0)=0,"Vehicle Not Found",IF(IFERROR(INDEX('Vehicles'!$E$6:$E$105,MATCH($D67,'Vehicles'!$A$6:$A$105,0)),"No")&lt;&gt;"Yes","Inactive Vehicle",IF(AND(IFERROR($Q67&gt;1,FALSE),IFERROR($V67&gt;1,FALSE)),"Over Capacity &amp; Shift",IF(IFERROR($Q67&gt;1,FALSE),"Over Capacity",IF(IFERROR($V67&gt;1,FALSE),"Over Shift",IF(OR(IFERROR($Q67&gt;='Settings'!$B$7,FALSE),IFERROR($V67&gt;='Settings'!$B$8,FALSE)),"Review","Ready")))))))))))</f>
        <v/>
      </c>
      <c r="AB67" s="24" t="n"/>
    </row>
    <row r="68">
      <c r="A68" s="48" t="n"/>
      <c r="B68" s="23" t="n"/>
      <c r="C68" s="23" t="n"/>
      <c r="D68" s="23" t="n"/>
      <c r="E68" s="24" t="n"/>
      <c r="F68" s="23" t="n"/>
      <c r="G68" s="25" t="n"/>
      <c r="H68" s="25" t="n"/>
      <c r="I68" s="26" t="n"/>
      <c r="J68" s="49" t="n"/>
      <c r="K68" s="26" t="n"/>
      <c r="L68" s="26" t="n"/>
      <c r="M68" s="28">
        <f>IF($D68="","",IFERROR(INDEX('Vehicles'!$F$6:$F$105,MATCH($D68,'Vehicles'!$A$6:$A$105,0)),""))</f>
        <v/>
      </c>
      <c r="N68" s="28">
        <f>IF($D68="","",IFERROR(INDEX('Vehicles'!$G$6:$G$105,MATCH($D68,'Vehicles'!$A$6:$A$105,0)),""))</f>
        <v/>
      </c>
      <c r="O68" s="46">
        <f>IF(OR($K68="",$M68=""),"",IFERROR($K68/$M68,""))</f>
        <v/>
      </c>
      <c r="P68" s="46">
        <f>IF(OR($L68="",$N68=""),"",IFERROR($L68/$N68,""))</f>
        <v/>
      </c>
      <c r="Q68" s="46">
        <f>IF(OR($O68="",$P68=""),"",MAX($O68,$P68))</f>
        <v/>
      </c>
      <c r="R68" s="28">
        <f>IF(OR($M68="",$K68=""),"",$M68-$K68)</f>
        <v/>
      </c>
      <c r="S68" s="28">
        <f>IF(OR($N68="",$L68=""),"",$N68-$L68)</f>
        <v/>
      </c>
      <c r="T68" s="50">
        <f>IF(OR($I68="",$J68=""),"",IFERROR($J68/'Settings'!$B$5+$I68*'Settings'!$B$6/60,""))</f>
        <v/>
      </c>
      <c r="U68" s="50">
        <f>IF(OR($G68="",$H68=""),"",IFERROR(MOD($H68-$G68,1)*24,""))</f>
        <v/>
      </c>
      <c r="V68" s="46">
        <f>IF(OR($T68="",$U68=""),"",IFERROR($T68/$U68,""))</f>
        <v/>
      </c>
      <c r="W68" s="50">
        <f>IF(OR($J68="",$D68=""),"",IFERROR($J68/INDEX('Vehicles'!$I$6:$I$105,MATCH($D68,'Vehicles'!$A$6:$A$105,0)),""))</f>
        <v/>
      </c>
      <c r="X68" s="51">
        <f>IF($W68="","",IFERROR($W68*INDEX('Settings'!$H$6:$H$7,MATCH(INDEX('Vehicles'!$H$6:$H$105,MATCH($D68,'Vehicles'!$A$6:$A$105,0)),'Settings'!$G$6:$G$7,0)),""))</f>
        <v/>
      </c>
      <c r="Y68" s="31">
        <f>IF($B68="","",IF(OR($K68="",$L68="",$M68="",$N68=""),"Incomplete",IF(AND($O68&gt;1,$P68&gt;1),"Over Weight &amp; Volume",IF($O68&gt;1,"Over Weight",IF($P68&gt;1,"Over Volume",IF($Q68&gt;='Settings'!$B$7,"Near Capacity","Within Capacity"))))))</f>
        <v/>
      </c>
      <c r="Z68" s="31">
        <f>IF($B68="","",IF(OR($T68="",$U68="",$V68=""),"Incomplete",IF($V68&gt;1,"Over Shift",IF($V68&gt;='Settings'!$B$8,"Near Shift Limit","Within Shift"))))</f>
        <v/>
      </c>
      <c r="AA68" s="31">
        <f>IF($B68="","",IF($F68="Canceled","Canceled",IF(OR($A68="",$C68="",$D68="",$E68="",$F68="",$G68="",$H68="",$I68="",$J68="",$K68="",$L68="",$U68="",IFERROR($U68=0,TRUE)),"Incomplete",IF(COUNTIF($B$6:$B$205,$B68)&gt;1,"Duplicate Route ID",IF(IFERROR(MATCH($D68,'Vehicles'!$A$6:$A$105,0),0)=0,"Vehicle Not Found",IF(IFERROR(INDEX('Vehicles'!$E$6:$E$105,MATCH($D68,'Vehicles'!$A$6:$A$105,0)),"No")&lt;&gt;"Yes","Inactive Vehicle",IF(AND(IFERROR($Q68&gt;1,FALSE),IFERROR($V68&gt;1,FALSE)),"Over Capacity &amp; Shift",IF(IFERROR($Q68&gt;1,FALSE),"Over Capacity",IF(IFERROR($V68&gt;1,FALSE),"Over Shift",IF(OR(IFERROR($Q68&gt;='Settings'!$B$7,FALSE),IFERROR($V68&gt;='Settings'!$B$8,FALSE)),"Review","Ready")))))))))))</f>
        <v/>
      </c>
      <c r="AB68" s="24" t="n"/>
    </row>
    <row r="69">
      <c r="A69" s="48" t="n"/>
      <c r="B69" s="23" t="n"/>
      <c r="C69" s="23" t="n"/>
      <c r="D69" s="23" t="n"/>
      <c r="E69" s="24" t="n"/>
      <c r="F69" s="23" t="n"/>
      <c r="G69" s="25" t="n"/>
      <c r="H69" s="25" t="n"/>
      <c r="I69" s="26" t="n"/>
      <c r="J69" s="49" t="n"/>
      <c r="K69" s="26" t="n"/>
      <c r="L69" s="26" t="n"/>
      <c r="M69" s="28">
        <f>IF($D69="","",IFERROR(INDEX('Vehicles'!$F$6:$F$105,MATCH($D69,'Vehicles'!$A$6:$A$105,0)),""))</f>
        <v/>
      </c>
      <c r="N69" s="28">
        <f>IF($D69="","",IFERROR(INDEX('Vehicles'!$G$6:$G$105,MATCH($D69,'Vehicles'!$A$6:$A$105,0)),""))</f>
        <v/>
      </c>
      <c r="O69" s="46">
        <f>IF(OR($K69="",$M69=""),"",IFERROR($K69/$M69,""))</f>
        <v/>
      </c>
      <c r="P69" s="46">
        <f>IF(OR($L69="",$N69=""),"",IFERROR($L69/$N69,""))</f>
        <v/>
      </c>
      <c r="Q69" s="46">
        <f>IF(OR($O69="",$P69=""),"",MAX($O69,$P69))</f>
        <v/>
      </c>
      <c r="R69" s="28">
        <f>IF(OR($M69="",$K69=""),"",$M69-$K69)</f>
        <v/>
      </c>
      <c r="S69" s="28">
        <f>IF(OR($N69="",$L69=""),"",$N69-$L69)</f>
        <v/>
      </c>
      <c r="T69" s="50">
        <f>IF(OR($I69="",$J69=""),"",IFERROR($J69/'Settings'!$B$5+$I69*'Settings'!$B$6/60,""))</f>
        <v/>
      </c>
      <c r="U69" s="50">
        <f>IF(OR($G69="",$H69=""),"",IFERROR(MOD($H69-$G69,1)*24,""))</f>
        <v/>
      </c>
      <c r="V69" s="46">
        <f>IF(OR($T69="",$U69=""),"",IFERROR($T69/$U69,""))</f>
        <v/>
      </c>
      <c r="W69" s="50">
        <f>IF(OR($J69="",$D69=""),"",IFERROR($J69/INDEX('Vehicles'!$I$6:$I$105,MATCH($D69,'Vehicles'!$A$6:$A$105,0)),""))</f>
        <v/>
      </c>
      <c r="X69" s="51">
        <f>IF($W69="","",IFERROR($W69*INDEX('Settings'!$H$6:$H$7,MATCH(INDEX('Vehicles'!$H$6:$H$105,MATCH($D69,'Vehicles'!$A$6:$A$105,0)),'Settings'!$G$6:$G$7,0)),""))</f>
        <v/>
      </c>
      <c r="Y69" s="31">
        <f>IF($B69="","",IF(OR($K69="",$L69="",$M69="",$N69=""),"Incomplete",IF(AND($O69&gt;1,$P69&gt;1),"Over Weight &amp; Volume",IF($O69&gt;1,"Over Weight",IF($P69&gt;1,"Over Volume",IF($Q69&gt;='Settings'!$B$7,"Near Capacity","Within Capacity"))))))</f>
        <v/>
      </c>
      <c r="Z69" s="31">
        <f>IF($B69="","",IF(OR($T69="",$U69="",$V69=""),"Incomplete",IF($V69&gt;1,"Over Shift",IF($V69&gt;='Settings'!$B$8,"Near Shift Limit","Within Shift"))))</f>
        <v/>
      </c>
      <c r="AA69" s="31">
        <f>IF($B69="","",IF($F69="Canceled","Canceled",IF(OR($A69="",$C69="",$D69="",$E69="",$F69="",$G69="",$H69="",$I69="",$J69="",$K69="",$L69="",$U69="",IFERROR($U69=0,TRUE)),"Incomplete",IF(COUNTIF($B$6:$B$205,$B69)&gt;1,"Duplicate Route ID",IF(IFERROR(MATCH($D69,'Vehicles'!$A$6:$A$105,0),0)=0,"Vehicle Not Found",IF(IFERROR(INDEX('Vehicles'!$E$6:$E$105,MATCH($D69,'Vehicles'!$A$6:$A$105,0)),"No")&lt;&gt;"Yes","Inactive Vehicle",IF(AND(IFERROR($Q69&gt;1,FALSE),IFERROR($V69&gt;1,FALSE)),"Over Capacity &amp; Shift",IF(IFERROR($Q69&gt;1,FALSE),"Over Capacity",IF(IFERROR($V69&gt;1,FALSE),"Over Shift",IF(OR(IFERROR($Q69&gt;='Settings'!$B$7,FALSE),IFERROR($V69&gt;='Settings'!$B$8,FALSE)),"Review","Ready")))))))))))</f>
        <v/>
      </c>
      <c r="AB69" s="24" t="n"/>
    </row>
    <row r="70">
      <c r="A70" s="48" t="n"/>
      <c r="B70" s="23" t="n"/>
      <c r="C70" s="23" t="n"/>
      <c r="D70" s="23" t="n"/>
      <c r="E70" s="24" t="n"/>
      <c r="F70" s="23" t="n"/>
      <c r="G70" s="25" t="n"/>
      <c r="H70" s="25" t="n"/>
      <c r="I70" s="26" t="n"/>
      <c r="J70" s="49" t="n"/>
      <c r="K70" s="26" t="n"/>
      <c r="L70" s="26" t="n"/>
      <c r="M70" s="28">
        <f>IF($D70="","",IFERROR(INDEX('Vehicles'!$F$6:$F$105,MATCH($D70,'Vehicles'!$A$6:$A$105,0)),""))</f>
        <v/>
      </c>
      <c r="N70" s="28">
        <f>IF($D70="","",IFERROR(INDEX('Vehicles'!$G$6:$G$105,MATCH($D70,'Vehicles'!$A$6:$A$105,0)),""))</f>
        <v/>
      </c>
      <c r="O70" s="46">
        <f>IF(OR($K70="",$M70=""),"",IFERROR($K70/$M70,""))</f>
        <v/>
      </c>
      <c r="P70" s="46">
        <f>IF(OR($L70="",$N70=""),"",IFERROR($L70/$N70,""))</f>
        <v/>
      </c>
      <c r="Q70" s="46">
        <f>IF(OR($O70="",$P70=""),"",MAX($O70,$P70))</f>
        <v/>
      </c>
      <c r="R70" s="28">
        <f>IF(OR($M70="",$K70=""),"",$M70-$K70)</f>
        <v/>
      </c>
      <c r="S70" s="28">
        <f>IF(OR($N70="",$L70=""),"",$N70-$L70)</f>
        <v/>
      </c>
      <c r="T70" s="50">
        <f>IF(OR($I70="",$J70=""),"",IFERROR($J70/'Settings'!$B$5+$I70*'Settings'!$B$6/60,""))</f>
        <v/>
      </c>
      <c r="U70" s="50">
        <f>IF(OR($G70="",$H70=""),"",IFERROR(MOD($H70-$G70,1)*24,""))</f>
        <v/>
      </c>
      <c r="V70" s="46">
        <f>IF(OR($T70="",$U70=""),"",IFERROR($T70/$U70,""))</f>
        <v/>
      </c>
      <c r="W70" s="50">
        <f>IF(OR($J70="",$D70=""),"",IFERROR($J70/INDEX('Vehicles'!$I$6:$I$105,MATCH($D70,'Vehicles'!$A$6:$A$105,0)),""))</f>
        <v/>
      </c>
      <c r="X70" s="51">
        <f>IF($W70="","",IFERROR($W70*INDEX('Settings'!$H$6:$H$7,MATCH(INDEX('Vehicles'!$H$6:$H$105,MATCH($D70,'Vehicles'!$A$6:$A$105,0)),'Settings'!$G$6:$G$7,0)),""))</f>
        <v/>
      </c>
      <c r="Y70" s="31">
        <f>IF($B70="","",IF(OR($K70="",$L70="",$M70="",$N70=""),"Incomplete",IF(AND($O70&gt;1,$P70&gt;1),"Over Weight &amp; Volume",IF($O70&gt;1,"Over Weight",IF($P70&gt;1,"Over Volume",IF($Q70&gt;='Settings'!$B$7,"Near Capacity","Within Capacity"))))))</f>
        <v/>
      </c>
      <c r="Z70" s="31">
        <f>IF($B70="","",IF(OR($T70="",$U70="",$V70=""),"Incomplete",IF($V70&gt;1,"Over Shift",IF($V70&gt;='Settings'!$B$8,"Near Shift Limit","Within Shift"))))</f>
        <v/>
      </c>
      <c r="AA70" s="31">
        <f>IF($B70="","",IF($F70="Canceled","Canceled",IF(OR($A70="",$C70="",$D70="",$E70="",$F70="",$G70="",$H70="",$I70="",$J70="",$K70="",$L70="",$U70="",IFERROR($U70=0,TRUE)),"Incomplete",IF(COUNTIF($B$6:$B$205,$B70)&gt;1,"Duplicate Route ID",IF(IFERROR(MATCH($D70,'Vehicles'!$A$6:$A$105,0),0)=0,"Vehicle Not Found",IF(IFERROR(INDEX('Vehicles'!$E$6:$E$105,MATCH($D70,'Vehicles'!$A$6:$A$105,0)),"No")&lt;&gt;"Yes","Inactive Vehicle",IF(AND(IFERROR($Q70&gt;1,FALSE),IFERROR($V70&gt;1,FALSE)),"Over Capacity &amp; Shift",IF(IFERROR($Q70&gt;1,FALSE),"Over Capacity",IF(IFERROR($V70&gt;1,FALSE),"Over Shift",IF(OR(IFERROR($Q70&gt;='Settings'!$B$7,FALSE),IFERROR($V70&gt;='Settings'!$B$8,FALSE)),"Review","Ready")))))))))))</f>
        <v/>
      </c>
      <c r="AB70" s="24" t="n"/>
    </row>
    <row r="71">
      <c r="A71" s="48" t="n"/>
      <c r="B71" s="23" t="n"/>
      <c r="C71" s="23" t="n"/>
      <c r="D71" s="23" t="n"/>
      <c r="E71" s="24" t="n"/>
      <c r="F71" s="23" t="n"/>
      <c r="G71" s="25" t="n"/>
      <c r="H71" s="25" t="n"/>
      <c r="I71" s="26" t="n"/>
      <c r="J71" s="49" t="n"/>
      <c r="K71" s="26" t="n"/>
      <c r="L71" s="26" t="n"/>
      <c r="M71" s="28">
        <f>IF($D71="","",IFERROR(INDEX('Vehicles'!$F$6:$F$105,MATCH($D71,'Vehicles'!$A$6:$A$105,0)),""))</f>
        <v/>
      </c>
      <c r="N71" s="28">
        <f>IF($D71="","",IFERROR(INDEX('Vehicles'!$G$6:$G$105,MATCH($D71,'Vehicles'!$A$6:$A$105,0)),""))</f>
        <v/>
      </c>
      <c r="O71" s="46">
        <f>IF(OR($K71="",$M71=""),"",IFERROR($K71/$M71,""))</f>
        <v/>
      </c>
      <c r="P71" s="46">
        <f>IF(OR($L71="",$N71=""),"",IFERROR($L71/$N71,""))</f>
        <v/>
      </c>
      <c r="Q71" s="46">
        <f>IF(OR($O71="",$P71=""),"",MAX($O71,$P71))</f>
        <v/>
      </c>
      <c r="R71" s="28">
        <f>IF(OR($M71="",$K71=""),"",$M71-$K71)</f>
        <v/>
      </c>
      <c r="S71" s="28">
        <f>IF(OR($N71="",$L71=""),"",$N71-$L71)</f>
        <v/>
      </c>
      <c r="T71" s="50">
        <f>IF(OR($I71="",$J71=""),"",IFERROR($J71/'Settings'!$B$5+$I71*'Settings'!$B$6/60,""))</f>
        <v/>
      </c>
      <c r="U71" s="50">
        <f>IF(OR($G71="",$H71=""),"",IFERROR(MOD($H71-$G71,1)*24,""))</f>
        <v/>
      </c>
      <c r="V71" s="46">
        <f>IF(OR($T71="",$U71=""),"",IFERROR($T71/$U71,""))</f>
        <v/>
      </c>
      <c r="W71" s="50">
        <f>IF(OR($J71="",$D71=""),"",IFERROR($J71/INDEX('Vehicles'!$I$6:$I$105,MATCH($D71,'Vehicles'!$A$6:$A$105,0)),""))</f>
        <v/>
      </c>
      <c r="X71" s="51">
        <f>IF($W71="","",IFERROR($W71*INDEX('Settings'!$H$6:$H$7,MATCH(INDEX('Vehicles'!$H$6:$H$105,MATCH($D71,'Vehicles'!$A$6:$A$105,0)),'Settings'!$G$6:$G$7,0)),""))</f>
        <v/>
      </c>
      <c r="Y71" s="31">
        <f>IF($B71="","",IF(OR($K71="",$L71="",$M71="",$N71=""),"Incomplete",IF(AND($O71&gt;1,$P71&gt;1),"Over Weight &amp; Volume",IF($O71&gt;1,"Over Weight",IF($P71&gt;1,"Over Volume",IF($Q71&gt;='Settings'!$B$7,"Near Capacity","Within Capacity"))))))</f>
        <v/>
      </c>
      <c r="Z71" s="31">
        <f>IF($B71="","",IF(OR($T71="",$U71="",$V71=""),"Incomplete",IF($V71&gt;1,"Over Shift",IF($V71&gt;='Settings'!$B$8,"Near Shift Limit","Within Shift"))))</f>
        <v/>
      </c>
      <c r="AA71" s="31">
        <f>IF($B71="","",IF($F71="Canceled","Canceled",IF(OR($A71="",$C71="",$D71="",$E71="",$F71="",$G71="",$H71="",$I71="",$J71="",$K71="",$L71="",$U71="",IFERROR($U71=0,TRUE)),"Incomplete",IF(COUNTIF($B$6:$B$205,$B71)&gt;1,"Duplicate Route ID",IF(IFERROR(MATCH($D71,'Vehicles'!$A$6:$A$105,0),0)=0,"Vehicle Not Found",IF(IFERROR(INDEX('Vehicles'!$E$6:$E$105,MATCH($D71,'Vehicles'!$A$6:$A$105,0)),"No")&lt;&gt;"Yes","Inactive Vehicle",IF(AND(IFERROR($Q71&gt;1,FALSE),IFERROR($V71&gt;1,FALSE)),"Over Capacity &amp; Shift",IF(IFERROR($Q71&gt;1,FALSE),"Over Capacity",IF(IFERROR($V71&gt;1,FALSE),"Over Shift",IF(OR(IFERROR($Q71&gt;='Settings'!$B$7,FALSE),IFERROR($V71&gt;='Settings'!$B$8,FALSE)),"Review","Ready")))))))))))</f>
        <v/>
      </c>
      <c r="AB71" s="24" t="n"/>
    </row>
    <row r="72">
      <c r="A72" s="48" t="n"/>
      <c r="B72" s="23" t="n"/>
      <c r="C72" s="23" t="n"/>
      <c r="D72" s="23" t="n"/>
      <c r="E72" s="24" t="n"/>
      <c r="F72" s="23" t="n"/>
      <c r="G72" s="25" t="n"/>
      <c r="H72" s="25" t="n"/>
      <c r="I72" s="26" t="n"/>
      <c r="J72" s="49" t="n"/>
      <c r="K72" s="26" t="n"/>
      <c r="L72" s="26" t="n"/>
      <c r="M72" s="28">
        <f>IF($D72="","",IFERROR(INDEX('Vehicles'!$F$6:$F$105,MATCH($D72,'Vehicles'!$A$6:$A$105,0)),""))</f>
        <v/>
      </c>
      <c r="N72" s="28">
        <f>IF($D72="","",IFERROR(INDEX('Vehicles'!$G$6:$G$105,MATCH($D72,'Vehicles'!$A$6:$A$105,0)),""))</f>
        <v/>
      </c>
      <c r="O72" s="46">
        <f>IF(OR($K72="",$M72=""),"",IFERROR($K72/$M72,""))</f>
        <v/>
      </c>
      <c r="P72" s="46">
        <f>IF(OR($L72="",$N72=""),"",IFERROR($L72/$N72,""))</f>
        <v/>
      </c>
      <c r="Q72" s="46">
        <f>IF(OR($O72="",$P72=""),"",MAX($O72,$P72))</f>
        <v/>
      </c>
      <c r="R72" s="28">
        <f>IF(OR($M72="",$K72=""),"",$M72-$K72)</f>
        <v/>
      </c>
      <c r="S72" s="28">
        <f>IF(OR($N72="",$L72=""),"",$N72-$L72)</f>
        <v/>
      </c>
      <c r="T72" s="50">
        <f>IF(OR($I72="",$J72=""),"",IFERROR($J72/'Settings'!$B$5+$I72*'Settings'!$B$6/60,""))</f>
        <v/>
      </c>
      <c r="U72" s="50">
        <f>IF(OR($G72="",$H72=""),"",IFERROR(MOD($H72-$G72,1)*24,""))</f>
        <v/>
      </c>
      <c r="V72" s="46">
        <f>IF(OR($T72="",$U72=""),"",IFERROR($T72/$U72,""))</f>
        <v/>
      </c>
      <c r="W72" s="50">
        <f>IF(OR($J72="",$D72=""),"",IFERROR($J72/INDEX('Vehicles'!$I$6:$I$105,MATCH($D72,'Vehicles'!$A$6:$A$105,0)),""))</f>
        <v/>
      </c>
      <c r="X72" s="51">
        <f>IF($W72="","",IFERROR($W72*INDEX('Settings'!$H$6:$H$7,MATCH(INDEX('Vehicles'!$H$6:$H$105,MATCH($D72,'Vehicles'!$A$6:$A$105,0)),'Settings'!$G$6:$G$7,0)),""))</f>
        <v/>
      </c>
      <c r="Y72" s="31">
        <f>IF($B72="","",IF(OR($K72="",$L72="",$M72="",$N72=""),"Incomplete",IF(AND($O72&gt;1,$P72&gt;1),"Over Weight &amp; Volume",IF($O72&gt;1,"Over Weight",IF($P72&gt;1,"Over Volume",IF($Q72&gt;='Settings'!$B$7,"Near Capacity","Within Capacity"))))))</f>
        <v/>
      </c>
      <c r="Z72" s="31">
        <f>IF($B72="","",IF(OR($T72="",$U72="",$V72=""),"Incomplete",IF($V72&gt;1,"Over Shift",IF($V72&gt;='Settings'!$B$8,"Near Shift Limit","Within Shift"))))</f>
        <v/>
      </c>
      <c r="AA72" s="31">
        <f>IF($B72="","",IF($F72="Canceled","Canceled",IF(OR($A72="",$C72="",$D72="",$E72="",$F72="",$G72="",$H72="",$I72="",$J72="",$K72="",$L72="",$U72="",IFERROR($U72=0,TRUE)),"Incomplete",IF(COUNTIF($B$6:$B$205,$B72)&gt;1,"Duplicate Route ID",IF(IFERROR(MATCH($D72,'Vehicles'!$A$6:$A$105,0),0)=0,"Vehicle Not Found",IF(IFERROR(INDEX('Vehicles'!$E$6:$E$105,MATCH($D72,'Vehicles'!$A$6:$A$105,0)),"No")&lt;&gt;"Yes","Inactive Vehicle",IF(AND(IFERROR($Q72&gt;1,FALSE),IFERROR($V72&gt;1,FALSE)),"Over Capacity &amp; Shift",IF(IFERROR($Q72&gt;1,FALSE),"Over Capacity",IF(IFERROR($V72&gt;1,FALSE),"Over Shift",IF(OR(IFERROR($Q72&gt;='Settings'!$B$7,FALSE),IFERROR($V72&gt;='Settings'!$B$8,FALSE)),"Review","Ready")))))))))))</f>
        <v/>
      </c>
      <c r="AB72" s="24" t="n"/>
    </row>
    <row r="73">
      <c r="A73" s="48" t="n"/>
      <c r="B73" s="23" t="n"/>
      <c r="C73" s="23" t="n"/>
      <c r="D73" s="23" t="n"/>
      <c r="E73" s="24" t="n"/>
      <c r="F73" s="23" t="n"/>
      <c r="G73" s="25" t="n"/>
      <c r="H73" s="25" t="n"/>
      <c r="I73" s="26" t="n"/>
      <c r="J73" s="49" t="n"/>
      <c r="K73" s="26" t="n"/>
      <c r="L73" s="26" t="n"/>
      <c r="M73" s="28">
        <f>IF($D73="","",IFERROR(INDEX('Vehicles'!$F$6:$F$105,MATCH($D73,'Vehicles'!$A$6:$A$105,0)),""))</f>
        <v/>
      </c>
      <c r="N73" s="28">
        <f>IF($D73="","",IFERROR(INDEX('Vehicles'!$G$6:$G$105,MATCH($D73,'Vehicles'!$A$6:$A$105,0)),""))</f>
        <v/>
      </c>
      <c r="O73" s="46">
        <f>IF(OR($K73="",$M73=""),"",IFERROR($K73/$M73,""))</f>
        <v/>
      </c>
      <c r="P73" s="46">
        <f>IF(OR($L73="",$N73=""),"",IFERROR($L73/$N73,""))</f>
        <v/>
      </c>
      <c r="Q73" s="46">
        <f>IF(OR($O73="",$P73=""),"",MAX($O73,$P73))</f>
        <v/>
      </c>
      <c r="R73" s="28">
        <f>IF(OR($M73="",$K73=""),"",$M73-$K73)</f>
        <v/>
      </c>
      <c r="S73" s="28">
        <f>IF(OR($N73="",$L73=""),"",$N73-$L73)</f>
        <v/>
      </c>
      <c r="T73" s="50">
        <f>IF(OR($I73="",$J73=""),"",IFERROR($J73/'Settings'!$B$5+$I73*'Settings'!$B$6/60,""))</f>
        <v/>
      </c>
      <c r="U73" s="50">
        <f>IF(OR($G73="",$H73=""),"",IFERROR(MOD($H73-$G73,1)*24,""))</f>
        <v/>
      </c>
      <c r="V73" s="46">
        <f>IF(OR($T73="",$U73=""),"",IFERROR($T73/$U73,""))</f>
        <v/>
      </c>
      <c r="W73" s="50">
        <f>IF(OR($J73="",$D73=""),"",IFERROR($J73/INDEX('Vehicles'!$I$6:$I$105,MATCH($D73,'Vehicles'!$A$6:$A$105,0)),""))</f>
        <v/>
      </c>
      <c r="X73" s="51">
        <f>IF($W73="","",IFERROR($W73*INDEX('Settings'!$H$6:$H$7,MATCH(INDEX('Vehicles'!$H$6:$H$105,MATCH($D73,'Vehicles'!$A$6:$A$105,0)),'Settings'!$G$6:$G$7,0)),""))</f>
        <v/>
      </c>
      <c r="Y73" s="31">
        <f>IF($B73="","",IF(OR($K73="",$L73="",$M73="",$N73=""),"Incomplete",IF(AND($O73&gt;1,$P73&gt;1),"Over Weight &amp; Volume",IF($O73&gt;1,"Over Weight",IF($P73&gt;1,"Over Volume",IF($Q73&gt;='Settings'!$B$7,"Near Capacity","Within Capacity"))))))</f>
        <v/>
      </c>
      <c r="Z73" s="31">
        <f>IF($B73="","",IF(OR($T73="",$U73="",$V73=""),"Incomplete",IF($V73&gt;1,"Over Shift",IF($V73&gt;='Settings'!$B$8,"Near Shift Limit","Within Shift"))))</f>
        <v/>
      </c>
      <c r="AA73" s="31">
        <f>IF($B73="","",IF($F73="Canceled","Canceled",IF(OR($A73="",$C73="",$D73="",$E73="",$F73="",$G73="",$H73="",$I73="",$J73="",$K73="",$L73="",$U73="",IFERROR($U73=0,TRUE)),"Incomplete",IF(COUNTIF($B$6:$B$205,$B73)&gt;1,"Duplicate Route ID",IF(IFERROR(MATCH($D73,'Vehicles'!$A$6:$A$105,0),0)=0,"Vehicle Not Found",IF(IFERROR(INDEX('Vehicles'!$E$6:$E$105,MATCH($D73,'Vehicles'!$A$6:$A$105,0)),"No")&lt;&gt;"Yes","Inactive Vehicle",IF(AND(IFERROR($Q73&gt;1,FALSE),IFERROR($V73&gt;1,FALSE)),"Over Capacity &amp; Shift",IF(IFERROR($Q73&gt;1,FALSE),"Over Capacity",IF(IFERROR($V73&gt;1,FALSE),"Over Shift",IF(OR(IFERROR($Q73&gt;='Settings'!$B$7,FALSE),IFERROR($V73&gt;='Settings'!$B$8,FALSE)),"Review","Ready")))))))))))</f>
        <v/>
      </c>
      <c r="AB73" s="24" t="n"/>
    </row>
    <row r="74">
      <c r="A74" s="48" t="n"/>
      <c r="B74" s="23" t="n"/>
      <c r="C74" s="23" t="n"/>
      <c r="D74" s="23" t="n"/>
      <c r="E74" s="24" t="n"/>
      <c r="F74" s="23" t="n"/>
      <c r="G74" s="25" t="n"/>
      <c r="H74" s="25" t="n"/>
      <c r="I74" s="26" t="n"/>
      <c r="J74" s="49" t="n"/>
      <c r="K74" s="26" t="n"/>
      <c r="L74" s="26" t="n"/>
      <c r="M74" s="28">
        <f>IF($D74="","",IFERROR(INDEX('Vehicles'!$F$6:$F$105,MATCH($D74,'Vehicles'!$A$6:$A$105,0)),""))</f>
        <v/>
      </c>
      <c r="N74" s="28">
        <f>IF($D74="","",IFERROR(INDEX('Vehicles'!$G$6:$G$105,MATCH($D74,'Vehicles'!$A$6:$A$105,0)),""))</f>
        <v/>
      </c>
      <c r="O74" s="46">
        <f>IF(OR($K74="",$M74=""),"",IFERROR($K74/$M74,""))</f>
        <v/>
      </c>
      <c r="P74" s="46">
        <f>IF(OR($L74="",$N74=""),"",IFERROR($L74/$N74,""))</f>
        <v/>
      </c>
      <c r="Q74" s="46">
        <f>IF(OR($O74="",$P74=""),"",MAX($O74,$P74))</f>
        <v/>
      </c>
      <c r="R74" s="28">
        <f>IF(OR($M74="",$K74=""),"",$M74-$K74)</f>
        <v/>
      </c>
      <c r="S74" s="28">
        <f>IF(OR($N74="",$L74=""),"",$N74-$L74)</f>
        <v/>
      </c>
      <c r="T74" s="50">
        <f>IF(OR($I74="",$J74=""),"",IFERROR($J74/'Settings'!$B$5+$I74*'Settings'!$B$6/60,""))</f>
        <v/>
      </c>
      <c r="U74" s="50">
        <f>IF(OR($G74="",$H74=""),"",IFERROR(MOD($H74-$G74,1)*24,""))</f>
        <v/>
      </c>
      <c r="V74" s="46">
        <f>IF(OR($T74="",$U74=""),"",IFERROR($T74/$U74,""))</f>
        <v/>
      </c>
      <c r="W74" s="50">
        <f>IF(OR($J74="",$D74=""),"",IFERROR($J74/INDEX('Vehicles'!$I$6:$I$105,MATCH($D74,'Vehicles'!$A$6:$A$105,0)),""))</f>
        <v/>
      </c>
      <c r="X74" s="51">
        <f>IF($W74="","",IFERROR($W74*INDEX('Settings'!$H$6:$H$7,MATCH(INDEX('Vehicles'!$H$6:$H$105,MATCH($D74,'Vehicles'!$A$6:$A$105,0)),'Settings'!$G$6:$G$7,0)),""))</f>
        <v/>
      </c>
      <c r="Y74" s="31">
        <f>IF($B74="","",IF(OR($K74="",$L74="",$M74="",$N74=""),"Incomplete",IF(AND($O74&gt;1,$P74&gt;1),"Over Weight &amp; Volume",IF($O74&gt;1,"Over Weight",IF($P74&gt;1,"Over Volume",IF($Q74&gt;='Settings'!$B$7,"Near Capacity","Within Capacity"))))))</f>
        <v/>
      </c>
      <c r="Z74" s="31">
        <f>IF($B74="","",IF(OR($T74="",$U74="",$V74=""),"Incomplete",IF($V74&gt;1,"Over Shift",IF($V74&gt;='Settings'!$B$8,"Near Shift Limit","Within Shift"))))</f>
        <v/>
      </c>
      <c r="AA74" s="31">
        <f>IF($B74="","",IF($F74="Canceled","Canceled",IF(OR($A74="",$C74="",$D74="",$E74="",$F74="",$G74="",$H74="",$I74="",$J74="",$K74="",$L74="",$U74="",IFERROR($U74=0,TRUE)),"Incomplete",IF(COUNTIF($B$6:$B$205,$B74)&gt;1,"Duplicate Route ID",IF(IFERROR(MATCH($D74,'Vehicles'!$A$6:$A$105,0),0)=0,"Vehicle Not Found",IF(IFERROR(INDEX('Vehicles'!$E$6:$E$105,MATCH($D74,'Vehicles'!$A$6:$A$105,0)),"No")&lt;&gt;"Yes","Inactive Vehicle",IF(AND(IFERROR($Q74&gt;1,FALSE),IFERROR($V74&gt;1,FALSE)),"Over Capacity &amp; Shift",IF(IFERROR($Q74&gt;1,FALSE),"Over Capacity",IF(IFERROR($V74&gt;1,FALSE),"Over Shift",IF(OR(IFERROR($Q74&gt;='Settings'!$B$7,FALSE),IFERROR($V74&gt;='Settings'!$B$8,FALSE)),"Review","Ready")))))))))))</f>
        <v/>
      </c>
      <c r="AB74" s="24" t="n"/>
    </row>
    <row r="75">
      <c r="A75" s="48" t="n"/>
      <c r="B75" s="23" t="n"/>
      <c r="C75" s="23" t="n"/>
      <c r="D75" s="23" t="n"/>
      <c r="E75" s="24" t="n"/>
      <c r="F75" s="23" t="n"/>
      <c r="G75" s="25" t="n"/>
      <c r="H75" s="25" t="n"/>
      <c r="I75" s="26" t="n"/>
      <c r="J75" s="49" t="n"/>
      <c r="K75" s="26" t="n"/>
      <c r="L75" s="26" t="n"/>
      <c r="M75" s="28">
        <f>IF($D75="","",IFERROR(INDEX('Vehicles'!$F$6:$F$105,MATCH($D75,'Vehicles'!$A$6:$A$105,0)),""))</f>
        <v/>
      </c>
      <c r="N75" s="28">
        <f>IF($D75="","",IFERROR(INDEX('Vehicles'!$G$6:$G$105,MATCH($D75,'Vehicles'!$A$6:$A$105,0)),""))</f>
        <v/>
      </c>
      <c r="O75" s="46">
        <f>IF(OR($K75="",$M75=""),"",IFERROR($K75/$M75,""))</f>
        <v/>
      </c>
      <c r="P75" s="46">
        <f>IF(OR($L75="",$N75=""),"",IFERROR($L75/$N75,""))</f>
        <v/>
      </c>
      <c r="Q75" s="46">
        <f>IF(OR($O75="",$P75=""),"",MAX($O75,$P75))</f>
        <v/>
      </c>
      <c r="R75" s="28">
        <f>IF(OR($M75="",$K75=""),"",$M75-$K75)</f>
        <v/>
      </c>
      <c r="S75" s="28">
        <f>IF(OR($N75="",$L75=""),"",$N75-$L75)</f>
        <v/>
      </c>
      <c r="T75" s="50">
        <f>IF(OR($I75="",$J75=""),"",IFERROR($J75/'Settings'!$B$5+$I75*'Settings'!$B$6/60,""))</f>
        <v/>
      </c>
      <c r="U75" s="50">
        <f>IF(OR($G75="",$H75=""),"",IFERROR(MOD($H75-$G75,1)*24,""))</f>
        <v/>
      </c>
      <c r="V75" s="46">
        <f>IF(OR($T75="",$U75=""),"",IFERROR($T75/$U75,""))</f>
        <v/>
      </c>
      <c r="W75" s="50">
        <f>IF(OR($J75="",$D75=""),"",IFERROR($J75/INDEX('Vehicles'!$I$6:$I$105,MATCH($D75,'Vehicles'!$A$6:$A$105,0)),""))</f>
        <v/>
      </c>
      <c r="X75" s="51">
        <f>IF($W75="","",IFERROR($W75*INDEX('Settings'!$H$6:$H$7,MATCH(INDEX('Vehicles'!$H$6:$H$105,MATCH($D75,'Vehicles'!$A$6:$A$105,0)),'Settings'!$G$6:$G$7,0)),""))</f>
        <v/>
      </c>
      <c r="Y75" s="31">
        <f>IF($B75="","",IF(OR($K75="",$L75="",$M75="",$N75=""),"Incomplete",IF(AND($O75&gt;1,$P75&gt;1),"Over Weight &amp; Volume",IF($O75&gt;1,"Over Weight",IF($P75&gt;1,"Over Volume",IF($Q75&gt;='Settings'!$B$7,"Near Capacity","Within Capacity"))))))</f>
        <v/>
      </c>
      <c r="Z75" s="31">
        <f>IF($B75="","",IF(OR($T75="",$U75="",$V75=""),"Incomplete",IF($V75&gt;1,"Over Shift",IF($V75&gt;='Settings'!$B$8,"Near Shift Limit","Within Shift"))))</f>
        <v/>
      </c>
      <c r="AA75" s="31">
        <f>IF($B75="","",IF($F75="Canceled","Canceled",IF(OR($A75="",$C75="",$D75="",$E75="",$F75="",$G75="",$H75="",$I75="",$J75="",$K75="",$L75="",$U75="",IFERROR($U75=0,TRUE)),"Incomplete",IF(COUNTIF($B$6:$B$205,$B75)&gt;1,"Duplicate Route ID",IF(IFERROR(MATCH($D75,'Vehicles'!$A$6:$A$105,0),0)=0,"Vehicle Not Found",IF(IFERROR(INDEX('Vehicles'!$E$6:$E$105,MATCH($D75,'Vehicles'!$A$6:$A$105,0)),"No")&lt;&gt;"Yes","Inactive Vehicle",IF(AND(IFERROR($Q75&gt;1,FALSE),IFERROR($V75&gt;1,FALSE)),"Over Capacity &amp; Shift",IF(IFERROR($Q75&gt;1,FALSE),"Over Capacity",IF(IFERROR($V75&gt;1,FALSE),"Over Shift",IF(OR(IFERROR($Q75&gt;='Settings'!$B$7,FALSE),IFERROR($V75&gt;='Settings'!$B$8,FALSE)),"Review","Ready")))))))))))</f>
        <v/>
      </c>
      <c r="AB75" s="24" t="n"/>
    </row>
    <row r="76">
      <c r="A76" s="48" t="n"/>
      <c r="B76" s="23" t="n"/>
      <c r="C76" s="23" t="n"/>
      <c r="D76" s="23" t="n"/>
      <c r="E76" s="24" t="n"/>
      <c r="F76" s="23" t="n"/>
      <c r="G76" s="25" t="n"/>
      <c r="H76" s="25" t="n"/>
      <c r="I76" s="26" t="n"/>
      <c r="J76" s="49" t="n"/>
      <c r="K76" s="26" t="n"/>
      <c r="L76" s="26" t="n"/>
      <c r="M76" s="28">
        <f>IF($D76="","",IFERROR(INDEX('Vehicles'!$F$6:$F$105,MATCH($D76,'Vehicles'!$A$6:$A$105,0)),""))</f>
        <v/>
      </c>
      <c r="N76" s="28">
        <f>IF($D76="","",IFERROR(INDEX('Vehicles'!$G$6:$G$105,MATCH($D76,'Vehicles'!$A$6:$A$105,0)),""))</f>
        <v/>
      </c>
      <c r="O76" s="46">
        <f>IF(OR($K76="",$M76=""),"",IFERROR($K76/$M76,""))</f>
        <v/>
      </c>
      <c r="P76" s="46">
        <f>IF(OR($L76="",$N76=""),"",IFERROR($L76/$N76,""))</f>
        <v/>
      </c>
      <c r="Q76" s="46">
        <f>IF(OR($O76="",$P76=""),"",MAX($O76,$P76))</f>
        <v/>
      </c>
      <c r="R76" s="28">
        <f>IF(OR($M76="",$K76=""),"",$M76-$K76)</f>
        <v/>
      </c>
      <c r="S76" s="28">
        <f>IF(OR($N76="",$L76=""),"",$N76-$L76)</f>
        <v/>
      </c>
      <c r="T76" s="50">
        <f>IF(OR($I76="",$J76=""),"",IFERROR($J76/'Settings'!$B$5+$I76*'Settings'!$B$6/60,""))</f>
        <v/>
      </c>
      <c r="U76" s="50">
        <f>IF(OR($G76="",$H76=""),"",IFERROR(MOD($H76-$G76,1)*24,""))</f>
        <v/>
      </c>
      <c r="V76" s="46">
        <f>IF(OR($T76="",$U76=""),"",IFERROR($T76/$U76,""))</f>
        <v/>
      </c>
      <c r="W76" s="50">
        <f>IF(OR($J76="",$D76=""),"",IFERROR($J76/INDEX('Vehicles'!$I$6:$I$105,MATCH($D76,'Vehicles'!$A$6:$A$105,0)),""))</f>
        <v/>
      </c>
      <c r="X76" s="51">
        <f>IF($W76="","",IFERROR($W76*INDEX('Settings'!$H$6:$H$7,MATCH(INDEX('Vehicles'!$H$6:$H$105,MATCH($D76,'Vehicles'!$A$6:$A$105,0)),'Settings'!$G$6:$G$7,0)),""))</f>
        <v/>
      </c>
      <c r="Y76" s="31">
        <f>IF($B76="","",IF(OR($K76="",$L76="",$M76="",$N76=""),"Incomplete",IF(AND($O76&gt;1,$P76&gt;1),"Over Weight &amp; Volume",IF($O76&gt;1,"Over Weight",IF($P76&gt;1,"Over Volume",IF($Q76&gt;='Settings'!$B$7,"Near Capacity","Within Capacity"))))))</f>
        <v/>
      </c>
      <c r="Z76" s="31">
        <f>IF($B76="","",IF(OR($T76="",$U76="",$V76=""),"Incomplete",IF($V76&gt;1,"Over Shift",IF($V76&gt;='Settings'!$B$8,"Near Shift Limit","Within Shift"))))</f>
        <v/>
      </c>
      <c r="AA76" s="31">
        <f>IF($B76="","",IF($F76="Canceled","Canceled",IF(OR($A76="",$C76="",$D76="",$E76="",$F76="",$G76="",$H76="",$I76="",$J76="",$K76="",$L76="",$U76="",IFERROR($U76=0,TRUE)),"Incomplete",IF(COUNTIF($B$6:$B$205,$B76)&gt;1,"Duplicate Route ID",IF(IFERROR(MATCH($D76,'Vehicles'!$A$6:$A$105,0),0)=0,"Vehicle Not Found",IF(IFERROR(INDEX('Vehicles'!$E$6:$E$105,MATCH($D76,'Vehicles'!$A$6:$A$105,0)),"No")&lt;&gt;"Yes","Inactive Vehicle",IF(AND(IFERROR($Q76&gt;1,FALSE),IFERROR($V76&gt;1,FALSE)),"Over Capacity &amp; Shift",IF(IFERROR($Q76&gt;1,FALSE),"Over Capacity",IF(IFERROR($V76&gt;1,FALSE),"Over Shift",IF(OR(IFERROR($Q76&gt;='Settings'!$B$7,FALSE),IFERROR($V76&gt;='Settings'!$B$8,FALSE)),"Review","Ready")))))))))))</f>
        <v/>
      </c>
      <c r="AB76" s="24" t="n"/>
    </row>
    <row r="77">
      <c r="A77" s="48" t="n"/>
      <c r="B77" s="23" t="n"/>
      <c r="C77" s="23" t="n"/>
      <c r="D77" s="23" t="n"/>
      <c r="E77" s="24" t="n"/>
      <c r="F77" s="23" t="n"/>
      <c r="G77" s="25" t="n"/>
      <c r="H77" s="25" t="n"/>
      <c r="I77" s="26" t="n"/>
      <c r="J77" s="49" t="n"/>
      <c r="K77" s="26" t="n"/>
      <c r="L77" s="26" t="n"/>
      <c r="M77" s="28">
        <f>IF($D77="","",IFERROR(INDEX('Vehicles'!$F$6:$F$105,MATCH($D77,'Vehicles'!$A$6:$A$105,0)),""))</f>
        <v/>
      </c>
      <c r="N77" s="28">
        <f>IF($D77="","",IFERROR(INDEX('Vehicles'!$G$6:$G$105,MATCH($D77,'Vehicles'!$A$6:$A$105,0)),""))</f>
        <v/>
      </c>
      <c r="O77" s="46">
        <f>IF(OR($K77="",$M77=""),"",IFERROR($K77/$M77,""))</f>
        <v/>
      </c>
      <c r="P77" s="46">
        <f>IF(OR($L77="",$N77=""),"",IFERROR($L77/$N77,""))</f>
        <v/>
      </c>
      <c r="Q77" s="46">
        <f>IF(OR($O77="",$P77=""),"",MAX($O77,$P77))</f>
        <v/>
      </c>
      <c r="R77" s="28">
        <f>IF(OR($M77="",$K77=""),"",$M77-$K77)</f>
        <v/>
      </c>
      <c r="S77" s="28">
        <f>IF(OR($N77="",$L77=""),"",$N77-$L77)</f>
        <v/>
      </c>
      <c r="T77" s="50">
        <f>IF(OR($I77="",$J77=""),"",IFERROR($J77/'Settings'!$B$5+$I77*'Settings'!$B$6/60,""))</f>
        <v/>
      </c>
      <c r="U77" s="50">
        <f>IF(OR($G77="",$H77=""),"",IFERROR(MOD($H77-$G77,1)*24,""))</f>
        <v/>
      </c>
      <c r="V77" s="46">
        <f>IF(OR($T77="",$U77=""),"",IFERROR($T77/$U77,""))</f>
        <v/>
      </c>
      <c r="W77" s="50">
        <f>IF(OR($J77="",$D77=""),"",IFERROR($J77/INDEX('Vehicles'!$I$6:$I$105,MATCH($D77,'Vehicles'!$A$6:$A$105,0)),""))</f>
        <v/>
      </c>
      <c r="X77" s="51">
        <f>IF($W77="","",IFERROR($W77*INDEX('Settings'!$H$6:$H$7,MATCH(INDEX('Vehicles'!$H$6:$H$105,MATCH($D77,'Vehicles'!$A$6:$A$105,0)),'Settings'!$G$6:$G$7,0)),""))</f>
        <v/>
      </c>
      <c r="Y77" s="31">
        <f>IF($B77="","",IF(OR($K77="",$L77="",$M77="",$N77=""),"Incomplete",IF(AND($O77&gt;1,$P77&gt;1),"Over Weight &amp; Volume",IF($O77&gt;1,"Over Weight",IF($P77&gt;1,"Over Volume",IF($Q77&gt;='Settings'!$B$7,"Near Capacity","Within Capacity"))))))</f>
        <v/>
      </c>
      <c r="Z77" s="31">
        <f>IF($B77="","",IF(OR($T77="",$U77="",$V77=""),"Incomplete",IF($V77&gt;1,"Over Shift",IF($V77&gt;='Settings'!$B$8,"Near Shift Limit","Within Shift"))))</f>
        <v/>
      </c>
      <c r="AA77" s="31">
        <f>IF($B77="","",IF($F77="Canceled","Canceled",IF(OR($A77="",$C77="",$D77="",$E77="",$F77="",$G77="",$H77="",$I77="",$J77="",$K77="",$L77="",$U77="",IFERROR($U77=0,TRUE)),"Incomplete",IF(COUNTIF($B$6:$B$205,$B77)&gt;1,"Duplicate Route ID",IF(IFERROR(MATCH($D77,'Vehicles'!$A$6:$A$105,0),0)=0,"Vehicle Not Found",IF(IFERROR(INDEX('Vehicles'!$E$6:$E$105,MATCH($D77,'Vehicles'!$A$6:$A$105,0)),"No")&lt;&gt;"Yes","Inactive Vehicle",IF(AND(IFERROR($Q77&gt;1,FALSE),IFERROR($V77&gt;1,FALSE)),"Over Capacity &amp; Shift",IF(IFERROR($Q77&gt;1,FALSE),"Over Capacity",IF(IFERROR($V77&gt;1,FALSE),"Over Shift",IF(OR(IFERROR($Q77&gt;='Settings'!$B$7,FALSE),IFERROR($V77&gt;='Settings'!$B$8,FALSE)),"Review","Ready")))))))))))</f>
        <v/>
      </c>
      <c r="AB77" s="24" t="n"/>
    </row>
    <row r="78">
      <c r="A78" s="48" t="n"/>
      <c r="B78" s="23" t="n"/>
      <c r="C78" s="23" t="n"/>
      <c r="D78" s="23" t="n"/>
      <c r="E78" s="24" t="n"/>
      <c r="F78" s="23" t="n"/>
      <c r="G78" s="25" t="n"/>
      <c r="H78" s="25" t="n"/>
      <c r="I78" s="26" t="n"/>
      <c r="J78" s="49" t="n"/>
      <c r="K78" s="26" t="n"/>
      <c r="L78" s="26" t="n"/>
      <c r="M78" s="28">
        <f>IF($D78="","",IFERROR(INDEX('Vehicles'!$F$6:$F$105,MATCH($D78,'Vehicles'!$A$6:$A$105,0)),""))</f>
        <v/>
      </c>
      <c r="N78" s="28">
        <f>IF($D78="","",IFERROR(INDEX('Vehicles'!$G$6:$G$105,MATCH($D78,'Vehicles'!$A$6:$A$105,0)),""))</f>
        <v/>
      </c>
      <c r="O78" s="46">
        <f>IF(OR($K78="",$M78=""),"",IFERROR($K78/$M78,""))</f>
        <v/>
      </c>
      <c r="P78" s="46">
        <f>IF(OR($L78="",$N78=""),"",IFERROR($L78/$N78,""))</f>
        <v/>
      </c>
      <c r="Q78" s="46">
        <f>IF(OR($O78="",$P78=""),"",MAX($O78,$P78))</f>
        <v/>
      </c>
      <c r="R78" s="28">
        <f>IF(OR($M78="",$K78=""),"",$M78-$K78)</f>
        <v/>
      </c>
      <c r="S78" s="28">
        <f>IF(OR($N78="",$L78=""),"",$N78-$L78)</f>
        <v/>
      </c>
      <c r="T78" s="50">
        <f>IF(OR($I78="",$J78=""),"",IFERROR($J78/'Settings'!$B$5+$I78*'Settings'!$B$6/60,""))</f>
        <v/>
      </c>
      <c r="U78" s="50">
        <f>IF(OR($G78="",$H78=""),"",IFERROR(MOD($H78-$G78,1)*24,""))</f>
        <v/>
      </c>
      <c r="V78" s="46">
        <f>IF(OR($T78="",$U78=""),"",IFERROR($T78/$U78,""))</f>
        <v/>
      </c>
      <c r="W78" s="50">
        <f>IF(OR($J78="",$D78=""),"",IFERROR($J78/INDEX('Vehicles'!$I$6:$I$105,MATCH($D78,'Vehicles'!$A$6:$A$105,0)),""))</f>
        <v/>
      </c>
      <c r="X78" s="51">
        <f>IF($W78="","",IFERROR($W78*INDEX('Settings'!$H$6:$H$7,MATCH(INDEX('Vehicles'!$H$6:$H$105,MATCH($D78,'Vehicles'!$A$6:$A$105,0)),'Settings'!$G$6:$G$7,0)),""))</f>
        <v/>
      </c>
      <c r="Y78" s="31">
        <f>IF($B78="","",IF(OR($K78="",$L78="",$M78="",$N78=""),"Incomplete",IF(AND($O78&gt;1,$P78&gt;1),"Over Weight &amp; Volume",IF($O78&gt;1,"Over Weight",IF($P78&gt;1,"Over Volume",IF($Q78&gt;='Settings'!$B$7,"Near Capacity","Within Capacity"))))))</f>
        <v/>
      </c>
      <c r="Z78" s="31">
        <f>IF($B78="","",IF(OR($T78="",$U78="",$V78=""),"Incomplete",IF($V78&gt;1,"Over Shift",IF($V78&gt;='Settings'!$B$8,"Near Shift Limit","Within Shift"))))</f>
        <v/>
      </c>
      <c r="AA78" s="31">
        <f>IF($B78="","",IF($F78="Canceled","Canceled",IF(OR($A78="",$C78="",$D78="",$E78="",$F78="",$G78="",$H78="",$I78="",$J78="",$K78="",$L78="",$U78="",IFERROR($U78=0,TRUE)),"Incomplete",IF(COUNTIF($B$6:$B$205,$B78)&gt;1,"Duplicate Route ID",IF(IFERROR(MATCH($D78,'Vehicles'!$A$6:$A$105,0),0)=0,"Vehicle Not Found",IF(IFERROR(INDEX('Vehicles'!$E$6:$E$105,MATCH($D78,'Vehicles'!$A$6:$A$105,0)),"No")&lt;&gt;"Yes","Inactive Vehicle",IF(AND(IFERROR($Q78&gt;1,FALSE),IFERROR($V78&gt;1,FALSE)),"Over Capacity &amp; Shift",IF(IFERROR($Q78&gt;1,FALSE),"Over Capacity",IF(IFERROR($V78&gt;1,FALSE),"Over Shift",IF(OR(IFERROR($Q78&gt;='Settings'!$B$7,FALSE),IFERROR($V78&gt;='Settings'!$B$8,FALSE)),"Review","Ready")))))))))))</f>
        <v/>
      </c>
      <c r="AB78" s="24" t="n"/>
    </row>
    <row r="79">
      <c r="A79" s="48" t="n"/>
      <c r="B79" s="23" t="n"/>
      <c r="C79" s="23" t="n"/>
      <c r="D79" s="23" t="n"/>
      <c r="E79" s="24" t="n"/>
      <c r="F79" s="23" t="n"/>
      <c r="G79" s="25" t="n"/>
      <c r="H79" s="25" t="n"/>
      <c r="I79" s="26" t="n"/>
      <c r="J79" s="49" t="n"/>
      <c r="K79" s="26" t="n"/>
      <c r="L79" s="26" t="n"/>
      <c r="M79" s="28">
        <f>IF($D79="","",IFERROR(INDEX('Vehicles'!$F$6:$F$105,MATCH($D79,'Vehicles'!$A$6:$A$105,0)),""))</f>
        <v/>
      </c>
      <c r="N79" s="28">
        <f>IF($D79="","",IFERROR(INDEX('Vehicles'!$G$6:$G$105,MATCH($D79,'Vehicles'!$A$6:$A$105,0)),""))</f>
        <v/>
      </c>
      <c r="O79" s="46">
        <f>IF(OR($K79="",$M79=""),"",IFERROR($K79/$M79,""))</f>
        <v/>
      </c>
      <c r="P79" s="46">
        <f>IF(OR($L79="",$N79=""),"",IFERROR($L79/$N79,""))</f>
        <v/>
      </c>
      <c r="Q79" s="46">
        <f>IF(OR($O79="",$P79=""),"",MAX($O79,$P79))</f>
        <v/>
      </c>
      <c r="R79" s="28">
        <f>IF(OR($M79="",$K79=""),"",$M79-$K79)</f>
        <v/>
      </c>
      <c r="S79" s="28">
        <f>IF(OR($N79="",$L79=""),"",$N79-$L79)</f>
        <v/>
      </c>
      <c r="T79" s="50">
        <f>IF(OR($I79="",$J79=""),"",IFERROR($J79/'Settings'!$B$5+$I79*'Settings'!$B$6/60,""))</f>
        <v/>
      </c>
      <c r="U79" s="50">
        <f>IF(OR($G79="",$H79=""),"",IFERROR(MOD($H79-$G79,1)*24,""))</f>
        <v/>
      </c>
      <c r="V79" s="46">
        <f>IF(OR($T79="",$U79=""),"",IFERROR($T79/$U79,""))</f>
        <v/>
      </c>
      <c r="W79" s="50">
        <f>IF(OR($J79="",$D79=""),"",IFERROR($J79/INDEX('Vehicles'!$I$6:$I$105,MATCH($D79,'Vehicles'!$A$6:$A$105,0)),""))</f>
        <v/>
      </c>
      <c r="X79" s="51">
        <f>IF($W79="","",IFERROR($W79*INDEX('Settings'!$H$6:$H$7,MATCH(INDEX('Vehicles'!$H$6:$H$105,MATCH($D79,'Vehicles'!$A$6:$A$105,0)),'Settings'!$G$6:$G$7,0)),""))</f>
        <v/>
      </c>
      <c r="Y79" s="31">
        <f>IF($B79="","",IF(OR($K79="",$L79="",$M79="",$N79=""),"Incomplete",IF(AND($O79&gt;1,$P79&gt;1),"Over Weight &amp; Volume",IF($O79&gt;1,"Over Weight",IF($P79&gt;1,"Over Volume",IF($Q79&gt;='Settings'!$B$7,"Near Capacity","Within Capacity"))))))</f>
        <v/>
      </c>
      <c r="Z79" s="31">
        <f>IF($B79="","",IF(OR($T79="",$U79="",$V79=""),"Incomplete",IF($V79&gt;1,"Over Shift",IF($V79&gt;='Settings'!$B$8,"Near Shift Limit","Within Shift"))))</f>
        <v/>
      </c>
      <c r="AA79" s="31">
        <f>IF($B79="","",IF($F79="Canceled","Canceled",IF(OR($A79="",$C79="",$D79="",$E79="",$F79="",$G79="",$H79="",$I79="",$J79="",$K79="",$L79="",$U79="",IFERROR($U79=0,TRUE)),"Incomplete",IF(COUNTIF($B$6:$B$205,$B79)&gt;1,"Duplicate Route ID",IF(IFERROR(MATCH($D79,'Vehicles'!$A$6:$A$105,0),0)=0,"Vehicle Not Found",IF(IFERROR(INDEX('Vehicles'!$E$6:$E$105,MATCH($D79,'Vehicles'!$A$6:$A$105,0)),"No")&lt;&gt;"Yes","Inactive Vehicle",IF(AND(IFERROR($Q79&gt;1,FALSE),IFERROR($V79&gt;1,FALSE)),"Over Capacity &amp; Shift",IF(IFERROR($Q79&gt;1,FALSE),"Over Capacity",IF(IFERROR($V79&gt;1,FALSE),"Over Shift",IF(OR(IFERROR($Q79&gt;='Settings'!$B$7,FALSE),IFERROR($V79&gt;='Settings'!$B$8,FALSE)),"Review","Ready")))))))))))</f>
        <v/>
      </c>
      <c r="AB79" s="24" t="n"/>
    </row>
    <row r="80">
      <c r="A80" s="48" t="n"/>
      <c r="B80" s="23" t="n"/>
      <c r="C80" s="23" t="n"/>
      <c r="D80" s="23" t="n"/>
      <c r="E80" s="24" t="n"/>
      <c r="F80" s="23" t="n"/>
      <c r="G80" s="25" t="n"/>
      <c r="H80" s="25" t="n"/>
      <c r="I80" s="26" t="n"/>
      <c r="J80" s="49" t="n"/>
      <c r="K80" s="26" t="n"/>
      <c r="L80" s="26" t="n"/>
      <c r="M80" s="28">
        <f>IF($D80="","",IFERROR(INDEX('Vehicles'!$F$6:$F$105,MATCH($D80,'Vehicles'!$A$6:$A$105,0)),""))</f>
        <v/>
      </c>
      <c r="N80" s="28">
        <f>IF($D80="","",IFERROR(INDEX('Vehicles'!$G$6:$G$105,MATCH($D80,'Vehicles'!$A$6:$A$105,0)),""))</f>
        <v/>
      </c>
      <c r="O80" s="46">
        <f>IF(OR($K80="",$M80=""),"",IFERROR($K80/$M80,""))</f>
        <v/>
      </c>
      <c r="P80" s="46">
        <f>IF(OR($L80="",$N80=""),"",IFERROR($L80/$N80,""))</f>
        <v/>
      </c>
      <c r="Q80" s="46">
        <f>IF(OR($O80="",$P80=""),"",MAX($O80,$P80))</f>
        <v/>
      </c>
      <c r="R80" s="28">
        <f>IF(OR($M80="",$K80=""),"",$M80-$K80)</f>
        <v/>
      </c>
      <c r="S80" s="28">
        <f>IF(OR($N80="",$L80=""),"",$N80-$L80)</f>
        <v/>
      </c>
      <c r="T80" s="50">
        <f>IF(OR($I80="",$J80=""),"",IFERROR($J80/'Settings'!$B$5+$I80*'Settings'!$B$6/60,""))</f>
        <v/>
      </c>
      <c r="U80" s="50">
        <f>IF(OR($G80="",$H80=""),"",IFERROR(MOD($H80-$G80,1)*24,""))</f>
        <v/>
      </c>
      <c r="V80" s="46">
        <f>IF(OR($T80="",$U80=""),"",IFERROR($T80/$U80,""))</f>
        <v/>
      </c>
      <c r="W80" s="50">
        <f>IF(OR($J80="",$D80=""),"",IFERROR($J80/INDEX('Vehicles'!$I$6:$I$105,MATCH($D80,'Vehicles'!$A$6:$A$105,0)),""))</f>
        <v/>
      </c>
      <c r="X80" s="51">
        <f>IF($W80="","",IFERROR($W80*INDEX('Settings'!$H$6:$H$7,MATCH(INDEX('Vehicles'!$H$6:$H$105,MATCH($D80,'Vehicles'!$A$6:$A$105,0)),'Settings'!$G$6:$G$7,0)),""))</f>
        <v/>
      </c>
      <c r="Y80" s="31">
        <f>IF($B80="","",IF(OR($K80="",$L80="",$M80="",$N80=""),"Incomplete",IF(AND($O80&gt;1,$P80&gt;1),"Over Weight &amp; Volume",IF($O80&gt;1,"Over Weight",IF($P80&gt;1,"Over Volume",IF($Q80&gt;='Settings'!$B$7,"Near Capacity","Within Capacity"))))))</f>
        <v/>
      </c>
      <c r="Z80" s="31">
        <f>IF($B80="","",IF(OR($T80="",$U80="",$V80=""),"Incomplete",IF($V80&gt;1,"Over Shift",IF($V80&gt;='Settings'!$B$8,"Near Shift Limit","Within Shift"))))</f>
        <v/>
      </c>
      <c r="AA80" s="31">
        <f>IF($B80="","",IF($F80="Canceled","Canceled",IF(OR($A80="",$C80="",$D80="",$E80="",$F80="",$G80="",$H80="",$I80="",$J80="",$K80="",$L80="",$U80="",IFERROR($U80=0,TRUE)),"Incomplete",IF(COUNTIF($B$6:$B$205,$B80)&gt;1,"Duplicate Route ID",IF(IFERROR(MATCH($D80,'Vehicles'!$A$6:$A$105,0),0)=0,"Vehicle Not Found",IF(IFERROR(INDEX('Vehicles'!$E$6:$E$105,MATCH($D80,'Vehicles'!$A$6:$A$105,0)),"No")&lt;&gt;"Yes","Inactive Vehicle",IF(AND(IFERROR($Q80&gt;1,FALSE),IFERROR($V80&gt;1,FALSE)),"Over Capacity &amp; Shift",IF(IFERROR($Q80&gt;1,FALSE),"Over Capacity",IF(IFERROR($V80&gt;1,FALSE),"Over Shift",IF(OR(IFERROR($Q80&gt;='Settings'!$B$7,FALSE),IFERROR($V80&gt;='Settings'!$B$8,FALSE)),"Review","Ready")))))))))))</f>
        <v/>
      </c>
      <c r="AB80" s="24" t="n"/>
    </row>
    <row r="81">
      <c r="A81" s="48" t="n"/>
      <c r="B81" s="23" t="n"/>
      <c r="C81" s="23" t="n"/>
      <c r="D81" s="23" t="n"/>
      <c r="E81" s="24" t="n"/>
      <c r="F81" s="23" t="n"/>
      <c r="G81" s="25" t="n"/>
      <c r="H81" s="25" t="n"/>
      <c r="I81" s="26" t="n"/>
      <c r="J81" s="49" t="n"/>
      <c r="K81" s="26" t="n"/>
      <c r="L81" s="26" t="n"/>
      <c r="M81" s="28">
        <f>IF($D81="","",IFERROR(INDEX('Vehicles'!$F$6:$F$105,MATCH($D81,'Vehicles'!$A$6:$A$105,0)),""))</f>
        <v/>
      </c>
      <c r="N81" s="28">
        <f>IF($D81="","",IFERROR(INDEX('Vehicles'!$G$6:$G$105,MATCH($D81,'Vehicles'!$A$6:$A$105,0)),""))</f>
        <v/>
      </c>
      <c r="O81" s="46">
        <f>IF(OR($K81="",$M81=""),"",IFERROR($K81/$M81,""))</f>
        <v/>
      </c>
      <c r="P81" s="46">
        <f>IF(OR($L81="",$N81=""),"",IFERROR($L81/$N81,""))</f>
        <v/>
      </c>
      <c r="Q81" s="46">
        <f>IF(OR($O81="",$P81=""),"",MAX($O81,$P81))</f>
        <v/>
      </c>
      <c r="R81" s="28">
        <f>IF(OR($M81="",$K81=""),"",$M81-$K81)</f>
        <v/>
      </c>
      <c r="S81" s="28">
        <f>IF(OR($N81="",$L81=""),"",$N81-$L81)</f>
        <v/>
      </c>
      <c r="T81" s="50">
        <f>IF(OR($I81="",$J81=""),"",IFERROR($J81/'Settings'!$B$5+$I81*'Settings'!$B$6/60,""))</f>
        <v/>
      </c>
      <c r="U81" s="50">
        <f>IF(OR($G81="",$H81=""),"",IFERROR(MOD($H81-$G81,1)*24,""))</f>
        <v/>
      </c>
      <c r="V81" s="46">
        <f>IF(OR($T81="",$U81=""),"",IFERROR($T81/$U81,""))</f>
        <v/>
      </c>
      <c r="W81" s="50">
        <f>IF(OR($J81="",$D81=""),"",IFERROR($J81/INDEX('Vehicles'!$I$6:$I$105,MATCH($D81,'Vehicles'!$A$6:$A$105,0)),""))</f>
        <v/>
      </c>
      <c r="X81" s="51">
        <f>IF($W81="","",IFERROR($W81*INDEX('Settings'!$H$6:$H$7,MATCH(INDEX('Vehicles'!$H$6:$H$105,MATCH($D81,'Vehicles'!$A$6:$A$105,0)),'Settings'!$G$6:$G$7,0)),""))</f>
        <v/>
      </c>
      <c r="Y81" s="31">
        <f>IF($B81="","",IF(OR($K81="",$L81="",$M81="",$N81=""),"Incomplete",IF(AND($O81&gt;1,$P81&gt;1),"Over Weight &amp; Volume",IF($O81&gt;1,"Over Weight",IF($P81&gt;1,"Over Volume",IF($Q81&gt;='Settings'!$B$7,"Near Capacity","Within Capacity"))))))</f>
        <v/>
      </c>
      <c r="Z81" s="31">
        <f>IF($B81="","",IF(OR($T81="",$U81="",$V81=""),"Incomplete",IF($V81&gt;1,"Over Shift",IF($V81&gt;='Settings'!$B$8,"Near Shift Limit","Within Shift"))))</f>
        <v/>
      </c>
      <c r="AA81" s="31">
        <f>IF($B81="","",IF($F81="Canceled","Canceled",IF(OR($A81="",$C81="",$D81="",$E81="",$F81="",$G81="",$H81="",$I81="",$J81="",$K81="",$L81="",$U81="",IFERROR($U81=0,TRUE)),"Incomplete",IF(COUNTIF($B$6:$B$205,$B81)&gt;1,"Duplicate Route ID",IF(IFERROR(MATCH($D81,'Vehicles'!$A$6:$A$105,0),0)=0,"Vehicle Not Found",IF(IFERROR(INDEX('Vehicles'!$E$6:$E$105,MATCH($D81,'Vehicles'!$A$6:$A$105,0)),"No")&lt;&gt;"Yes","Inactive Vehicle",IF(AND(IFERROR($Q81&gt;1,FALSE),IFERROR($V81&gt;1,FALSE)),"Over Capacity &amp; Shift",IF(IFERROR($Q81&gt;1,FALSE),"Over Capacity",IF(IFERROR($V81&gt;1,FALSE),"Over Shift",IF(OR(IFERROR($Q81&gt;='Settings'!$B$7,FALSE),IFERROR($V81&gt;='Settings'!$B$8,FALSE)),"Review","Ready")))))))))))</f>
        <v/>
      </c>
      <c r="AB81" s="24" t="n"/>
    </row>
    <row r="82">
      <c r="A82" s="48" t="n"/>
      <c r="B82" s="23" t="n"/>
      <c r="C82" s="23" t="n"/>
      <c r="D82" s="23" t="n"/>
      <c r="E82" s="24" t="n"/>
      <c r="F82" s="23" t="n"/>
      <c r="G82" s="25" t="n"/>
      <c r="H82" s="25" t="n"/>
      <c r="I82" s="26" t="n"/>
      <c r="J82" s="49" t="n"/>
      <c r="K82" s="26" t="n"/>
      <c r="L82" s="26" t="n"/>
      <c r="M82" s="28">
        <f>IF($D82="","",IFERROR(INDEX('Vehicles'!$F$6:$F$105,MATCH($D82,'Vehicles'!$A$6:$A$105,0)),""))</f>
        <v/>
      </c>
      <c r="N82" s="28">
        <f>IF($D82="","",IFERROR(INDEX('Vehicles'!$G$6:$G$105,MATCH($D82,'Vehicles'!$A$6:$A$105,0)),""))</f>
        <v/>
      </c>
      <c r="O82" s="46">
        <f>IF(OR($K82="",$M82=""),"",IFERROR($K82/$M82,""))</f>
        <v/>
      </c>
      <c r="P82" s="46">
        <f>IF(OR($L82="",$N82=""),"",IFERROR($L82/$N82,""))</f>
        <v/>
      </c>
      <c r="Q82" s="46">
        <f>IF(OR($O82="",$P82=""),"",MAX($O82,$P82))</f>
        <v/>
      </c>
      <c r="R82" s="28">
        <f>IF(OR($M82="",$K82=""),"",$M82-$K82)</f>
        <v/>
      </c>
      <c r="S82" s="28">
        <f>IF(OR($N82="",$L82=""),"",$N82-$L82)</f>
        <v/>
      </c>
      <c r="T82" s="50">
        <f>IF(OR($I82="",$J82=""),"",IFERROR($J82/'Settings'!$B$5+$I82*'Settings'!$B$6/60,""))</f>
        <v/>
      </c>
      <c r="U82" s="50">
        <f>IF(OR($G82="",$H82=""),"",IFERROR(MOD($H82-$G82,1)*24,""))</f>
        <v/>
      </c>
      <c r="V82" s="46">
        <f>IF(OR($T82="",$U82=""),"",IFERROR($T82/$U82,""))</f>
        <v/>
      </c>
      <c r="W82" s="50">
        <f>IF(OR($J82="",$D82=""),"",IFERROR($J82/INDEX('Vehicles'!$I$6:$I$105,MATCH($D82,'Vehicles'!$A$6:$A$105,0)),""))</f>
        <v/>
      </c>
      <c r="X82" s="51">
        <f>IF($W82="","",IFERROR($W82*INDEX('Settings'!$H$6:$H$7,MATCH(INDEX('Vehicles'!$H$6:$H$105,MATCH($D82,'Vehicles'!$A$6:$A$105,0)),'Settings'!$G$6:$G$7,0)),""))</f>
        <v/>
      </c>
      <c r="Y82" s="31">
        <f>IF($B82="","",IF(OR($K82="",$L82="",$M82="",$N82=""),"Incomplete",IF(AND($O82&gt;1,$P82&gt;1),"Over Weight &amp; Volume",IF($O82&gt;1,"Over Weight",IF($P82&gt;1,"Over Volume",IF($Q82&gt;='Settings'!$B$7,"Near Capacity","Within Capacity"))))))</f>
        <v/>
      </c>
      <c r="Z82" s="31">
        <f>IF($B82="","",IF(OR($T82="",$U82="",$V82=""),"Incomplete",IF($V82&gt;1,"Over Shift",IF($V82&gt;='Settings'!$B$8,"Near Shift Limit","Within Shift"))))</f>
        <v/>
      </c>
      <c r="AA82" s="31">
        <f>IF($B82="","",IF($F82="Canceled","Canceled",IF(OR($A82="",$C82="",$D82="",$E82="",$F82="",$G82="",$H82="",$I82="",$J82="",$K82="",$L82="",$U82="",IFERROR($U82=0,TRUE)),"Incomplete",IF(COUNTIF($B$6:$B$205,$B82)&gt;1,"Duplicate Route ID",IF(IFERROR(MATCH($D82,'Vehicles'!$A$6:$A$105,0),0)=0,"Vehicle Not Found",IF(IFERROR(INDEX('Vehicles'!$E$6:$E$105,MATCH($D82,'Vehicles'!$A$6:$A$105,0)),"No")&lt;&gt;"Yes","Inactive Vehicle",IF(AND(IFERROR($Q82&gt;1,FALSE),IFERROR($V82&gt;1,FALSE)),"Over Capacity &amp; Shift",IF(IFERROR($Q82&gt;1,FALSE),"Over Capacity",IF(IFERROR($V82&gt;1,FALSE),"Over Shift",IF(OR(IFERROR($Q82&gt;='Settings'!$B$7,FALSE),IFERROR($V82&gt;='Settings'!$B$8,FALSE)),"Review","Ready")))))))))))</f>
        <v/>
      </c>
      <c r="AB82" s="24" t="n"/>
    </row>
    <row r="83">
      <c r="A83" s="48" t="n"/>
      <c r="B83" s="23" t="n"/>
      <c r="C83" s="23" t="n"/>
      <c r="D83" s="23" t="n"/>
      <c r="E83" s="24" t="n"/>
      <c r="F83" s="23" t="n"/>
      <c r="G83" s="25" t="n"/>
      <c r="H83" s="25" t="n"/>
      <c r="I83" s="26" t="n"/>
      <c r="J83" s="49" t="n"/>
      <c r="K83" s="26" t="n"/>
      <c r="L83" s="26" t="n"/>
      <c r="M83" s="28">
        <f>IF($D83="","",IFERROR(INDEX('Vehicles'!$F$6:$F$105,MATCH($D83,'Vehicles'!$A$6:$A$105,0)),""))</f>
        <v/>
      </c>
      <c r="N83" s="28">
        <f>IF($D83="","",IFERROR(INDEX('Vehicles'!$G$6:$G$105,MATCH($D83,'Vehicles'!$A$6:$A$105,0)),""))</f>
        <v/>
      </c>
      <c r="O83" s="46">
        <f>IF(OR($K83="",$M83=""),"",IFERROR($K83/$M83,""))</f>
        <v/>
      </c>
      <c r="P83" s="46">
        <f>IF(OR($L83="",$N83=""),"",IFERROR($L83/$N83,""))</f>
        <v/>
      </c>
      <c r="Q83" s="46">
        <f>IF(OR($O83="",$P83=""),"",MAX($O83,$P83))</f>
        <v/>
      </c>
      <c r="R83" s="28">
        <f>IF(OR($M83="",$K83=""),"",$M83-$K83)</f>
        <v/>
      </c>
      <c r="S83" s="28">
        <f>IF(OR($N83="",$L83=""),"",$N83-$L83)</f>
        <v/>
      </c>
      <c r="T83" s="50">
        <f>IF(OR($I83="",$J83=""),"",IFERROR($J83/'Settings'!$B$5+$I83*'Settings'!$B$6/60,""))</f>
        <v/>
      </c>
      <c r="U83" s="50">
        <f>IF(OR($G83="",$H83=""),"",IFERROR(MOD($H83-$G83,1)*24,""))</f>
        <v/>
      </c>
      <c r="V83" s="46">
        <f>IF(OR($T83="",$U83=""),"",IFERROR($T83/$U83,""))</f>
        <v/>
      </c>
      <c r="W83" s="50">
        <f>IF(OR($J83="",$D83=""),"",IFERROR($J83/INDEX('Vehicles'!$I$6:$I$105,MATCH($D83,'Vehicles'!$A$6:$A$105,0)),""))</f>
        <v/>
      </c>
      <c r="X83" s="51">
        <f>IF($W83="","",IFERROR($W83*INDEX('Settings'!$H$6:$H$7,MATCH(INDEX('Vehicles'!$H$6:$H$105,MATCH($D83,'Vehicles'!$A$6:$A$105,0)),'Settings'!$G$6:$G$7,0)),""))</f>
        <v/>
      </c>
      <c r="Y83" s="31">
        <f>IF($B83="","",IF(OR($K83="",$L83="",$M83="",$N83=""),"Incomplete",IF(AND($O83&gt;1,$P83&gt;1),"Over Weight &amp; Volume",IF($O83&gt;1,"Over Weight",IF($P83&gt;1,"Over Volume",IF($Q83&gt;='Settings'!$B$7,"Near Capacity","Within Capacity"))))))</f>
        <v/>
      </c>
      <c r="Z83" s="31">
        <f>IF($B83="","",IF(OR($T83="",$U83="",$V83=""),"Incomplete",IF($V83&gt;1,"Over Shift",IF($V83&gt;='Settings'!$B$8,"Near Shift Limit","Within Shift"))))</f>
        <v/>
      </c>
      <c r="AA83" s="31">
        <f>IF($B83="","",IF($F83="Canceled","Canceled",IF(OR($A83="",$C83="",$D83="",$E83="",$F83="",$G83="",$H83="",$I83="",$J83="",$K83="",$L83="",$U83="",IFERROR($U83=0,TRUE)),"Incomplete",IF(COUNTIF($B$6:$B$205,$B83)&gt;1,"Duplicate Route ID",IF(IFERROR(MATCH($D83,'Vehicles'!$A$6:$A$105,0),0)=0,"Vehicle Not Found",IF(IFERROR(INDEX('Vehicles'!$E$6:$E$105,MATCH($D83,'Vehicles'!$A$6:$A$105,0)),"No")&lt;&gt;"Yes","Inactive Vehicle",IF(AND(IFERROR($Q83&gt;1,FALSE),IFERROR($V83&gt;1,FALSE)),"Over Capacity &amp; Shift",IF(IFERROR($Q83&gt;1,FALSE),"Over Capacity",IF(IFERROR($V83&gt;1,FALSE),"Over Shift",IF(OR(IFERROR($Q83&gt;='Settings'!$B$7,FALSE),IFERROR($V83&gt;='Settings'!$B$8,FALSE)),"Review","Ready")))))))))))</f>
        <v/>
      </c>
      <c r="AB83" s="24" t="n"/>
    </row>
    <row r="84">
      <c r="A84" s="48" t="n"/>
      <c r="B84" s="23" t="n"/>
      <c r="C84" s="23" t="n"/>
      <c r="D84" s="23" t="n"/>
      <c r="E84" s="24" t="n"/>
      <c r="F84" s="23" t="n"/>
      <c r="G84" s="25" t="n"/>
      <c r="H84" s="25" t="n"/>
      <c r="I84" s="26" t="n"/>
      <c r="J84" s="49" t="n"/>
      <c r="K84" s="26" t="n"/>
      <c r="L84" s="26" t="n"/>
      <c r="M84" s="28">
        <f>IF($D84="","",IFERROR(INDEX('Vehicles'!$F$6:$F$105,MATCH($D84,'Vehicles'!$A$6:$A$105,0)),""))</f>
        <v/>
      </c>
      <c r="N84" s="28">
        <f>IF($D84="","",IFERROR(INDEX('Vehicles'!$G$6:$G$105,MATCH($D84,'Vehicles'!$A$6:$A$105,0)),""))</f>
        <v/>
      </c>
      <c r="O84" s="46">
        <f>IF(OR($K84="",$M84=""),"",IFERROR($K84/$M84,""))</f>
        <v/>
      </c>
      <c r="P84" s="46">
        <f>IF(OR($L84="",$N84=""),"",IFERROR($L84/$N84,""))</f>
        <v/>
      </c>
      <c r="Q84" s="46">
        <f>IF(OR($O84="",$P84=""),"",MAX($O84,$P84))</f>
        <v/>
      </c>
      <c r="R84" s="28">
        <f>IF(OR($M84="",$K84=""),"",$M84-$K84)</f>
        <v/>
      </c>
      <c r="S84" s="28">
        <f>IF(OR($N84="",$L84=""),"",$N84-$L84)</f>
        <v/>
      </c>
      <c r="T84" s="50">
        <f>IF(OR($I84="",$J84=""),"",IFERROR($J84/'Settings'!$B$5+$I84*'Settings'!$B$6/60,""))</f>
        <v/>
      </c>
      <c r="U84" s="50">
        <f>IF(OR($G84="",$H84=""),"",IFERROR(MOD($H84-$G84,1)*24,""))</f>
        <v/>
      </c>
      <c r="V84" s="46">
        <f>IF(OR($T84="",$U84=""),"",IFERROR($T84/$U84,""))</f>
        <v/>
      </c>
      <c r="W84" s="50">
        <f>IF(OR($J84="",$D84=""),"",IFERROR($J84/INDEX('Vehicles'!$I$6:$I$105,MATCH($D84,'Vehicles'!$A$6:$A$105,0)),""))</f>
        <v/>
      </c>
      <c r="X84" s="51">
        <f>IF($W84="","",IFERROR($W84*INDEX('Settings'!$H$6:$H$7,MATCH(INDEX('Vehicles'!$H$6:$H$105,MATCH($D84,'Vehicles'!$A$6:$A$105,0)),'Settings'!$G$6:$G$7,0)),""))</f>
        <v/>
      </c>
      <c r="Y84" s="31">
        <f>IF($B84="","",IF(OR($K84="",$L84="",$M84="",$N84=""),"Incomplete",IF(AND($O84&gt;1,$P84&gt;1),"Over Weight &amp; Volume",IF($O84&gt;1,"Over Weight",IF($P84&gt;1,"Over Volume",IF($Q84&gt;='Settings'!$B$7,"Near Capacity","Within Capacity"))))))</f>
        <v/>
      </c>
      <c r="Z84" s="31">
        <f>IF($B84="","",IF(OR($T84="",$U84="",$V84=""),"Incomplete",IF($V84&gt;1,"Over Shift",IF($V84&gt;='Settings'!$B$8,"Near Shift Limit","Within Shift"))))</f>
        <v/>
      </c>
      <c r="AA84" s="31">
        <f>IF($B84="","",IF($F84="Canceled","Canceled",IF(OR($A84="",$C84="",$D84="",$E84="",$F84="",$G84="",$H84="",$I84="",$J84="",$K84="",$L84="",$U84="",IFERROR($U84=0,TRUE)),"Incomplete",IF(COUNTIF($B$6:$B$205,$B84)&gt;1,"Duplicate Route ID",IF(IFERROR(MATCH($D84,'Vehicles'!$A$6:$A$105,0),0)=0,"Vehicle Not Found",IF(IFERROR(INDEX('Vehicles'!$E$6:$E$105,MATCH($D84,'Vehicles'!$A$6:$A$105,0)),"No")&lt;&gt;"Yes","Inactive Vehicle",IF(AND(IFERROR($Q84&gt;1,FALSE),IFERROR($V84&gt;1,FALSE)),"Over Capacity &amp; Shift",IF(IFERROR($Q84&gt;1,FALSE),"Over Capacity",IF(IFERROR($V84&gt;1,FALSE),"Over Shift",IF(OR(IFERROR($Q84&gt;='Settings'!$B$7,FALSE),IFERROR($V84&gt;='Settings'!$B$8,FALSE)),"Review","Ready")))))))))))</f>
        <v/>
      </c>
      <c r="AB84" s="24" t="n"/>
    </row>
    <row r="85">
      <c r="A85" s="48" t="n"/>
      <c r="B85" s="23" t="n"/>
      <c r="C85" s="23" t="n"/>
      <c r="D85" s="23" t="n"/>
      <c r="E85" s="24" t="n"/>
      <c r="F85" s="23" t="n"/>
      <c r="G85" s="25" t="n"/>
      <c r="H85" s="25" t="n"/>
      <c r="I85" s="26" t="n"/>
      <c r="J85" s="49" t="n"/>
      <c r="K85" s="26" t="n"/>
      <c r="L85" s="26" t="n"/>
      <c r="M85" s="28">
        <f>IF($D85="","",IFERROR(INDEX('Vehicles'!$F$6:$F$105,MATCH($D85,'Vehicles'!$A$6:$A$105,0)),""))</f>
        <v/>
      </c>
      <c r="N85" s="28">
        <f>IF($D85="","",IFERROR(INDEX('Vehicles'!$G$6:$G$105,MATCH($D85,'Vehicles'!$A$6:$A$105,0)),""))</f>
        <v/>
      </c>
      <c r="O85" s="46">
        <f>IF(OR($K85="",$M85=""),"",IFERROR($K85/$M85,""))</f>
        <v/>
      </c>
      <c r="P85" s="46">
        <f>IF(OR($L85="",$N85=""),"",IFERROR($L85/$N85,""))</f>
        <v/>
      </c>
      <c r="Q85" s="46">
        <f>IF(OR($O85="",$P85=""),"",MAX($O85,$P85))</f>
        <v/>
      </c>
      <c r="R85" s="28">
        <f>IF(OR($M85="",$K85=""),"",$M85-$K85)</f>
        <v/>
      </c>
      <c r="S85" s="28">
        <f>IF(OR($N85="",$L85=""),"",$N85-$L85)</f>
        <v/>
      </c>
      <c r="T85" s="50">
        <f>IF(OR($I85="",$J85=""),"",IFERROR($J85/'Settings'!$B$5+$I85*'Settings'!$B$6/60,""))</f>
        <v/>
      </c>
      <c r="U85" s="50">
        <f>IF(OR($G85="",$H85=""),"",IFERROR(MOD($H85-$G85,1)*24,""))</f>
        <v/>
      </c>
      <c r="V85" s="46">
        <f>IF(OR($T85="",$U85=""),"",IFERROR($T85/$U85,""))</f>
        <v/>
      </c>
      <c r="W85" s="50">
        <f>IF(OR($J85="",$D85=""),"",IFERROR($J85/INDEX('Vehicles'!$I$6:$I$105,MATCH($D85,'Vehicles'!$A$6:$A$105,0)),""))</f>
        <v/>
      </c>
      <c r="X85" s="51">
        <f>IF($W85="","",IFERROR($W85*INDEX('Settings'!$H$6:$H$7,MATCH(INDEX('Vehicles'!$H$6:$H$105,MATCH($D85,'Vehicles'!$A$6:$A$105,0)),'Settings'!$G$6:$G$7,0)),""))</f>
        <v/>
      </c>
      <c r="Y85" s="31">
        <f>IF($B85="","",IF(OR($K85="",$L85="",$M85="",$N85=""),"Incomplete",IF(AND($O85&gt;1,$P85&gt;1),"Over Weight &amp; Volume",IF($O85&gt;1,"Over Weight",IF($P85&gt;1,"Over Volume",IF($Q85&gt;='Settings'!$B$7,"Near Capacity","Within Capacity"))))))</f>
        <v/>
      </c>
      <c r="Z85" s="31">
        <f>IF($B85="","",IF(OR($T85="",$U85="",$V85=""),"Incomplete",IF($V85&gt;1,"Over Shift",IF($V85&gt;='Settings'!$B$8,"Near Shift Limit","Within Shift"))))</f>
        <v/>
      </c>
      <c r="AA85" s="31">
        <f>IF($B85="","",IF($F85="Canceled","Canceled",IF(OR($A85="",$C85="",$D85="",$E85="",$F85="",$G85="",$H85="",$I85="",$J85="",$K85="",$L85="",$U85="",IFERROR($U85=0,TRUE)),"Incomplete",IF(COUNTIF($B$6:$B$205,$B85)&gt;1,"Duplicate Route ID",IF(IFERROR(MATCH($D85,'Vehicles'!$A$6:$A$105,0),0)=0,"Vehicle Not Found",IF(IFERROR(INDEX('Vehicles'!$E$6:$E$105,MATCH($D85,'Vehicles'!$A$6:$A$105,0)),"No")&lt;&gt;"Yes","Inactive Vehicle",IF(AND(IFERROR($Q85&gt;1,FALSE),IFERROR($V85&gt;1,FALSE)),"Over Capacity &amp; Shift",IF(IFERROR($Q85&gt;1,FALSE),"Over Capacity",IF(IFERROR($V85&gt;1,FALSE),"Over Shift",IF(OR(IFERROR($Q85&gt;='Settings'!$B$7,FALSE),IFERROR($V85&gt;='Settings'!$B$8,FALSE)),"Review","Ready")))))))))))</f>
        <v/>
      </c>
      <c r="AB85" s="24" t="n"/>
    </row>
    <row r="86">
      <c r="A86" s="48" t="n"/>
      <c r="B86" s="23" t="n"/>
      <c r="C86" s="23" t="n"/>
      <c r="D86" s="23" t="n"/>
      <c r="E86" s="24" t="n"/>
      <c r="F86" s="23" t="n"/>
      <c r="G86" s="25" t="n"/>
      <c r="H86" s="25" t="n"/>
      <c r="I86" s="26" t="n"/>
      <c r="J86" s="49" t="n"/>
      <c r="K86" s="26" t="n"/>
      <c r="L86" s="26" t="n"/>
      <c r="M86" s="28">
        <f>IF($D86="","",IFERROR(INDEX('Vehicles'!$F$6:$F$105,MATCH($D86,'Vehicles'!$A$6:$A$105,0)),""))</f>
        <v/>
      </c>
      <c r="N86" s="28">
        <f>IF($D86="","",IFERROR(INDEX('Vehicles'!$G$6:$G$105,MATCH($D86,'Vehicles'!$A$6:$A$105,0)),""))</f>
        <v/>
      </c>
      <c r="O86" s="46">
        <f>IF(OR($K86="",$M86=""),"",IFERROR($K86/$M86,""))</f>
        <v/>
      </c>
      <c r="P86" s="46">
        <f>IF(OR($L86="",$N86=""),"",IFERROR($L86/$N86,""))</f>
        <v/>
      </c>
      <c r="Q86" s="46">
        <f>IF(OR($O86="",$P86=""),"",MAX($O86,$P86))</f>
        <v/>
      </c>
      <c r="R86" s="28">
        <f>IF(OR($M86="",$K86=""),"",$M86-$K86)</f>
        <v/>
      </c>
      <c r="S86" s="28">
        <f>IF(OR($N86="",$L86=""),"",$N86-$L86)</f>
        <v/>
      </c>
      <c r="T86" s="50">
        <f>IF(OR($I86="",$J86=""),"",IFERROR($J86/'Settings'!$B$5+$I86*'Settings'!$B$6/60,""))</f>
        <v/>
      </c>
      <c r="U86" s="50">
        <f>IF(OR($G86="",$H86=""),"",IFERROR(MOD($H86-$G86,1)*24,""))</f>
        <v/>
      </c>
      <c r="V86" s="46">
        <f>IF(OR($T86="",$U86=""),"",IFERROR($T86/$U86,""))</f>
        <v/>
      </c>
      <c r="W86" s="50">
        <f>IF(OR($J86="",$D86=""),"",IFERROR($J86/INDEX('Vehicles'!$I$6:$I$105,MATCH($D86,'Vehicles'!$A$6:$A$105,0)),""))</f>
        <v/>
      </c>
      <c r="X86" s="51">
        <f>IF($W86="","",IFERROR($W86*INDEX('Settings'!$H$6:$H$7,MATCH(INDEX('Vehicles'!$H$6:$H$105,MATCH($D86,'Vehicles'!$A$6:$A$105,0)),'Settings'!$G$6:$G$7,0)),""))</f>
        <v/>
      </c>
      <c r="Y86" s="31">
        <f>IF($B86="","",IF(OR($K86="",$L86="",$M86="",$N86=""),"Incomplete",IF(AND($O86&gt;1,$P86&gt;1),"Over Weight &amp; Volume",IF($O86&gt;1,"Over Weight",IF($P86&gt;1,"Over Volume",IF($Q86&gt;='Settings'!$B$7,"Near Capacity","Within Capacity"))))))</f>
        <v/>
      </c>
      <c r="Z86" s="31">
        <f>IF($B86="","",IF(OR($T86="",$U86="",$V86=""),"Incomplete",IF($V86&gt;1,"Over Shift",IF($V86&gt;='Settings'!$B$8,"Near Shift Limit","Within Shift"))))</f>
        <v/>
      </c>
      <c r="AA86" s="31">
        <f>IF($B86="","",IF($F86="Canceled","Canceled",IF(OR($A86="",$C86="",$D86="",$E86="",$F86="",$G86="",$H86="",$I86="",$J86="",$K86="",$L86="",$U86="",IFERROR($U86=0,TRUE)),"Incomplete",IF(COUNTIF($B$6:$B$205,$B86)&gt;1,"Duplicate Route ID",IF(IFERROR(MATCH($D86,'Vehicles'!$A$6:$A$105,0),0)=0,"Vehicle Not Found",IF(IFERROR(INDEX('Vehicles'!$E$6:$E$105,MATCH($D86,'Vehicles'!$A$6:$A$105,0)),"No")&lt;&gt;"Yes","Inactive Vehicle",IF(AND(IFERROR($Q86&gt;1,FALSE),IFERROR($V86&gt;1,FALSE)),"Over Capacity &amp; Shift",IF(IFERROR($Q86&gt;1,FALSE),"Over Capacity",IF(IFERROR($V86&gt;1,FALSE),"Over Shift",IF(OR(IFERROR($Q86&gt;='Settings'!$B$7,FALSE),IFERROR($V86&gt;='Settings'!$B$8,FALSE)),"Review","Ready")))))))))))</f>
        <v/>
      </c>
      <c r="AB86" s="24" t="n"/>
    </row>
    <row r="87">
      <c r="A87" s="48" t="n"/>
      <c r="B87" s="23" t="n"/>
      <c r="C87" s="23" t="n"/>
      <c r="D87" s="23" t="n"/>
      <c r="E87" s="24" t="n"/>
      <c r="F87" s="23" t="n"/>
      <c r="G87" s="25" t="n"/>
      <c r="H87" s="25" t="n"/>
      <c r="I87" s="26" t="n"/>
      <c r="J87" s="49" t="n"/>
      <c r="K87" s="26" t="n"/>
      <c r="L87" s="26" t="n"/>
      <c r="M87" s="28">
        <f>IF($D87="","",IFERROR(INDEX('Vehicles'!$F$6:$F$105,MATCH($D87,'Vehicles'!$A$6:$A$105,0)),""))</f>
        <v/>
      </c>
      <c r="N87" s="28">
        <f>IF($D87="","",IFERROR(INDEX('Vehicles'!$G$6:$G$105,MATCH($D87,'Vehicles'!$A$6:$A$105,0)),""))</f>
        <v/>
      </c>
      <c r="O87" s="46">
        <f>IF(OR($K87="",$M87=""),"",IFERROR($K87/$M87,""))</f>
        <v/>
      </c>
      <c r="P87" s="46">
        <f>IF(OR($L87="",$N87=""),"",IFERROR($L87/$N87,""))</f>
        <v/>
      </c>
      <c r="Q87" s="46">
        <f>IF(OR($O87="",$P87=""),"",MAX($O87,$P87))</f>
        <v/>
      </c>
      <c r="R87" s="28">
        <f>IF(OR($M87="",$K87=""),"",$M87-$K87)</f>
        <v/>
      </c>
      <c r="S87" s="28">
        <f>IF(OR($N87="",$L87=""),"",$N87-$L87)</f>
        <v/>
      </c>
      <c r="T87" s="50">
        <f>IF(OR($I87="",$J87=""),"",IFERROR($J87/'Settings'!$B$5+$I87*'Settings'!$B$6/60,""))</f>
        <v/>
      </c>
      <c r="U87" s="50">
        <f>IF(OR($G87="",$H87=""),"",IFERROR(MOD($H87-$G87,1)*24,""))</f>
        <v/>
      </c>
      <c r="V87" s="46">
        <f>IF(OR($T87="",$U87=""),"",IFERROR($T87/$U87,""))</f>
        <v/>
      </c>
      <c r="W87" s="50">
        <f>IF(OR($J87="",$D87=""),"",IFERROR($J87/INDEX('Vehicles'!$I$6:$I$105,MATCH($D87,'Vehicles'!$A$6:$A$105,0)),""))</f>
        <v/>
      </c>
      <c r="X87" s="51">
        <f>IF($W87="","",IFERROR($W87*INDEX('Settings'!$H$6:$H$7,MATCH(INDEX('Vehicles'!$H$6:$H$105,MATCH($D87,'Vehicles'!$A$6:$A$105,0)),'Settings'!$G$6:$G$7,0)),""))</f>
        <v/>
      </c>
      <c r="Y87" s="31">
        <f>IF($B87="","",IF(OR($K87="",$L87="",$M87="",$N87=""),"Incomplete",IF(AND($O87&gt;1,$P87&gt;1),"Over Weight &amp; Volume",IF($O87&gt;1,"Over Weight",IF($P87&gt;1,"Over Volume",IF($Q87&gt;='Settings'!$B$7,"Near Capacity","Within Capacity"))))))</f>
        <v/>
      </c>
      <c r="Z87" s="31">
        <f>IF($B87="","",IF(OR($T87="",$U87="",$V87=""),"Incomplete",IF($V87&gt;1,"Over Shift",IF($V87&gt;='Settings'!$B$8,"Near Shift Limit","Within Shift"))))</f>
        <v/>
      </c>
      <c r="AA87" s="31">
        <f>IF($B87="","",IF($F87="Canceled","Canceled",IF(OR($A87="",$C87="",$D87="",$E87="",$F87="",$G87="",$H87="",$I87="",$J87="",$K87="",$L87="",$U87="",IFERROR($U87=0,TRUE)),"Incomplete",IF(COUNTIF($B$6:$B$205,$B87)&gt;1,"Duplicate Route ID",IF(IFERROR(MATCH($D87,'Vehicles'!$A$6:$A$105,0),0)=0,"Vehicle Not Found",IF(IFERROR(INDEX('Vehicles'!$E$6:$E$105,MATCH($D87,'Vehicles'!$A$6:$A$105,0)),"No")&lt;&gt;"Yes","Inactive Vehicle",IF(AND(IFERROR($Q87&gt;1,FALSE),IFERROR($V87&gt;1,FALSE)),"Over Capacity &amp; Shift",IF(IFERROR($Q87&gt;1,FALSE),"Over Capacity",IF(IFERROR($V87&gt;1,FALSE),"Over Shift",IF(OR(IFERROR($Q87&gt;='Settings'!$B$7,FALSE),IFERROR($V87&gt;='Settings'!$B$8,FALSE)),"Review","Ready")))))))))))</f>
        <v/>
      </c>
      <c r="AB87" s="24" t="n"/>
    </row>
    <row r="88">
      <c r="A88" s="48" t="n"/>
      <c r="B88" s="23" t="n"/>
      <c r="C88" s="23" t="n"/>
      <c r="D88" s="23" t="n"/>
      <c r="E88" s="24" t="n"/>
      <c r="F88" s="23" t="n"/>
      <c r="G88" s="25" t="n"/>
      <c r="H88" s="25" t="n"/>
      <c r="I88" s="26" t="n"/>
      <c r="J88" s="49" t="n"/>
      <c r="K88" s="26" t="n"/>
      <c r="L88" s="26" t="n"/>
      <c r="M88" s="28">
        <f>IF($D88="","",IFERROR(INDEX('Vehicles'!$F$6:$F$105,MATCH($D88,'Vehicles'!$A$6:$A$105,0)),""))</f>
        <v/>
      </c>
      <c r="N88" s="28">
        <f>IF($D88="","",IFERROR(INDEX('Vehicles'!$G$6:$G$105,MATCH($D88,'Vehicles'!$A$6:$A$105,0)),""))</f>
        <v/>
      </c>
      <c r="O88" s="46">
        <f>IF(OR($K88="",$M88=""),"",IFERROR($K88/$M88,""))</f>
        <v/>
      </c>
      <c r="P88" s="46">
        <f>IF(OR($L88="",$N88=""),"",IFERROR($L88/$N88,""))</f>
        <v/>
      </c>
      <c r="Q88" s="46">
        <f>IF(OR($O88="",$P88=""),"",MAX($O88,$P88))</f>
        <v/>
      </c>
      <c r="R88" s="28">
        <f>IF(OR($M88="",$K88=""),"",$M88-$K88)</f>
        <v/>
      </c>
      <c r="S88" s="28">
        <f>IF(OR($N88="",$L88=""),"",$N88-$L88)</f>
        <v/>
      </c>
      <c r="T88" s="50">
        <f>IF(OR($I88="",$J88=""),"",IFERROR($J88/'Settings'!$B$5+$I88*'Settings'!$B$6/60,""))</f>
        <v/>
      </c>
      <c r="U88" s="50">
        <f>IF(OR($G88="",$H88=""),"",IFERROR(MOD($H88-$G88,1)*24,""))</f>
        <v/>
      </c>
      <c r="V88" s="46">
        <f>IF(OR($T88="",$U88=""),"",IFERROR($T88/$U88,""))</f>
        <v/>
      </c>
      <c r="W88" s="50">
        <f>IF(OR($J88="",$D88=""),"",IFERROR($J88/INDEX('Vehicles'!$I$6:$I$105,MATCH($D88,'Vehicles'!$A$6:$A$105,0)),""))</f>
        <v/>
      </c>
      <c r="X88" s="51">
        <f>IF($W88="","",IFERROR($W88*INDEX('Settings'!$H$6:$H$7,MATCH(INDEX('Vehicles'!$H$6:$H$105,MATCH($D88,'Vehicles'!$A$6:$A$105,0)),'Settings'!$G$6:$G$7,0)),""))</f>
        <v/>
      </c>
      <c r="Y88" s="31">
        <f>IF($B88="","",IF(OR($K88="",$L88="",$M88="",$N88=""),"Incomplete",IF(AND($O88&gt;1,$P88&gt;1),"Over Weight &amp; Volume",IF($O88&gt;1,"Over Weight",IF($P88&gt;1,"Over Volume",IF($Q88&gt;='Settings'!$B$7,"Near Capacity","Within Capacity"))))))</f>
        <v/>
      </c>
      <c r="Z88" s="31">
        <f>IF($B88="","",IF(OR($T88="",$U88="",$V88=""),"Incomplete",IF($V88&gt;1,"Over Shift",IF($V88&gt;='Settings'!$B$8,"Near Shift Limit","Within Shift"))))</f>
        <v/>
      </c>
      <c r="AA88" s="31">
        <f>IF($B88="","",IF($F88="Canceled","Canceled",IF(OR($A88="",$C88="",$D88="",$E88="",$F88="",$G88="",$H88="",$I88="",$J88="",$K88="",$L88="",$U88="",IFERROR($U88=0,TRUE)),"Incomplete",IF(COUNTIF($B$6:$B$205,$B88)&gt;1,"Duplicate Route ID",IF(IFERROR(MATCH($D88,'Vehicles'!$A$6:$A$105,0),0)=0,"Vehicle Not Found",IF(IFERROR(INDEX('Vehicles'!$E$6:$E$105,MATCH($D88,'Vehicles'!$A$6:$A$105,0)),"No")&lt;&gt;"Yes","Inactive Vehicle",IF(AND(IFERROR($Q88&gt;1,FALSE),IFERROR($V88&gt;1,FALSE)),"Over Capacity &amp; Shift",IF(IFERROR($Q88&gt;1,FALSE),"Over Capacity",IF(IFERROR($V88&gt;1,FALSE),"Over Shift",IF(OR(IFERROR($Q88&gt;='Settings'!$B$7,FALSE),IFERROR($V88&gt;='Settings'!$B$8,FALSE)),"Review","Ready")))))))))))</f>
        <v/>
      </c>
      <c r="AB88" s="24" t="n"/>
    </row>
    <row r="89">
      <c r="A89" s="48" t="n"/>
      <c r="B89" s="23" t="n"/>
      <c r="C89" s="23" t="n"/>
      <c r="D89" s="23" t="n"/>
      <c r="E89" s="24" t="n"/>
      <c r="F89" s="23" t="n"/>
      <c r="G89" s="25" t="n"/>
      <c r="H89" s="25" t="n"/>
      <c r="I89" s="26" t="n"/>
      <c r="J89" s="49" t="n"/>
      <c r="K89" s="26" t="n"/>
      <c r="L89" s="26" t="n"/>
      <c r="M89" s="28">
        <f>IF($D89="","",IFERROR(INDEX('Vehicles'!$F$6:$F$105,MATCH($D89,'Vehicles'!$A$6:$A$105,0)),""))</f>
        <v/>
      </c>
      <c r="N89" s="28">
        <f>IF($D89="","",IFERROR(INDEX('Vehicles'!$G$6:$G$105,MATCH($D89,'Vehicles'!$A$6:$A$105,0)),""))</f>
        <v/>
      </c>
      <c r="O89" s="46">
        <f>IF(OR($K89="",$M89=""),"",IFERROR($K89/$M89,""))</f>
        <v/>
      </c>
      <c r="P89" s="46">
        <f>IF(OR($L89="",$N89=""),"",IFERROR($L89/$N89,""))</f>
        <v/>
      </c>
      <c r="Q89" s="46">
        <f>IF(OR($O89="",$P89=""),"",MAX($O89,$P89))</f>
        <v/>
      </c>
      <c r="R89" s="28">
        <f>IF(OR($M89="",$K89=""),"",$M89-$K89)</f>
        <v/>
      </c>
      <c r="S89" s="28">
        <f>IF(OR($N89="",$L89=""),"",$N89-$L89)</f>
        <v/>
      </c>
      <c r="T89" s="50">
        <f>IF(OR($I89="",$J89=""),"",IFERROR($J89/'Settings'!$B$5+$I89*'Settings'!$B$6/60,""))</f>
        <v/>
      </c>
      <c r="U89" s="50">
        <f>IF(OR($G89="",$H89=""),"",IFERROR(MOD($H89-$G89,1)*24,""))</f>
        <v/>
      </c>
      <c r="V89" s="46">
        <f>IF(OR($T89="",$U89=""),"",IFERROR($T89/$U89,""))</f>
        <v/>
      </c>
      <c r="W89" s="50">
        <f>IF(OR($J89="",$D89=""),"",IFERROR($J89/INDEX('Vehicles'!$I$6:$I$105,MATCH($D89,'Vehicles'!$A$6:$A$105,0)),""))</f>
        <v/>
      </c>
      <c r="X89" s="51">
        <f>IF($W89="","",IFERROR($W89*INDEX('Settings'!$H$6:$H$7,MATCH(INDEX('Vehicles'!$H$6:$H$105,MATCH($D89,'Vehicles'!$A$6:$A$105,0)),'Settings'!$G$6:$G$7,0)),""))</f>
        <v/>
      </c>
      <c r="Y89" s="31">
        <f>IF($B89="","",IF(OR($K89="",$L89="",$M89="",$N89=""),"Incomplete",IF(AND($O89&gt;1,$P89&gt;1),"Over Weight &amp; Volume",IF($O89&gt;1,"Over Weight",IF($P89&gt;1,"Over Volume",IF($Q89&gt;='Settings'!$B$7,"Near Capacity","Within Capacity"))))))</f>
        <v/>
      </c>
      <c r="Z89" s="31">
        <f>IF($B89="","",IF(OR($T89="",$U89="",$V89=""),"Incomplete",IF($V89&gt;1,"Over Shift",IF($V89&gt;='Settings'!$B$8,"Near Shift Limit","Within Shift"))))</f>
        <v/>
      </c>
      <c r="AA89" s="31">
        <f>IF($B89="","",IF($F89="Canceled","Canceled",IF(OR($A89="",$C89="",$D89="",$E89="",$F89="",$G89="",$H89="",$I89="",$J89="",$K89="",$L89="",$U89="",IFERROR($U89=0,TRUE)),"Incomplete",IF(COUNTIF($B$6:$B$205,$B89)&gt;1,"Duplicate Route ID",IF(IFERROR(MATCH($D89,'Vehicles'!$A$6:$A$105,0),0)=0,"Vehicle Not Found",IF(IFERROR(INDEX('Vehicles'!$E$6:$E$105,MATCH($D89,'Vehicles'!$A$6:$A$105,0)),"No")&lt;&gt;"Yes","Inactive Vehicle",IF(AND(IFERROR($Q89&gt;1,FALSE),IFERROR($V89&gt;1,FALSE)),"Over Capacity &amp; Shift",IF(IFERROR($Q89&gt;1,FALSE),"Over Capacity",IF(IFERROR($V89&gt;1,FALSE),"Over Shift",IF(OR(IFERROR($Q89&gt;='Settings'!$B$7,FALSE),IFERROR($V89&gt;='Settings'!$B$8,FALSE)),"Review","Ready")))))))))))</f>
        <v/>
      </c>
      <c r="AB89" s="24" t="n"/>
    </row>
    <row r="90">
      <c r="A90" s="48" t="n"/>
      <c r="B90" s="23" t="n"/>
      <c r="C90" s="23" t="n"/>
      <c r="D90" s="23" t="n"/>
      <c r="E90" s="24" t="n"/>
      <c r="F90" s="23" t="n"/>
      <c r="G90" s="25" t="n"/>
      <c r="H90" s="25" t="n"/>
      <c r="I90" s="26" t="n"/>
      <c r="J90" s="49" t="n"/>
      <c r="K90" s="26" t="n"/>
      <c r="L90" s="26" t="n"/>
      <c r="M90" s="28">
        <f>IF($D90="","",IFERROR(INDEX('Vehicles'!$F$6:$F$105,MATCH($D90,'Vehicles'!$A$6:$A$105,0)),""))</f>
        <v/>
      </c>
      <c r="N90" s="28">
        <f>IF($D90="","",IFERROR(INDEX('Vehicles'!$G$6:$G$105,MATCH($D90,'Vehicles'!$A$6:$A$105,0)),""))</f>
        <v/>
      </c>
      <c r="O90" s="46">
        <f>IF(OR($K90="",$M90=""),"",IFERROR($K90/$M90,""))</f>
        <v/>
      </c>
      <c r="P90" s="46">
        <f>IF(OR($L90="",$N90=""),"",IFERROR($L90/$N90,""))</f>
        <v/>
      </c>
      <c r="Q90" s="46">
        <f>IF(OR($O90="",$P90=""),"",MAX($O90,$P90))</f>
        <v/>
      </c>
      <c r="R90" s="28">
        <f>IF(OR($M90="",$K90=""),"",$M90-$K90)</f>
        <v/>
      </c>
      <c r="S90" s="28">
        <f>IF(OR($N90="",$L90=""),"",$N90-$L90)</f>
        <v/>
      </c>
      <c r="T90" s="50">
        <f>IF(OR($I90="",$J90=""),"",IFERROR($J90/'Settings'!$B$5+$I90*'Settings'!$B$6/60,""))</f>
        <v/>
      </c>
      <c r="U90" s="50">
        <f>IF(OR($G90="",$H90=""),"",IFERROR(MOD($H90-$G90,1)*24,""))</f>
        <v/>
      </c>
      <c r="V90" s="46">
        <f>IF(OR($T90="",$U90=""),"",IFERROR($T90/$U90,""))</f>
        <v/>
      </c>
      <c r="W90" s="50">
        <f>IF(OR($J90="",$D90=""),"",IFERROR($J90/INDEX('Vehicles'!$I$6:$I$105,MATCH($D90,'Vehicles'!$A$6:$A$105,0)),""))</f>
        <v/>
      </c>
      <c r="X90" s="51">
        <f>IF($W90="","",IFERROR($W90*INDEX('Settings'!$H$6:$H$7,MATCH(INDEX('Vehicles'!$H$6:$H$105,MATCH($D90,'Vehicles'!$A$6:$A$105,0)),'Settings'!$G$6:$G$7,0)),""))</f>
        <v/>
      </c>
      <c r="Y90" s="31">
        <f>IF($B90="","",IF(OR($K90="",$L90="",$M90="",$N90=""),"Incomplete",IF(AND($O90&gt;1,$P90&gt;1),"Over Weight &amp; Volume",IF($O90&gt;1,"Over Weight",IF($P90&gt;1,"Over Volume",IF($Q90&gt;='Settings'!$B$7,"Near Capacity","Within Capacity"))))))</f>
        <v/>
      </c>
      <c r="Z90" s="31">
        <f>IF($B90="","",IF(OR($T90="",$U90="",$V90=""),"Incomplete",IF($V90&gt;1,"Over Shift",IF($V90&gt;='Settings'!$B$8,"Near Shift Limit","Within Shift"))))</f>
        <v/>
      </c>
      <c r="AA90" s="31">
        <f>IF($B90="","",IF($F90="Canceled","Canceled",IF(OR($A90="",$C90="",$D90="",$E90="",$F90="",$G90="",$H90="",$I90="",$J90="",$K90="",$L90="",$U90="",IFERROR($U90=0,TRUE)),"Incomplete",IF(COUNTIF($B$6:$B$205,$B90)&gt;1,"Duplicate Route ID",IF(IFERROR(MATCH($D90,'Vehicles'!$A$6:$A$105,0),0)=0,"Vehicle Not Found",IF(IFERROR(INDEX('Vehicles'!$E$6:$E$105,MATCH($D90,'Vehicles'!$A$6:$A$105,0)),"No")&lt;&gt;"Yes","Inactive Vehicle",IF(AND(IFERROR($Q90&gt;1,FALSE),IFERROR($V90&gt;1,FALSE)),"Over Capacity &amp; Shift",IF(IFERROR($Q90&gt;1,FALSE),"Over Capacity",IF(IFERROR($V90&gt;1,FALSE),"Over Shift",IF(OR(IFERROR($Q90&gt;='Settings'!$B$7,FALSE),IFERROR($V90&gt;='Settings'!$B$8,FALSE)),"Review","Ready")))))))))))</f>
        <v/>
      </c>
      <c r="AB90" s="24" t="n"/>
    </row>
    <row r="91">
      <c r="A91" s="48" t="n"/>
      <c r="B91" s="23" t="n"/>
      <c r="C91" s="23" t="n"/>
      <c r="D91" s="23" t="n"/>
      <c r="E91" s="24" t="n"/>
      <c r="F91" s="23" t="n"/>
      <c r="G91" s="25" t="n"/>
      <c r="H91" s="25" t="n"/>
      <c r="I91" s="26" t="n"/>
      <c r="J91" s="49" t="n"/>
      <c r="K91" s="26" t="n"/>
      <c r="L91" s="26" t="n"/>
      <c r="M91" s="28">
        <f>IF($D91="","",IFERROR(INDEX('Vehicles'!$F$6:$F$105,MATCH($D91,'Vehicles'!$A$6:$A$105,0)),""))</f>
        <v/>
      </c>
      <c r="N91" s="28">
        <f>IF($D91="","",IFERROR(INDEX('Vehicles'!$G$6:$G$105,MATCH($D91,'Vehicles'!$A$6:$A$105,0)),""))</f>
        <v/>
      </c>
      <c r="O91" s="46">
        <f>IF(OR($K91="",$M91=""),"",IFERROR($K91/$M91,""))</f>
        <v/>
      </c>
      <c r="P91" s="46">
        <f>IF(OR($L91="",$N91=""),"",IFERROR($L91/$N91,""))</f>
        <v/>
      </c>
      <c r="Q91" s="46">
        <f>IF(OR($O91="",$P91=""),"",MAX($O91,$P91))</f>
        <v/>
      </c>
      <c r="R91" s="28">
        <f>IF(OR($M91="",$K91=""),"",$M91-$K91)</f>
        <v/>
      </c>
      <c r="S91" s="28">
        <f>IF(OR($N91="",$L91=""),"",$N91-$L91)</f>
        <v/>
      </c>
      <c r="T91" s="50">
        <f>IF(OR($I91="",$J91=""),"",IFERROR($J91/'Settings'!$B$5+$I91*'Settings'!$B$6/60,""))</f>
        <v/>
      </c>
      <c r="U91" s="50">
        <f>IF(OR($G91="",$H91=""),"",IFERROR(MOD($H91-$G91,1)*24,""))</f>
        <v/>
      </c>
      <c r="V91" s="46">
        <f>IF(OR($T91="",$U91=""),"",IFERROR($T91/$U91,""))</f>
        <v/>
      </c>
      <c r="W91" s="50">
        <f>IF(OR($J91="",$D91=""),"",IFERROR($J91/INDEX('Vehicles'!$I$6:$I$105,MATCH($D91,'Vehicles'!$A$6:$A$105,0)),""))</f>
        <v/>
      </c>
      <c r="X91" s="51">
        <f>IF($W91="","",IFERROR($W91*INDEX('Settings'!$H$6:$H$7,MATCH(INDEX('Vehicles'!$H$6:$H$105,MATCH($D91,'Vehicles'!$A$6:$A$105,0)),'Settings'!$G$6:$G$7,0)),""))</f>
        <v/>
      </c>
      <c r="Y91" s="31">
        <f>IF($B91="","",IF(OR($K91="",$L91="",$M91="",$N91=""),"Incomplete",IF(AND($O91&gt;1,$P91&gt;1),"Over Weight &amp; Volume",IF($O91&gt;1,"Over Weight",IF($P91&gt;1,"Over Volume",IF($Q91&gt;='Settings'!$B$7,"Near Capacity","Within Capacity"))))))</f>
        <v/>
      </c>
      <c r="Z91" s="31">
        <f>IF($B91="","",IF(OR($T91="",$U91="",$V91=""),"Incomplete",IF($V91&gt;1,"Over Shift",IF($V91&gt;='Settings'!$B$8,"Near Shift Limit","Within Shift"))))</f>
        <v/>
      </c>
      <c r="AA91" s="31">
        <f>IF($B91="","",IF($F91="Canceled","Canceled",IF(OR($A91="",$C91="",$D91="",$E91="",$F91="",$G91="",$H91="",$I91="",$J91="",$K91="",$L91="",$U91="",IFERROR($U91=0,TRUE)),"Incomplete",IF(COUNTIF($B$6:$B$205,$B91)&gt;1,"Duplicate Route ID",IF(IFERROR(MATCH($D91,'Vehicles'!$A$6:$A$105,0),0)=0,"Vehicle Not Found",IF(IFERROR(INDEX('Vehicles'!$E$6:$E$105,MATCH($D91,'Vehicles'!$A$6:$A$105,0)),"No")&lt;&gt;"Yes","Inactive Vehicle",IF(AND(IFERROR($Q91&gt;1,FALSE),IFERROR($V91&gt;1,FALSE)),"Over Capacity &amp; Shift",IF(IFERROR($Q91&gt;1,FALSE),"Over Capacity",IF(IFERROR($V91&gt;1,FALSE),"Over Shift",IF(OR(IFERROR($Q91&gt;='Settings'!$B$7,FALSE),IFERROR($V91&gt;='Settings'!$B$8,FALSE)),"Review","Ready")))))))))))</f>
        <v/>
      </c>
      <c r="AB91" s="24" t="n"/>
    </row>
    <row r="92">
      <c r="A92" s="48" t="n"/>
      <c r="B92" s="23" t="n"/>
      <c r="C92" s="23" t="n"/>
      <c r="D92" s="23" t="n"/>
      <c r="E92" s="24" t="n"/>
      <c r="F92" s="23" t="n"/>
      <c r="G92" s="25" t="n"/>
      <c r="H92" s="25" t="n"/>
      <c r="I92" s="26" t="n"/>
      <c r="J92" s="49" t="n"/>
      <c r="K92" s="26" t="n"/>
      <c r="L92" s="26" t="n"/>
      <c r="M92" s="28">
        <f>IF($D92="","",IFERROR(INDEX('Vehicles'!$F$6:$F$105,MATCH($D92,'Vehicles'!$A$6:$A$105,0)),""))</f>
        <v/>
      </c>
      <c r="N92" s="28">
        <f>IF($D92="","",IFERROR(INDEX('Vehicles'!$G$6:$G$105,MATCH($D92,'Vehicles'!$A$6:$A$105,0)),""))</f>
        <v/>
      </c>
      <c r="O92" s="46">
        <f>IF(OR($K92="",$M92=""),"",IFERROR($K92/$M92,""))</f>
        <v/>
      </c>
      <c r="P92" s="46">
        <f>IF(OR($L92="",$N92=""),"",IFERROR($L92/$N92,""))</f>
        <v/>
      </c>
      <c r="Q92" s="46">
        <f>IF(OR($O92="",$P92=""),"",MAX($O92,$P92))</f>
        <v/>
      </c>
      <c r="R92" s="28">
        <f>IF(OR($M92="",$K92=""),"",$M92-$K92)</f>
        <v/>
      </c>
      <c r="S92" s="28">
        <f>IF(OR($N92="",$L92=""),"",$N92-$L92)</f>
        <v/>
      </c>
      <c r="T92" s="50">
        <f>IF(OR($I92="",$J92=""),"",IFERROR($J92/'Settings'!$B$5+$I92*'Settings'!$B$6/60,""))</f>
        <v/>
      </c>
      <c r="U92" s="50">
        <f>IF(OR($G92="",$H92=""),"",IFERROR(MOD($H92-$G92,1)*24,""))</f>
        <v/>
      </c>
      <c r="V92" s="46">
        <f>IF(OR($T92="",$U92=""),"",IFERROR($T92/$U92,""))</f>
        <v/>
      </c>
      <c r="W92" s="50">
        <f>IF(OR($J92="",$D92=""),"",IFERROR($J92/INDEX('Vehicles'!$I$6:$I$105,MATCH($D92,'Vehicles'!$A$6:$A$105,0)),""))</f>
        <v/>
      </c>
      <c r="X92" s="51">
        <f>IF($W92="","",IFERROR($W92*INDEX('Settings'!$H$6:$H$7,MATCH(INDEX('Vehicles'!$H$6:$H$105,MATCH($D92,'Vehicles'!$A$6:$A$105,0)),'Settings'!$G$6:$G$7,0)),""))</f>
        <v/>
      </c>
      <c r="Y92" s="31">
        <f>IF($B92="","",IF(OR($K92="",$L92="",$M92="",$N92=""),"Incomplete",IF(AND($O92&gt;1,$P92&gt;1),"Over Weight &amp; Volume",IF($O92&gt;1,"Over Weight",IF($P92&gt;1,"Over Volume",IF($Q92&gt;='Settings'!$B$7,"Near Capacity","Within Capacity"))))))</f>
        <v/>
      </c>
      <c r="Z92" s="31">
        <f>IF($B92="","",IF(OR($T92="",$U92="",$V92=""),"Incomplete",IF($V92&gt;1,"Over Shift",IF($V92&gt;='Settings'!$B$8,"Near Shift Limit","Within Shift"))))</f>
        <v/>
      </c>
      <c r="AA92" s="31">
        <f>IF($B92="","",IF($F92="Canceled","Canceled",IF(OR($A92="",$C92="",$D92="",$E92="",$F92="",$G92="",$H92="",$I92="",$J92="",$K92="",$L92="",$U92="",IFERROR($U92=0,TRUE)),"Incomplete",IF(COUNTIF($B$6:$B$205,$B92)&gt;1,"Duplicate Route ID",IF(IFERROR(MATCH($D92,'Vehicles'!$A$6:$A$105,0),0)=0,"Vehicle Not Found",IF(IFERROR(INDEX('Vehicles'!$E$6:$E$105,MATCH($D92,'Vehicles'!$A$6:$A$105,0)),"No")&lt;&gt;"Yes","Inactive Vehicle",IF(AND(IFERROR($Q92&gt;1,FALSE),IFERROR($V92&gt;1,FALSE)),"Over Capacity &amp; Shift",IF(IFERROR($Q92&gt;1,FALSE),"Over Capacity",IF(IFERROR($V92&gt;1,FALSE),"Over Shift",IF(OR(IFERROR($Q92&gt;='Settings'!$B$7,FALSE),IFERROR($V92&gt;='Settings'!$B$8,FALSE)),"Review","Ready")))))))))))</f>
        <v/>
      </c>
      <c r="AB92" s="24" t="n"/>
    </row>
    <row r="93">
      <c r="A93" s="48" t="n"/>
      <c r="B93" s="23" t="n"/>
      <c r="C93" s="23" t="n"/>
      <c r="D93" s="23" t="n"/>
      <c r="E93" s="24" t="n"/>
      <c r="F93" s="23" t="n"/>
      <c r="G93" s="25" t="n"/>
      <c r="H93" s="25" t="n"/>
      <c r="I93" s="26" t="n"/>
      <c r="J93" s="49" t="n"/>
      <c r="K93" s="26" t="n"/>
      <c r="L93" s="26" t="n"/>
      <c r="M93" s="28">
        <f>IF($D93="","",IFERROR(INDEX('Vehicles'!$F$6:$F$105,MATCH($D93,'Vehicles'!$A$6:$A$105,0)),""))</f>
        <v/>
      </c>
      <c r="N93" s="28">
        <f>IF($D93="","",IFERROR(INDEX('Vehicles'!$G$6:$G$105,MATCH($D93,'Vehicles'!$A$6:$A$105,0)),""))</f>
        <v/>
      </c>
      <c r="O93" s="46">
        <f>IF(OR($K93="",$M93=""),"",IFERROR($K93/$M93,""))</f>
        <v/>
      </c>
      <c r="P93" s="46">
        <f>IF(OR($L93="",$N93=""),"",IFERROR($L93/$N93,""))</f>
        <v/>
      </c>
      <c r="Q93" s="46">
        <f>IF(OR($O93="",$P93=""),"",MAX($O93,$P93))</f>
        <v/>
      </c>
      <c r="R93" s="28">
        <f>IF(OR($M93="",$K93=""),"",$M93-$K93)</f>
        <v/>
      </c>
      <c r="S93" s="28">
        <f>IF(OR($N93="",$L93=""),"",$N93-$L93)</f>
        <v/>
      </c>
      <c r="T93" s="50">
        <f>IF(OR($I93="",$J93=""),"",IFERROR($J93/'Settings'!$B$5+$I93*'Settings'!$B$6/60,""))</f>
        <v/>
      </c>
      <c r="U93" s="50">
        <f>IF(OR($G93="",$H93=""),"",IFERROR(MOD($H93-$G93,1)*24,""))</f>
        <v/>
      </c>
      <c r="V93" s="46">
        <f>IF(OR($T93="",$U93=""),"",IFERROR($T93/$U93,""))</f>
        <v/>
      </c>
      <c r="W93" s="50">
        <f>IF(OR($J93="",$D93=""),"",IFERROR($J93/INDEX('Vehicles'!$I$6:$I$105,MATCH($D93,'Vehicles'!$A$6:$A$105,0)),""))</f>
        <v/>
      </c>
      <c r="X93" s="51">
        <f>IF($W93="","",IFERROR($W93*INDEX('Settings'!$H$6:$H$7,MATCH(INDEX('Vehicles'!$H$6:$H$105,MATCH($D93,'Vehicles'!$A$6:$A$105,0)),'Settings'!$G$6:$G$7,0)),""))</f>
        <v/>
      </c>
      <c r="Y93" s="31">
        <f>IF($B93="","",IF(OR($K93="",$L93="",$M93="",$N93=""),"Incomplete",IF(AND($O93&gt;1,$P93&gt;1),"Over Weight &amp; Volume",IF($O93&gt;1,"Over Weight",IF($P93&gt;1,"Over Volume",IF($Q93&gt;='Settings'!$B$7,"Near Capacity","Within Capacity"))))))</f>
        <v/>
      </c>
      <c r="Z93" s="31">
        <f>IF($B93="","",IF(OR($T93="",$U93="",$V93=""),"Incomplete",IF($V93&gt;1,"Over Shift",IF($V93&gt;='Settings'!$B$8,"Near Shift Limit","Within Shift"))))</f>
        <v/>
      </c>
      <c r="AA93" s="31">
        <f>IF($B93="","",IF($F93="Canceled","Canceled",IF(OR($A93="",$C93="",$D93="",$E93="",$F93="",$G93="",$H93="",$I93="",$J93="",$K93="",$L93="",$U93="",IFERROR($U93=0,TRUE)),"Incomplete",IF(COUNTIF($B$6:$B$205,$B93)&gt;1,"Duplicate Route ID",IF(IFERROR(MATCH($D93,'Vehicles'!$A$6:$A$105,0),0)=0,"Vehicle Not Found",IF(IFERROR(INDEX('Vehicles'!$E$6:$E$105,MATCH($D93,'Vehicles'!$A$6:$A$105,0)),"No")&lt;&gt;"Yes","Inactive Vehicle",IF(AND(IFERROR($Q93&gt;1,FALSE),IFERROR($V93&gt;1,FALSE)),"Over Capacity &amp; Shift",IF(IFERROR($Q93&gt;1,FALSE),"Over Capacity",IF(IFERROR($V93&gt;1,FALSE),"Over Shift",IF(OR(IFERROR($Q93&gt;='Settings'!$B$7,FALSE),IFERROR($V93&gt;='Settings'!$B$8,FALSE)),"Review","Ready")))))))))))</f>
        <v/>
      </c>
      <c r="AB93" s="24" t="n"/>
    </row>
    <row r="94">
      <c r="A94" s="48" t="n"/>
      <c r="B94" s="23" t="n"/>
      <c r="C94" s="23" t="n"/>
      <c r="D94" s="23" t="n"/>
      <c r="E94" s="24" t="n"/>
      <c r="F94" s="23" t="n"/>
      <c r="G94" s="25" t="n"/>
      <c r="H94" s="25" t="n"/>
      <c r="I94" s="26" t="n"/>
      <c r="J94" s="49" t="n"/>
      <c r="K94" s="26" t="n"/>
      <c r="L94" s="26" t="n"/>
      <c r="M94" s="28">
        <f>IF($D94="","",IFERROR(INDEX('Vehicles'!$F$6:$F$105,MATCH($D94,'Vehicles'!$A$6:$A$105,0)),""))</f>
        <v/>
      </c>
      <c r="N94" s="28">
        <f>IF($D94="","",IFERROR(INDEX('Vehicles'!$G$6:$G$105,MATCH($D94,'Vehicles'!$A$6:$A$105,0)),""))</f>
        <v/>
      </c>
      <c r="O94" s="46">
        <f>IF(OR($K94="",$M94=""),"",IFERROR($K94/$M94,""))</f>
        <v/>
      </c>
      <c r="P94" s="46">
        <f>IF(OR($L94="",$N94=""),"",IFERROR($L94/$N94,""))</f>
        <v/>
      </c>
      <c r="Q94" s="46">
        <f>IF(OR($O94="",$P94=""),"",MAX($O94,$P94))</f>
        <v/>
      </c>
      <c r="R94" s="28">
        <f>IF(OR($M94="",$K94=""),"",$M94-$K94)</f>
        <v/>
      </c>
      <c r="S94" s="28">
        <f>IF(OR($N94="",$L94=""),"",$N94-$L94)</f>
        <v/>
      </c>
      <c r="T94" s="50">
        <f>IF(OR($I94="",$J94=""),"",IFERROR($J94/'Settings'!$B$5+$I94*'Settings'!$B$6/60,""))</f>
        <v/>
      </c>
      <c r="U94" s="50">
        <f>IF(OR($G94="",$H94=""),"",IFERROR(MOD($H94-$G94,1)*24,""))</f>
        <v/>
      </c>
      <c r="V94" s="46">
        <f>IF(OR($T94="",$U94=""),"",IFERROR($T94/$U94,""))</f>
        <v/>
      </c>
      <c r="W94" s="50">
        <f>IF(OR($J94="",$D94=""),"",IFERROR($J94/INDEX('Vehicles'!$I$6:$I$105,MATCH($D94,'Vehicles'!$A$6:$A$105,0)),""))</f>
        <v/>
      </c>
      <c r="X94" s="51">
        <f>IF($W94="","",IFERROR($W94*INDEX('Settings'!$H$6:$H$7,MATCH(INDEX('Vehicles'!$H$6:$H$105,MATCH($D94,'Vehicles'!$A$6:$A$105,0)),'Settings'!$G$6:$G$7,0)),""))</f>
        <v/>
      </c>
      <c r="Y94" s="31">
        <f>IF($B94="","",IF(OR($K94="",$L94="",$M94="",$N94=""),"Incomplete",IF(AND($O94&gt;1,$P94&gt;1),"Over Weight &amp; Volume",IF($O94&gt;1,"Over Weight",IF($P94&gt;1,"Over Volume",IF($Q94&gt;='Settings'!$B$7,"Near Capacity","Within Capacity"))))))</f>
        <v/>
      </c>
      <c r="Z94" s="31">
        <f>IF($B94="","",IF(OR($T94="",$U94="",$V94=""),"Incomplete",IF($V94&gt;1,"Over Shift",IF($V94&gt;='Settings'!$B$8,"Near Shift Limit","Within Shift"))))</f>
        <v/>
      </c>
      <c r="AA94" s="31">
        <f>IF($B94="","",IF($F94="Canceled","Canceled",IF(OR($A94="",$C94="",$D94="",$E94="",$F94="",$G94="",$H94="",$I94="",$J94="",$K94="",$L94="",$U94="",IFERROR($U94=0,TRUE)),"Incomplete",IF(COUNTIF($B$6:$B$205,$B94)&gt;1,"Duplicate Route ID",IF(IFERROR(MATCH($D94,'Vehicles'!$A$6:$A$105,0),0)=0,"Vehicle Not Found",IF(IFERROR(INDEX('Vehicles'!$E$6:$E$105,MATCH($D94,'Vehicles'!$A$6:$A$105,0)),"No")&lt;&gt;"Yes","Inactive Vehicle",IF(AND(IFERROR($Q94&gt;1,FALSE),IFERROR($V94&gt;1,FALSE)),"Over Capacity &amp; Shift",IF(IFERROR($Q94&gt;1,FALSE),"Over Capacity",IF(IFERROR($V94&gt;1,FALSE),"Over Shift",IF(OR(IFERROR($Q94&gt;='Settings'!$B$7,FALSE),IFERROR($V94&gt;='Settings'!$B$8,FALSE)),"Review","Ready")))))))))))</f>
        <v/>
      </c>
      <c r="AB94" s="24" t="n"/>
    </row>
    <row r="95">
      <c r="A95" s="48" t="n"/>
      <c r="B95" s="23" t="n"/>
      <c r="C95" s="23" t="n"/>
      <c r="D95" s="23" t="n"/>
      <c r="E95" s="24" t="n"/>
      <c r="F95" s="23" t="n"/>
      <c r="G95" s="25" t="n"/>
      <c r="H95" s="25" t="n"/>
      <c r="I95" s="26" t="n"/>
      <c r="J95" s="49" t="n"/>
      <c r="K95" s="26" t="n"/>
      <c r="L95" s="26" t="n"/>
      <c r="M95" s="28">
        <f>IF($D95="","",IFERROR(INDEX('Vehicles'!$F$6:$F$105,MATCH($D95,'Vehicles'!$A$6:$A$105,0)),""))</f>
        <v/>
      </c>
      <c r="N95" s="28">
        <f>IF($D95="","",IFERROR(INDEX('Vehicles'!$G$6:$G$105,MATCH($D95,'Vehicles'!$A$6:$A$105,0)),""))</f>
        <v/>
      </c>
      <c r="O95" s="46">
        <f>IF(OR($K95="",$M95=""),"",IFERROR($K95/$M95,""))</f>
        <v/>
      </c>
      <c r="P95" s="46">
        <f>IF(OR($L95="",$N95=""),"",IFERROR($L95/$N95,""))</f>
        <v/>
      </c>
      <c r="Q95" s="46">
        <f>IF(OR($O95="",$P95=""),"",MAX($O95,$P95))</f>
        <v/>
      </c>
      <c r="R95" s="28">
        <f>IF(OR($M95="",$K95=""),"",$M95-$K95)</f>
        <v/>
      </c>
      <c r="S95" s="28">
        <f>IF(OR($N95="",$L95=""),"",$N95-$L95)</f>
        <v/>
      </c>
      <c r="T95" s="50">
        <f>IF(OR($I95="",$J95=""),"",IFERROR($J95/'Settings'!$B$5+$I95*'Settings'!$B$6/60,""))</f>
        <v/>
      </c>
      <c r="U95" s="50">
        <f>IF(OR($G95="",$H95=""),"",IFERROR(MOD($H95-$G95,1)*24,""))</f>
        <v/>
      </c>
      <c r="V95" s="46">
        <f>IF(OR($T95="",$U95=""),"",IFERROR($T95/$U95,""))</f>
        <v/>
      </c>
      <c r="W95" s="50">
        <f>IF(OR($J95="",$D95=""),"",IFERROR($J95/INDEX('Vehicles'!$I$6:$I$105,MATCH($D95,'Vehicles'!$A$6:$A$105,0)),""))</f>
        <v/>
      </c>
      <c r="X95" s="51">
        <f>IF($W95="","",IFERROR($W95*INDEX('Settings'!$H$6:$H$7,MATCH(INDEX('Vehicles'!$H$6:$H$105,MATCH($D95,'Vehicles'!$A$6:$A$105,0)),'Settings'!$G$6:$G$7,0)),""))</f>
        <v/>
      </c>
      <c r="Y95" s="31">
        <f>IF($B95="","",IF(OR($K95="",$L95="",$M95="",$N95=""),"Incomplete",IF(AND($O95&gt;1,$P95&gt;1),"Over Weight &amp; Volume",IF($O95&gt;1,"Over Weight",IF($P95&gt;1,"Over Volume",IF($Q95&gt;='Settings'!$B$7,"Near Capacity","Within Capacity"))))))</f>
        <v/>
      </c>
      <c r="Z95" s="31">
        <f>IF($B95="","",IF(OR($T95="",$U95="",$V95=""),"Incomplete",IF($V95&gt;1,"Over Shift",IF($V95&gt;='Settings'!$B$8,"Near Shift Limit","Within Shift"))))</f>
        <v/>
      </c>
      <c r="AA95" s="31">
        <f>IF($B95="","",IF($F95="Canceled","Canceled",IF(OR($A95="",$C95="",$D95="",$E95="",$F95="",$G95="",$H95="",$I95="",$J95="",$K95="",$L95="",$U95="",IFERROR($U95=0,TRUE)),"Incomplete",IF(COUNTIF($B$6:$B$205,$B95)&gt;1,"Duplicate Route ID",IF(IFERROR(MATCH($D95,'Vehicles'!$A$6:$A$105,0),0)=0,"Vehicle Not Found",IF(IFERROR(INDEX('Vehicles'!$E$6:$E$105,MATCH($D95,'Vehicles'!$A$6:$A$105,0)),"No")&lt;&gt;"Yes","Inactive Vehicle",IF(AND(IFERROR($Q95&gt;1,FALSE),IFERROR($V95&gt;1,FALSE)),"Over Capacity &amp; Shift",IF(IFERROR($Q95&gt;1,FALSE),"Over Capacity",IF(IFERROR($V95&gt;1,FALSE),"Over Shift",IF(OR(IFERROR($Q95&gt;='Settings'!$B$7,FALSE),IFERROR($V95&gt;='Settings'!$B$8,FALSE)),"Review","Ready")))))))))))</f>
        <v/>
      </c>
      <c r="AB95" s="24" t="n"/>
    </row>
    <row r="96">
      <c r="A96" s="48" t="n"/>
      <c r="B96" s="23" t="n"/>
      <c r="C96" s="23" t="n"/>
      <c r="D96" s="23" t="n"/>
      <c r="E96" s="24" t="n"/>
      <c r="F96" s="23" t="n"/>
      <c r="G96" s="25" t="n"/>
      <c r="H96" s="25" t="n"/>
      <c r="I96" s="26" t="n"/>
      <c r="J96" s="49" t="n"/>
      <c r="K96" s="26" t="n"/>
      <c r="L96" s="26" t="n"/>
      <c r="M96" s="28">
        <f>IF($D96="","",IFERROR(INDEX('Vehicles'!$F$6:$F$105,MATCH($D96,'Vehicles'!$A$6:$A$105,0)),""))</f>
        <v/>
      </c>
      <c r="N96" s="28">
        <f>IF($D96="","",IFERROR(INDEX('Vehicles'!$G$6:$G$105,MATCH($D96,'Vehicles'!$A$6:$A$105,0)),""))</f>
        <v/>
      </c>
      <c r="O96" s="46">
        <f>IF(OR($K96="",$M96=""),"",IFERROR($K96/$M96,""))</f>
        <v/>
      </c>
      <c r="P96" s="46">
        <f>IF(OR($L96="",$N96=""),"",IFERROR($L96/$N96,""))</f>
        <v/>
      </c>
      <c r="Q96" s="46">
        <f>IF(OR($O96="",$P96=""),"",MAX($O96,$P96))</f>
        <v/>
      </c>
      <c r="R96" s="28">
        <f>IF(OR($M96="",$K96=""),"",$M96-$K96)</f>
        <v/>
      </c>
      <c r="S96" s="28">
        <f>IF(OR($N96="",$L96=""),"",$N96-$L96)</f>
        <v/>
      </c>
      <c r="T96" s="50">
        <f>IF(OR($I96="",$J96=""),"",IFERROR($J96/'Settings'!$B$5+$I96*'Settings'!$B$6/60,""))</f>
        <v/>
      </c>
      <c r="U96" s="50">
        <f>IF(OR($G96="",$H96=""),"",IFERROR(MOD($H96-$G96,1)*24,""))</f>
        <v/>
      </c>
      <c r="V96" s="46">
        <f>IF(OR($T96="",$U96=""),"",IFERROR($T96/$U96,""))</f>
        <v/>
      </c>
      <c r="W96" s="50">
        <f>IF(OR($J96="",$D96=""),"",IFERROR($J96/INDEX('Vehicles'!$I$6:$I$105,MATCH($D96,'Vehicles'!$A$6:$A$105,0)),""))</f>
        <v/>
      </c>
      <c r="X96" s="51">
        <f>IF($W96="","",IFERROR($W96*INDEX('Settings'!$H$6:$H$7,MATCH(INDEX('Vehicles'!$H$6:$H$105,MATCH($D96,'Vehicles'!$A$6:$A$105,0)),'Settings'!$G$6:$G$7,0)),""))</f>
        <v/>
      </c>
      <c r="Y96" s="31">
        <f>IF($B96="","",IF(OR($K96="",$L96="",$M96="",$N96=""),"Incomplete",IF(AND($O96&gt;1,$P96&gt;1),"Over Weight &amp; Volume",IF($O96&gt;1,"Over Weight",IF($P96&gt;1,"Over Volume",IF($Q96&gt;='Settings'!$B$7,"Near Capacity","Within Capacity"))))))</f>
        <v/>
      </c>
      <c r="Z96" s="31">
        <f>IF($B96="","",IF(OR($T96="",$U96="",$V96=""),"Incomplete",IF($V96&gt;1,"Over Shift",IF($V96&gt;='Settings'!$B$8,"Near Shift Limit","Within Shift"))))</f>
        <v/>
      </c>
      <c r="AA96" s="31">
        <f>IF($B96="","",IF($F96="Canceled","Canceled",IF(OR($A96="",$C96="",$D96="",$E96="",$F96="",$G96="",$H96="",$I96="",$J96="",$K96="",$L96="",$U96="",IFERROR($U96=0,TRUE)),"Incomplete",IF(COUNTIF($B$6:$B$205,$B96)&gt;1,"Duplicate Route ID",IF(IFERROR(MATCH($D96,'Vehicles'!$A$6:$A$105,0),0)=0,"Vehicle Not Found",IF(IFERROR(INDEX('Vehicles'!$E$6:$E$105,MATCH($D96,'Vehicles'!$A$6:$A$105,0)),"No")&lt;&gt;"Yes","Inactive Vehicle",IF(AND(IFERROR($Q96&gt;1,FALSE),IFERROR($V96&gt;1,FALSE)),"Over Capacity &amp; Shift",IF(IFERROR($Q96&gt;1,FALSE),"Over Capacity",IF(IFERROR($V96&gt;1,FALSE),"Over Shift",IF(OR(IFERROR($Q96&gt;='Settings'!$B$7,FALSE),IFERROR($V96&gt;='Settings'!$B$8,FALSE)),"Review","Ready")))))))))))</f>
        <v/>
      </c>
      <c r="AB96" s="24" t="n"/>
    </row>
    <row r="97">
      <c r="A97" s="48" t="n"/>
      <c r="B97" s="23" t="n"/>
      <c r="C97" s="23" t="n"/>
      <c r="D97" s="23" t="n"/>
      <c r="E97" s="24" t="n"/>
      <c r="F97" s="23" t="n"/>
      <c r="G97" s="25" t="n"/>
      <c r="H97" s="25" t="n"/>
      <c r="I97" s="26" t="n"/>
      <c r="J97" s="49" t="n"/>
      <c r="K97" s="26" t="n"/>
      <c r="L97" s="26" t="n"/>
      <c r="M97" s="28">
        <f>IF($D97="","",IFERROR(INDEX('Vehicles'!$F$6:$F$105,MATCH($D97,'Vehicles'!$A$6:$A$105,0)),""))</f>
        <v/>
      </c>
      <c r="N97" s="28">
        <f>IF($D97="","",IFERROR(INDEX('Vehicles'!$G$6:$G$105,MATCH($D97,'Vehicles'!$A$6:$A$105,0)),""))</f>
        <v/>
      </c>
      <c r="O97" s="46">
        <f>IF(OR($K97="",$M97=""),"",IFERROR($K97/$M97,""))</f>
        <v/>
      </c>
      <c r="P97" s="46">
        <f>IF(OR($L97="",$N97=""),"",IFERROR($L97/$N97,""))</f>
        <v/>
      </c>
      <c r="Q97" s="46">
        <f>IF(OR($O97="",$P97=""),"",MAX($O97,$P97))</f>
        <v/>
      </c>
      <c r="R97" s="28">
        <f>IF(OR($M97="",$K97=""),"",$M97-$K97)</f>
        <v/>
      </c>
      <c r="S97" s="28">
        <f>IF(OR($N97="",$L97=""),"",$N97-$L97)</f>
        <v/>
      </c>
      <c r="T97" s="50">
        <f>IF(OR($I97="",$J97=""),"",IFERROR($J97/'Settings'!$B$5+$I97*'Settings'!$B$6/60,""))</f>
        <v/>
      </c>
      <c r="U97" s="50">
        <f>IF(OR($G97="",$H97=""),"",IFERROR(MOD($H97-$G97,1)*24,""))</f>
        <v/>
      </c>
      <c r="V97" s="46">
        <f>IF(OR($T97="",$U97=""),"",IFERROR($T97/$U97,""))</f>
        <v/>
      </c>
      <c r="W97" s="50">
        <f>IF(OR($J97="",$D97=""),"",IFERROR($J97/INDEX('Vehicles'!$I$6:$I$105,MATCH($D97,'Vehicles'!$A$6:$A$105,0)),""))</f>
        <v/>
      </c>
      <c r="X97" s="51">
        <f>IF($W97="","",IFERROR($W97*INDEX('Settings'!$H$6:$H$7,MATCH(INDEX('Vehicles'!$H$6:$H$105,MATCH($D97,'Vehicles'!$A$6:$A$105,0)),'Settings'!$G$6:$G$7,0)),""))</f>
        <v/>
      </c>
      <c r="Y97" s="31">
        <f>IF($B97="","",IF(OR($K97="",$L97="",$M97="",$N97=""),"Incomplete",IF(AND($O97&gt;1,$P97&gt;1),"Over Weight &amp; Volume",IF($O97&gt;1,"Over Weight",IF($P97&gt;1,"Over Volume",IF($Q97&gt;='Settings'!$B$7,"Near Capacity","Within Capacity"))))))</f>
        <v/>
      </c>
      <c r="Z97" s="31">
        <f>IF($B97="","",IF(OR($T97="",$U97="",$V97=""),"Incomplete",IF($V97&gt;1,"Over Shift",IF($V97&gt;='Settings'!$B$8,"Near Shift Limit","Within Shift"))))</f>
        <v/>
      </c>
      <c r="AA97" s="31">
        <f>IF($B97="","",IF($F97="Canceled","Canceled",IF(OR($A97="",$C97="",$D97="",$E97="",$F97="",$G97="",$H97="",$I97="",$J97="",$K97="",$L97="",$U97="",IFERROR($U97=0,TRUE)),"Incomplete",IF(COUNTIF($B$6:$B$205,$B97)&gt;1,"Duplicate Route ID",IF(IFERROR(MATCH($D97,'Vehicles'!$A$6:$A$105,0),0)=0,"Vehicle Not Found",IF(IFERROR(INDEX('Vehicles'!$E$6:$E$105,MATCH($D97,'Vehicles'!$A$6:$A$105,0)),"No")&lt;&gt;"Yes","Inactive Vehicle",IF(AND(IFERROR($Q97&gt;1,FALSE),IFERROR($V97&gt;1,FALSE)),"Over Capacity &amp; Shift",IF(IFERROR($Q97&gt;1,FALSE),"Over Capacity",IF(IFERROR($V97&gt;1,FALSE),"Over Shift",IF(OR(IFERROR($Q97&gt;='Settings'!$B$7,FALSE),IFERROR($V97&gt;='Settings'!$B$8,FALSE)),"Review","Ready")))))))))))</f>
        <v/>
      </c>
      <c r="AB97" s="24" t="n"/>
    </row>
    <row r="98">
      <c r="A98" s="48" t="n"/>
      <c r="B98" s="23" t="n"/>
      <c r="C98" s="23" t="n"/>
      <c r="D98" s="23" t="n"/>
      <c r="E98" s="24" t="n"/>
      <c r="F98" s="23" t="n"/>
      <c r="G98" s="25" t="n"/>
      <c r="H98" s="25" t="n"/>
      <c r="I98" s="26" t="n"/>
      <c r="J98" s="49" t="n"/>
      <c r="K98" s="26" t="n"/>
      <c r="L98" s="26" t="n"/>
      <c r="M98" s="28">
        <f>IF($D98="","",IFERROR(INDEX('Vehicles'!$F$6:$F$105,MATCH($D98,'Vehicles'!$A$6:$A$105,0)),""))</f>
        <v/>
      </c>
      <c r="N98" s="28">
        <f>IF($D98="","",IFERROR(INDEX('Vehicles'!$G$6:$G$105,MATCH($D98,'Vehicles'!$A$6:$A$105,0)),""))</f>
        <v/>
      </c>
      <c r="O98" s="46">
        <f>IF(OR($K98="",$M98=""),"",IFERROR($K98/$M98,""))</f>
        <v/>
      </c>
      <c r="P98" s="46">
        <f>IF(OR($L98="",$N98=""),"",IFERROR($L98/$N98,""))</f>
        <v/>
      </c>
      <c r="Q98" s="46">
        <f>IF(OR($O98="",$P98=""),"",MAX($O98,$P98))</f>
        <v/>
      </c>
      <c r="R98" s="28">
        <f>IF(OR($M98="",$K98=""),"",$M98-$K98)</f>
        <v/>
      </c>
      <c r="S98" s="28">
        <f>IF(OR($N98="",$L98=""),"",$N98-$L98)</f>
        <v/>
      </c>
      <c r="T98" s="50">
        <f>IF(OR($I98="",$J98=""),"",IFERROR($J98/'Settings'!$B$5+$I98*'Settings'!$B$6/60,""))</f>
        <v/>
      </c>
      <c r="U98" s="50">
        <f>IF(OR($G98="",$H98=""),"",IFERROR(MOD($H98-$G98,1)*24,""))</f>
        <v/>
      </c>
      <c r="V98" s="46">
        <f>IF(OR($T98="",$U98=""),"",IFERROR($T98/$U98,""))</f>
        <v/>
      </c>
      <c r="W98" s="50">
        <f>IF(OR($J98="",$D98=""),"",IFERROR($J98/INDEX('Vehicles'!$I$6:$I$105,MATCH($D98,'Vehicles'!$A$6:$A$105,0)),""))</f>
        <v/>
      </c>
      <c r="X98" s="51">
        <f>IF($W98="","",IFERROR($W98*INDEX('Settings'!$H$6:$H$7,MATCH(INDEX('Vehicles'!$H$6:$H$105,MATCH($D98,'Vehicles'!$A$6:$A$105,0)),'Settings'!$G$6:$G$7,0)),""))</f>
        <v/>
      </c>
      <c r="Y98" s="31">
        <f>IF($B98="","",IF(OR($K98="",$L98="",$M98="",$N98=""),"Incomplete",IF(AND($O98&gt;1,$P98&gt;1),"Over Weight &amp; Volume",IF($O98&gt;1,"Over Weight",IF($P98&gt;1,"Over Volume",IF($Q98&gt;='Settings'!$B$7,"Near Capacity","Within Capacity"))))))</f>
        <v/>
      </c>
      <c r="Z98" s="31">
        <f>IF($B98="","",IF(OR($T98="",$U98="",$V98=""),"Incomplete",IF($V98&gt;1,"Over Shift",IF($V98&gt;='Settings'!$B$8,"Near Shift Limit","Within Shift"))))</f>
        <v/>
      </c>
      <c r="AA98" s="31">
        <f>IF($B98="","",IF($F98="Canceled","Canceled",IF(OR($A98="",$C98="",$D98="",$E98="",$F98="",$G98="",$H98="",$I98="",$J98="",$K98="",$L98="",$U98="",IFERROR($U98=0,TRUE)),"Incomplete",IF(COUNTIF($B$6:$B$205,$B98)&gt;1,"Duplicate Route ID",IF(IFERROR(MATCH($D98,'Vehicles'!$A$6:$A$105,0),0)=0,"Vehicle Not Found",IF(IFERROR(INDEX('Vehicles'!$E$6:$E$105,MATCH($D98,'Vehicles'!$A$6:$A$105,0)),"No")&lt;&gt;"Yes","Inactive Vehicle",IF(AND(IFERROR($Q98&gt;1,FALSE),IFERROR($V98&gt;1,FALSE)),"Over Capacity &amp; Shift",IF(IFERROR($Q98&gt;1,FALSE),"Over Capacity",IF(IFERROR($V98&gt;1,FALSE),"Over Shift",IF(OR(IFERROR($Q98&gt;='Settings'!$B$7,FALSE),IFERROR($V98&gt;='Settings'!$B$8,FALSE)),"Review","Ready")))))))))))</f>
        <v/>
      </c>
      <c r="AB98" s="24" t="n"/>
    </row>
    <row r="99">
      <c r="A99" s="48" t="n"/>
      <c r="B99" s="23" t="n"/>
      <c r="C99" s="23" t="n"/>
      <c r="D99" s="23" t="n"/>
      <c r="E99" s="24" t="n"/>
      <c r="F99" s="23" t="n"/>
      <c r="G99" s="25" t="n"/>
      <c r="H99" s="25" t="n"/>
      <c r="I99" s="26" t="n"/>
      <c r="J99" s="49" t="n"/>
      <c r="K99" s="26" t="n"/>
      <c r="L99" s="26" t="n"/>
      <c r="M99" s="28">
        <f>IF($D99="","",IFERROR(INDEX('Vehicles'!$F$6:$F$105,MATCH($D99,'Vehicles'!$A$6:$A$105,0)),""))</f>
        <v/>
      </c>
      <c r="N99" s="28">
        <f>IF($D99="","",IFERROR(INDEX('Vehicles'!$G$6:$G$105,MATCH($D99,'Vehicles'!$A$6:$A$105,0)),""))</f>
        <v/>
      </c>
      <c r="O99" s="46">
        <f>IF(OR($K99="",$M99=""),"",IFERROR($K99/$M99,""))</f>
        <v/>
      </c>
      <c r="P99" s="46">
        <f>IF(OR($L99="",$N99=""),"",IFERROR($L99/$N99,""))</f>
        <v/>
      </c>
      <c r="Q99" s="46">
        <f>IF(OR($O99="",$P99=""),"",MAX($O99,$P99))</f>
        <v/>
      </c>
      <c r="R99" s="28">
        <f>IF(OR($M99="",$K99=""),"",$M99-$K99)</f>
        <v/>
      </c>
      <c r="S99" s="28">
        <f>IF(OR($N99="",$L99=""),"",$N99-$L99)</f>
        <v/>
      </c>
      <c r="T99" s="50">
        <f>IF(OR($I99="",$J99=""),"",IFERROR($J99/'Settings'!$B$5+$I99*'Settings'!$B$6/60,""))</f>
        <v/>
      </c>
      <c r="U99" s="50">
        <f>IF(OR($G99="",$H99=""),"",IFERROR(MOD($H99-$G99,1)*24,""))</f>
        <v/>
      </c>
      <c r="V99" s="46">
        <f>IF(OR($T99="",$U99=""),"",IFERROR($T99/$U99,""))</f>
        <v/>
      </c>
      <c r="W99" s="50">
        <f>IF(OR($J99="",$D99=""),"",IFERROR($J99/INDEX('Vehicles'!$I$6:$I$105,MATCH($D99,'Vehicles'!$A$6:$A$105,0)),""))</f>
        <v/>
      </c>
      <c r="X99" s="51">
        <f>IF($W99="","",IFERROR($W99*INDEX('Settings'!$H$6:$H$7,MATCH(INDEX('Vehicles'!$H$6:$H$105,MATCH($D99,'Vehicles'!$A$6:$A$105,0)),'Settings'!$G$6:$G$7,0)),""))</f>
        <v/>
      </c>
      <c r="Y99" s="31">
        <f>IF($B99="","",IF(OR($K99="",$L99="",$M99="",$N99=""),"Incomplete",IF(AND($O99&gt;1,$P99&gt;1),"Over Weight &amp; Volume",IF($O99&gt;1,"Over Weight",IF($P99&gt;1,"Over Volume",IF($Q99&gt;='Settings'!$B$7,"Near Capacity","Within Capacity"))))))</f>
        <v/>
      </c>
      <c r="Z99" s="31">
        <f>IF($B99="","",IF(OR($T99="",$U99="",$V99=""),"Incomplete",IF($V99&gt;1,"Over Shift",IF($V99&gt;='Settings'!$B$8,"Near Shift Limit","Within Shift"))))</f>
        <v/>
      </c>
      <c r="AA99" s="31">
        <f>IF($B99="","",IF($F99="Canceled","Canceled",IF(OR($A99="",$C99="",$D99="",$E99="",$F99="",$G99="",$H99="",$I99="",$J99="",$K99="",$L99="",$U99="",IFERROR($U99=0,TRUE)),"Incomplete",IF(COUNTIF($B$6:$B$205,$B99)&gt;1,"Duplicate Route ID",IF(IFERROR(MATCH($D99,'Vehicles'!$A$6:$A$105,0),0)=0,"Vehicle Not Found",IF(IFERROR(INDEX('Vehicles'!$E$6:$E$105,MATCH($D99,'Vehicles'!$A$6:$A$105,0)),"No")&lt;&gt;"Yes","Inactive Vehicle",IF(AND(IFERROR($Q99&gt;1,FALSE),IFERROR($V99&gt;1,FALSE)),"Over Capacity &amp; Shift",IF(IFERROR($Q99&gt;1,FALSE),"Over Capacity",IF(IFERROR($V99&gt;1,FALSE),"Over Shift",IF(OR(IFERROR($Q99&gt;='Settings'!$B$7,FALSE),IFERROR($V99&gt;='Settings'!$B$8,FALSE)),"Review","Ready")))))))))))</f>
        <v/>
      </c>
      <c r="AB99" s="24" t="n"/>
    </row>
    <row r="100">
      <c r="A100" s="48" t="n"/>
      <c r="B100" s="23" t="n"/>
      <c r="C100" s="23" t="n"/>
      <c r="D100" s="23" t="n"/>
      <c r="E100" s="24" t="n"/>
      <c r="F100" s="23" t="n"/>
      <c r="G100" s="25" t="n"/>
      <c r="H100" s="25" t="n"/>
      <c r="I100" s="26" t="n"/>
      <c r="J100" s="49" t="n"/>
      <c r="K100" s="26" t="n"/>
      <c r="L100" s="26" t="n"/>
      <c r="M100" s="28">
        <f>IF($D100="","",IFERROR(INDEX('Vehicles'!$F$6:$F$105,MATCH($D100,'Vehicles'!$A$6:$A$105,0)),""))</f>
        <v/>
      </c>
      <c r="N100" s="28">
        <f>IF($D100="","",IFERROR(INDEX('Vehicles'!$G$6:$G$105,MATCH($D100,'Vehicles'!$A$6:$A$105,0)),""))</f>
        <v/>
      </c>
      <c r="O100" s="46">
        <f>IF(OR($K100="",$M100=""),"",IFERROR($K100/$M100,""))</f>
        <v/>
      </c>
      <c r="P100" s="46">
        <f>IF(OR($L100="",$N100=""),"",IFERROR($L100/$N100,""))</f>
        <v/>
      </c>
      <c r="Q100" s="46">
        <f>IF(OR($O100="",$P100=""),"",MAX($O100,$P100))</f>
        <v/>
      </c>
      <c r="R100" s="28">
        <f>IF(OR($M100="",$K100=""),"",$M100-$K100)</f>
        <v/>
      </c>
      <c r="S100" s="28">
        <f>IF(OR($N100="",$L100=""),"",$N100-$L100)</f>
        <v/>
      </c>
      <c r="T100" s="50">
        <f>IF(OR($I100="",$J100=""),"",IFERROR($J100/'Settings'!$B$5+$I100*'Settings'!$B$6/60,""))</f>
        <v/>
      </c>
      <c r="U100" s="50">
        <f>IF(OR($G100="",$H100=""),"",IFERROR(MOD($H100-$G100,1)*24,""))</f>
        <v/>
      </c>
      <c r="V100" s="46">
        <f>IF(OR($T100="",$U100=""),"",IFERROR($T100/$U100,""))</f>
        <v/>
      </c>
      <c r="W100" s="50">
        <f>IF(OR($J100="",$D100=""),"",IFERROR($J100/INDEX('Vehicles'!$I$6:$I$105,MATCH($D100,'Vehicles'!$A$6:$A$105,0)),""))</f>
        <v/>
      </c>
      <c r="X100" s="51">
        <f>IF($W100="","",IFERROR($W100*INDEX('Settings'!$H$6:$H$7,MATCH(INDEX('Vehicles'!$H$6:$H$105,MATCH($D100,'Vehicles'!$A$6:$A$105,0)),'Settings'!$G$6:$G$7,0)),""))</f>
        <v/>
      </c>
      <c r="Y100" s="31">
        <f>IF($B100="","",IF(OR($K100="",$L100="",$M100="",$N100=""),"Incomplete",IF(AND($O100&gt;1,$P100&gt;1),"Over Weight &amp; Volume",IF($O100&gt;1,"Over Weight",IF($P100&gt;1,"Over Volume",IF($Q100&gt;='Settings'!$B$7,"Near Capacity","Within Capacity"))))))</f>
        <v/>
      </c>
      <c r="Z100" s="31">
        <f>IF($B100="","",IF(OR($T100="",$U100="",$V100=""),"Incomplete",IF($V100&gt;1,"Over Shift",IF($V100&gt;='Settings'!$B$8,"Near Shift Limit","Within Shift"))))</f>
        <v/>
      </c>
      <c r="AA100" s="31">
        <f>IF($B100="","",IF($F100="Canceled","Canceled",IF(OR($A100="",$C100="",$D100="",$E100="",$F100="",$G100="",$H100="",$I100="",$J100="",$K100="",$L100="",$U100="",IFERROR($U100=0,TRUE)),"Incomplete",IF(COUNTIF($B$6:$B$205,$B100)&gt;1,"Duplicate Route ID",IF(IFERROR(MATCH($D100,'Vehicles'!$A$6:$A$105,0),0)=0,"Vehicle Not Found",IF(IFERROR(INDEX('Vehicles'!$E$6:$E$105,MATCH($D100,'Vehicles'!$A$6:$A$105,0)),"No")&lt;&gt;"Yes","Inactive Vehicle",IF(AND(IFERROR($Q100&gt;1,FALSE),IFERROR($V100&gt;1,FALSE)),"Over Capacity &amp; Shift",IF(IFERROR($Q100&gt;1,FALSE),"Over Capacity",IF(IFERROR($V100&gt;1,FALSE),"Over Shift",IF(OR(IFERROR($Q100&gt;='Settings'!$B$7,FALSE),IFERROR($V100&gt;='Settings'!$B$8,FALSE)),"Review","Ready")))))))))))</f>
        <v/>
      </c>
      <c r="AB100" s="24" t="n"/>
    </row>
    <row r="101">
      <c r="A101" s="48" t="n"/>
      <c r="B101" s="23" t="n"/>
      <c r="C101" s="23" t="n"/>
      <c r="D101" s="23" t="n"/>
      <c r="E101" s="24" t="n"/>
      <c r="F101" s="23" t="n"/>
      <c r="G101" s="25" t="n"/>
      <c r="H101" s="25" t="n"/>
      <c r="I101" s="26" t="n"/>
      <c r="J101" s="49" t="n"/>
      <c r="K101" s="26" t="n"/>
      <c r="L101" s="26" t="n"/>
      <c r="M101" s="28">
        <f>IF($D101="","",IFERROR(INDEX('Vehicles'!$F$6:$F$105,MATCH($D101,'Vehicles'!$A$6:$A$105,0)),""))</f>
        <v/>
      </c>
      <c r="N101" s="28">
        <f>IF($D101="","",IFERROR(INDEX('Vehicles'!$G$6:$G$105,MATCH($D101,'Vehicles'!$A$6:$A$105,0)),""))</f>
        <v/>
      </c>
      <c r="O101" s="46">
        <f>IF(OR($K101="",$M101=""),"",IFERROR($K101/$M101,""))</f>
        <v/>
      </c>
      <c r="P101" s="46">
        <f>IF(OR($L101="",$N101=""),"",IFERROR($L101/$N101,""))</f>
        <v/>
      </c>
      <c r="Q101" s="46">
        <f>IF(OR($O101="",$P101=""),"",MAX($O101,$P101))</f>
        <v/>
      </c>
      <c r="R101" s="28">
        <f>IF(OR($M101="",$K101=""),"",$M101-$K101)</f>
        <v/>
      </c>
      <c r="S101" s="28">
        <f>IF(OR($N101="",$L101=""),"",$N101-$L101)</f>
        <v/>
      </c>
      <c r="T101" s="50">
        <f>IF(OR($I101="",$J101=""),"",IFERROR($J101/'Settings'!$B$5+$I101*'Settings'!$B$6/60,""))</f>
        <v/>
      </c>
      <c r="U101" s="50">
        <f>IF(OR($G101="",$H101=""),"",IFERROR(MOD($H101-$G101,1)*24,""))</f>
        <v/>
      </c>
      <c r="V101" s="46">
        <f>IF(OR($T101="",$U101=""),"",IFERROR($T101/$U101,""))</f>
        <v/>
      </c>
      <c r="W101" s="50">
        <f>IF(OR($J101="",$D101=""),"",IFERROR($J101/INDEX('Vehicles'!$I$6:$I$105,MATCH($D101,'Vehicles'!$A$6:$A$105,0)),""))</f>
        <v/>
      </c>
      <c r="X101" s="51">
        <f>IF($W101="","",IFERROR($W101*INDEX('Settings'!$H$6:$H$7,MATCH(INDEX('Vehicles'!$H$6:$H$105,MATCH($D101,'Vehicles'!$A$6:$A$105,0)),'Settings'!$G$6:$G$7,0)),""))</f>
        <v/>
      </c>
      <c r="Y101" s="31">
        <f>IF($B101="","",IF(OR($K101="",$L101="",$M101="",$N101=""),"Incomplete",IF(AND($O101&gt;1,$P101&gt;1),"Over Weight &amp; Volume",IF($O101&gt;1,"Over Weight",IF($P101&gt;1,"Over Volume",IF($Q101&gt;='Settings'!$B$7,"Near Capacity","Within Capacity"))))))</f>
        <v/>
      </c>
      <c r="Z101" s="31">
        <f>IF($B101="","",IF(OR($T101="",$U101="",$V101=""),"Incomplete",IF($V101&gt;1,"Over Shift",IF($V101&gt;='Settings'!$B$8,"Near Shift Limit","Within Shift"))))</f>
        <v/>
      </c>
      <c r="AA101" s="31">
        <f>IF($B101="","",IF($F101="Canceled","Canceled",IF(OR($A101="",$C101="",$D101="",$E101="",$F101="",$G101="",$H101="",$I101="",$J101="",$K101="",$L101="",$U101="",IFERROR($U101=0,TRUE)),"Incomplete",IF(COUNTIF($B$6:$B$205,$B101)&gt;1,"Duplicate Route ID",IF(IFERROR(MATCH($D101,'Vehicles'!$A$6:$A$105,0),0)=0,"Vehicle Not Found",IF(IFERROR(INDEX('Vehicles'!$E$6:$E$105,MATCH($D101,'Vehicles'!$A$6:$A$105,0)),"No")&lt;&gt;"Yes","Inactive Vehicle",IF(AND(IFERROR($Q101&gt;1,FALSE),IFERROR($V101&gt;1,FALSE)),"Over Capacity &amp; Shift",IF(IFERROR($Q101&gt;1,FALSE),"Over Capacity",IF(IFERROR($V101&gt;1,FALSE),"Over Shift",IF(OR(IFERROR($Q101&gt;='Settings'!$B$7,FALSE),IFERROR($V101&gt;='Settings'!$B$8,FALSE)),"Review","Ready")))))))))))</f>
        <v/>
      </c>
      <c r="AB101" s="24" t="n"/>
    </row>
    <row r="102">
      <c r="A102" s="48" t="n"/>
      <c r="B102" s="23" t="n"/>
      <c r="C102" s="23" t="n"/>
      <c r="D102" s="23" t="n"/>
      <c r="E102" s="24" t="n"/>
      <c r="F102" s="23" t="n"/>
      <c r="G102" s="25" t="n"/>
      <c r="H102" s="25" t="n"/>
      <c r="I102" s="26" t="n"/>
      <c r="J102" s="49" t="n"/>
      <c r="K102" s="26" t="n"/>
      <c r="L102" s="26" t="n"/>
      <c r="M102" s="28">
        <f>IF($D102="","",IFERROR(INDEX('Vehicles'!$F$6:$F$105,MATCH($D102,'Vehicles'!$A$6:$A$105,0)),""))</f>
        <v/>
      </c>
      <c r="N102" s="28">
        <f>IF($D102="","",IFERROR(INDEX('Vehicles'!$G$6:$G$105,MATCH($D102,'Vehicles'!$A$6:$A$105,0)),""))</f>
        <v/>
      </c>
      <c r="O102" s="46">
        <f>IF(OR($K102="",$M102=""),"",IFERROR($K102/$M102,""))</f>
        <v/>
      </c>
      <c r="P102" s="46">
        <f>IF(OR($L102="",$N102=""),"",IFERROR($L102/$N102,""))</f>
        <v/>
      </c>
      <c r="Q102" s="46">
        <f>IF(OR($O102="",$P102=""),"",MAX($O102,$P102))</f>
        <v/>
      </c>
      <c r="R102" s="28">
        <f>IF(OR($M102="",$K102=""),"",$M102-$K102)</f>
        <v/>
      </c>
      <c r="S102" s="28">
        <f>IF(OR($N102="",$L102=""),"",$N102-$L102)</f>
        <v/>
      </c>
      <c r="T102" s="50">
        <f>IF(OR($I102="",$J102=""),"",IFERROR($J102/'Settings'!$B$5+$I102*'Settings'!$B$6/60,""))</f>
        <v/>
      </c>
      <c r="U102" s="50">
        <f>IF(OR($G102="",$H102=""),"",IFERROR(MOD($H102-$G102,1)*24,""))</f>
        <v/>
      </c>
      <c r="V102" s="46">
        <f>IF(OR($T102="",$U102=""),"",IFERROR($T102/$U102,""))</f>
        <v/>
      </c>
      <c r="W102" s="50">
        <f>IF(OR($J102="",$D102=""),"",IFERROR($J102/INDEX('Vehicles'!$I$6:$I$105,MATCH($D102,'Vehicles'!$A$6:$A$105,0)),""))</f>
        <v/>
      </c>
      <c r="X102" s="51">
        <f>IF($W102="","",IFERROR($W102*INDEX('Settings'!$H$6:$H$7,MATCH(INDEX('Vehicles'!$H$6:$H$105,MATCH($D102,'Vehicles'!$A$6:$A$105,0)),'Settings'!$G$6:$G$7,0)),""))</f>
        <v/>
      </c>
      <c r="Y102" s="31">
        <f>IF($B102="","",IF(OR($K102="",$L102="",$M102="",$N102=""),"Incomplete",IF(AND($O102&gt;1,$P102&gt;1),"Over Weight &amp; Volume",IF($O102&gt;1,"Over Weight",IF($P102&gt;1,"Over Volume",IF($Q102&gt;='Settings'!$B$7,"Near Capacity","Within Capacity"))))))</f>
        <v/>
      </c>
      <c r="Z102" s="31">
        <f>IF($B102="","",IF(OR($T102="",$U102="",$V102=""),"Incomplete",IF($V102&gt;1,"Over Shift",IF($V102&gt;='Settings'!$B$8,"Near Shift Limit","Within Shift"))))</f>
        <v/>
      </c>
      <c r="AA102" s="31">
        <f>IF($B102="","",IF($F102="Canceled","Canceled",IF(OR($A102="",$C102="",$D102="",$E102="",$F102="",$G102="",$H102="",$I102="",$J102="",$K102="",$L102="",$U102="",IFERROR($U102=0,TRUE)),"Incomplete",IF(COUNTIF($B$6:$B$205,$B102)&gt;1,"Duplicate Route ID",IF(IFERROR(MATCH($D102,'Vehicles'!$A$6:$A$105,0),0)=0,"Vehicle Not Found",IF(IFERROR(INDEX('Vehicles'!$E$6:$E$105,MATCH($D102,'Vehicles'!$A$6:$A$105,0)),"No")&lt;&gt;"Yes","Inactive Vehicle",IF(AND(IFERROR($Q102&gt;1,FALSE),IFERROR($V102&gt;1,FALSE)),"Over Capacity &amp; Shift",IF(IFERROR($Q102&gt;1,FALSE),"Over Capacity",IF(IFERROR($V102&gt;1,FALSE),"Over Shift",IF(OR(IFERROR($Q102&gt;='Settings'!$B$7,FALSE),IFERROR($V102&gt;='Settings'!$B$8,FALSE)),"Review","Ready")))))))))))</f>
        <v/>
      </c>
      <c r="AB102" s="24" t="n"/>
    </row>
    <row r="103">
      <c r="A103" s="48" t="n"/>
      <c r="B103" s="23" t="n"/>
      <c r="C103" s="23" t="n"/>
      <c r="D103" s="23" t="n"/>
      <c r="E103" s="24" t="n"/>
      <c r="F103" s="23" t="n"/>
      <c r="G103" s="25" t="n"/>
      <c r="H103" s="25" t="n"/>
      <c r="I103" s="26" t="n"/>
      <c r="J103" s="49" t="n"/>
      <c r="K103" s="26" t="n"/>
      <c r="L103" s="26" t="n"/>
      <c r="M103" s="28">
        <f>IF($D103="","",IFERROR(INDEX('Vehicles'!$F$6:$F$105,MATCH($D103,'Vehicles'!$A$6:$A$105,0)),""))</f>
        <v/>
      </c>
      <c r="N103" s="28">
        <f>IF($D103="","",IFERROR(INDEX('Vehicles'!$G$6:$G$105,MATCH($D103,'Vehicles'!$A$6:$A$105,0)),""))</f>
        <v/>
      </c>
      <c r="O103" s="46">
        <f>IF(OR($K103="",$M103=""),"",IFERROR($K103/$M103,""))</f>
        <v/>
      </c>
      <c r="P103" s="46">
        <f>IF(OR($L103="",$N103=""),"",IFERROR($L103/$N103,""))</f>
        <v/>
      </c>
      <c r="Q103" s="46">
        <f>IF(OR($O103="",$P103=""),"",MAX($O103,$P103))</f>
        <v/>
      </c>
      <c r="R103" s="28">
        <f>IF(OR($M103="",$K103=""),"",$M103-$K103)</f>
        <v/>
      </c>
      <c r="S103" s="28">
        <f>IF(OR($N103="",$L103=""),"",$N103-$L103)</f>
        <v/>
      </c>
      <c r="T103" s="50">
        <f>IF(OR($I103="",$J103=""),"",IFERROR($J103/'Settings'!$B$5+$I103*'Settings'!$B$6/60,""))</f>
        <v/>
      </c>
      <c r="U103" s="50">
        <f>IF(OR($G103="",$H103=""),"",IFERROR(MOD($H103-$G103,1)*24,""))</f>
        <v/>
      </c>
      <c r="V103" s="46">
        <f>IF(OR($T103="",$U103=""),"",IFERROR($T103/$U103,""))</f>
        <v/>
      </c>
      <c r="W103" s="50">
        <f>IF(OR($J103="",$D103=""),"",IFERROR($J103/INDEX('Vehicles'!$I$6:$I$105,MATCH($D103,'Vehicles'!$A$6:$A$105,0)),""))</f>
        <v/>
      </c>
      <c r="X103" s="51">
        <f>IF($W103="","",IFERROR($W103*INDEX('Settings'!$H$6:$H$7,MATCH(INDEX('Vehicles'!$H$6:$H$105,MATCH($D103,'Vehicles'!$A$6:$A$105,0)),'Settings'!$G$6:$G$7,0)),""))</f>
        <v/>
      </c>
      <c r="Y103" s="31">
        <f>IF($B103="","",IF(OR($K103="",$L103="",$M103="",$N103=""),"Incomplete",IF(AND($O103&gt;1,$P103&gt;1),"Over Weight &amp; Volume",IF($O103&gt;1,"Over Weight",IF($P103&gt;1,"Over Volume",IF($Q103&gt;='Settings'!$B$7,"Near Capacity","Within Capacity"))))))</f>
        <v/>
      </c>
      <c r="Z103" s="31">
        <f>IF($B103="","",IF(OR($T103="",$U103="",$V103=""),"Incomplete",IF($V103&gt;1,"Over Shift",IF($V103&gt;='Settings'!$B$8,"Near Shift Limit","Within Shift"))))</f>
        <v/>
      </c>
      <c r="AA103" s="31">
        <f>IF($B103="","",IF($F103="Canceled","Canceled",IF(OR($A103="",$C103="",$D103="",$E103="",$F103="",$G103="",$H103="",$I103="",$J103="",$K103="",$L103="",$U103="",IFERROR($U103=0,TRUE)),"Incomplete",IF(COUNTIF($B$6:$B$205,$B103)&gt;1,"Duplicate Route ID",IF(IFERROR(MATCH($D103,'Vehicles'!$A$6:$A$105,0),0)=0,"Vehicle Not Found",IF(IFERROR(INDEX('Vehicles'!$E$6:$E$105,MATCH($D103,'Vehicles'!$A$6:$A$105,0)),"No")&lt;&gt;"Yes","Inactive Vehicle",IF(AND(IFERROR($Q103&gt;1,FALSE),IFERROR($V103&gt;1,FALSE)),"Over Capacity &amp; Shift",IF(IFERROR($Q103&gt;1,FALSE),"Over Capacity",IF(IFERROR($V103&gt;1,FALSE),"Over Shift",IF(OR(IFERROR($Q103&gt;='Settings'!$B$7,FALSE),IFERROR($V103&gt;='Settings'!$B$8,FALSE)),"Review","Ready")))))))))))</f>
        <v/>
      </c>
      <c r="AB103" s="24" t="n"/>
    </row>
    <row r="104">
      <c r="A104" s="48" t="n"/>
      <c r="B104" s="23" t="n"/>
      <c r="C104" s="23" t="n"/>
      <c r="D104" s="23" t="n"/>
      <c r="E104" s="24" t="n"/>
      <c r="F104" s="23" t="n"/>
      <c r="G104" s="25" t="n"/>
      <c r="H104" s="25" t="n"/>
      <c r="I104" s="26" t="n"/>
      <c r="J104" s="49" t="n"/>
      <c r="K104" s="26" t="n"/>
      <c r="L104" s="26" t="n"/>
      <c r="M104" s="28">
        <f>IF($D104="","",IFERROR(INDEX('Vehicles'!$F$6:$F$105,MATCH($D104,'Vehicles'!$A$6:$A$105,0)),""))</f>
        <v/>
      </c>
      <c r="N104" s="28">
        <f>IF($D104="","",IFERROR(INDEX('Vehicles'!$G$6:$G$105,MATCH($D104,'Vehicles'!$A$6:$A$105,0)),""))</f>
        <v/>
      </c>
      <c r="O104" s="46">
        <f>IF(OR($K104="",$M104=""),"",IFERROR($K104/$M104,""))</f>
        <v/>
      </c>
      <c r="P104" s="46">
        <f>IF(OR($L104="",$N104=""),"",IFERROR($L104/$N104,""))</f>
        <v/>
      </c>
      <c r="Q104" s="46">
        <f>IF(OR($O104="",$P104=""),"",MAX($O104,$P104))</f>
        <v/>
      </c>
      <c r="R104" s="28">
        <f>IF(OR($M104="",$K104=""),"",$M104-$K104)</f>
        <v/>
      </c>
      <c r="S104" s="28">
        <f>IF(OR($N104="",$L104=""),"",$N104-$L104)</f>
        <v/>
      </c>
      <c r="T104" s="50">
        <f>IF(OR($I104="",$J104=""),"",IFERROR($J104/'Settings'!$B$5+$I104*'Settings'!$B$6/60,""))</f>
        <v/>
      </c>
      <c r="U104" s="50">
        <f>IF(OR($G104="",$H104=""),"",IFERROR(MOD($H104-$G104,1)*24,""))</f>
        <v/>
      </c>
      <c r="V104" s="46">
        <f>IF(OR($T104="",$U104=""),"",IFERROR($T104/$U104,""))</f>
        <v/>
      </c>
      <c r="W104" s="50">
        <f>IF(OR($J104="",$D104=""),"",IFERROR($J104/INDEX('Vehicles'!$I$6:$I$105,MATCH($D104,'Vehicles'!$A$6:$A$105,0)),""))</f>
        <v/>
      </c>
      <c r="X104" s="51">
        <f>IF($W104="","",IFERROR($W104*INDEX('Settings'!$H$6:$H$7,MATCH(INDEX('Vehicles'!$H$6:$H$105,MATCH($D104,'Vehicles'!$A$6:$A$105,0)),'Settings'!$G$6:$G$7,0)),""))</f>
        <v/>
      </c>
      <c r="Y104" s="31">
        <f>IF($B104="","",IF(OR($K104="",$L104="",$M104="",$N104=""),"Incomplete",IF(AND($O104&gt;1,$P104&gt;1),"Over Weight &amp; Volume",IF($O104&gt;1,"Over Weight",IF($P104&gt;1,"Over Volume",IF($Q104&gt;='Settings'!$B$7,"Near Capacity","Within Capacity"))))))</f>
        <v/>
      </c>
      <c r="Z104" s="31">
        <f>IF($B104="","",IF(OR($T104="",$U104="",$V104=""),"Incomplete",IF($V104&gt;1,"Over Shift",IF($V104&gt;='Settings'!$B$8,"Near Shift Limit","Within Shift"))))</f>
        <v/>
      </c>
      <c r="AA104" s="31">
        <f>IF($B104="","",IF($F104="Canceled","Canceled",IF(OR($A104="",$C104="",$D104="",$E104="",$F104="",$G104="",$H104="",$I104="",$J104="",$K104="",$L104="",$U104="",IFERROR($U104=0,TRUE)),"Incomplete",IF(COUNTIF($B$6:$B$205,$B104)&gt;1,"Duplicate Route ID",IF(IFERROR(MATCH($D104,'Vehicles'!$A$6:$A$105,0),0)=0,"Vehicle Not Found",IF(IFERROR(INDEX('Vehicles'!$E$6:$E$105,MATCH($D104,'Vehicles'!$A$6:$A$105,0)),"No")&lt;&gt;"Yes","Inactive Vehicle",IF(AND(IFERROR($Q104&gt;1,FALSE),IFERROR($V104&gt;1,FALSE)),"Over Capacity &amp; Shift",IF(IFERROR($Q104&gt;1,FALSE),"Over Capacity",IF(IFERROR($V104&gt;1,FALSE),"Over Shift",IF(OR(IFERROR($Q104&gt;='Settings'!$B$7,FALSE),IFERROR($V104&gt;='Settings'!$B$8,FALSE)),"Review","Ready")))))))))))</f>
        <v/>
      </c>
      <c r="AB104" s="24" t="n"/>
    </row>
    <row r="105">
      <c r="A105" s="48" t="n"/>
      <c r="B105" s="23" t="n"/>
      <c r="C105" s="23" t="n"/>
      <c r="D105" s="23" t="n"/>
      <c r="E105" s="24" t="n"/>
      <c r="F105" s="23" t="n"/>
      <c r="G105" s="25" t="n"/>
      <c r="H105" s="25" t="n"/>
      <c r="I105" s="26" t="n"/>
      <c r="J105" s="49" t="n"/>
      <c r="K105" s="26" t="n"/>
      <c r="L105" s="26" t="n"/>
      <c r="M105" s="28">
        <f>IF($D105="","",IFERROR(INDEX('Vehicles'!$F$6:$F$105,MATCH($D105,'Vehicles'!$A$6:$A$105,0)),""))</f>
        <v/>
      </c>
      <c r="N105" s="28">
        <f>IF($D105="","",IFERROR(INDEX('Vehicles'!$G$6:$G$105,MATCH($D105,'Vehicles'!$A$6:$A$105,0)),""))</f>
        <v/>
      </c>
      <c r="O105" s="46">
        <f>IF(OR($K105="",$M105=""),"",IFERROR($K105/$M105,""))</f>
        <v/>
      </c>
      <c r="P105" s="46">
        <f>IF(OR($L105="",$N105=""),"",IFERROR($L105/$N105,""))</f>
        <v/>
      </c>
      <c r="Q105" s="46">
        <f>IF(OR($O105="",$P105=""),"",MAX($O105,$P105))</f>
        <v/>
      </c>
      <c r="R105" s="28">
        <f>IF(OR($M105="",$K105=""),"",$M105-$K105)</f>
        <v/>
      </c>
      <c r="S105" s="28">
        <f>IF(OR($N105="",$L105=""),"",$N105-$L105)</f>
        <v/>
      </c>
      <c r="T105" s="50">
        <f>IF(OR($I105="",$J105=""),"",IFERROR($J105/'Settings'!$B$5+$I105*'Settings'!$B$6/60,""))</f>
        <v/>
      </c>
      <c r="U105" s="50">
        <f>IF(OR($G105="",$H105=""),"",IFERROR(MOD($H105-$G105,1)*24,""))</f>
        <v/>
      </c>
      <c r="V105" s="46">
        <f>IF(OR($T105="",$U105=""),"",IFERROR($T105/$U105,""))</f>
        <v/>
      </c>
      <c r="W105" s="50">
        <f>IF(OR($J105="",$D105=""),"",IFERROR($J105/INDEX('Vehicles'!$I$6:$I$105,MATCH($D105,'Vehicles'!$A$6:$A$105,0)),""))</f>
        <v/>
      </c>
      <c r="X105" s="51">
        <f>IF($W105="","",IFERROR($W105*INDEX('Settings'!$H$6:$H$7,MATCH(INDEX('Vehicles'!$H$6:$H$105,MATCH($D105,'Vehicles'!$A$6:$A$105,0)),'Settings'!$G$6:$G$7,0)),""))</f>
        <v/>
      </c>
      <c r="Y105" s="31">
        <f>IF($B105="","",IF(OR($K105="",$L105="",$M105="",$N105=""),"Incomplete",IF(AND($O105&gt;1,$P105&gt;1),"Over Weight &amp; Volume",IF($O105&gt;1,"Over Weight",IF($P105&gt;1,"Over Volume",IF($Q105&gt;='Settings'!$B$7,"Near Capacity","Within Capacity"))))))</f>
        <v/>
      </c>
      <c r="Z105" s="31">
        <f>IF($B105="","",IF(OR($T105="",$U105="",$V105=""),"Incomplete",IF($V105&gt;1,"Over Shift",IF($V105&gt;='Settings'!$B$8,"Near Shift Limit","Within Shift"))))</f>
        <v/>
      </c>
      <c r="AA105" s="31">
        <f>IF($B105="","",IF($F105="Canceled","Canceled",IF(OR($A105="",$C105="",$D105="",$E105="",$F105="",$G105="",$H105="",$I105="",$J105="",$K105="",$L105="",$U105="",IFERROR($U105=0,TRUE)),"Incomplete",IF(COUNTIF($B$6:$B$205,$B105)&gt;1,"Duplicate Route ID",IF(IFERROR(MATCH($D105,'Vehicles'!$A$6:$A$105,0),0)=0,"Vehicle Not Found",IF(IFERROR(INDEX('Vehicles'!$E$6:$E$105,MATCH($D105,'Vehicles'!$A$6:$A$105,0)),"No")&lt;&gt;"Yes","Inactive Vehicle",IF(AND(IFERROR($Q105&gt;1,FALSE),IFERROR($V105&gt;1,FALSE)),"Over Capacity &amp; Shift",IF(IFERROR($Q105&gt;1,FALSE),"Over Capacity",IF(IFERROR($V105&gt;1,FALSE),"Over Shift",IF(OR(IFERROR($Q105&gt;='Settings'!$B$7,FALSE),IFERROR($V105&gt;='Settings'!$B$8,FALSE)),"Review","Ready")))))))))))</f>
        <v/>
      </c>
      <c r="AB105" s="24" t="n"/>
    </row>
    <row r="106">
      <c r="A106" s="48" t="n"/>
      <c r="B106" s="23" t="n"/>
      <c r="C106" s="23" t="n"/>
      <c r="D106" s="23" t="n"/>
      <c r="E106" s="24" t="n"/>
      <c r="F106" s="23" t="n"/>
      <c r="G106" s="25" t="n"/>
      <c r="H106" s="25" t="n"/>
      <c r="I106" s="26" t="n"/>
      <c r="J106" s="49" t="n"/>
      <c r="K106" s="26" t="n"/>
      <c r="L106" s="26" t="n"/>
      <c r="M106" s="28">
        <f>IF($D106="","",IFERROR(INDEX('Vehicles'!$F$6:$F$105,MATCH($D106,'Vehicles'!$A$6:$A$105,0)),""))</f>
        <v/>
      </c>
      <c r="N106" s="28">
        <f>IF($D106="","",IFERROR(INDEX('Vehicles'!$G$6:$G$105,MATCH($D106,'Vehicles'!$A$6:$A$105,0)),""))</f>
        <v/>
      </c>
      <c r="O106" s="46">
        <f>IF(OR($K106="",$M106=""),"",IFERROR($K106/$M106,""))</f>
        <v/>
      </c>
      <c r="P106" s="46">
        <f>IF(OR($L106="",$N106=""),"",IFERROR($L106/$N106,""))</f>
        <v/>
      </c>
      <c r="Q106" s="46">
        <f>IF(OR($O106="",$P106=""),"",MAX($O106,$P106))</f>
        <v/>
      </c>
      <c r="R106" s="28">
        <f>IF(OR($M106="",$K106=""),"",$M106-$K106)</f>
        <v/>
      </c>
      <c r="S106" s="28">
        <f>IF(OR($N106="",$L106=""),"",$N106-$L106)</f>
        <v/>
      </c>
      <c r="T106" s="50">
        <f>IF(OR($I106="",$J106=""),"",IFERROR($J106/'Settings'!$B$5+$I106*'Settings'!$B$6/60,""))</f>
        <v/>
      </c>
      <c r="U106" s="50">
        <f>IF(OR($G106="",$H106=""),"",IFERROR(MOD($H106-$G106,1)*24,""))</f>
        <v/>
      </c>
      <c r="V106" s="46">
        <f>IF(OR($T106="",$U106=""),"",IFERROR($T106/$U106,""))</f>
        <v/>
      </c>
      <c r="W106" s="50">
        <f>IF(OR($J106="",$D106=""),"",IFERROR($J106/INDEX('Vehicles'!$I$6:$I$105,MATCH($D106,'Vehicles'!$A$6:$A$105,0)),""))</f>
        <v/>
      </c>
      <c r="X106" s="51">
        <f>IF($W106="","",IFERROR($W106*INDEX('Settings'!$H$6:$H$7,MATCH(INDEX('Vehicles'!$H$6:$H$105,MATCH($D106,'Vehicles'!$A$6:$A$105,0)),'Settings'!$G$6:$G$7,0)),""))</f>
        <v/>
      </c>
      <c r="Y106" s="31">
        <f>IF($B106="","",IF(OR($K106="",$L106="",$M106="",$N106=""),"Incomplete",IF(AND($O106&gt;1,$P106&gt;1),"Over Weight &amp; Volume",IF($O106&gt;1,"Over Weight",IF($P106&gt;1,"Over Volume",IF($Q106&gt;='Settings'!$B$7,"Near Capacity","Within Capacity"))))))</f>
        <v/>
      </c>
      <c r="Z106" s="31">
        <f>IF($B106="","",IF(OR($T106="",$U106="",$V106=""),"Incomplete",IF($V106&gt;1,"Over Shift",IF($V106&gt;='Settings'!$B$8,"Near Shift Limit","Within Shift"))))</f>
        <v/>
      </c>
      <c r="AA106" s="31">
        <f>IF($B106="","",IF($F106="Canceled","Canceled",IF(OR($A106="",$C106="",$D106="",$E106="",$F106="",$G106="",$H106="",$I106="",$J106="",$K106="",$L106="",$U106="",IFERROR($U106=0,TRUE)),"Incomplete",IF(COUNTIF($B$6:$B$205,$B106)&gt;1,"Duplicate Route ID",IF(IFERROR(MATCH($D106,'Vehicles'!$A$6:$A$105,0),0)=0,"Vehicle Not Found",IF(IFERROR(INDEX('Vehicles'!$E$6:$E$105,MATCH($D106,'Vehicles'!$A$6:$A$105,0)),"No")&lt;&gt;"Yes","Inactive Vehicle",IF(AND(IFERROR($Q106&gt;1,FALSE),IFERROR($V106&gt;1,FALSE)),"Over Capacity &amp; Shift",IF(IFERROR($Q106&gt;1,FALSE),"Over Capacity",IF(IFERROR($V106&gt;1,FALSE),"Over Shift",IF(OR(IFERROR($Q106&gt;='Settings'!$B$7,FALSE),IFERROR($V106&gt;='Settings'!$B$8,FALSE)),"Review","Ready")))))))))))</f>
        <v/>
      </c>
      <c r="AB106" s="24" t="n"/>
    </row>
    <row r="107">
      <c r="A107" s="48" t="n"/>
      <c r="B107" s="23" t="n"/>
      <c r="C107" s="23" t="n"/>
      <c r="D107" s="23" t="n"/>
      <c r="E107" s="24" t="n"/>
      <c r="F107" s="23" t="n"/>
      <c r="G107" s="25" t="n"/>
      <c r="H107" s="25" t="n"/>
      <c r="I107" s="26" t="n"/>
      <c r="J107" s="49" t="n"/>
      <c r="K107" s="26" t="n"/>
      <c r="L107" s="26" t="n"/>
      <c r="M107" s="28">
        <f>IF($D107="","",IFERROR(INDEX('Vehicles'!$F$6:$F$105,MATCH($D107,'Vehicles'!$A$6:$A$105,0)),""))</f>
        <v/>
      </c>
      <c r="N107" s="28">
        <f>IF($D107="","",IFERROR(INDEX('Vehicles'!$G$6:$G$105,MATCH($D107,'Vehicles'!$A$6:$A$105,0)),""))</f>
        <v/>
      </c>
      <c r="O107" s="46">
        <f>IF(OR($K107="",$M107=""),"",IFERROR($K107/$M107,""))</f>
        <v/>
      </c>
      <c r="P107" s="46">
        <f>IF(OR($L107="",$N107=""),"",IFERROR($L107/$N107,""))</f>
        <v/>
      </c>
      <c r="Q107" s="46">
        <f>IF(OR($O107="",$P107=""),"",MAX($O107,$P107))</f>
        <v/>
      </c>
      <c r="R107" s="28">
        <f>IF(OR($M107="",$K107=""),"",$M107-$K107)</f>
        <v/>
      </c>
      <c r="S107" s="28">
        <f>IF(OR($N107="",$L107=""),"",$N107-$L107)</f>
        <v/>
      </c>
      <c r="T107" s="50">
        <f>IF(OR($I107="",$J107=""),"",IFERROR($J107/'Settings'!$B$5+$I107*'Settings'!$B$6/60,""))</f>
        <v/>
      </c>
      <c r="U107" s="50">
        <f>IF(OR($G107="",$H107=""),"",IFERROR(MOD($H107-$G107,1)*24,""))</f>
        <v/>
      </c>
      <c r="V107" s="46">
        <f>IF(OR($T107="",$U107=""),"",IFERROR($T107/$U107,""))</f>
        <v/>
      </c>
      <c r="W107" s="50">
        <f>IF(OR($J107="",$D107=""),"",IFERROR($J107/INDEX('Vehicles'!$I$6:$I$105,MATCH($D107,'Vehicles'!$A$6:$A$105,0)),""))</f>
        <v/>
      </c>
      <c r="X107" s="51">
        <f>IF($W107="","",IFERROR($W107*INDEX('Settings'!$H$6:$H$7,MATCH(INDEX('Vehicles'!$H$6:$H$105,MATCH($D107,'Vehicles'!$A$6:$A$105,0)),'Settings'!$G$6:$G$7,0)),""))</f>
        <v/>
      </c>
      <c r="Y107" s="31">
        <f>IF($B107="","",IF(OR($K107="",$L107="",$M107="",$N107=""),"Incomplete",IF(AND($O107&gt;1,$P107&gt;1),"Over Weight &amp; Volume",IF($O107&gt;1,"Over Weight",IF($P107&gt;1,"Over Volume",IF($Q107&gt;='Settings'!$B$7,"Near Capacity","Within Capacity"))))))</f>
        <v/>
      </c>
      <c r="Z107" s="31">
        <f>IF($B107="","",IF(OR($T107="",$U107="",$V107=""),"Incomplete",IF($V107&gt;1,"Over Shift",IF($V107&gt;='Settings'!$B$8,"Near Shift Limit","Within Shift"))))</f>
        <v/>
      </c>
      <c r="AA107" s="31">
        <f>IF($B107="","",IF($F107="Canceled","Canceled",IF(OR($A107="",$C107="",$D107="",$E107="",$F107="",$G107="",$H107="",$I107="",$J107="",$K107="",$L107="",$U107="",IFERROR($U107=0,TRUE)),"Incomplete",IF(COUNTIF($B$6:$B$205,$B107)&gt;1,"Duplicate Route ID",IF(IFERROR(MATCH($D107,'Vehicles'!$A$6:$A$105,0),0)=0,"Vehicle Not Found",IF(IFERROR(INDEX('Vehicles'!$E$6:$E$105,MATCH($D107,'Vehicles'!$A$6:$A$105,0)),"No")&lt;&gt;"Yes","Inactive Vehicle",IF(AND(IFERROR($Q107&gt;1,FALSE),IFERROR($V107&gt;1,FALSE)),"Over Capacity &amp; Shift",IF(IFERROR($Q107&gt;1,FALSE),"Over Capacity",IF(IFERROR($V107&gt;1,FALSE),"Over Shift",IF(OR(IFERROR($Q107&gt;='Settings'!$B$7,FALSE),IFERROR($V107&gt;='Settings'!$B$8,FALSE)),"Review","Ready")))))))))))</f>
        <v/>
      </c>
      <c r="AB107" s="24" t="n"/>
    </row>
    <row r="108">
      <c r="A108" s="48" t="n"/>
      <c r="B108" s="23" t="n"/>
      <c r="C108" s="23" t="n"/>
      <c r="D108" s="23" t="n"/>
      <c r="E108" s="24" t="n"/>
      <c r="F108" s="23" t="n"/>
      <c r="G108" s="25" t="n"/>
      <c r="H108" s="25" t="n"/>
      <c r="I108" s="26" t="n"/>
      <c r="J108" s="49" t="n"/>
      <c r="K108" s="26" t="n"/>
      <c r="L108" s="26" t="n"/>
      <c r="M108" s="28">
        <f>IF($D108="","",IFERROR(INDEX('Vehicles'!$F$6:$F$105,MATCH($D108,'Vehicles'!$A$6:$A$105,0)),""))</f>
        <v/>
      </c>
      <c r="N108" s="28">
        <f>IF($D108="","",IFERROR(INDEX('Vehicles'!$G$6:$G$105,MATCH($D108,'Vehicles'!$A$6:$A$105,0)),""))</f>
        <v/>
      </c>
      <c r="O108" s="46">
        <f>IF(OR($K108="",$M108=""),"",IFERROR($K108/$M108,""))</f>
        <v/>
      </c>
      <c r="P108" s="46">
        <f>IF(OR($L108="",$N108=""),"",IFERROR($L108/$N108,""))</f>
        <v/>
      </c>
      <c r="Q108" s="46">
        <f>IF(OR($O108="",$P108=""),"",MAX($O108,$P108))</f>
        <v/>
      </c>
      <c r="R108" s="28">
        <f>IF(OR($M108="",$K108=""),"",$M108-$K108)</f>
        <v/>
      </c>
      <c r="S108" s="28">
        <f>IF(OR($N108="",$L108=""),"",$N108-$L108)</f>
        <v/>
      </c>
      <c r="T108" s="50">
        <f>IF(OR($I108="",$J108=""),"",IFERROR($J108/'Settings'!$B$5+$I108*'Settings'!$B$6/60,""))</f>
        <v/>
      </c>
      <c r="U108" s="50">
        <f>IF(OR($G108="",$H108=""),"",IFERROR(MOD($H108-$G108,1)*24,""))</f>
        <v/>
      </c>
      <c r="V108" s="46">
        <f>IF(OR($T108="",$U108=""),"",IFERROR($T108/$U108,""))</f>
        <v/>
      </c>
      <c r="W108" s="50">
        <f>IF(OR($J108="",$D108=""),"",IFERROR($J108/INDEX('Vehicles'!$I$6:$I$105,MATCH($D108,'Vehicles'!$A$6:$A$105,0)),""))</f>
        <v/>
      </c>
      <c r="X108" s="51">
        <f>IF($W108="","",IFERROR($W108*INDEX('Settings'!$H$6:$H$7,MATCH(INDEX('Vehicles'!$H$6:$H$105,MATCH($D108,'Vehicles'!$A$6:$A$105,0)),'Settings'!$G$6:$G$7,0)),""))</f>
        <v/>
      </c>
      <c r="Y108" s="31">
        <f>IF($B108="","",IF(OR($K108="",$L108="",$M108="",$N108=""),"Incomplete",IF(AND($O108&gt;1,$P108&gt;1),"Over Weight &amp; Volume",IF($O108&gt;1,"Over Weight",IF($P108&gt;1,"Over Volume",IF($Q108&gt;='Settings'!$B$7,"Near Capacity","Within Capacity"))))))</f>
        <v/>
      </c>
      <c r="Z108" s="31">
        <f>IF($B108="","",IF(OR($T108="",$U108="",$V108=""),"Incomplete",IF($V108&gt;1,"Over Shift",IF($V108&gt;='Settings'!$B$8,"Near Shift Limit","Within Shift"))))</f>
        <v/>
      </c>
      <c r="AA108" s="31">
        <f>IF($B108="","",IF($F108="Canceled","Canceled",IF(OR($A108="",$C108="",$D108="",$E108="",$F108="",$G108="",$H108="",$I108="",$J108="",$K108="",$L108="",$U108="",IFERROR($U108=0,TRUE)),"Incomplete",IF(COUNTIF($B$6:$B$205,$B108)&gt;1,"Duplicate Route ID",IF(IFERROR(MATCH($D108,'Vehicles'!$A$6:$A$105,0),0)=0,"Vehicle Not Found",IF(IFERROR(INDEX('Vehicles'!$E$6:$E$105,MATCH($D108,'Vehicles'!$A$6:$A$105,0)),"No")&lt;&gt;"Yes","Inactive Vehicle",IF(AND(IFERROR($Q108&gt;1,FALSE),IFERROR($V108&gt;1,FALSE)),"Over Capacity &amp; Shift",IF(IFERROR($Q108&gt;1,FALSE),"Over Capacity",IF(IFERROR($V108&gt;1,FALSE),"Over Shift",IF(OR(IFERROR($Q108&gt;='Settings'!$B$7,FALSE),IFERROR($V108&gt;='Settings'!$B$8,FALSE)),"Review","Ready")))))))))))</f>
        <v/>
      </c>
      <c r="AB108" s="24" t="n"/>
    </row>
    <row r="109">
      <c r="A109" s="48" t="n"/>
      <c r="B109" s="23" t="n"/>
      <c r="C109" s="23" t="n"/>
      <c r="D109" s="23" t="n"/>
      <c r="E109" s="24" t="n"/>
      <c r="F109" s="23" t="n"/>
      <c r="G109" s="25" t="n"/>
      <c r="H109" s="25" t="n"/>
      <c r="I109" s="26" t="n"/>
      <c r="J109" s="49" t="n"/>
      <c r="K109" s="26" t="n"/>
      <c r="L109" s="26" t="n"/>
      <c r="M109" s="28">
        <f>IF($D109="","",IFERROR(INDEX('Vehicles'!$F$6:$F$105,MATCH($D109,'Vehicles'!$A$6:$A$105,0)),""))</f>
        <v/>
      </c>
      <c r="N109" s="28">
        <f>IF($D109="","",IFERROR(INDEX('Vehicles'!$G$6:$G$105,MATCH($D109,'Vehicles'!$A$6:$A$105,0)),""))</f>
        <v/>
      </c>
      <c r="O109" s="46">
        <f>IF(OR($K109="",$M109=""),"",IFERROR($K109/$M109,""))</f>
        <v/>
      </c>
      <c r="P109" s="46">
        <f>IF(OR($L109="",$N109=""),"",IFERROR($L109/$N109,""))</f>
        <v/>
      </c>
      <c r="Q109" s="46">
        <f>IF(OR($O109="",$P109=""),"",MAX($O109,$P109))</f>
        <v/>
      </c>
      <c r="R109" s="28">
        <f>IF(OR($M109="",$K109=""),"",$M109-$K109)</f>
        <v/>
      </c>
      <c r="S109" s="28">
        <f>IF(OR($N109="",$L109=""),"",$N109-$L109)</f>
        <v/>
      </c>
      <c r="T109" s="50">
        <f>IF(OR($I109="",$J109=""),"",IFERROR($J109/'Settings'!$B$5+$I109*'Settings'!$B$6/60,""))</f>
        <v/>
      </c>
      <c r="U109" s="50">
        <f>IF(OR($G109="",$H109=""),"",IFERROR(MOD($H109-$G109,1)*24,""))</f>
        <v/>
      </c>
      <c r="V109" s="46">
        <f>IF(OR($T109="",$U109=""),"",IFERROR($T109/$U109,""))</f>
        <v/>
      </c>
      <c r="W109" s="50">
        <f>IF(OR($J109="",$D109=""),"",IFERROR($J109/INDEX('Vehicles'!$I$6:$I$105,MATCH($D109,'Vehicles'!$A$6:$A$105,0)),""))</f>
        <v/>
      </c>
      <c r="X109" s="51">
        <f>IF($W109="","",IFERROR($W109*INDEX('Settings'!$H$6:$H$7,MATCH(INDEX('Vehicles'!$H$6:$H$105,MATCH($D109,'Vehicles'!$A$6:$A$105,0)),'Settings'!$G$6:$G$7,0)),""))</f>
        <v/>
      </c>
      <c r="Y109" s="31">
        <f>IF($B109="","",IF(OR($K109="",$L109="",$M109="",$N109=""),"Incomplete",IF(AND($O109&gt;1,$P109&gt;1),"Over Weight &amp; Volume",IF($O109&gt;1,"Over Weight",IF($P109&gt;1,"Over Volume",IF($Q109&gt;='Settings'!$B$7,"Near Capacity","Within Capacity"))))))</f>
        <v/>
      </c>
      <c r="Z109" s="31">
        <f>IF($B109="","",IF(OR($T109="",$U109="",$V109=""),"Incomplete",IF($V109&gt;1,"Over Shift",IF($V109&gt;='Settings'!$B$8,"Near Shift Limit","Within Shift"))))</f>
        <v/>
      </c>
      <c r="AA109" s="31">
        <f>IF($B109="","",IF($F109="Canceled","Canceled",IF(OR($A109="",$C109="",$D109="",$E109="",$F109="",$G109="",$H109="",$I109="",$J109="",$K109="",$L109="",$U109="",IFERROR($U109=0,TRUE)),"Incomplete",IF(COUNTIF($B$6:$B$205,$B109)&gt;1,"Duplicate Route ID",IF(IFERROR(MATCH($D109,'Vehicles'!$A$6:$A$105,0),0)=0,"Vehicle Not Found",IF(IFERROR(INDEX('Vehicles'!$E$6:$E$105,MATCH($D109,'Vehicles'!$A$6:$A$105,0)),"No")&lt;&gt;"Yes","Inactive Vehicle",IF(AND(IFERROR($Q109&gt;1,FALSE),IFERROR($V109&gt;1,FALSE)),"Over Capacity &amp; Shift",IF(IFERROR($Q109&gt;1,FALSE),"Over Capacity",IF(IFERROR($V109&gt;1,FALSE),"Over Shift",IF(OR(IFERROR($Q109&gt;='Settings'!$B$7,FALSE),IFERROR($V109&gt;='Settings'!$B$8,FALSE)),"Review","Ready")))))))))))</f>
        <v/>
      </c>
      <c r="AB109" s="24" t="n"/>
    </row>
    <row r="110">
      <c r="A110" s="48" t="n"/>
      <c r="B110" s="23" t="n"/>
      <c r="C110" s="23" t="n"/>
      <c r="D110" s="23" t="n"/>
      <c r="E110" s="24" t="n"/>
      <c r="F110" s="23" t="n"/>
      <c r="G110" s="25" t="n"/>
      <c r="H110" s="25" t="n"/>
      <c r="I110" s="26" t="n"/>
      <c r="J110" s="49" t="n"/>
      <c r="K110" s="26" t="n"/>
      <c r="L110" s="26" t="n"/>
      <c r="M110" s="28">
        <f>IF($D110="","",IFERROR(INDEX('Vehicles'!$F$6:$F$105,MATCH($D110,'Vehicles'!$A$6:$A$105,0)),""))</f>
        <v/>
      </c>
      <c r="N110" s="28">
        <f>IF($D110="","",IFERROR(INDEX('Vehicles'!$G$6:$G$105,MATCH($D110,'Vehicles'!$A$6:$A$105,0)),""))</f>
        <v/>
      </c>
      <c r="O110" s="46">
        <f>IF(OR($K110="",$M110=""),"",IFERROR($K110/$M110,""))</f>
        <v/>
      </c>
      <c r="P110" s="46">
        <f>IF(OR($L110="",$N110=""),"",IFERROR($L110/$N110,""))</f>
        <v/>
      </c>
      <c r="Q110" s="46">
        <f>IF(OR($O110="",$P110=""),"",MAX($O110,$P110))</f>
        <v/>
      </c>
      <c r="R110" s="28">
        <f>IF(OR($M110="",$K110=""),"",$M110-$K110)</f>
        <v/>
      </c>
      <c r="S110" s="28">
        <f>IF(OR($N110="",$L110=""),"",$N110-$L110)</f>
        <v/>
      </c>
      <c r="T110" s="50">
        <f>IF(OR($I110="",$J110=""),"",IFERROR($J110/'Settings'!$B$5+$I110*'Settings'!$B$6/60,""))</f>
        <v/>
      </c>
      <c r="U110" s="50">
        <f>IF(OR($G110="",$H110=""),"",IFERROR(MOD($H110-$G110,1)*24,""))</f>
        <v/>
      </c>
      <c r="V110" s="46">
        <f>IF(OR($T110="",$U110=""),"",IFERROR($T110/$U110,""))</f>
        <v/>
      </c>
      <c r="W110" s="50">
        <f>IF(OR($J110="",$D110=""),"",IFERROR($J110/INDEX('Vehicles'!$I$6:$I$105,MATCH($D110,'Vehicles'!$A$6:$A$105,0)),""))</f>
        <v/>
      </c>
      <c r="X110" s="51">
        <f>IF($W110="","",IFERROR($W110*INDEX('Settings'!$H$6:$H$7,MATCH(INDEX('Vehicles'!$H$6:$H$105,MATCH($D110,'Vehicles'!$A$6:$A$105,0)),'Settings'!$G$6:$G$7,0)),""))</f>
        <v/>
      </c>
      <c r="Y110" s="31">
        <f>IF($B110="","",IF(OR($K110="",$L110="",$M110="",$N110=""),"Incomplete",IF(AND($O110&gt;1,$P110&gt;1),"Over Weight &amp; Volume",IF($O110&gt;1,"Over Weight",IF($P110&gt;1,"Over Volume",IF($Q110&gt;='Settings'!$B$7,"Near Capacity","Within Capacity"))))))</f>
        <v/>
      </c>
      <c r="Z110" s="31">
        <f>IF($B110="","",IF(OR($T110="",$U110="",$V110=""),"Incomplete",IF($V110&gt;1,"Over Shift",IF($V110&gt;='Settings'!$B$8,"Near Shift Limit","Within Shift"))))</f>
        <v/>
      </c>
      <c r="AA110" s="31">
        <f>IF($B110="","",IF($F110="Canceled","Canceled",IF(OR($A110="",$C110="",$D110="",$E110="",$F110="",$G110="",$H110="",$I110="",$J110="",$K110="",$L110="",$U110="",IFERROR($U110=0,TRUE)),"Incomplete",IF(COUNTIF($B$6:$B$205,$B110)&gt;1,"Duplicate Route ID",IF(IFERROR(MATCH($D110,'Vehicles'!$A$6:$A$105,0),0)=0,"Vehicle Not Found",IF(IFERROR(INDEX('Vehicles'!$E$6:$E$105,MATCH($D110,'Vehicles'!$A$6:$A$105,0)),"No")&lt;&gt;"Yes","Inactive Vehicle",IF(AND(IFERROR($Q110&gt;1,FALSE),IFERROR($V110&gt;1,FALSE)),"Over Capacity &amp; Shift",IF(IFERROR($Q110&gt;1,FALSE),"Over Capacity",IF(IFERROR($V110&gt;1,FALSE),"Over Shift",IF(OR(IFERROR($Q110&gt;='Settings'!$B$7,FALSE),IFERROR($V110&gt;='Settings'!$B$8,FALSE)),"Review","Ready")))))))))))</f>
        <v/>
      </c>
      <c r="AB110" s="24" t="n"/>
    </row>
    <row r="111">
      <c r="A111" s="48" t="n"/>
      <c r="B111" s="23" t="n"/>
      <c r="C111" s="23" t="n"/>
      <c r="D111" s="23" t="n"/>
      <c r="E111" s="24" t="n"/>
      <c r="F111" s="23" t="n"/>
      <c r="G111" s="25" t="n"/>
      <c r="H111" s="25" t="n"/>
      <c r="I111" s="26" t="n"/>
      <c r="J111" s="49" t="n"/>
      <c r="K111" s="26" t="n"/>
      <c r="L111" s="26" t="n"/>
      <c r="M111" s="28">
        <f>IF($D111="","",IFERROR(INDEX('Vehicles'!$F$6:$F$105,MATCH($D111,'Vehicles'!$A$6:$A$105,0)),""))</f>
        <v/>
      </c>
      <c r="N111" s="28">
        <f>IF($D111="","",IFERROR(INDEX('Vehicles'!$G$6:$G$105,MATCH($D111,'Vehicles'!$A$6:$A$105,0)),""))</f>
        <v/>
      </c>
      <c r="O111" s="46">
        <f>IF(OR($K111="",$M111=""),"",IFERROR($K111/$M111,""))</f>
        <v/>
      </c>
      <c r="P111" s="46">
        <f>IF(OR($L111="",$N111=""),"",IFERROR($L111/$N111,""))</f>
        <v/>
      </c>
      <c r="Q111" s="46">
        <f>IF(OR($O111="",$P111=""),"",MAX($O111,$P111))</f>
        <v/>
      </c>
      <c r="R111" s="28">
        <f>IF(OR($M111="",$K111=""),"",$M111-$K111)</f>
        <v/>
      </c>
      <c r="S111" s="28">
        <f>IF(OR($N111="",$L111=""),"",$N111-$L111)</f>
        <v/>
      </c>
      <c r="T111" s="50">
        <f>IF(OR($I111="",$J111=""),"",IFERROR($J111/'Settings'!$B$5+$I111*'Settings'!$B$6/60,""))</f>
        <v/>
      </c>
      <c r="U111" s="50">
        <f>IF(OR($G111="",$H111=""),"",IFERROR(MOD($H111-$G111,1)*24,""))</f>
        <v/>
      </c>
      <c r="V111" s="46">
        <f>IF(OR($T111="",$U111=""),"",IFERROR($T111/$U111,""))</f>
        <v/>
      </c>
      <c r="W111" s="50">
        <f>IF(OR($J111="",$D111=""),"",IFERROR($J111/INDEX('Vehicles'!$I$6:$I$105,MATCH($D111,'Vehicles'!$A$6:$A$105,0)),""))</f>
        <v/>
      </c>
      <c r="X111" s="51">
        <f>IF($W111="","",IFERROR($W111*INDEX('Settings'!$H$6:$H$7,MATCH(INDEX('Vehicles'!$H$6:$H$105,MATCH($D111,'Vehicles'!$A$6:$A$105,0)),'Settings'!$G$6:$G$7,0)),""))</f>
        <v/>
      </c>
      <c r="Y111" s="31">
        <f>IF($B111="","",IF(OR($K111="",$L111="",$M111="",$N111=""),"Incomplete",IF(AND($O111&gt;1,$P111&gt;1),"Over Weight &amp; Volume",IF($O111&gt;1,"Over Weight",IF($P111&gt;1,"Over Volume",IF($Q111&gt;='Settings'!$B$7,"Near Capacity","Within Capacity"))))))</f>
        <v/>
      </c>
      <c r="Z111" s="31">
        <f>IF($B111="","",IF(OR($T111="",$U111="",$V111=""),"Incomplete",IF($V111&gt;1,"Over Shift",IF($V111&gt;='Settings'!$B$8,"Near Shift Limit","Within Shift"))))</f>
        <v/>
      </c>
      <c r="AA111" s="31">
        <f>IF($B111="","",IF($F111="Canceled","Canceled",IF(OR($A111="",$C111="",$D111="",$E111="",$F111="",$G111="",$H111="",$I111="",$J111="",$K111="",$L111="",$U111="",IFERROR($U111=0,TRUE)),"Incomplete",IF(COUNTIF($B$6:$B$205,$B111)&gt;1,"Duplicate Route ID",IF(IFERROR(MATCH($D111,'Vehicles'!$A$6:$A$105,0),0)=0,"Vehicle Not Found",IF(IFERROR(INDEX('Vehicles'!$E$6:$E$105,MATCH($D111,'Vehicles'!$A$6:$A$105,0)),"No")&lt;&gt;"Yes","Inactive Vehicle",IF(AND(IFERROR($Q111&gt;1,FALSE),IFERROR($V111&gt;1,FALSE)),"Over Capacity &amp; Shift",IF(IFERROR($Q111&gt;1,FALSE),"Over Capacity",IF(IFERROR($V111&gt;1,FALSE),"Over Shift",IF(OR(IFERROR($Q111&gt;='Settings'!$B$7,FALSE),IFERROR($V111&gt;='Settings'!$B$8,FALSE)),"Review","Ready")))))))))))</f>
        <v/>
      </c>
      <c r="AB111" s="24" t="n"/>
    </row>
    <row r="112">
      <c r="A112" s="48" t="n"/>
      <c r="B112" s="23" t="n"/>
      <c r="C112" s="23" t="n"/>
      <c r="D112" s="23" t="n"/>
      <c r="E112" s="24" t="n"/>
      <c r="F112" s="23" t="n"/>
      <c r="G112" s="25" t="n"/>
      <c r="H112" s="25" t="n"/>
      <c r="I112" s="26" t="n"/>
      <c r="J112" s="49" t="n"/>
      <c r="K112" s="26" t="n"/>
      <c r="L112" s="26" t="n"/>
      <c r="M112" s="28">
        <f>IF($D112="","",IFERROR(INDEX('Vehicles'!$F$6:$F$105,MATCH($D112,'Vehicles'!$A$6:$A$105,0)),""))</f>
        <v/>
      </c>
      <c r="N112" s="28">
        <f>IF($D112="","",IFERROR(INDEX('Vehicles'!$G$6:$G$105,MATCH($D112,'Vehicles'!$A$6:$A$105,0)),""))</f>
        <v/>
      </c>
      <c r="O112" s="46">
        <f>IF(OR($K112="",$M112=""),"",IFERROR($K112/$M112,""))</f>
        <v/>
      </c>
      <c r="P112" s="46">
        <f>IF(OR($L112="",$N112=""),"",IFERROR($L112/$N112,""))</f>
        <v/>
      </c>
      <c r="Q112" s="46">
        <f>IF(OR($O112="",$P112=""),"",MAX($O112,$P112))</f>
        <v/>
      </c>
      <c r="R112" s="28">
        <f>IF(OR($M112="",$K112=""),"",$M112-$K112)</f>
        <v/>
      </c>
      <c r="S112" s="28">
        <f>IF(OR($N112="",$L112=""),"",$N112-$L112)</f>
        <v/>
      </c>
      <c r="T112" s="50">
        <f>IF(OR($I112="",$J112=""),"",IFERROR($J112/'Settings'!$B$5+$I112*'Settings'!$B$6/60,""))</f>
        <v/>
      </c>
      <c r="U112" s="50">
        <f>IF(OR($G112="",$H112=""),"",IFERROR(MOD($H112-$G112,1)*24,""))</f>
        <v/>
      </c>
      <c r="V112" s="46">
        <f>IF(OR($T112="",$U112=""),"",IFERROR($T112/$U112,""))</f>
        <v/>
      </c>
      <c r="W112" s="50">
        <f>IF(OR($J112="",$D112=""),"",IFERROR($J112/INDEX('Vehicles'!$I$6:$I$105,MATCH($D112,'Vehicles'!$A$6:$A$105,0)),""))</f>
        <v/>
      </c>
      <c r="X112" s="51">
        <f>IF($W112="","",IFERROR($W112*INDEX('Settings'!$H$6:$H$7,MATCH(INDEX('Vehicles'!$H$6:$H$105,MATCH($D112,'Vehicles'!$A$6:$A$105,0)),'Settings'!$G$6:$G$7,0)),""))</f>
        <v/>
      </c>
      <c r="Y112" s="31">
        <f>IF($B112="","",IF(OR($K112="",$L112="",$M112="",$N112=""),"Incomplete",IF(AND($O112&gt;1,$P112&gt;1),"Over Weight &amp; Volume",IF($O112&gt;1,"Over Weight",IF($P112&gt;1,"Over Volume",IF($Q112&gt;='Settings'!$B$7,"Near Capacity","Within Capacity"))))))</f>
        <v/>
      </c>
      <c r="Z112" s="31">
        <f>IF($B112="","",IF(OR($T112="",$U112="",$V112=""),"Incomplete",IF($V112&gt;1,"Over Shift",IF($V112&gt;='Settings'!$B$8,"Near Shift Limit","Within Shift"))))</f>
        <v/>
      </c>
      <c r="AA112" s="31">
        <f>IF($B112="","",IF($F112="Canceled","Canceled",IF(OR($A112="",$C112="",$D112="",$E112="",$F112="",$G112="",$H112="",$I112="",$J112="",$K112="",$L112="",$U112="",IFERROR($U112=0,TRUE)),"Incomplete",IF(COUNTIF($B$6:$B$205,$B112)&gt;1,"Duplicate Route ID",IF(IFERROR(MATCH($D112,'Vehicles'!$A$6:$A$105,0),0)=0,"Vehicle Not Found",IF(IFERROR(INDEX('Vehicles'!$E$6:$E$105,MATCH($D112,'Vehicles'!$A$6:$A$105,0)),"No")&lt;&gt;"Yes","Inactive Vehicle",IF(AND(IFERROR($Q112&gt;1,FALSE),IFERROR($V112&gt;1,FALSE)),"Over Capacity &amp; Shift",IF(IFERROR($Q112&gt;1,FALSE),"Over Capacity",IF(IFERROR($V112&gt;1,FALSE),"Over Shift",IF(OR(IFERROR($Q112&gt;='Settings'!$B$7,FALSE),IFERROR($V112&gt;='Settings'!$B$8,FALSE)),"Review","Ready")))))))))))</f>
        <v/>
      </c>
      <c r="AB112" s="24" t="n"/>
    </row>
    <row r="113">
      <c r="A113" s="48" t="n"/>
      <c r="B113" s="23" t="n"/>
      <c r="C113" s="23" t="n"/>
      <c r="D113" s="23" t="n"/>
      <c r="E113" s="24" t="n"/>
      <c r="F113" s="23" t="n"/>
      <c r="G113" s="25" t="n"/>
      <c r="H113" s="25" t="n"/>
      <c r="I113" s="26" t="n"/>
      <c r="J113" s="49" t="n"/>
      <c r="K113" s="26" t="n"/>
      <c r="L113" s="26" t="n"/>
      <c r="M113" s="28">
        <f>IF($D113="","",IFERROR(INDEX('Vehicles'!$F$6:$F$105,MATCH($D113,'Vehicles'!$A$6:$A$105,0)),""))</f>
        <v/>
      </c>
      <c r="N113" s="28">
        <f>IF($D113="","",IFERROR(INDEX('Vehicles'!$G$6:$G$105,MATCH($D113,'Vehicles'!$A$6:$A$105,0)),""))</f>
        <v/>
      </c>
      <c r="O113" s="46">
        <f>IF(OR($K113="",$M113=""),"",IFERROR($K113/$M113,""))</f>
        <v/>
      </c>
      <c r="P113" s="46">
        <f>IF(OR($L113="",$N113=""),"",IFERROR($L113/$N113,""))</f>
        <v/>
      </c>
      <c r="Q113" s="46">
        <f>IF(OR($O113="",$P113=""),"",MAX($O113,$P113))</f>
        <v/>
      </c>
      <c r="R113" s="28">
        <f>IF(OR($M113="",$K113=""),"",$M113-$K113)</f>
        <v/>
      </c>
      <c r="S113" s="28">
        <f>IF(OR($N113="",$L113=""),"",$N113-$L113)</f>
        <v/>
      </c>
      <c r="T113" s="50">
        <f>IF(OR($I113="",$J113=""),"",IFERROR($J113/'Settings'!$B$5+$I113*'Settings'!$B$6/60,""))</f>
        <v/>
      </c>
      <c r="U113" s="50">
        <f>IF(OR($G113="",$H113=""),"",IFERROR(MOD($H113-$G113,1)*24,""))</f>
        <v/>
      </c>
      <c r="V113" s="46">
        <f>IF(OR($T113="",$U113=""),"",IFERROR($T113/$U113,""))</f>
        <v/>
      </c>
      <c r="W113" s="50">
        <f>IF(OR($J113="",$D113=""),"",IFERROR($J113/INDEX('Vehicles'!$I$6:$I$105,MATCH($D113,'Vehicles'!$A$6:$A$105,0)),""))</f>
        <v/>
      </c>
      <c r="X113" s="51">
        <f>IF($W113="","",IFERROR($W113*INDEX('Settings'!$H$6:$H$7,MATCH(INDEX('Vehicles'!$H$6:$H$105,MATCH($D113,'Vehicles'!$A$6:$A$105,0)),'Settings'!$G$6:$G$7,0)),""))</f>
        <v/>
      </c>
      <c r="Y113" s="31">
        <f>IF($B113="","",IF(OR($K113="",$L113="",$M113="",$N113=""),"Incomplete",IF(AND($O113&gt;1,$P113&gt;1),"Over Weight &amp; Volume",IF($O113&gt;1,"Over Weight",IF($P113&gt;1,"Over Volume",IF($Q113&gt;='Settings'!$B$7,"Near Capacity","Within Capacity"))))))</f>
        <v/>
      </c>
      <c r="Z113" s="31">
        <f>IF($B113="","",IF(OR($T113="",$U113="",$V113=""),"Incomplete",IF($V113&gt;1,"Over Shift",IF($V113&gt;='Settings'!$B$8,"Near Shift Limit","Within Shift"))))</f>
        <v/>
      </c>
      <c r="AA113" s="31">
        <f>IF($B113="","",IF($F113="Canceled","Canceled",IF(OR($A113="",$C113="",$D113="",$E113="",$F113="",$G113="",$H113="",$I113="",$J113="",$K113="",$L113="",$U113="",IFERROR($U113=0,TRUE)),"Incomplete",IF(COUNTIF($B$6:$B$205,$B113)&gt;1,"Duplicate Route ID",IF(IFERROR(MATCH($D113,'Vehicles'!$A$6:$A$105,0),0)=0,"Vehicle Not Found",IF(IFERROR(INDEX('Vehicles'!$E$6:$E$105,MATCH($D113,'Vehicles'!$A$6:$A$105,0)),"No")&lt;&gt;"Yes","Inactive Vehicle",IF(AND(IFERROR($Q113&gt;1,FALSE),IFERROR($V113&gt;1,FALSE)),"Over Capacity &amp; Shift",IF(IFERROR($Q113&gt;1,FALSE),"Over Capacity",IF(IFERROR($V113&gt;1,FALSE),"Over Shift",IF(OR(IFERROR($Q113&gt;='Settings'!$B$7,FALSE),IFERROR($V113&gt;='Settings'!$B$8,FALSE)),"Review","Ready")))))))))))</f>
        <v/>
      </c>
      <c r="AB113" s="24" t="n"/>
    </row>
    <row r="114">
      <c r="A114" s="48" t="n"/>
      <c r="B114" s="23" t="n"/>
      <c r="C114" s="23" t="n"/>
      <c r="D114" s="23" t="n"/>
      <c r="E114" s="24" t="n"/>
      <c r="F114" s="23" t="n"/>
      <c r="G114" s="25" t="n"/>
      <c r="H114" s="25" t="n"/>
      <c r="I114" s="26" t="n"/>
      <c r="J114" s="49" t="n"/>
      <c r="K114" s="26" t="n"/>
      <c r="L114" s="26" t="n"/>
      <c r="M114" s="28">
        <f>IF($D114="","",IFERROR(INDEX('Vehicles'!$F$6:$F$105,MATCH($D114,'Vehicles'!$A$6:$A$105,0)),""))</f>
        <v/>
      </c>
      <c r="N114" s="28">
        <f>IF($D114="","",IFERROR(INDEX('Vehicles'!$G$6:$G$105,MATCH($D114,'Vehicles'!$A$6:$A$105,0)),""))</f>
        <v/>
      </c>
      <c r="O114" s="46">
        <f>IF(OR($K114="",$M114=""),"",IFERROR($K114/$M114,""))</f>
        <v/>
      </c>
      <c r="P114" s="46">
        <f>IF(OR($L114="",$N114=""),"",IFERROR($L114/$N114,""))</f>
        <v/>
      </c>
      <c r="Q114" s="46">
        <f>IF(OR($O114="",$P114=""),"",MAX($O114,$P114))</f>
        <v/>
      </c>
      <c r="R114" s="28">
        <f>IF(OR($M114="",$K114=""),"",$M114-$K114)</f>
        <v/>
      </c>
      <c r="S114" s="28">
        <f>IF(OR($N114="",$L114=""),"",$N114-$L114)</f>
        <v/>
      </c>
      <c r="T114" s="50">
        <f>IF(OR($I114="",$J114=""),"",IFERROR($J114/'Settings'!$B$5+$I114*'Settings'!$B$6/60,""))</f>
        <v/>
      </c>
      <c r="U114" s="50">
        <f>IF(OR($G114="",$H114=""),"",IFERROR(MOD($H114-$G114,1)*24,""))</f>
        <v/>
      </c>
      <c r="V114" s="46">
        <f>IF(OR($T114="",$U114=""),"",IFERROR($T114/$U114,""))</f>
        <v/>
      </c>
      <c r="W114" s="50">
        <f>IF(OR($J114="",$D114=""),"",IFERROR($J114/INDEX('Vehicles'!$I$6:$I$105,MATCH($D114,'Vehicles'!$A$6:$A$105,0)),""))</f>
        <v/>
      </c>
      <c r="X114" s="51">
        <f>IF($W114="","",IFERROR($W114*INDEX('Settings'!$H$6:$H$7,MATCH(INDEX('Vehicles'!$H$6:$H$105,MATCH($D114,'Vehicles'!$A$6:$A$105,0)),'Settings'!$G$6:$G$7,0)),""))</f>
        <v/>
      </c>
      <c r="Y114" s="31">
        <f>IF($B114="","",IF(OR($K114="",$L114="",$M114="",$N114=""),"Incomplete",IF(AND($O114&gt;1,$P114&gt;1),"Over Weight &amp; Volume",IF($O114&gt;1,"Over Weight",IF($P114&gt;1,"Over Volume",IF($Q114&gt;='Settings'!$B$7,"Near Capacity","Within Capacity"))))))</f>
        <v/>
      </c>
      <c r="Z114" s="31">
        <f>IF($B114="","",IF(OR($T114="",$U114="",$V114=""),"Incomplete",IF($V114&gt;1,"Over Shift",IF($V114&gt;='Settings'!$B$8,"Near Shift Limit","Within Shift"))))</f>
        <v/>
      </c>
      <c r="AA114" s="31">
        <f>IF($B114="","",IF($F114="Canceled","Canceled",IF(OR($A114="",$C114="",$D114="",$E114="",$F114="",$G114="",$H114="",$I114="",$J114="",$K114="",$L114="",$U114="",IFERROR($U114=0,TRUE)),"Incomplete",IF(COUNTIF($B$6:$B$205,$B114)&gt;1,"Duplicate Route ID",IF(IFERROR(MATCH($D114,'Vehicles'!$A$6:$A$105,0),0)=0,"Vehicle Not Found",IF(IFERROR(INDEX('Vehicles'!$E$6:$E$105,MATCH($D114,'Vehicles'!$A$6:$A$105,0)),"No")&lt;&gt;"Yes","Inactive Vehicle",IF(AND(IFERROR($Q114&gt;1,FALSE),IFERROR($V114&gt;1,FALSE)),"Over Capacity &amp; Shift",IF(IFERROR($Q114&gt;1,FALSE),"Over Capacity",IF(IFERROR($V114&gt;1,FALSE),"Over Shift",IF(OR(IFERROR($Q114&gt;='Settings'!$B$7,FALSE),IFERROR($V114&gt;='Settings'!$B$8,FALSE)),"Review","Ready")))))))))))</f>
        <v/>
      </c>
      <c r="AB114" s="24" t="n"/>
    </row>
    <row r="115">
      <c r="A115" s="48" t="n"/>
      <c r="B115" s="23" t="n"/>
      <c r="C115" s="23" t="n"/>
      <c r="D115" s="23" t="n"/>
      <c r="E115" s="24" t="n"/>
      <c r="F115" s="23" t="n"/>
      <c r="G115" s="25" t="n"/>
      <c r="H115" s="25" t="n"/>
      <c r="I115" s="26" t="n"/>
      <c r="J115" s="49" t="n"/>
      <c r="K115" s="26" t="n"/>
      <c r="L115" s="26" t="n"/>
      <c r="M115" s="28">
        <f>IF($D115="","",IFERROR(INDEX('Vehicles'!$F$6:$F$105,MATCH($D115,'Vehicles'!$A$6:$A$105,0)),""))</f>
        <v/>
      </c>
      <c r="N115" s="28">
        <f>IF($D115="","",IFERROR(INDEX('Vehicles'!$G$6:$G$105,MATCH($D115,'Vehicles'!$A$6:$A$105,0)),""))</f>
        <v/>
      </c>
      <c r="O115" s="46">
        <f>IF(OR($K115="",$M115=""),"",IFERROR($K115/$M115,""))</f>
        <v/>
      </c>
      <c r="P115" s="46">
        <f>IF(OR($L115="",$N115=""),"",IFERROR($L115/$N115,""))</f>
        <v/>
      </c>
      <c r="Q115" s="46">
        <f>IF(OR($O115="",$P115=""),"",MAX($O115,$P115))</f>
        <v/>
      </c>
      <c r="R115" s="28">
        <f>IF(OR($M115="",$K115=""),"",$M115-$K115)</f>
        <v/>
      </c>
      <c r="S115" s="28">
        <f>IF(OR($N115="",$L115=""),"",$N115-$L115)</f>
        <v/>
      </c>
      <c r="T115" s="50">
        <f>IF(OR($I115="",$J115=""),"",IFERROR($J115/'Settings'!$B$5+$I115*'Settings'!$B$6/60,""))</f>
        <v/>
      </c>
      <c r="U115" s="50">
        <f>IF(OR($G115="",$H115=""),"",IFERROR(MOD($H115-$G115,1)*24,""))</f>
        <v/>
      </c>
      <c r="V115" s="46">
        <f>IF(OR($T115="",$U115=""),"",IFERROR($T115/$U115,""))</f>
        <v/>
      </c>
      <c r="W115" s="50">
        <f>IF(OR($J115="",$D115=""),"",IFERROR($J115/INDEX('Vehicles'!$I$6:$I$105,MATCH($D115,'Vehicles'!$A$6:$A$105,0)),""))</f>
        <v/>
      </c>
      <c r="X115" s="51">
        <f>IF($W115="","",IFERROR($W115*INDEX('Settings'!$H$6:$H$7,MATCH(INDEX('Vehicles'!$H$6:$H$105,MATCH($D115,'Vehicles'!$A$6:$A$105,0)),'Settings'!$G$6:$G$7,0)),""))</f>
        <v/>
      </c>
      <c r="Y115" s="31">
        <f>IF($B115="","",IF(OR($K115="",$L115="",$M115="",$N115=""),"Incomplete",IF(AND($O115&gt;1,$P115&gt;1),"Over Weight &amp; Volume",IF($O115&gt;1,"Over Weight",IF($P115&gt;1,"Over Volume",IF($Q115&gt;='Settings'!$B$7,"Near Capacity","Within Capacity"))))))</f>
        <v/>
      </c>
      <c r="Z115" s="31">
        <f>IF($B115="","",IF(OR($T115="",$U115="",$V115=""),"Incomplete",IF($V115&gt;1,"Over Shift",IF($V115&gt;='Settings'!$B$8,"Near Shift Limit","Within Shift"))))</f>
        <v/>
      </c>
      <c r="AA115" s="31">
        <f>IF($B115="","",IF($F115="Canceled","Canceled",IF(OR($A115="",$C115="",$D115="",$E115="",$F115="",$G115="",$H115="",$I115="",$J115="",$K115="",$L115="",$U115="",IFERROR($U115=0,TRUE)),"Incomplete",IF(COUNTIF($B$6:$B$205,$B115)&gt;1,"Duplicate Route ID",IF(IFERROR(MATCH($D115,'Vehicles'!$A$6:$A$105,0),0)=0,"Vehicle Not Found",IF(IFERROR(INDEX('Vehicles'!$E$6:$E$105,MATCH($D115,'Vehicles'!$A$6:$A$105,0)),"No")&lt;&gt;"Yes","Inactive Vehicle",IF(AND(IFERROR($Q115&gt;1,FALSE),IFERROR($V115&gt;1,FALSE)),"Over Capacity &amp; Shift",IF(IFERROR($Q115&gt;1,FALSE),"Over Capacity",IF(IFERROR($V115&gt;1,FALSE),"Over Shift",IF(OR(IFERROR($Q115&gt;='Settings'!$B$7,FALSE),IFERROR($V115&gt;='Settings'!$B$8,FALSE)),"Review","Ready")))))))))))</f>
        <v/>
      </c>
      <c r="AB115" s="24" t="n"/>
    </row>
    <row r="116">
      <c r="A116" s="48" t="n"/>
      <c r="B116" s="23" t="n"/>
      <c r="C116" s="23" t="n"/>
      <c r="D116" s="23" t="n"/>
      <c r="E116" s="24" t="n"/>
      <c r="F116" s="23" t="n"/>
      <c r="G116" s="25" t="n"/>
      <c r="H116" s="25" t="n"/>
      <c r="I116" s="26" t="n"/>
      <c r="J116" s="49" t="n"/>
      <c r="K116" s="26" t="n"/>
      <c r="L116" s="26" t="n"/>
      <c r="M116" s="28">
        <f>IF($D116="","",IFERROR(INDEX('Vehicles'!$F$6:$F$105,MATCH($D116,'Vehicles'!$A$6:$A$105,0)),""))</f>
        <v/>
      </c>
      <c r="N116" s="28">
        <f>IF($D116="","",IFERROR(INDEX('Vehicles'!$G$6:$G$105,MATCH($D116,'Vehicles'!$A$6:$A$105,0)),""))</f>
        <v/>
      </c>
      <c r="O116" s="46">
        <f>IF(OR($K116="",$M116=""),"",IFERROR($K116/$M116,""))</f>
        <v/>
      </c>
      <c r="P116" s="46">
        <f>IF(OR($L116="",$N116=""),"",IFERROR($L116/$N116,""))</f>
        <v/>
      </c>
      <c r="Q116" s="46">
        <f>IF(OR($O116="",$P116=""),"",MAX($O116,$P116))</f>
        <v/>
      </c>
      <c r="R116" s="28">
        <f>IF(OR($M116="",$K116=""),"",$M116-$K116)</f>
        <v/>
      </c>
      <c r="S116" s="28">
        <f>IF(OR($N116="",$L116=""),"",$N116-$L116)</f>
        <v/>
      </c>
      <c r="T116" s="50">
        <f>IF(OR($I116="",$J116=""),"",IFERROR($J116/'Settings'!$B$5+$I116*'Settings'!$B$6/60,""))</f>
        <v/>
      </c>
      <c r="U116" s="50">
        <f>IF(OR($G116="",$H116=""),"",IFERROR(MOD($H116-$G116,1)*24,""))</f>
        <v/>
      </c>
      <c r="V116" s="46">
        <f>IF(OR($T116="",$U116=""),"",IFERROR($T116/$U116,""))</f>
        <v/>
      </c>
      <c r="W116" s="50">
        <f>IF(OR($J116="",$D116=""),"",IFERROR($J116/INDEX('Vehicles'!$I$6:$I$105,MATCH($D116,'Vehicles'!$A$6:$A$105,0)),""))</f>
        <v/>
      </c>
      <c r="X116" s="51">
        <f>IF($W116="","",IFERROR($W116*INDEX('Settings'!$H$6:$H$7,MATCH(INDEX('Vehicles'!$H$6:$H$105,MATCH($D116,'Vehicles'!$A$6:$A$105,0)),'Settings'!$G$6:$G$7,0)),""))</f>
        <v/>
      </c>
      <c r="Y116" s="31">
        <f>IF($B116="","",IF(OR($K116="",$L116="",$M116="",$N116=""),"Incomplete",IF(AND($O116&gt;1,$P116&gt;1),"Over Weight &amp; Volume",IF($O116&gt;1,"Over Weight",IF($P116&gt;1,"Over Volume",IF($Q116&gt;='Settings'!$B$7,"Near Capacity","Within Capacity"))))))</f>
        <v/>
      </c>
      <c r="Z116" s="31">
        <f>IF($B116="","",IF(OR($T116="",$U116="",$V116=""),"Incomplete",IF($V116&gt;1,"Over Shift",IF($V116&gt;='Settings'!$B$8,"Near Shift Limit","Within Shift"))))</f>
        <v/>
      </c>
      <c r="AA116" s="31">
        <f>IF($B116="","",IF($F116="Canceled","Canceled",IF(OR($A116="",$C116="",$D116="",$E116="",$F116="",$G116="",$H116="",$I116="",$J116="",$K116="",$L116="",$U116="",IFERROR($U116=0,TRUE)),"Incomplete",IF(COUNTIF($B$6:$B$205,$B116)&gt;1,"Duplicate Route ID",IF(IFERROR(MATCH($D116,'Vehicles'!$A$6:$A$105,0),0)=0,"Vehicle Not Found",IF(IFERROR(INDEX('Vehicles'!$E$6:$E$105,MATCH($D116,'Vehicles'!$A$6:$A$105,0)),"No")&lt;&gt;"Yes","Inactive Vehicle",IF(AND(IFERROR($Q116&gt;1,FALSE),IFERROR($V116&gt;1,FALSE)),"Over Capacity &amp; Shift",IF(IFERROR($Q116&gt;1,FALSE),"Over Capacity",IF(IFERROR($V116&gt;1,FALSE),"Over Shift",IF(OR(IFERROR($Q116&gt;='Settings'!$B$7,FALSE),IFERROR($V116&gt;='Settings'!$B$8,FALSE)),"Review","Ready")))))))))))</f>
        <v/>
      </c>
      <c r="AB116" s="24" t="n"/>
    </row>
    <row r="117">
      <c r="A117" s="48" t="n"/>
      <c r="B117" s="23" t="n"/>
      <c r="C117" s="23" t="n"/>
      <c r="D117" s="23" t="n"/>
      <c r="E117" s="24" t="n"/>
      <c r="F117" s="23" t="n"/>
      <c r="G117" s="25" t="n"/>
      <c r="H117" s="25" t="n"/>
      <c r="I117" s="26" t="n"/>
      <c r="J117" s="49" t="n"/>
      <c r="K117" s="26" t="n"/>
      <c r="L117" s="26" t="n"/>
      <c r="M117" s="28">
        <f>IF($D117="","",IFERROR(INDEX('Vehicles'!$F$6:$F$105,MATCH($D117,'Vehicles'!$A$6:$A$105,0)),""))</f>
        <v/>
      </c>
      <c r="N117" s="28">
        <f>IF($D117="","",IFERROR(INDEX('Vehicles'!$G$6:$G$105,MATCH($D117,'Vehicles'!$A$6:$A$105,0)),""))</f>
        <v/>
      </c>
      <c r="O117" s="46">
        <f>IF(OR($K117="",$M117=""),"",IFERROR($K117/$M117,""))</f>
        <v/>
      </c>
      <c r="P117" s="46">
        <f>IF(OR($L117="",$N117=""),"",IFERROR($L117/$N117,""))</f>
        <v/>
      </c>
      <c r="Q117" s="46">
        <f>IF(OR($O117="",$P117=""),"",MAX($O117,$P117))</f>
        <v/>
      </c>
      <c r="R117" s="28">
        <f>IF(OR($M117="",$K117=""),"",$M117-$K117)</f>
        <v/>
      </c>
      <c r="S117" s="28">
        <f>IF(OR($N117="",$L117=""),"",$N117-$L117)</f>
        <v/>
      </c>
      <c r="T117" s="50">
        <f>IF(OR($I117="",$J117=""),"",IFERROR($J117/'Settings'!$B$5+$I117*'Settings'!$B$6/60,""))</f>
        <v/>
      </c>
      <c r="U117" s="50">
        <f>IF(OR($G117="",$H117=""),"",IFERROR(MOD($H117-$G117,1)*24,""))</f>
        <v/>
      </c>
      <c r="V117" s="46">
        <f>IF(OR($T117="",$U117=""),"",IFERROR($T117/$U117,""))</f>
        <v/>
      </c>
      <c r="W117" s="50">
        <f>IF(OR($J117="",$D117=""),"",IFERROR($J117/INDEX('Vehicles'!$I$6:$I$105,MATCH($D117,'Vehicles'!$A$6:$A$105,0)),""))</f>
        <v/>
      </c>
      <c r="X117" s="51">
        <f>IF($W117="","",IFERROR($W117*INDEX('Settings'!$H$6:$H$7,MATCH(INDEX('Vehicles'!$H$6:$H$105,MATCH($D117,'Vehicles'!$A$6:$A$105,0)),'Settings'!$G$6:$G$7,0)),""))</f>
        <v/>
      </c>
      <c r="Y117" s="31">
        <f>IF($B117="","",IF(OR($K117="",$L117="",$M117="",$N117=""),"Incomplete",IF(AND($O117&gt;1,$P117&gt;1),"Over Weight &amp; Volume",IF($O117&gt;1,"Over Weight",IF($P117&gt;1,"Over Volume",IF($Q117&gt;='Settings'!$B$7,"Near Capacity","Within Capacity"))))))</f>
        <v/>
      </c>
      <c r="Z117" s="31">
        <f>IF($B117="","",IF(OR($T117="",$U117="",$V117=""),"Incomplete",IF($V117&gt;1,"Over Shift",IF($V117&gt;='Settings'!$B$8,"Near Shift Limit","Within Shift"))))</f>
        <v/>
      </c>
      <c r="AA117" s="31">
        <f>IF($B117="","",IF($F117="Canceled","Canceled",IF(OR($A117="",$C117="",$D117="",$E117="",$F117="",$G117="",$H117="",$I117="",$J117="",$K117="",$L117="",$U117="",IFERROR($U117=0,TRUE)),"Incomplete",IF(COUNTIF($B$6:$B$205,$B117)&gt;1,"Duplicate Route ID",IF(IFERROR(MATCH($D117,'Vehicles'!$A$6:$A$105,0),0)=0,"Vehicle Not Found",IF(IFERROR(INDEX('Vehicles'!$E$6:$E$105,MATCH($D117,'Vehicles'!$A$6:$A$105,0)),"No")&lt;&gt;"Yes","Inactive Vehicle",IF(AND(IFERROR($Q117&gt;1,FALSE),IFERROR($V117&gt;1,FALSE)),"Over Capacity &amp; Shift",IF(IFERROR($Q117&gt;1,FALSE),"Over Capacity",IF(IFERROR($V117&gt;1,FALSE),"Over Shift",IF(OR(IFERROR($Q117&gt;='Settings'!$B$7,FALSE),IFERROR($V117&gt;='Settings'!$B$8,FALSE)),"Review","Ready")))))))))))</f>
        <v/>
      </c>
      <c r="AB117" s="24" t="n"/>
    </row>
    <row r="118">
      <c r="A118" s="48" t="n"/>
      <c r="B118" s="23" t="n"/>
      <c r="C118" s="23" t="n"/>
      <c r="D118" s="23" t="n"/>
      <c r="E118" s="24" t="n"/>
      <c r="F118" s="23" t="n"/>
      <c r="G118" s="25" t="n"/>
      <c r="H118" s="25" t="n"/>
      <c r="I118" s="26" t="n"/>
      <c r="J118" s="49" t="n"/>
      <c r="K118" s="26" t="n"/>
      <c r="L118" s="26" t="n"/>
      <c r="M118" s="28">
        <f>IF($D118="","",IFERROR(INDEX('Vehicles'!$F$6:$F$105,MATCH($D118,'Vehicles'!$A$6:$A$105,0)),""))</f>
        <v/>
      </c>
      <c r="N118" s="28">
        <f>IF($D118="","",IFERROR(INDEX('Vehicles'!$G$6:$G$105,MATCH($D118,'Vehicles'!$A$6:$A$105,0)),""))</f>
        <v/>
      </c>
      <c r="O118" s="46">
        <f>IF(OR($K118="",$M118=""),"",IFERROR($K118/$M118,""))</f>
        <v/>
      </c>
      <c r="P118" s="46">
        <f>IF(OR($L118="",$N118=""),"",IFERROR($L118/$N118,""))</f>
        <v/>
      </c>
      <c r="Q118" s="46">
        <f>IF(OR($O118="",$P118=""),"",MAX($O118,$P118))</f>
        <v/>
      </c>
      <c r="R118" s="28">
        <f>IF(OR($M118="",$K118=""),"",$M118-$K118)</f>
        <v/>
      </c>
      <c r="S118" s="28">
        <f>IF(OR($N118="",$L118=""),"",$N118-$L118)</f>
        <v/>
      </c>
      <c r="T118" s="50">
        <f>IF(OR($I118="",$J118=""),"",IFERROR($J118/'Settings'!$B$5+$I118*'Settings'!$B$6/60,""))</f>
        <v/>
      </c>
      <c r="U118" s="50">
        <f>IF(OR($G118="",$H118=""),"",IFERROR(MOD($H118-$G118,1)*24,""))</f>
        <v/>
      </c>
      <c r="V118" s="46">
        <f>IF(OR($T118="",$U118=""),"",IFERROR($T118/$U118,""))</f>
        <v/>
      </c>
      <c r="W118" s="50">
        <f>IF(OR($J118="",$D118=""),"",IFERROR($J118/INDEX('Vehicles'!$I$6:$I$105,MATCH($D118,'Vehicles'!$A$6:$A$105,0)),""))</f>
        <v/>
      </c>
      <c r="X118" s="51">
        <f>IF($W118="","",IFERROR($W118*INDEX('Settings'!$H$6:$H$7,MATCH(INDEX('Vehicles'!$H$6:$H$105,MATCH($D118,'Vehicles'!$A$6:$A$105,0)),'Settings'!$G$6:$G$7,0)),""))</f>
        <v/>
      </c>
      <c r="Y118" s="31">
        <f>IF($B118="","",IF(OR($K118="",$L118="",$M118="",$N118=""),"Incomplete",IF(AND($O118&gt;1,$P118&gt;1),"Over Weight &amp; Volume",IF($O118&gt;1,"Over Weight",IF($P118&gt;1,"Over Volume",IF($Q118&gt;='Settings'!$B$7,"Near Capacity","Within Capacity"))))))</f>
        <v/>
      </c>
      <c r="Z118" s="31">
        <f>IF($B118="","",IF(OR($T118="",$U118="",$V118=""),"Incomplete",IF($V118&gt;1,"Over Shift",IF($V118&gt;='Settings'!$B$8,"Near Shift Limit","Within Shift"))))</f>
        <v/>
      </c>
      <c r="AA118" s="31">
        <f>IF($B118="","",IF($F118="Canceled","Canceled",IF(OR($A118="",$C118="",$D118="",$E118="",$F118="",$G118="",$H118="",$I118="",$J118="",$K118="",$L118="",$U118="",IFERROR($U118=0,TRUE)),"Incomplete",IF(COUNTIF($B$6:$B$205,$B118)&gt;1,"Duplicate Route ID",IF(IFERROR(MATCH($D118,'Vehicles'!$A$6:$A$105,0),0)=0,"Vehicle Not Found",IF(IFERROR(INDEX('Vehicles'!$E$6:$E$105,MATCH($D118,'Vehicles'!$A$6:$A$105,0)),"No")&lt;&gt;"Yes","Inactive Vehicle",IF(AND(IFERROR($Q118&gt;1,FALSE),IFERROR($V118&gt;1,FALSE)),"Over Capacity &amp; Shift",IF(IFERROR($Q118&gt;1,FALSE),"Over Capacity",IF(IFERROR($V118&gt;1,FALSE),"Over Shift",IF(OR(IFERROR($Q118&gt;='Settings'!$B$7,FALSE),IFERROR($V118&gt;='Settings'!$B$8,FALSE)),"Review","Ready")))))))))))</f>
        <v/>
      </c>
      <c r="AB118" s="24" t="n"/>
    </row>
    <row r="119">
      <c r="A119" s="48" t="n"/>
      <c r="B119" s="23" t="n"/>
      <c r="C119" s="23" t="n"/>
      <c r="D119" s="23" t="n"/>
      <c r="E119" s="24" t="n"/>
      <c r="F119" s="23" t="n"/>
      <c r="G119" s="25" t="n"/>
      <c r="H119" s="25" t="n"/>
      <c r="I119" s="26" t="n"/>
      <c r="J119" s="49" t="n"/>
      <c r="K119" s="26" t="n"/>
      <c r="L119" s="26" t="n"/>
      <c r="M119" s="28">
        <f>IF($D119="","",IFERROR(INDEX('Vehicles'!$F$6:$F$105,MATCH($D119,'Vehicles'!$A$6:$A$105,0)),""))</f>
        <v/>
      </c>
      <c r="N119" s="28">
        <f>IF($D119="","",IFERROR(INDEX('Vehicles'!$G$6:$G$105,MATCH($D119,'Vehicles'!$A$6:$A$105,0)),""))</f>
        <v/>
      </c>
      <c r="O119" s="46">
        <f>IF(OR($K119="",$M119=""),"",IFERROR($K119/$M119,""))</f>
        <v/>
      </c>
      <c r="P119" s="46">
        <f>IF(OR($L119="",$N119=""),"",IFERROR($L119/$N119,""))</f>
        <v/>
      </c>
      <c r="Q119" s="46">
        <f>IF(OR($O119="",$P119=""),"",MAX($O119,$P119))</f>
        <v/>
      </c>
      <c r="R119" s="28">
        <f>IF(OR($M119="",$K119=""),"",$M119-$K119)</f>
        <v/>
      </c>
      <c r="S119" s="28">
        <f>IF(OR($N119="",$L119=""),"",$N119-$L119)</f>
        <v/>
      </c>
      <c r="T119" s="50">
        <f>IF(OR($I119="",$J119=""),"",IFERROR($J119/'Settings'!$B$5+$I119*'Settings'!$B$6/60,""))</f>
        <v/>
      </c>
      <c r="U119" s="50">
        <f>IF(OR($G119="",$H119=""),"",IFERROR(MOD($H119-$G119,1)*24,""))</f>
        <v/>
      </c>
      <c r="V119" s="46">
        <f>IF(OR($T119="",$U119=""),"",IFERROR($T119/$U119,""))</f>
        <v/>
      </c>
      <c r="W119" s="50">
        <f>IF(OR($J119="",$D119=""),"",IFERROR($J119/INDEX('Vehicles'!$I$6:$I$105,MATCH($D119,'Vehicles'!$A$6:$A$105,0)),""))</f>
        <v/>
      </c>
      <c r="X119" s="51">
        <f>IF($W119="","",IFERROR($W119*INDEX('Settings'!$H$6:$H$7,MATCH(INDEX('Vehicles'!$H$6:$H$105,MATCH($D119,'Vehicles'!$A$6:$A$105,0)),'Settings'!$G$6:$G$7,0)),""))</f>
        <v/>
      </c>
      <c r="Y119" s="31">
        <f>IF($B119="","",IF(OR($K119="",$L119="",$M119="",$N119=""),"Incomplete",IF(AND($O119&gt;1,$P119&gt;1),"Over Weight &amp; Volume",IF($O119&gt;1,"Over Weight",IF($P119&gt;1,"Over Volume",IF($Q119&gt;='Settings'!$B$7,"Near Capacity","Within Capacity"))))))</f>
        <v/>
      </c>
      <c r="Z119" s="31">
        <f>IF($B119="","",IF(OR($T119="",$U119="",$V119=""),"Incomplete",IF($V119&gt;1,"Over Shift",IF($V119&gt;='Settings'!$B$8,"Near Shift Limit","Within Shift"))))</f>
        <v/>
      </c>
      <c r="AA119" s="31">
        <f>IF($B119="","",IF($F119="Canceled","Canceled",IF(OR($A119="",$C119="",$D119="",$E119="",$F119="",$G119="",$H119="",$I119="",$J119="",$K119="",$L119="",$U119="",IFERROR($U119=0,TRUE)),"Incomplete",IF(COUNTIF($B$6:$B$205,$B119)&gt;1,"Duplicate Route ID",IF(IFERROR(MATCH($D119,'Vehicles'!$A$6:$A$105,0),0)=0,"Vehicle Not Found",IF(IFERROR(INDEX('Vehicles'!$E$6:$E$105,MATCH($D119,'Vehicles'!$A$6:$A$105,0)),"No")&lt;&gt;"Yes","Inactive Vehicle",IF(AND(IFERROR($Q119&gt;1,FALSE),IFERROR($V119&gt;1,FALSE)),"Over Capacity &amp; Shift",IF(IFERROR($Q119&gt;1,FALSE),"Over Capacity",IF(IFERROR($V119&gt;1,FALSE),"Over Shift",IF(OR(IFERROR($Q119&gt;='Settings'!$B$7,FALSE),IFERROR($V119&gt;='Settings'!$B$8,FALSE)),"Review","Ready")))))))))))</f>
        <v/>
      </c>
      <c r="AB119" s="24" t="n"/>
    </row>
    <row r="120">
      <c r="A120" s="48" t="n"/>
      <c r="B120" s="23" t="n"/>
      <c r="C120" s="23" t="n"/>
      <c r="D120" s="23" t="n"/>
      <c r="E120" s="24" t="n"/>
      <c r="F120" s="23" t="n"/>
      <c r="G120" s="25" t="n"/>
      <c r="H120" s="25" t="n"/>
      <c r="I120" s="26" t="n"/>
      <c r="J120" s="49" t="n"/>
      <c r="K120" s="26" t="n"/>
      <c r="L120" s="26" t="n"/>
      <c r="M120" s="28">
        <f>IF($D120="","",IFERROR(INDEX('Vehicles'!$F$6:$F$105,MATCH($D120,'Vehicles'!$A$6:$A$105,0)),""))</f>
        <v/>
      </c>
      <c r="N120" s="28">
        <f>IF($D120="","",IFERROR(INDEX('Vehicles'!$G$6:$G$105,MATCH($D120,'Vehicles'!$A$6:$A$105,0)),""))</f>
        <v/>
      </c>
      <c r="O120" s="46">
        <f>IF(OR($K120="",$M120=""),"",IFERROR($K120/$M120,""))</f>
        <v/>
      </c>
      <c r="P120" s="46">
        <f>IF(OR($L120="",$N120=""),"",IFERROR($L120/$N120,""))</f>
        <v/>
      </c>
      <c r="Q120" s="46">
        <f>IF(OR($O120="",$P120=""),"",MAX($O120,$P120))</f>
        <v/>
      </c>
      <c r="R120" s="28">
        <f>IF(OR($M120="",$K120=""),"",$M120-$K120)</f>
        <v/>
      </c>
      <c r="S120" s="28">
        <f>IF(OR($N120="",$L120=""),"",$N120-$L120)</f>
        <v/>
      </c>
      <c r="T120" s="50">
        <f>IF(OR($I120="",$J120=""),"",IFERROR($J120/'Settings'!$B$5+$I120*'Settings'!$B$6/60,""))</f>
        <v/>
      </c>
      <c r="U120" s="50">
        <f>IF(OR($G120="",$H120=""),"",IFERROR(MOD($H120-$G120,1)*24,""))</f>
        <v/>
      </c>
      <c r="V120" s="46">
        <f>IF(OR($T120="",$U120=""),"",IFERROR($T120/$U120,""))</f>
        <v/>
      </c>
      <c r="W120" s="50">
        <f>IF(OR($J120="",$D120=""),"",IFERROR($J120/INDEX('Vehicles'!$I$6:$I$105,MATCH($D120,'Vehicles'!$A$6:$A$105,0)),""))</f>
        <v/>
      </c>
      <c r="X120" s="51">
        <f>IF($W120="","",IFERROR($W120*INDEX('Settings'!$H$6:$H$7,MATCH(INDEX('Vehicles'!$H$6:$H$105,MATCH($D120,'Vehicles'!$A$6:$A$105,0)),'Settings'!$G$6:$G$7,0)),""))</f>
        <v/>
      </c>
      <c r="Y120" s="31">
        <f>IF($B120="","",IF(OR($K120="",$L120="",$M120="",$N120=""),"Incomplete",IF(AND($O120&gt;1,$P120&gt;1),"Over Weight &amp; Volume",IF($O120&gt;1,"Over Weight",IF($P120&gt;1,"Over Volume",IF($Q120&gt;='Settings'!$B$7,"Near Capacity","Within Capacity"))))))</f>
        <v/>
      </c>
      <c r="Z120" s="31">
        <f>IF($B120="","",IF(OR($T120="",$U120="",$V120=""),"Incomplete",IF($V120&gt;1,"Over Shift",IF($V120&gt;='Settings'!$B$8,"Near Shift Limit","Within Shift"))))</f>
        <v/>
      </c>
      <c r="AA120" s="31">
        <f>IF($B120="","",IF($F120="Canceled","Canceled",IF(OR($A120="",$C120="",$D120="",$E120="",$F120="",$G120="",$H120="",$I120="",$J120="",$K120="",$L120="",$U120="",IFERROR($U120=0,TRUE)),"Incomplete",IF(COUNTIF($B$6:$B$205,$B120)&gt;1,"Duplicate Route ID",IF(IFERROR(MATCH($D120,'Vehicles'!$A$6:$A$105,0),0)=0,"Vehicle Not Found",IF(IFERROR(INDEX('Vehicles'!$E$6:$E$105,MATCH($D120,'Vehicles'!$A$6:$A$105,0)),"No")&lt;&gt;"Yes","Inactive Vehicle",IF(AND(IFERROR($Q120&gt;1,FALSE),IFERROR($V120&gt;1,FALSE)),"Over Capacity &amp; Shift",IF(IFERROR($Q120&gt;1,FALSE),"Over Capacity",IF(IFERROR($V120&gt;1,FALSE),"Over Shift",IF(OR(IFERROR($Q120&gt;='Settings'!$B$7,FALSE),IFERROR($V120&gt;='Settings'!$B$8,FALSE)),"Review","Ready")))))))))))</f>
        <v/>
      </c>
      <c r="AB120" s="24" t="n"/>
    </row>
    <row r="121">
      <c r="A121" s="48" t="n"/>
      <c r="B121" s="23" t="n"/>
      <c r="C121" s="23" t="n"/>
      <c r="D121" s="23" t="n"/>
      <c r="E121" s="24" t="n"/>
      <c r="F121" s="23" t="n"/>
      <c r="G121" s="25" t="n"/>
      <c r="H121" s="25" t="n"/>
      <c r="I121" s="26" t="n"/>
      <c r="J121" s="49" t="n"/>
      <c r="K121" s="26" t="n"/>
      <c r="L121" s="26" t="n"/>
      <c r="M121" s="28">
        <f>IF($D121="","",IFERROR(INDEX('Vehicles'!$F$6:$F$105,MATCH($D121,'Vehicles'!$A$6:$A$105,0)),""))</f>
        <v/>
      </c>
      <c r="N121" s="28">
        <f>IF($D121="","",IFERROR(INDEX('Vehicles'!$G$6:$G$105,MATCH($D121,'Vehicles'!$A$6:$A$105,0)),""))</f>
        <v/>
      </c>
      <c r="O121" s="46">
        <f>IF(OR($K121="",$M121=""),"",IFERROR($K121/$M121,""))</f>
        <v/>
      </c>
      <c r="P121" s="46">
        <f>IF(OR($L121="",$N121=""),"",IFERROR($L121/$N121,""))</f>
        <v/>
      </c>
      <c r="Q121" s="46">
        <f>IF(OR($O121="",$P121=""),"",MAX($O121,$P121))</f>
        <v/>
      </c>
      <c r="R121" s="28">
        <f>IF(OR($M121="",$K121=""),"",$M121-$K121)</f>
        <v/>
      </c>
      <c r="S121" s="28">
        <f>IF(OR($N121="",$L121=""),"",$N121-$L121)</f>
        <v/>
      </c>
      <c r="T121" s="50">
        <f>IF(OR($I121="",$J121=""),"",IFERROR($J121/'Settings'!$B$5+$I121*'Settings'!$B$6/60,""))</f>
        <v/>
      </c>
      <c r="U121" s="50">
        <f>IF(OR($G121="",$H121=""),"",IFERROR(MOD($H121-$G121,1)*24,""))</f>
        <v/>
      </c>
      <c r="V121" s="46">
        <f>IF(OR($T121="",$U121=""),"",IFERROR($T121/$U121,""))</f>
        <v/>
      </c>
      <c r="W121" s="50">
        <f>IF(OR($J121="",$D121=""),"",IFERROR($J121/INDEX('Vehicles'!$I$6:$I$105,MATCH($D121,'Vehicles'!$A$6:$A$105,0)),""))</f>
        <v/>
      </c>
      <c r="X121" s="51">
        <f>IF($W121="","",IFERROR($W121*INDEX('Settings'!$H$6:$H$7,MATCH(INDEX('Vehicles'!$H$6:$H$105,MATCH($D121,'Vehicles'!$A$6:$A$105,0)),'Settings'!$G$6:$G$7,0)),""))</f>
        <v/>
      </c>
      <c r="Y121" s="31">
        <f>IF($B121="","",IF(OR($K121="",$L121="",$M121="",$N121=""),"Incomplete",IF(AND($O121&gt;1,$P121&gt;1),"Over Weight &amp; Volume",IF($O121&gt;1,"Over Weight",IF($P121&gt;1,"Over Volume",IF($Q121&gt;='Settings'!$B$7,"Near Capacity","Within Capacity"))))))</f>
        <v/>
      </c>
      <c r="Z121" s="31">
        <f>IF($B121="","",IF(OR($T121="",$U121="",$V121=""),"Incomplete",IF($V121&gt;1,"Over Shift",IF($V121&gt;='Settings'!$B$8,"Near Shift Limit","Within Shift"))))</f>
        <v/>
      </c>
      <c r="AA121" s="31">
        <f>IF($B121="","",IF($F121="Canceled","Canceled",IF(OR($A121="",$C121="",$D121="",$E121="",$F121="",$G121="",$H121="",$I121="",$J121="",$K121="",$L121="",$U121="",IFERROR($U121=0,TRUE)),"Incomplete",IF(COUNTIF($B$6:$B$205,$B121)&gt;1,"Duplicate Route ID",IF(IFERROR(MATCH($D121,'Vehicles'!$A$6:$A$105,0),0)=0,"Vehicle Not Found",IF(IFERROR(INDEX('Vehicles'!$E$6:$E$105,MATCH($D121,'Vehicles'!$A$6:$A$105,0)),"No")&lt;&gt;"Yes","Inactive Vehicle",IF(AND(IFERROR($Q121&gt;1,FALSE),IFERROR($V121&gt;1,FALSE)),"Over Capacity &amp; Shift",IF(IFERROR($Q121&gt;1,FALSE),"Over Capacity",IF(IFERROR($V121&gt;1,FALSE),"Over Shift",IF(OR(IFERROR($Q121&gt;='Settings'!$B$7,FALSE),IFERROR($V121&gt;='Settings'!$B$8,FALSE)),"Review","Ready")))))))))))</f>
        <v/>
      </c>
      <c r="AB121" s="24" t="n"/>
    </row>
    <row r="122">
      <c r="A122" s="48" t="n"/>
      <c r="B122" s="23" t="n"/>
      <c r="C122" s="23" t="n"/>
      <c r="D122" s="23" t="n"/>
      <c r="E122" s="24" t="n"/>
      <c r="F122" s="23" t="n"/>
      <c r="G122" s="25" t="n"/>
      <c r="H122" s="25" t="n"/>
      <c r="I122" s="26" t="n"/>
      <c r="J122" s="49" t="n"/>
      <c r="K122" s="26" t="n"/>
      <c r="L122" s="26" t="n"/>
      <c r="M122" s="28">
        <f>IF($D122="","",IFERROR(INDEX('Vehicles'!$F$6:$F$105,MATCH($D122,'Vehicles'!$A$6:$A$105,0)),""))</f>
        <v/>
      </c>
      <c r="N122" s="28">
        <f>IF($D122="","",IFERROR(INDEX('Vehicles'!$G$6:$G$105,MATCH($D122,'Vehicles'!$A$6:$A$105,0)),""))</f>
        <v/>
      </c>
      <c r="O122" s="46">
        <f>IF(OR($K122="",$M122=""),"",IFERROR($K122/$M122,""))</f>
        <v/>
      </c>
      <c r="P122" s="46">
        <f>IF(OR($L122="",$N122=""),"",IFERROR($L122/$N122,""))</f>
        <v/>
      </c>
      <c r="Q122" s="46">
        <f>IF(OR($O122="",$P122=""),"",MAX($O122,$P122))</f>
        <v/>
      </c>
      <c r="R122" s="28">
        <f>IF(OR($M122="",$K122=""),"",$M122-$K122)</f>
        <v/>
      </c>
      <c r="S122" s="28">
        <f>IF(OR($N122="",$L122=""),"",$N122-$L122)</f>
        <v/>
      </c>
      <c r="T122" s="50">
        <f>IF(OR($I122="",$J122=""),"",IFERROR($J122/'Settings'!$B$5+$I122*'Settings'!$B$6/60,""))</f>
        <v/>
      </c>
      <c r="U122" s="50">
        <f>IF(OR($G122="",$H122=""),"",IFERROR(MOD($H122-$G122,1)*24,""))</f>
        <v/>
      </c>
      <c r="V122" s="46">
        <f>IF(OR($T122="",$U122=""),"",IFERROR($T122/$U122,""))</f>
        <v/>
      </c>
      <c r="W122" s="50">
        <f>IF(OR($J122="",$D122=""),"",IFERROR($J122/INDEX('Vehicles'!$I$6:$I$105,MATCH($D122,'Vehicles'!$A$6:$A$105,0)),""))</f>
        <v/>
      </c>
      <c r="X122" s="51">
        <f>IF($W122="","",IFERROR($W122*INDEX('Settings'!$H$6:$H$7,MATCH(INDEX('Vehicles'!$H$6:$H$105,MATCH($D122,'Vehicles'!$A$6:$A$105,0)),'Settings'!$G$6:$G$7,0)),""))</f>
        <v/>
      </c>
      <c r="Y122" s="31">
        <f>IF($B122="","",IF(OR($K122="",$L122="",$M122="",$N122=""),"Incomplete",IF(AND($O122&gt;1,$P122&gt;1),"Over Weight &amp; Volume",IF($O122&gt;1,"Over Weight",IF($P122&gt;1,"Over Volume",IF($Q122&gt;='Settings'!$B$7,"Near Capacity","Within Capacity"))))))</f>
        <v/>
      </c>
      <c r="Z122" s="31">
        <f>IF($B122="","",IF(OR($T122="",$U122="",$V122=""),"Incomplete",IF($V122&gt;1,"Over Shift",IF($V122&gt;='Settings'!$B$8,"Near Shift Limit","Within Shift"))))</f>
        <v/>
      </c>
      <c r="AA122" s="31">
        <f>IF($B122="","",IF($F122="Canceled","Canceled",IF(OR($A122="",$C122="",$D122="",$E122="",$F122="",$G122="",$H122="",$I122="",$J122="",$K122="",$L122="",$U122="",IFERROR($U122=0,TRUE)),"Incomplete",IF(COUNTIF($B$6:$B$205,$B122)&gt;1,"Duplicate Route ID",IF(IFERROR(MATCH($D122,'Vehicles'!$A$6:$A$105,0),0)=0,"Vehicle Not Found",IF(IFERROR(INDEX('Vehicles'!$E$6:$E$105,MATCH($D122,'Vehicles'!$A$6:$A$105,0)),"No")&lt;&gt;"Yes","Inactive Vehicle",IF(AND(IFERROR($Q122&gt;1,FALSE),IFERROR($V122&gt;1,FALSE)),"Over Capacity &amp; Shift",IF(IFERROR($Q122&gt;1,FALSE),"Over Capacity",IF(IFERROR($V122&gt;1,FALSE),"Over Shift",IF(OR(IFERROR($Q122&gt;='Settings'!$B$7,FALSE),IFERROR($V122&gt;='Settings'!$B$8,FALSE)),"Review","Ready")))))))))))</f>
        <v/>
      </c>
      <c r="AB122" s="24" t="n"/>
    </row>
    <row r="123">
      <c r="A123" s="48" t="n"/>
      <c r="B123" s="23" t="n"/>
      <c r="C123" s="23" t="n"/>
      <c r="D123" s="23" t="n"/>
      <c r="E123" s="24" t="n"/>
      <c r="F123" s="23" t="n"/>
      <c r="G123" s="25" t="n"/>
      <c r="H123" s="25" t="n"/>
      <c r="I123" s="26" t="n"/>
      <c r="J123" s="49" t="n"/>
      <c r="K123" s="26" t="n"/>
      <c r="L123" s="26" t="n"/>
      <c r="M123" s="28">
        <f>IF($D123="","",IFERROR(INDEX('Vehicles'!$F$6:$F$105,MATCH($D123,'Vehicles'!$A$6:$A$105,0)),""))</f>
        <v/>
      </c>
      <c r="N123" s="28">
        <f>IF($D123="","",IFERROR(INDEX('Vehicles'!$G$6:$G$105,MATCH($D123,'Vehicles'!$A$6:$A$105,0)),""))</f>
        <v/>
      </c>
      <c r="O123" s="46">
        <f>IF(OR($K123="",$M123=""),"",IFERROR($K123/$M123,""))</f>
        <v/>
      </c>
      <c r="P123" s="46">
        <f>IF(OR($L123="",$N123=""),"",IFERROR($L123/$N123,""))</f>
        <v/>
      </c>
      <c r="Q123" s="46">
        <f>IF(OR($O123="",$P123=""),"",MAX($O123,$P123))</f>
        <v/>
      </c>
      <c r="R123" s="28">
        <f>IF(OR($M123="",$K123=""),"",$M123-$K123)</f>
        <v/>
      </c>
      <c r="S123" s="28">
        <f>IF(OR($N123="",$L123=""),"",$N123-$L123)</f>
        <v/>
      </c>
      <c r="T123" s="50">
        <f>IF(OR($I123="",$J123=""),"",IFERROR($J123/'Settings'!$B$5+$I123*'Settings'!$B$6/60,""))</f>
        <v/>
      </c>
      <c r="U123" s="50">
        <f>IF(OR($G123="",$H123=""),"",IFERROR(MOD($H123-$G123,1)*24,""))</f>
        <v/>
      </c>
      <c r="V123" s="46">
        <f>IF(OR($T123="",$U123=""),"",IFERROR($T123/$U123,""))</f>
        <v/>
      </c>
      <c r="W123" s="50">
        <f>IF(OR($J123="",$D123=""),"",IFERROR($J123/INDEX('Vehicles'!$I$6:$I$105,MATCH($D123,'Vehicles'!$A$6:$A$105,0)),""))</f>
        <v/>
      </c>
      <c r="X123" s="51">
        <f>IF($W123="","",IFERROR($W123*INDEX('Settings'!$H$6:$H$7,MATCH(INDEX('Vehicles'!$H$6:$H$105,MATCH($D123,'Vehicles'!$A$6:$A$105,0)),'Settings'!$G$6:$G$7,0)),""))</f>
        <v/>
      </c>
      <c r="Y123" s="31">
        <f>IF($B123="","",IF(OR($K123="",$L123="",$M123="",$N123=""),"Incomplete",IF(AND($O123&gt;1,$P123&gt;1),"Over Weight &amp; Volume",IF($O123&gt;1,"Over Weight",IF($P123&gt;1,"Over Volume",IF($Q123&gt;='Settings'!$B$7,"Near Capacity","Within Capacity"))))))</f>
        <v/>
      </c>
      <c r="Z123" s="31">
        <f>IF($B123="","",IF(OR($T123="",$U123="",$V123=""),"Incomplete",IF($V123&gt;1,"Over Shift",IF($V123&gt;='Settings'!$B$8,"Near Shift Limit","Within Shift"))))</f>
        <v/>
      </c>
      <c r="AA123" s="31">
        <f>IF($B123="","",IF($F123="Canceled","Canceled",IF(OR($A123="",$C123="",$D123="",$E123="",$F123="",$G123="",$H123="",$I123="",$J123="",$K123="",$L123="",$U123="",IFERROR($U123=0,TRUE)),"Incomplete",IF(COUNTIF($B$6:$B$205,$B123)&gt;1,"Duplicate Route ID",IF(IFERROR(MATCH($D123,'Vehicles'!$A$6:$A$105,0),0)=0,"Vehicle Not Found",IF(IFERROR(INDEX('Vehicles'!$E$6:$E$105,MATCH($D123,'Vehicles'!$A$6:$A$105,0)),"No")&lt;&gt;"Yes","Inactive Vehicle",IF(AND(IFERROR($Q123&gt;1,FALSE),IFERROR($V123&gt;1,FALSE)),"Over Capacity &amp; Shift",IF(IFERROR($Q123&gt;1,FALSE),"Over Capacity",IF(IFERROR($V123&gt;1,FALSE),"Over Shift",IF(OR(IFERROR($Q123&gt;='Settings'!$B$7,FALSE),IFERROR($V123&gt;='Settings'!$B$8,FALSE)),"Review","Ready")))))))))))</f>
        <v/>
      </c>
      <c r="AB123" s="24" t="n"/>
    </row>
    <row r="124">
      <c r="A124" s="48" t="n"/>
      <c r="B124" s="23" t="n"/>
      <c r="C124" s="23" t="n"/>
      <c r="D124" s="23" t="n"/>
      <c r="E124" s="24" t="n"/>
      <c r="F124" s="23" t="n"/>
      <c r="G124" s="25" t="n"/>
      <c r="H124" s="25" t="n"/>
      <c r="I124" s="26" t="n"/>
      <c r="J124" s="49" t="n"/>
      <c r="K124" s="26" t="n"/>
      <c r="L124" s="26" t="n"/>
      <c r="M124" s="28">
        <f>IF($D124="","",IFERROR(INDEX('Vehicles'!$F$6:$F$105,MATCH($D124,'Vehicles'!$A$6:$A$105,0)),""))</f>
        <v/>
      </c>
      <c r="N124" s="28">
        <f>IF($D124="","",IFERROR(INDEX('Vehicles'!$G$6:$G$105,MATCH($D124,'Vehicles'!$A$6:$A$105,0)),""))</f>
        <v/>
      </c>
      <c r="O124" s="46">
        <f>IF(OR($K124="",$M124=""),"",IFERROR($K124/$M124,""))</f>
        <v/>
      </c>
      <c r="P124" s="46">
        <f>IF(OR($L124="",$N124=""),"",IFERROR($L124/$N124,""))</f>
        <v/>
      </c>
      <c r="Q124" s="46">
        <f>IF(OR($O124="",$P124=""),"",MAX($O124,$P124))</f>
        <v/>
      </c>
      <c r="R124" s="28">
        <f>IF(OR($M124="",$K124=""),"",$M124-$K124)</f>
        <v/>
      </c>
      <c r="S124" s="28">
        <f>IF(OR($N124="",$L124=""),"",$N124-$L124)</f>
        <v/>
      </c>
      <c r="T124" s="50">
        <f>IF(OR($I124="",$J124=""),"",IFERROR($J124/'Settings'!$B$5+$I124*'Settings'!$B$6/60,""))</f>
        <v/>
      </c>
      <c r="U124" s="50">
        <f>IF(OR($G124="",$H124=""),"",IFERROR(MOD($H124-$G124,1)*24,""))</f>
        <v/>
      </c>
      <c r="V124" s="46">
        <f>IF(OR($T124="",$U124=""),"",IFERROR($T124/$U124,""))</f>
        <v/>
      </c>
      <c r="W124" s="50">
        <f>IF(OR($J124="",$D124=""),"",IFERROR($J124/INDEX('Vehicles'!$I$6:$I$105,MATCH($D124,'Vehicles'!$A$6:$A$105,0)),""))</f>
        <v/>
      </c>
      <c r="X124" s="51">
        <f>IF($W124="","",IFERROR($W124*INDEX('Settings'!$H$6:$H$7,MATCH(INDEX('Vehicles'!$H$6:$H$105,MATCH($D124,'Vehicles'!$A$6:$A$105,0)),'Settings'!$G$6:$G$7,0)),""))</f>
        <v/>
      </c>
      <c r="Y124" s="31">
        <f>IF($B124="","",IF(OR($K124="",$L124="",$M124="",$N124=""),"Incomplete",IF(AND($O124&gt;1,$P124&gt;1),"Over Weight &amp; Volume",IF($O124&gt;1,"Over Weight",IF($P124&gt;1,"Over Volume",IF($Q124&gt;='Settings'!$B$7,"Near Capacity","Within Capacity"))))))</f>
        <v/>
      </c>
      <c r="Z124" s="31">
        <f>IF($B124="","",IF(OR($T124="",$U124="",$V124=""),"Incomplete",IF($V124&gt;1,"Over Shift",IF($V124&gt;='Settings'!$B$8,"Near Shift Limit","Within Shift"))))</f>
        <v/>
      </c>
      <c r="AA124" s="31">
        <f>IF($B124="","",IF($F124="Canceled","Canceled",IF(OR($A124="",$C124="",$D124="",$E124="",$F124="",$G124="",$H124="",$I124="",$J124="",$K124="",$L124="",$U124="",IFERROR($U124=0,TRUE)),"Incomplete",IF(COUNTIF($B$6:$B$205,$B124)&gt;1,"Duplicate Route ID",IF(IFERROR(MATCH($D124,'Vehicles'!$A$6:$A$105,0),0)=0,"Vehicle Not Found",IF(IFERROR(INDEX('Vehicles'!$E$6:$E$105,MATCH($D124,'Vehicles'!$A$6:$A$105,0)),"No")&lt;&gt;"Yes","Inactive Vehicle",IF(AND(IFERROR($Q124&gt;1,FALSE),IFERROR($V124&gt;1,FALSE)),"Over Capacity &amp; Shift",IF(IFERROR($Q124&gt;1,FALSE),"Over Capacity",IF(IFERROR($V124&gt;1,FALSE),"Over Shift",IF(OR(IFERROR($Q124&gt;='Settings'!$B$7,FALSE),IFERROR($V124&gt;='Settings'!$B$8,FALSE)),"Review","Ready")))))))))))</f>
        <v/>
      </c>
      <c r="AB124" s="24" t="n"/>
    </row>
    <row r="125">
      <c r="A125" s="48" t="n"/>
      <c r="B125" s="23" t="n"/>
      <c r="C125" s="23" t="n"/>
      <c r="D125" s="23" t="n"/>
      <c r="E125" s="24" t="n"/>
      <c r="F125" s="23" t="n"/>
      <c r="G125" s="25" t="n"/>
      <c r="H125" s="25" t="n"/>
      <c r="I125" s="26" t="n"/>
      <c r="J125" s="49" t="n"/>
      <c r="K125" s="26" t="n"/>
      <c r="L125" s="26" t="n"/>
      <c r="M125" s="28">
        <f>IF($D125="","",IFERROR(INDEX('Vehicles'!$F$6:$F$105,MATCH($D125,'Vehicles'!$A$6:$A$105,0)),""))</f>
        <v/>
      </c>
      <c r="N125" s="28">
        <f>IF($D125="","",IFERROR(INDEX('Vehicles'!$G$6:$G$105,MATCH($D125,'Vehicles'!$A$6:$A$105,0)),""))</f>
        <v/>
      </c>
      <c r="O125" s="46">
        <f>IF(OR($K125="",$M125=""),"",IFERROR($K125/$M125,""))</f>
        <v/>
      </c>
      <c r="P125" s="46">
        <f>IF(OR($L125="",$N125=""),"",IFERROR($L125/$N125,""))</f>
        <v/>
      </c>
      <c r="Q125" s="46">
        <f>IF(OR($O125="",$P125=""),"",MAX($O125,$P125))</f>
        <v/>
      </c>
      <c r="R125" s="28">
        <f>IF(OR($M125="",$K125=""),"",$M125-$K125)</f>
        <v/>
      </c>
      <c r="S125" s="28">
        <f>IF(OR($N125="",$L125=""),"",$N125-$L125)</f>
        <v/>
      </c>
      <c r="T125" s="50">
        <f>IF(OR($I125="",$J125=""),"",IFERROR($J125/'Settings'!$B$5+$I125*'Settings'!$B$6/60,""))</f>
        <v/>
      </c>
      <c r="U125" s="50">
        <f>IF(OR($G125="",$H125=""),"",IFERROR(MOD($H125-$G125,1)*24,""))</f>
        <v/>
      </c>
      <c r="V125" s="46">
        <f>IF(OR($T125="",$U125=""),"",IFERROR($T125/$U125,""))</f>
        <v/>
      </c>
      <c r="W125" s="50">
        <f>IF(OR($J125="",$D125=""),"",IFERROR($J125/INDEX('Vehicles'!$I$6:$I$105,MATCH($D125,'Vehicles'!$A$6:$A$105,0)),""))</f>
        <v/>
      </c>
      <c r="X125" s="51">
        <f>IF($W125="","",IFERROR($W125*INDEX('Settings'!$H$6:$H$7,MATCH(INDEX('Vehicles'!$H$6:$H$105,MATCH($D125,'Vehicles'!$A$6:$A$105,0)),'Settings'!$G$6:$G$7,0)),""))</f>
        <v/>
      </c>
      <c r="Y125" s="31">
        <f>IF($B125="","",IF(OR($K125="",$L125="",$M125="",$N125=""),"Incomplete",IF(AND($O125&gt;1,$P125&gt;1),"Over Weight &amp; Volume",IF($O125&gt;1,"Over Weight",IF($P125&gt;1,"Over Volume",IF($Q125&gt;='Settings'!$B$7,"Near Capacity","Within Capacity"))))))</f>
        <v/>
      </c>
      <c r="Z125" s="31">
        <f>IF($B125="","",IF(OR($T125="",$U125="",$V125=""),"Incomplete",IF($V125&gt;1,"Over Shift",IF($V125&gt;='Settings'!$B$8,"Near Shift Limit","Within Shift"))))</f>
        <v/>
      </c>
      <c r="AA125" s="31">
        <f>IF($B125="","",IF($F125="Canceled","Canceled",IF(OR($A125="",$C125="",$D125="",$E125="",$F125="",$G125="",$H125="",$I125="",$J125="",$K125="",$L125="",$U125="",IFERROR($U125=0,TRUE)),"Incomplete",IF(COUNTIF($B$6:$B$205,$B125)&gt;1,"Duplicate Route ID",IF(IFERROR(MATCH($D125,'Vehicles'!$A$6:$A$105,0),0)=0,"Vehicle Not Found",IF(IFERROR(INDEX('Vehicles'!$E$6:$E$105,MATCH($D125,'Vehicles'!$A$6:$A$105,0)),"No")&lt;&gt;"Yes","Inactive Vehicle",IF(AND(IFERROR($Q125&gt;1,FALSE),IFERROR($V125&gt;1,FALSE)),"Over Capacity &amp; Shift",IF(IFERROR($Q125&gt;1,FALSE),"Over Capacity",IF(IFERROR($V125&gt;1,FALSE),"Over Shift",IF(OR(IFERROR($Q125&gt;='Settings'!$B$7,FALSE),IFERROR($V125&gt;='Settings'!$B$8,FALSE)),"Review","Ready")))))))))))</f>
        <v/>
      </c>
      <c r="AB125" s="24" t="n"/>
    </row>
    <row r="126">
      <c r="A126" s="48" t="n"/>
      <c r="B126" s="23" t="n"/>
      <c r="C126" s="23" t="n"/>
      <c r="D126" s="23" t="n"/>
      <c r="E126" s="24" t="n"/>
      <c r="F126" s="23" t="n"/>
      <c r="G126" s="25" t="n"/>
      <c r="H126" s="25" t="n"/>
      <c r="I126" s="26" t="n"/>
      <c r="J126" s="49" t="n"/>
      <c r="K126" s="26" t="n"/>
      <c r="L126" s="26" t="n"/>
      <c r="M126" s="28">
        <f>IF($D126="","",IFERROR(INDEX('Vehicles'!$F$6:$F$105,MATCH($D126,'Vehicles'!$A$6:$A$105,0)),""))</f>
        <v/>
      </c>
      <c r="N126" s="28">
        <f>IF($D126="","",IFERROR(INDEX('Vehicles'!$G$6:$G$105,MATCH($D126,'Vehicles'!$A$6:$A$105,0)),""))</f>
        <v/>
      </c>
      <c r="O126" s="46">
        <f>IF(OR($K126="",$M126=""),"",IFERROR($K126/$M126,""))</f>
        <v/>
      </c>
      <c r="P126" s="46">
        <f>IF(OR($L126="",$N126=""),"",IFERROR($L126/$N126,""))</f>
        <v/>
      </c>
      <c r="Q126" s="46">
        <f>IF(OR($O126="",$P126=""),"",MAX($O126,$P126))</f>
        <v/>
      </c>
      <c r="R126" s="28">
        <f>IF(OR($M126="",$K126=""),"",$M126-$K126)</f>
        <v/>
      </c>
      <c r="S126" s="28">
        <f>IF(OR($N126="",$L126=""),"",$N126-$L126)</f>
        <v/>
      </c>
      <c r="T126" s="50">
        <f>IF(OR($I126="",$J126=""),"",IFERROR($J126/'Settings'!$B$5+$I126*'Settings'!$B$6/60,""))</f>
        <v/>
      </c>
      <c r="U126" s="50">
        <f>IF(OR($G126="",$H126=""),"",IFERROR(MOD($H126-$G126,1)*24,""))</f>
        <v/>
      </c>
      <c r="V126" s="46">
        <f>IF(OR($T126="",$U126=""),"",IFERROR($T126/$U126,""))</f>
        <v/>
      </c>
      <c r="W126" s="50">
        <f>IF(OR($J126="",$D126=""),"",IFERROR($J126/INDEX('Vehicles'!$I$6:$I$105,MATCH($D126,'Vehicles'!$A$6:$A$105,0)),""))</f>
        <v/>
      </c>
      <c r="X126" s="51">
        <f>IF($W126="","",IFERROR($W126*INDEX('Settings'!$H$6:$H$7,MATCH(INDEX('Vehicles'!$H$6:$H$105,MATCH($D126,'Vehicles'!$A$6:$A$105,0)),'Settings'!$G$6:$G$7,0)),""))</f>
        <v/>
      </c>
      <c r="Y126" s="31">
        <f>IF($B126="","",IF(OR($K126="",$L126="",$M126="",$N126=""),"Incomplete",IF(AND($O126&gt;1,$P126&gt;1),"Over Weight &amp; Volume",IF($O126&gt;1,"Over Weight",IF($P126&gt;1,"Over Volume",IF($Q126&gt;='Settings'!$B$7,"Near Capacity","Within Capacity"))))))</f>
        <v/>
      </c>
      <c r="Z126" s="31">
        <f>IF($B126="","",IF(OR($T126="",$U126="",$V126=""),"Incomplete",IF($V126&gt;1,"Over Shift",IF($V126&gt;='Settings'!$B$8,"Near Shift Limit","Within Shift"))))</f>
        <v/>
      </c>
      <c r="AA126" s="31">
        <f>IF($B126="","",IF($F126="Canceled","Canceled",IF(OR($A126="",$C126="",$D126="",$E126="",$F126="",$G126="",$H126="",$I126="",$J126="",$K126="",$L126="",$U126="",IFERROR($U126=0,TRUE)),"Incomplete",IF(COUNTIF($B$6:$B$205,$B126)&gt;1,"Duplicate Route ID",IF(IFERROR(MATCH($D126,'Vehicles'!$A$6:$A$105,0),0)=0,"Vehicle Not Found",IF(IFERROR(INDEX('Vehicles'!$E$6:$E$105,MATCH($D126,'Vehicles'!$A$6:$A$105,0)),"No")&lt;&gt;"Yes","Inactive Vehicle",IF(AND(IFERROR($Q126&gt;1,FALSE),IFERROR($V126&gt;1,FALSE)),"Over Capacity &amp; Shift",IF(IFERROR($Q126&gt;1,FALSE),"Over Capacity",IF(IFERROR($V126&gt;1,FALSE),"Over Shift",IF(OR(IFERROR($Q126&gt;='Settings'!$B$7,FALSE),IFERROR($V126&gt;='Settings'!$B$8,FALSE)),"Review","Ready")))))))))))</f>
        <v/>
      </c>
      <c r="AB126" s="24" t="n"/>
    </row>
    <row r="127">
      <c r="A127" s="48" t="n"/>
      <c r="B127" s="23" t="n"/>
      <c r="C127" s="23" t="n"/>
      <c r="D127" s="23" t="n"/>
      <c r="E127" s="24" t="n"/>
      <c r="F127" s="23" t="n"/>
      <c r="G127" s="25" t="n"/>
      <c r="H127" s="25" t="n"/>
      <c r="I127" s="26" t="n"/>
      <c r="J127" s="49" t="n"/>
      <c r="K127" s="26" t="n"/>
      <c r="L127" s="26" t="n"/>
      <c r="M127" s="28">
        <f>IF($D127="","",IFERROR(INDEX('Vehicles'!$F$6:$F$105,MATCH($D127,'Vehicles'!$A$6:$A$105,0)),""))</f>
        <v/>
      </c>
      <c r="N127" s="28">
        <f>IF($D127="","",IFERROR(INDEX('Vehicles'!$G$6:$G$105,MATCH($D127,'Vehicles'!$A$6:$A$105,0)),""))</f>
        <v/>
      </c>
      <c r="O127" s="46">
        <f>IF(OR($K127="",$M127=""),"",IFERROR($K127/$M127,""))</f>
        <v/>
      </c>
      <c r="P127" s="46">
        <f>IF(OR($L127="",$N127=""),"",IFERROR($L127/$N127,""))</f>
        <v/>
      </c>
      <c r="Q127" s="46">
        <f>IF(OR($O127="",$P127=""),"",MAX($O127,$P127))</f>
        <v/>
      </c>
      <c r="R127" s="28">
        <f>IF(OR($M127="",$K127=""),"",$M127-$K127)</f>
        <v/>
      </c>
      <c r="S127" s="28">
        <f>IF(OR($N127="",$L127=""),"",$N127-$L127)</f>
        <v/>
      </c>
      <c r="T127" s="50">
        <f>IF(OR($I127="",$J127=""),"",IFERROR($J127/'Settings'!$B$5+$I127*'Settings'!$B$6/60,""))</f>
        <v/>
      </c>
      <c r="U127" s="50">
        <f>IF(OR($G127="",$H127=""),"",IFERROR(MOD($H127-$G127,1)*24,""))</f>
        <v/>
      </c>
      <c r="V127" s="46">
        <f>IF(OR($T127="",$U127=""),"",IFERROR($T127/$U127,""))</f>
        <v/>
      </c>
      <c r="W127" s="50">
        <f>IF(OR($J127="",$D127=""),"",IFERROR($J127/INDEX('Vehicles'!$I$6:$I$105,MATCH($D127,'Vehicles'!$A$6:$A$105,0)),""))</f>
        <v/>
      </c>
      <c r="X127" s="51">
        <f>IF($W127="","",IFERROR($W127*INDEX('Settings'!$H$6:$H$7,MATCH(INDEX('Vehicles'!$H$6:$H$105,MATCH($D127,'Vehicles'!$A$6:$A$105,0)),'Settings'!$G$6:$G$7,0)),""))</f>
        <v/>
      </c>
      <c r="Y127" s="31">
        <f>IF($B127="","",IF(OR($K127="",$L127="",$M127="",$N127=""),"Incomplete",IF(AND($O127&gt;1,$P127&gt;1),"Over Weight &amp; Volume",IF($O127&gt;1,"Over Weight",IF($P127&gt;1,"Over Volume",IF($Q127&gt;='Settings'!$B$7,"Near Capacity","Within Capacity"))))))</f>
        <v/>
      </c>
      <c r="Z127" s="31">
        <f>IF($B127="","",IF(OR($T127="",$U127="",$V127=""),"Incomplete",IF($V127&gt;1,"Over Shift",IF($V127&gt;='Settings'!$B$8,"Near Shift Limit","Within Shift"))))</f>
        <v/>
      </c>
      <c r="AA127" s="31">
        <f>IF($B127="","",IF($F127="Canceled","Canceled",IF(OR($A127="",$C127="",$D127="",$E127="",$F127="",$G127="",$H127="",$I127="",$J127="",$K127="",$L127="",$U127="",IFERROR($U127=0,TRUE)),"Incomplete",IF(COUNTIF($B$6:$B$205,$B127)&gt;1,"Duplicate Route ID",IF(IFERROR(MATCH($D127,'Vehicles'!$A$6:$A$105,0),0)=0,"Vehicle Not Found",IF(IFERROR(INDEX('Vehicles'!$E$6:$E$105,MATCH($D127,'Vehicles'!$A$6:$A$105,0)),"No")&lt;&gt;"Yes","Inactive Vehicle",IF(AND(IFERROR($Q127&gt;1,FALSE),IFERROR($V127&gt;1,FALSE)),"Over Capacity &amp; Shift",IF(IFERROR($Q127&gt;1,FALSE),"Over Capacity",IF(IFERROR($V127&gt;1,FALSE),"Over Shift",IF(OR(IFERROR($Q127&gt;='Settings'!$B$7,FALSE),IFERROR($V127&gt;='Settings'!$B$8,FALSE)),"Review","Ready")))))))))))</f>
        <v/>
      </c>
      <c r="AB127" s="24" t="n"/>
    </row>
    <row r="128">
      <c r="A128" s="48" t="n"/>
      <c r="B128" s="23" t="n"/>
      <c r="C128" s="23" t="n"/>
      <c r="D128" s="23" t="n"/>
      <c r="E128" s="24" t="n"/>
      <c r="F128" s="23" t="n"/>
      <c r="G128" s="25" t="n"/>
      <c r="H128" s="25" t="n"/>
      <c r="I128" s="26" t="n"/>
      <c r="J128" s="49" t="n"/>
      <c r="K128" s="26" t="n"/>
      <c r="L128" s="26" t="n"/>
      <c r="M128" s="28">
        <f>IF($D128="","",IFERROR(INDEX('Vehicles'!$F$6:$F$105,MATCH($D128,'Vehicles'!$A$6:$A$105,0)),""))</f>
        <v/>
      </c>
      <c r="N128" s="28">
        <f>IF($D128="","",IFERROR(INDEX('Vehicles'!$G$6:$G$105,MATCH($D128,'Vehicles'!$A$6:$A$105,0)),""))</f>
        <v/>
      </c>
      <c r="O128" s="46">
        <f>IF(OR($K128="",$M128=""),"",IFERROR($K128/$M128,""))</f>
        <v/>
      </c>
      <c r="P128" s="46">
        <f>IF(OR($L128="",$N128=""),"",IFERROR($L128/$N128,""))</f>
        <v/>
      </c>
      <c r="Q128" s="46">
        <f>IF(OR($O128="",$P128=""),"",MAX($O128,$P128))</f>
        <v/>
      </c>
      <c r="R128" s="28">
        <f>IF(OR($M128="",$K128=""),"",$M128-$K128)</f>
        <v/>
      </c>
      <c r="S128" s="28">
        <f>IF(OR($N128="",$L128=""),"",$N128-$L128)</f>
        <v/>
      </c>
      <c r="T128" s="50">
        <f>IF(OR($I128="",$J128=""),"",IFERROR($J128/'Settings'!$B$5+$I128*'Settings'!$B$6/60,""))</f>
        <v/>
      </c>
      <c r="U128" s="50">
        <f>IF(OR($G128="",$H128=""),"",IFERROR(MOD($H128-$G128,1)*24,""))</f>
        <v/>
      </c>
      <c r="V128" s="46">
        <f>IF(OR($T128="",$U128=""),"",IFERROR($T128/$U128,""))</f>
        <v/>
      </c>
      <c r="W128" s="50">
        <f>IF(OR($J128="",$D128=""),"",IFERROR($J128/INDEX('Vehicles'!$I$6:$I$105,MATCH($D128,'Vehicles'!$A$6:$A$105,0)),""))</f>
        <v/>
      </c>
      <c r="X128" s="51">
        <f>IF($W128="","",IFERROR($W128*INDEX('Settings'!$H$6:$H$7,MATCH(INDEX('Vehicles'!$H$6:$H$105,MATCH($D128,'Vehicles'!$A$6:$A$105,0)),'Settings'!$G$6:$G$7,0)),""))</f>
        <v/>
      </c>
      <c r="Y128" s="31">
        <f>IF($B128="","",IF(OR($K128="",$L128="",$M128="",$N128=""),"Incomplete",IF(AND($O128&gt;1,$P128&gt;1),"Over Weight &amp; Volume",IF($O128&gt;1,"Over Weight",IF($P128&gt;1,"Over Volume",IF($Q128&gt;='Settings'!$B$7,"Near Capacity","Within Capacity"))))))</f>
        <v/>
      </c>
      <c r="Z128" s="31">
        <f>IF($B128="","",IF(OR($T128="",$U128="",$V128=""),"Incomplete",IF($V128&gt;1,"Over Shift",IF($V128&gt;='Settings'!$B$8,"Near Shift Limit","Within Shift"))))</f>
        <v/>
      </c>
      <c r="AA128" s="31">
        <f>IF($B128="","",IF($F128="Canceled","Canceled",IF(OR($A128="",$C128="",$D128="",$E128="",$F128="",$G128="",$H128="",$I128="",$J128="",$K128="",$L128="",$U128="",IFERROR($U128=0,TRUE)),"Incomplete",IF(COUNTIF($B$6:$B$205,$B128)&gt;1,"Duplicate Route ID",IF(IFERROR(MATCH($D128,'Vehicles'!$A$6:$A$105,0),0)=0,"Vehicle Not Found",IF(IFERROR(INDEX('Vehicles'!$E$6:$E$105,MATCH($D128,'Vehicles'!$A$6:$A$105,0)),"No")&lt;&gt;"Yes","Inactive Vehicle",IF(AND(IFERROR($Q128&gt;1,FALSE),IFERROR($V128&gt;1,FALSE)),"Over Capacity &amp; Shift",IF(IFERROR($Q128&gt;1,FALSE),"Over Capacity",IF(IFERROR($V128&gt;1,FALSE),"Over Shift",IF(OR(IFERROR($Q128&gt;='Settings'!$B$7,FALSE),IFERROR($V128&gt;='Settings'!$B$8,FALSE)),"Review","Ready")))))))))))</f>
        <v/>
      </c>
      <c r="AB128" s="24" t="n"/>
    </row>
    <row r="129">
      <c r="A129" s="48" t="n"/>
      <c r="B129" s="23" t="n"/>
      <c r="C129" s="23" t="n"/>
      <c r="D129" s="23" t="n"/>
      <c r="E129" s="24" t="n"/>
      <c r="F129" s="23" t="n"/>
      <c r="G129" s="25" t="n"/>
      <c r="H129" s="25" t="n"/>
      <c r="I129" s="26" t="n"/>
      <c r="J129" s="49" t="n"/>
      <c r="K129" s="26" t="n"/>
      <c r="L129" s="26" t="n"/>
      <c r="M129" s="28">
        <f>IF($D129="","",IFERROR(INDEX('Vehicles'!$F$6:$F$105,MATCH($D129,'Vehicles'!$A$6:$A$105,0)),""))</f>
        <v/>
      </c>
      <c r="N129" s="28">
        <f>IF($D129="","",IFERROR(INDEX('Vehicles'!$G$6:$G$105,MATCH($D129,'Vehicles'!$A$6:$A$105,0)),""))</f>
        <v/>
      </c>
      <c r="O129" s="46">
        <f>IF(OR($K129="",$M129=""),"",IFERROR($K129/$M129,""))</f>
        <v/>
      </c>
      <c r="P129" s="46">
        <f>IF(OR($L129="",$N129=""),"",IFERROR($L129/$N129,""))</f>
        <v/>
      </c>
      <c r="Q129" s="46">
        <f>IF(OR($O129="",$P129=""),"",MAX($O129,$P129))</f>
        <v/>
      </c>
      <c r="R129" s="28">
        <f>IF(OR($M129="",$K129=""),"",$M129-$K129)</f>
        <v/>
      </c>
      <c r="S129" s="28">
        <f>IF(OR($N129="",$L129=""),"",$N129-$L129)</f>
        <v/>
      </c>
      <c r="T129" s="50">
        <f>IF(OR($I129="",$J129=""),"",IFERROR($J129/'Settings'!$B$5+$I129*'Settings'!$B$6/60,""))</f>
        <v/>
      </c>
      <c r="U129" s="50">
        <f>IF(OR($G129="",$H129=""),"",IFERROR(MOD($H129-$G129,1)*24,""))</f>
        <v/>
      </c>
      <c r="V129" s="46">
        <f>IF(OR($T129="",$U129=""),"",IFERROR($T129/$U129,""))</f>
        <v/>
      </c>
      <c r="W129" s="50">
        <f>IF(OR($J129="",$D129=""),"",IFERROR($J129/INDEX('Vehicles'!$I$6:$I$105,MATCH($D129,'Vehicles'!$A$6:$A$105,0)),""))</f>
        <v/>
      </c>
      <c r="X129" s="51">
        <f>IF($W129="","",IFERROR($W129*INDEX('Settings'!$H$6:$H$7,MATCH(INDEX('Vehicles'!$H$6:$H$105,MATCH($D129,'Vehicles'!$A$6:$A$105,0)),'Settings'!$G$6:$G$7,0)),""))</f>
        <v/>
      </c>
      <c r="Y129" s="31">
        <f>IF($B129="","",IF(OR($K129="",$L129="",$M129="",$N129=""),"Incomplete",IF(AND($O129&gt;1,$P129&gt;1),"Over Weight &amp; Volume",IF($O129&gt;1,"Over Weight",IF($P129&gt;1,"Over Volume",IF($Q129&gt;='Settings'!$B$7,"Near Capacity","Within Capacity"))))))</f>
        <v/>
      </c>
      <c r="Z129" s="31">
        <f>IF($B129="","",IF(OR($T129="",$U129="",$V129=""),"Incomplete",IF($V129&gt;1,"Over Shift",IF($V129&gt;='Settings'!$B$8,"Near Shift Limit","Within Shift"))))</f>
        <v/>
      </c>
      <c r="AA129" s="31">
        <f>IF($B129="","",IF($F129="Canceled","Canceled",IF(OR($A129="",$C129="",$D129="",$E129="",$F129="",$G129="",$H129="",$I129="",$J129="",$K129="",$L129="",$U129="",IFERROR($U129=0,TRUE)),"Incomplete",IF(COUNTIF($B$6:$B$205,$B129)&gt;1,"Duplicate Route ID",IF(IFERROR(MATCH($D129,'Vehicles'!$A$6:$A$105,0),0)=0,"Vehicle Not Found",IF(IFERROR(INDEX('Vehicles'!$E$6:$E$105,MATCH($D129,'Vehicles'!$A$6:$A$105,0)),"No")&lt;&gt;"Yes","Inactive Vehicle",IF(AND(IFERROR($Q129&gt;1,FALSE),IFERROR($V129&gt;1,FALSE)),"Over Capacity &amp; Shift",IF(IFERROR($Q129&gt;1,FALSE),"Over Capacity",IF(IFERROR($V129&gt;1,FALSE),"Over Shift",IF(OR(IFERROR($Q129&gt;='Settings'!$B$7,FALSE),IFERROR($V129&gt;='Settings'!$B$8,FALSE)),"Review","Ready")))))))))))</f>
        <v/>
      </c>
      <c r="AB129" s="24" t="n"/>
    </row>
    <row r="130">
      <c r="A130" s="48" t="n"/>
      <c r="B130" s="23" t="n"/>
      <c r="C130" s="23" t="n"/>
      <c r="D130" s="23" t="n"/>
      <c r="E130" s="24" t="n"/>
      <c r="F130" s="23" t="n"/>
      <c r="G130" s="25" t="n"/>
      <c r="H130" s="25" t="n"/>
      <c r="I130" s="26" t="n"/>
      <c r="J130" s="49" t="n"/>
      <c r="K130" s="26" t="n"/>
      <c r="L130" s="26" t="n"/>
      <c r="M130" s="28">
        <f>IF($D130="","",IFERROR(INDEX('Vehicles'!$F$6:$F$105,MATCH($D130,'Vehicles'!$A$6:$A$105,0)),""))</f>
        <v/>
      </c>
      <c r="N130" s="28">
        <f>IF($D130="","",IFERROR(INDEX('Vehicles'!$G$6:$G$105,MATCH($D130,'Vehicles'!$A$6:$A$105,0)),""))</f>
        <v/>
      </c>
      <c r="O130" s="46">
        <f>IF(OR($K130="",$M130=""),"",IFERROR($K130/$M130,""))</f>
        <v/>
      </c>
      <c r="P130" s="46">
        <f>IF(OR($L130="",$N130=""),"",IFERROR($L130/$N130,""))</f>
        <v/>
      </c>
      <c r="Q130" s="46">
        <f>IF(OR($O130="",$P130=""),"",MAX($O130,$P130))</f>
        <v/>
      </c>
      <c r="R130" s="28">
        <f>IF(OR($M130="",$K130=""),"",$M130-$K130)</f>
        <v/>
      </c>
      <c r="S130" s="28">
        <f>IF(OR($N130="",$L130=""),"",$N130-$L130)</f>
        <v/>
      </c>
      <c r="T130" s="50">
        <f>IF(OR($I130="",$J130=""),"",IFERROR($J130/'Settings'!$B$5+$I130*'Settings'!$B$6/60,""))</f>
        <v/>
      </c>
      <c r="U130" s="50">
        <f>IF(OR($G130="",$H130=""),"",IFERROR(MOD($H130-$G130,1)*24,""))</f>
        <v/>
      </c>
      <c r="V130" s="46">
        <f>IF(OR($T130="",$U130=""),"",IFERROR($T130/$U130,""))</f>
        <v/>
      </c>
      <c r="W130" s="50">
        <f>IF(OR($J130="",$D130=""),"",IFERROR($J130/INDEX('Vehicles'!$I$6:$I$105,MATCH($D130,'Vehicles'!$A$6:$A$105,0)),""))</f>
        <v/>
      </c>
      <c r="X130" s="51">
        <f>IF($W130="","",IFERROR($W130*INDEX('Settings'!$H$6:$H$7,MATCH(INDEX('Vehicles'!$H$6:$H$105,MATCH($D130,'Vehicles'!$A$6:$A$105,0)),'Settings'!$G$6:$G$7,0)),""))</f>
        <v/>
      </c>
      <c r="Y130" s="31">
        <f>IF($B130="","",IF(OR($K130="",$L130="",$M130="",$N130=""),"Incomplete",IF(AND($O130&gt;1,$P130&gt;1),"Over Weight &amp; Volume",IF($O130&gt;1,"Over Weight",IF($P130&gt;1,"Over Volume",IF($Q130&gt;='Settings'!$B$7,"Near Capacity","Within Capacity"))))))</f>
        <v/>
      </c>
      <c r="Z130" s="31">
        <f>IF($B130="","",IF(OR($T130="",$U130="",$V130=""),"Incomplete",IF($V130&gt;1,"Over Shift",IF($V130&gt;='Settings'!$B$8,"Near Shift Limit","Within Shift"))))</f>
        <v/>
      </c>
      <c r="AA130" s="31">
        <f>IF($B130="","",IF($F130="Canceled","Canceled",IF(OR($A130="",$C130="",$D130="",$E130="",$F130="",$G130="",$H130="",$I130="",$J130="",$K130="",$L130="",$U130="",IFERROR($U130=0,TRUE)),"Incomplete",IF(COUNTIF($B$6:$B$205,$B130)&gt;1,"Duplicate Route ID",IF(IFERROR(MATCH($D130,'Vehicles'!$A$6:$A$105,0),0)=0,"Vehicle Not Found",IF(IFERROR(INDEX('Vehicles'!$E$6:$E$105,MATCH($D130,'Vehicles'!$A$6:$A$105,0)),"No")&lt;&gt;"Yes","Inactive Vehicle",IF(AND(IFERROR($Q130&gt;1,FALSE),IFERROR($V130&gt;1,FALSE)),"Over Capacity &amp; Shift",IF(IFERROR($Q130&gt;1,FALSE),"Over Capacity",IF(IFERROR($V130&gt;1,FALSE),"Over Shift",IF(OR(IFERROR($Q130&gt;='Settings'!$B$7,FALSE),IFERROR($V130&gt;='Settings'!$B$8,FALSE)),"Review","Ready")))))))))))</f>
        <v/>
      </c>
      <c r="AB130" s="24" t="n"/>
    </row>
    <row r="131">
      <c r="A131" s="48" t="n"/>
      <c r="B131" s="23" t="n"/>
      <c r="C131" s="23" t="n"/>
      <c r="D131" s="23" t="n"/>
      <c r="E131" s="24" t="n"/>
      <c r="F131" s="23" t="n"/>
      <c r="G131" s="25" t="n"/>
      <c r="H131" s="25" t="n"/>
      <c r="I131" s="26" t="n"/>
      <c r="J131" s="49" t="n"/>
      <c r="K131" s="26" t="n"/>
      <c r="L131" s="26" t="n"/>
      <c r="M131" s="28">
        <f>IF($D131="","",IFERROR(INDEX('Vehicles'!$F$6:$F$105,MATCH($D131,'Vehicles'!$A$6:$A$105,0)),""))</f>
        <v/>
      </c>
      <c r="N131" s="28">
        <f>IF($D131="","",IFERROR(INDEX('Vehicles'!$G$6:$G$105,MATCH($D131,'Vehicles'!$A$6:$A$105,0)),""))</f>
        <v/>
      </c>
      <c r="O131" s="46">
        <f>IF(OR($K131="",$M131=""),"",IFERROR($K131/$M131,""))</f>
        <v/>
      </c>
      <c r="P131" s="46">
        <f>IF(OR($L131="",$N131=""),"",IFERROR($L131/$N131,""))</f>
        <v/>
      </c>
      <c r="Q131" s="46">
        <f>IF(OR($O131="",$P131=""),"",MAX($O131,$P131))</f>
        <v/>
      </c>
      <c r="R131" s="28">
        <f>IF(OR($M131="",$K131=""),"",$M131-$K131)</f>
        <v/>
      </c>
      <c r="S131" s="28">
        <f>IF(OR($N131="",$L131=""),"",$N131-$L131)</f>
        <v/>
      </c>
      <c r="T131" s="50">
        <f>IF(OR($I131="",$J131=""),"",IFERROR($J131/'Settings'!$B$5+$I131*'Settings'!$B$6/60,""))</f>
        <v/>
      </c>
      <c r="U131" s="50">
        <f>IF(OR($G131="",$H131=""),"",IFERROR(MOD($H131-$G131,1)*24,""))</f>
        <v/>
      </c>
      <c r="V131" s="46">
        <f>IF(OR($T131="",$U131=""),"",IFERROR($T131/$U131,""))</f>
        <v/>
      </c>
      <c r="W131" s="50">
        <f>IF(OR($J131="",$D131=""),"",IFERROR($J131/INDEX('Vehicles'!$I$6:$I$105,MATCH($D131,'Vehicles'!$A$6:$A$105,0)),""))</f>
        <v/>
      </c>
      <c r="X131" s="51">
        <f>IF($W131="","",IFERROR($W131*INDEX('Settings'!$H$6:$H$7,MATCH(INDEX('Vehicles'!$H$6:$H$105,MATCH($D131,'Vehicles'!$A$6:$A$105,0)),'Settings'!$G$6:$G$7,0)),""))</f>
        <v/>
      </c>
      <c r="Y131" s="31">
        <f>IF($B131="","",IF(OR($K131="",$L131="",$M131="",$N131=""),"Incomplete",IF(AND($O131&gt;1,$P131&gt;1),"Over Weight &amp; Volume",IF($O131&gt;1,"Over Weight",IF($P131&gt;1,"Over Volume",IF($Q131&gt;='Settings'!$B$7,"Near Capacity","Within Capacity"))))))</f>
        <v/>
      </c>
      <c r="Z131" s="31">
        <f>IF($B131="","",IF(OR($T131="",$U131="",$V131=""),"Incomplete",IF($V131&gt;1,"Over Shift",IF($V131&gt;='Settings'!$B$8,"Near Shift Limit","Within Shift"))))</f>
        <v/>
      </c>
      <c r="AA131" s="31">
        <f>IF($B131="","",IF($F131="Canceled","Canceled",IF(OR($A131="",$C131="",$D131="",$E131="",$F131="",$G131="",$H131="",$I131="",$J131="",$K131="",$L131="",$U131="",IFERROR($U131=0,TRUE)),"Incomplete",IF(COUNTIF($B$6:$B$205,$B131)&gt;1,"Duplicate Route ID",IF(IFERROR(MATCH($D131,'Vehicles'!$A$6:$A$105,0),0)=0,"Vehicle Not Found",IF(IFERROR(INDEX('Vehicles'!$E$6:$E$105,MATCH($D131,'Vehicles'!$A$6:$A$105,0)),"No")&lt;&gt;"Yes","Inactive Vehicle",IF(AND(IFERROR($Q131&gt;1,FALSE),IFERROR($V131&gt;1,FALSE)),"Over Capacity &amp; Shift",IF(IFERROR($Q131&gt;1,FALSE),"Over Capacity",IF(IFERROR($V131&gt;1,FALSE),"Over Shift",IF(OR(IFERROR($Q131&gt;='Settings'!$B$7,FALSE),IFERROR($V131&gt;='Settings'!$B$8,FALSE)),"Review","Ready")))))))))))</f>
        <v/>
      </c>
      <c r="AB131" s="24" t="n"/>
    </row>
    <row r="132">
      <c r="A132" s="48" t="n"/>
      <c r="B132" s="23" t="n"/>
      <c r="C132" s="23" t="n"/>
      <c r="D132" s="23" t="n"/>
      <c r="E132" s="24" t="n"/>
      <c r="F132" s="23" t="n"/>
      <c r="G132" s="25" t="n"/>
      <c r="H132" s="25" t="n"/>
      <c r="I132" s="26" t="n"/>
      <c r="J132" s="49" t="n"/>
      <c r="K132" s="26" t="n"/>
      <c r="L132" s="26" t="n"/>
      <c r="M132" s="28">
        <f>IF($D132="","",IFERROR(INDEX('Vehicles'!$F$6:$F$105,MATCH($D132,'Vehicles'!$A$6:$A$105,0)),""))</f>
        <v/>
      </c>
      <c r="N132" s="28">
        <f>IF($D132="","",IFERROR(INDEX('Vehicles'!$G$6:$G$105,MATCH($D132,'Vehicles'!$A$6:$A$105,0)),""))</f>
        <v/>
      </c>
      <c r="O132" s="46">
        <f>IF(OR($K132="",$M132=""),"",IFERROR($K132/$M132,""))</f>
        <v/>
      </c>
      <c r="P132" s="46">
        <f>IF(OR($L132="",$N132=""),"",IFERROR($L132/$N132,""))</f>
        <v/>
      </c>
      <c r="Q132" s="46">
        <f>IF(OR($O132="",$P132=""),"",MAX($O132,$P132))</f>
        <v/>
      </c>
      <c r="R132" s="28">
        <f>IF(OR($M132="",$K132=""),"",$M132-$K132)</f>
        <v/>
      </c>
      <c r="S132" s="28">
        <f>IF(OR($N132="",$L132=""),"",$N132-$L132)</f>
        <v/>
      </c>
      <c r="T132" s="50">
        <f>IF(OR($I132="",$J132=""),"",IFERROR($J132/'Settings'!$B$5+$I132*'Settings'!$B$6/60,""))</f>
        <v/>
      </c>
      <c r="U132" s="50">
        <f>IF(OR($G132="",$H132=""),"",IFERROR(MOD($H132-$G132,1)*24,""))</f>
        <v/>
      </c>
      <c r="V132" s="46">
        <f>IF(OR($T132="",$U132=""),"",IFERROR($T132/$U132,""))</f>
        <v/>
      </c>
      <c r="W132" s="50">
        <f>IF(OR($J132="",$D132=""),"",IFERROR($J132/INDEX('Vehicles'!$I$6:$I$105,MATCH($D132,'Vehicles'!$A$6:$A$105,0)),""))</f>
        <v/>
      </c>
      <c r="X132" s="51">
        <f>IF($W132="","",IFERROR($W132*INDEX('Settings'!$H$6:$H$7,MATCH(INDEX('Vehicles'!$H$6:$H$105,MATCH($D132,'Vehicles'!$A$6:$A$105,0)),'Settings'!$G$6:$G$7,0)),""))</f>
        <v/>
      </c>
      <c r="Y132" s="31">
        <f>IF($B132="","",IF(OR($K132="",$L132="",$M132="",$N132=""),"Incomplete",IF(AND($O132&gt;1,$P132&gt;1),"Over Weight &amp; Volume",IF($O132&gt;1,"Over Weight",IF($P132&gt;1,"Over Volume",IF($Q132&gt;='Settings'!$B$7,"Near Capacity","Within Capacity"))))))</f>
        <v/>
      </c>
      <c r="Z132" s="31">
        <f>IF($B132="","",IF(OR($T132="",$U132="",$V132=""),"Incomplete",IF($V132&gt;1,"Over Shift",IF($V132&gt;='Settings'!$B$8,"Near Shift Limit","Within Shift"))))</f>
        <v/>
      </c>
      <c r="AA132" s="31">
        <f>IF($B132="","",IF($F132="Canceled","Canceled",IF(OR($A132="",$C132="",$D132="",$E132="",$F132="",$G132="",$H132="",$I132="",$J132="",$K132="",$L132="",$U132="",IFERROR($U132=0,TRUE)),"Incomplete",IF(COUNTIF($B$6:$B$205,$B132)&gt;1,"Duplicate Route ID",IF(IFERROR(MATCH($D132,'Vehicles'!$A$6:$A$105,0),0)=0,"Vehicle Not Found",IF(IFERROR(INDEX('Vehicles'!$E$6:$E$105,MATCH($D132,'Vehicles'!$A$6:$A$105,0)),"No")&lt;&gt;"Yes","Inactive Vehicle",IF(AND(IFERROR($Q132&gt;1,FALSE),IFERROR($V132&gt;1,FALSE)),"Over Capacity &amp; Shift",IF(IFERROR($Q132&gt;1,FALSE),"Over Capacity",IF(IFERROR($V132&gt;1,FALSE),"Over Shift",IF(OR(IFERROR($Q132&gt;='Settings'!$B$7,FALSE),IFERROR($V132&gt;='Settings'!$B$8,FALSE)),"Review","Ready")))))))))))</f>
        <v/>
      </c>
      <c r="AB132" s="24" t="n"/>
    </row>
    <row r="133">
      <c r="A133" s="48" t="n"/>
      <c r="B133" s="23" t="n"/>
      <c r="C133" s="23" t="n"/>
      <c r="D133" s="23" t="n"/>
      <c r="E133" s="24" t="n"/>
      <c r="F133" s="23" t="n"/>
      <c r="G133" s="25" t="n"/>
      <c r="H133" s="25" t="n"/>
      <c r="I133" s="26" t="n"/>
      <c r="J133" s="49" t="n"/>
      <c r="K133" s="26" t="n"/>
      <c r="L133" s="26" t="n"/>
      <c r="M133" s="28">
        <f>IF($D133="","",IFERROR(INDEX('Vehicles'!$F$6:$F$105,MATCH($D133,'Vehicles'!$A$6:$A$105,0)),""))</f>
        <v/>
      </c>
      <c r="N133" s="28">
        <f>IF($D133="","",IFERROR(INDEX('Vehicles'!$G$6:$G$105,MATCH($D133,'Vehicles'!$A$6:$A$105,0)),""))</f>
        <v/>
      </c>
      <c r="O133" s="46">
        <f>IF(OR($K133="",$M133=""),"",IFERROR($K133/$M133,""))</f>
        <v/>
      </c>
      <c r="P133" s="46">
        <f>IF(OR($L133="",$N133=""),"",IFERROR($L133/$N133,""))</f>
        <v/>
      </c>
      <c r="Q133" s="46">
        <f>IF(OR($O133="",$P133=""),"",MAX($O133,$P133))</f>
        <v/>
      </c>
      <c r="R133" s="28">
        <f>IF(OR($M133="",$K133=""),"",$M133-$K133)</f>
        <v/>
      </c>
      <c r="S133" s="28">
        <f>IF(OR($N133="",$L133=""),"",$N133-$L133)</f>
        <v/>
      </c>
      <c r="T133" s="50">
        <f>IF(OR($I133="",$J133=""),"",IFERROR($J133/'Settings'!$B$5+$I133*'Settings'!$B$6/60,""))</f>
        <v/>
      </c>
      <c r="U133" s="50">
        <f>IF(OR($G133="",$H133=""),"",IFERROR(MOD($H133-$G133,1)*24,""))</f>
        <v/>
      </c>
      <c r="V133" s="46">
        <f>IF(OR($T133="",$U133=""),"",IFERROR($T133/$U133,""))</f>
        <v/>
      </c>
      <c r="W133" s="50">
        <f>IF(OR($J133="",$D133=""),"",IFERROR($J133/INDEX('Vehicles'!$I$6:$I$105,MATCH($D133,'Vehicles'!$A$6:$A$105,0)),""))</f>
        <v/>
      </c>
      <c r="X133" s="51">
        <f>IF($W133="","",IFERROR($W133*INDEX('Settings'!$H$6:$H$7,MATCH(INDEX('Vehicles'!$H$6:$H$105,MATCH($D133,'Vehicles'!$A$6:$A$105,0)),'Settings'!$G$6:$G$7,0)),""))</f>
        <v/>
      </c>
      <c r="Y133" s="31">
        <f>IF($B133="","",IF(OR($K133="",$L133="",$M133="",$N133=""),"Incomplete",IF(AND($O133&gt;1,$P133&gt;1),"Over Weight &amp; Volume",IF($O133&gt;1,"Over Weight",IF($P133&gt;1,"Over Volume",IF($Q133&gt;='Settings'!$B$7,"Near Capacity","Within Capacity"))))))</f>
        <v/>
      </c>
      <c r="Z133" s="31">
        <f>IF($B133="","",IF(OR($T133="",$U133="",$V133=""),"Incomplete",IF($V133&gt;1,"Over Shift",IF($V133&gt;='Settings'!$B$8,"Near Shift Limit","Within Shift"))))</f>
        <v/>
      </c>
      <c r="AA133" s="31">
        <f>IF($B133="","",IF($F133="Canceled","Canceled",IF(OR($A133="",$C133="",$D133="",$E133="",$F133="",$G133="",$H133="",$I133="",$J133="",$K133="",$L133="",$U133="",IFERROR($U133=0,TRUE)),"Incomplete",IF(COUNTIF($B$6:$B$205,$B133)&gt;1,"Duplicate Route ID",IF(IFERROR(MATCH($D133,'Vehicles'!$A$6:$A$105,0),0)=0,"Vehicle Not Found",IF(IFERROR(INDEX('Vehicles'!$E$6:$E$105,MATCH($D133,'Vehicles'!$A$6:$A$105,0)),"No")&lt;&gt;"Yes","Inactive Vehicle",IF(AND(IFERROR($Q133&gt;1,FALSE),IFERROR($V133&gt;1,FALSE)),"Over Capacity &amp; Shift",IF(IFERROR($Q133&gt;1,FALSE),"Over Capacity",IF(IFERROR($V133&gt;1,FALSE),"Over Shift",IF(OR(IFERROR($Q133&gt;='Settings'!$B$7,FALSE),IFERROR($V133&gt;='Settings'!$B$8,FALSE)),"Review","Ready")))))))))))</f>
        <v/>
      </c>
      <c r="AB133" s="24" t="n"/>
    </row>
    <row r="134">
      <c r="A134" s="48" t="n"/>
      <c r="B134" s="23" t="n"/>
      <c r="C134" s="23" t="n"/>
      <c r="D134" s="23" t="n"/>
      <c r="E134" s="24" t="n"/>
      <c r="F134" s="23" t="n"/>
      <c r="G134" s="25" t="n"/>
      <c r="H134" s="25" t="n"/>
      <c r="I134" s="26" t="n"/>
      <c r="J134" s="49" t="n"/>
      <c r="K134" s="26" t="n"/>
      <c r="L134" s="26" t="n"/>
      <c r="M134" s="28">
        <f>IF($D134="","",IFERROR(INDEX('Vehicles'!$F$6:$F$105,MATCH($D134,'Vehicles'!$A$6:$A$105,0)),""))</f>
        <v/>
      </c>
      <c r="N134" s="28">
        <f>IF($D134="","",IFERROR(INDEX('Vehicles'!$G$6:$G$105,MATCH($D134,'Vehicles'!$A$6:$A$105,0)),""))</f>
        <v/>
      </c>
      <c r="O134" s="46">
        <f>IF(OR($K134="",$M134=""),"",IFERROR($K134/$M134,""))</f>
        <v/>
      </c>
      <c r="P134" s="46">
        <f>IF(OR($L134="",$N134=""),"",IFERROR($L134/$N134,""))</f>
        <v/>
      </c>
      <c r="Q134" s="46">
        <f>IF(OR($O134="",$P134=""),"",MAX($O134,$P134))</f>
        <v/>
      </c>
      <c r="R134" s="28">
        <f>IF(OR($M134="",$K134=""),"",$M134-$K134)</f>
        <v/>
      </c>
      <c r="S134" s="28">
        <f>IF(OR($N134="",$L134=""),"",$N134-$L134)</f>
        <v/>
      </c>
      <c r="T134" s="50">
        <f>IF(OR($I134="",$J134=""),"",IFERROR($J134/'Settings'!$B$5+$I134*'Settings'!$B$6/60,""))</f>
        <v/>
      </c>
      <c r="U134" s="50">
        <f>IF(OR($G134="",$H134=""),"",IFERROR(MOD($H134-$G134,1)*24,""))</f>
        <v/>
      </c>
      <c r="V134" s="46">
        <f>IF(OR($T134="",$U134=""),"",IFERROR($T134/$U134,""))</f>
        <v/>
      </c>
      <c r="W134" s="50">
        <f>IF(OR($J134="",$D134=""),"",IFERROR($J134/INDEX('Vehicles'!$I$6:$I$105,MATCH($D134,'Vehicles'!$A$6:$A$105,0)),""))</f>
        <v/>
      </c>
      <c r="X134" s="51">
        <f>IF($W134="","",IFERROR($W134*INDEX('Settings'!$H$6:$H$7,MATCH(INDEX('Vehicles'!$H$6:$H$105,MATCH($D134,'Vehicles'!$A$6:$A$105,0)),'Settings'!$G$6:$G$7,0)),""))</f>
        <v/>
      </c>
      <c r="Y134" s="31">
        <f>IF($B134="","",IF(OR($K134="",$L134="",$M134="",$N134=""),"Incomplete",IF(AND($O134&gt;1,$P134&gt;1),"Over Weight &amp; Volume",IF($O134&gt;1,"Over Weight",IF($P134&gt;1,"Over Volume",IF($Q134&gt;='Settings'!$B$7,"Near Capacity","Within Capacity"))))))</f>
        <v/>
      </c>
      <c r="Z134" s="31">
        <f>IF($B134="","",IF(OR($T134="",$U134="",$V134=""),"Incomplete",IF($V134&gt;1,"Over Shift",IF($V134&gt;='Settings'!$B$8,"Near Shift Limit","Within Shift"))))</f>
        <v/>
      </c>
      <c r="AA134" s="31">
        <f>IF($B134="","",IF($F134="Canceled","Canceled",IF(OR($A134="",$C134="",$D134="",$E134="",$F134="",$G134="",$H134="",$I134="",$J134="",$K134="",$L134="",$U134="",IFERROR($U134=0,TRUE)),"Incomplete",IF(COUNTIF($B$6:$B$205,$B134)&gt;1,"Duplicate Route ID",IF(IFERROR(MATCH($D134,'Vehicles'!$A$6:$A$105,0),0)=0,"Vehicle Not Found",IF(IFERROR(INDEX('Vehicles'!$E$6:$E$105,MATCH($D134,'Vehicles'!$A$6:$A$105,0)),"No")&lt;&gt;"Yes","Inactive Vehicle",IF(AND(IFERROR($Q134&gt;1,FALSE),IFERROR($V134&gt;1,FALSE)),"Over Capacity &amp; Shift",IF(IFERROR($Q134&gt;1,FALSE),"Over Capacity",IF(IFERROR($V134&gt;1,FALSE),"Over Shift",IF(OR(IFERROR($Q134&gt;='Settings'!$B$7,FALSE),IFERROR($V134&gt;='Settings'!$B$8,FALSE)),"Review","Ready")))))))))))</f>
        <v/>
      </c>
      <c r="AB134" s="24" t="n"/>
    </row>
    <row r="135">
      <c r="A135" s="48" t="n"/>
      <c r="B135" s="23" t="n"/>
      <c r="C135" s="23" t="n"/>
      <c r="D135" s="23" t="n"/>
      <c r="E135" s="24" t="n"/>
      <c r="F135" s="23" t="n"/>
      <c r="G135" s="25" t="n"/>
      <c r="H135" s="25" t="n"/>
      <c r="I135" s="26" t="n"/>
      <c r="J135" s="49" t="n"/>
      <c r="K135" s="26" t="n"/>
      <c r="L135" s="26" t="n"/>
      <c r="M135" s="28">
        <f>IF($D135="","",IFERROR(INDEX('Vehicles'!$F$6:$F$105,MATCH($D135,'Vehicles'!$A$6:$A$105,0)),""))</f>
        <v/>
      </c>
      <c r="N135" s="28">
        <f>IF($D135="","",IFERROR(INDEX('Vehicles'!$G$6:$G$105,MATCH($D135,'Vehicles'!$A$6:$A$105,0)),""))</f>
        <v/>
      </c>
      <c r="O135" s="46">
        <f>IF(OR($K135="",$M135=""),"",IFERROR($K135/$M135,""))</f>
        <v/>
      </c>
      <c r="P135" s="46">
        <f>IF(OR($L135="",$N135=""),"",IFERROR($L135/$N135,""))</f>
        <v/>
      </c>
      <c r="Q135" s="46">
        <f>IF(OR($O135="",$P135=""),"",MAX($O135,$P135))</f>
        <v/>
      </c>
      <c r="R135" s="28">
        <f>IF(OR($M135="",$K135=""),"",$M135-$K135)</f>
        <v/>
      </c>
      <c r="S135" s="28">
        <f>IF(OR($N135="",$L135=""),"",$N135-$L135)</f>
        <v/>
      </c>
      <c r="T135" s="50">
        <f>IF(OR($I135="",$J135=""),"",IFERROR($J135/'Settings'!$B$5+$I135*'Settings'!$B$6/60,""))</f>
        <v/>
      </c>
      <c r="U135" s="50">
        <f>IF(OR($G135="",$H135=""),"",IFERROR(MOD($H135-$G135,1)*24,""))</f>
        <v/>
      </c>
      <c r="V135" s="46">
        <f>IF(OR($T135="",$U135=""),"",IFERROR($T135/$U135,""))</f>
        <v/>
      </c>
      <c r="W135" s="50">
        <f>IF(OR($J135="",$D135=""),"",IFERROR($J135/INDEX('Vehicles'!$I$6:$I$105,MATCH($D135,'Vehicles'!$A$6:$A$105,0)),""))</f>
        <v/>
      </c>
      <c r="X135" s="51">
        <f>IF($W135="","",IFERROR($W135*INDEX('Settings'!$H$6:$H$7,MATCH(INDEX('Vehicles'!$H$6:$H$105,MATCH($D135,'Vehicles'!$A$6:$A$105,0)),'Settings'!$G$6:$G$7,0)),""))</f>
        <v/>
      </c>
      <c r="Y135" s="31">
        <f>IF($B135="","",IF(OR($K135="",$L135="",$M135="",$N135=""),"Incomplete",IF(AND($O135&gt;1,$P135&gt;1),"Over Weight &amp; Volume",IF($O135&gt;1,"Over Weight",IF($P135&gt;1,"Over Volume",IF($Q135&gt;='Settings'!$B$7,"Near Capacity","Within Capacity"))))))</f>
        <v/>
      </c>
      <c r="Z135" s="31">
        <f>IF($B135="","",IF(OR($T135="",$U135="",$V135=""),"Incomplete",IF($V135&gt;1,"Over Shift",IF($V135&gt;='Settings'!$B$8,"Near Shift Limit","Within Shift"))))</f>
        <v/>
      </c>
      <c r="AA135" s="31">
        <f>IF($B135="","",IF($F135="Canceled","Canceled",IF(OR($A135="",$C135="",$D135="",$E135="",$F135="",$G135="",$H135="",$I135="",$J135="",$K135="",$L135="",$U135="",IFERROR($U135=0,TRUE)),"Incomplete",IF(COUNTIF($B$6:$B$205,$B135)&gt;1,"Duplicate Route ID",IF(IFERROR(MATCH($D135,'Vehicles'!$A$6:$A$105,0),0)=0,"Vehicle Not Found",IF(IFERROR(INDEX('Vehicles'!$E$6:$E$105,MATCH($D135,'Vehicles'!$A$6:$A$105,0)),"No")&lt;&gt;"Yes","Inactive Vehicle",IF(AND(IFERROR($Q135&gt;1,FALSE),IFERROR($V135&gt;1,FALSE)),"Over Capacity &amp; Shift",IF(IFERROR($Q135&gt;1,FALSE),"Over Capacity",IF(IFERROR($V135&gt;1,FALSE),"Over Shift",IF(OR(IFERROR($Q135&gt;='Settings'!$B$7,FALSE),IFERROR($V135&gt;='Settings'!$B$8,FALSE)),"Review","Ready")))))))))))</f>
        <v/>
      </c>
      <c r="AB135" s="24" t="n"/>
    </row>
    <row r="136">
      <c r="A136" s="48" t="n"/>
      <c r="B136" s="23" t="n"/>
      <c r="C136" s="23" t="n"/>
      <c r="D136" s="23" t="n"/>
      <c r="E136" s="24" t="n"/>
      <c r="F136" s="23" t="n"/>
      <c r="G136" s="25" t="n"/>
      <c r="H136" s="25" t="n"/>
      <c r="I136" s="26" t="n"/>
      <c r="J136" s="49" t="n"/>
      <c r="K136" s="26" t="n"/>
      <c r="L136" s="26" t="n"/>
      <c r="M136" s="28">
        <f>IF($D136="","",IFERROR(INDEX('Vehicles'!$F$6:$F$105,MATCH($D136,'Vehicles'!$A$6:$A$105,0)),""))</f>
        <v/>
      </c>
      <c r="N136" s="28">
        <f>IF($D136="","",IFERROR(INDEX('Vehicles'!$G$6:$G$105,MATCH($D136,'Vehicles'!$A$6:$A$105,0)),""))</f>
        <v/>
      </c>
      <c r="O136" s="46">
        <f>IF(OR($K136="",$M136=""),"",IFERROR($K136/$M136,""))</f>
        <v/>
      </c>
      <c r="P136" s="46">
        <f>IF(OR($L136="",$N136=""),"",IFERROR($L136/$N136,""))</f>
        <v/>
      </c>
      <c r="Q136" s="46">
        <f>IF(OR($O136="",$P136=""),"",MAX($O136,$P136))</f>
        <v/>
      </c>
      <c r="R136" s="28">
        <f>IF(OR($M136="",$K136=""),"",$M136-$K136)</f>
        <v/>
      </c>
      <c r="S136" s="28">
        <f>IF(OR($N136="",$L136=""),"",$N136-$L136)</f>
        <v/>
      </c>
      <c r="T136" s="50">
        <f>IF(OR($I136="",$J136=""),"",IFERROR($J136/'Settings'!$B$5+$I136*'Settings'!$B$6/60,""))</f>
        <v/>
      </c>
      <c r="U136" s="50">
        <f>IF(OR($G136="",$H136=""),"",IFERROR(MOD($H136-$G136,1)*24,""))</f>
        <v/>
      </c>
      <c r="V136" s="46">
        <f>IF(OR($T136="",$U136=""),"",IFERROR($T136/$U136,""))</f>
        <v/>
      </c>
      <c r="W136" s="50">
        <f>IF(OR($J136="",$D136=""),"",IFERROR($J136/INDEX('Vehicles'!$I$6:$I$105,MATCH($D136,'Vehicles'!$A$6:$A$105,0)),""))</f>
        <v/>
      </c>
      <c r="X136" s="51">
        <f>IF($W136="","",IFERROR($W136*INDEX('Settings'!$H$6:$H$7,MATCH(INDEX('Vehicles'!$H$6:$H$105,MATCH($D136,'Vehicles'!$A$6:$A$105,0)),'Settings'!$G$6:$G$7,0)),""))</f>
        <v/>
      </c>
      <c r="Y136" s="31">
        <f>IF($B136="","",IF(OR($K136="",$L136="",$M136="",$N136=""),"Incomplete",IF(AND($O136&gt;1,$P136&gt;1),"Over Weight &amp; Volume",IF($O136&gt;1,"Over Weight",IF($P136&gt;1,"Over Volume",IF($Q136&gt;='Settings'!$B$7,"Near Capacity","Within Capacity"))))))</f>
        <v/>
      </c>
      <c r="Z136" s="31">
        <f>IF($B136="","",IF(OR($T136="",$U136="",$V136=""),"Incomplete",IF($V136&gt;1,"Over Shift",IF($V136&gt;='Settings'!$B$8,"Near Shift Limit","Within Shift"))))</f>
        <v/>
      </c>
      <c r="AA136" s="31">
        <f>IF($B136="","",IF($F136="Canceled","Canceled",IF(OR($A136="",$C136="",$D136="",$E136="",$F136="",$G136="",$H136="",$I136="",$J136="",$K136="",$L136="",$U136="",IFERROR($U136=0,TRUE)),"Incomplete",IF(COUNTIF($B$6:$B$205,$B136)&gt;1,"Duplicate Route ID",IF(IFERROR(MATCH($D136,'Vehicles'!$A$6:$A$105,0),0)=0,"Vehicle Not Found",IF(IFERROR(INDEX('Vehicles'!$E$6:$E$105,MATCH($D136,'Vehicles'!$A$6:$A$105,0)),"No")&lt;&gt;"Yes","Inactive Vehicle",IF(AND(IFERROR($Q136&gt;1,FALSE),IFERROR($V136&gt;1,FALSE)),"Over Capacity &amp; Shift",IF(IFERROR($Q136&gt;1,FALSE),"Over Capacity",IF(IFERROR($V136&gt;1,FALSE),"Over Shift",IF(OR(IFERROR($Q136&gt;='Settings'!$B$7,FALSE),IFERROR($V136&gt;='Settings'!$B$8,FALSE)),"Review","Ready")))))))))))</f>
        <v/>
      </c>
      <c r="AB136" s="24" t="n"/>
    </row>
    <row r="137">
      <c r="A137" s="48" t="n"/>
      <c r="B137" s="23" t="n"/>
      <c r="C137" s="23" t="n"/>
      <c r="D137" s="23" t="n"/>
      <c r="E137" s="24" t="n"/>
      <c r="F137" s="23" t="n"/>
      <c r="G137" s="25" t="n"/>
      <c r="H137" s="25" t="n"/>
      <c r="I137" s="26" t="n"/>
      <c r="J137" s="49" t="n"/>
      <c r="K137" s="26" t="n"/>
      <c r="L137" s="26" t="n"/>
      <c r="M137" s="28">
        <f>IF($D137="","",IFERROR(INDEX('Vehicles'!$F$6:$F$105,MATCH($D137,'Vehicles'!$A$6:$A$105,0)),""))</f>
        <v/>
      </c>
      <c r="N137" s="28">
        <f>IF($D137="","",IFERROR(INDEX('Vehicles'!$G$6:$G$105,MATCH($D137,'Vehicles'!$A$6:$A$105,0)),""))</f>
        <v/>
      </c>
      <c r="O137" s="46">
        <f>IF(OR($K137="",$M137=""),"",IFERROR($K137/$M137,""))</f>
        <v/>
      </c>
      <c r="P137" s="46">
        <f>IF(OR($L137="",$N137=""),"",IFERROR($L137/$N137,""))</f>
        <v/>
      </c>
      <c r="Q137" s="46">
        <f>IF(OR($O137="",$P137=""),"",MAX($O137,$P137))</f>
        <v/>
      </c>
      <c r="R137" s="28">
        <f>IF(OR($M137="",$K137=""),"",$M137-$K137)</f>
        <v/>
      </c>
      <c r="S137" s="28">
        <f>IF(OR($N137="",$L137=""),"",$N137-$L137)</f>
        <v/>
      </c>
      <c r="T137" s="50">
        <f>IF(OR($I137="",$J137=""),"",IFERROR($J137/'Settings'!$B$5+$I137*'Settings'!$B$6/60,""))</f>
        <v/>
      </c>
      <c r="U137" s="50">
        <f>IF(OR($G137="",$H137=""),"",IFERROR(MOD($H137-$G137,1)*24,""))</f>
        <v/>
      </c>
      <c r="V137" s="46">
        <f>IF(OR($T137="",$U137=""),"",IFERROR($T137/$U137,""))</f>
        <v/>
      </c>
      <c r="W137" s="50">
        <f>IF(OR($J137="",$D137=""),"",IFERROR($J137/INDEX('Vehicles'!$I$6:$I$105,MATCH($D137,'Vehicles'!$A$6:$A$105,0)),""))</f>
        <v/>
      </c>
      <c r="X137" s="51">
        <f>IF($W137="","",IFERROR($W137*INDEX('Settings'!$H$6:$H$7,MATCH(INDEX('Vehicles'!$H$6:$H$105,MATCH($D137,'Vehicles'!$A$6:$A$105,0)),'Settings'!$G$6:$G$7,0)),""))</f>
        <v/>
      </c>
      <c r="Y137" s="31">
        <f>IF($B137="","",IF(OR($K137="",$L137="",$M137="",$N137=""),"Incomplete",IF(AND($O137&gt;1,$P137&gt;1),"Over Weight &amp; Volume",IF($O137&gt;1,"Over Weight",IF($P137&gt;1,"Over Volume",IF($Q137&gt;='Settings'!$B$7,"Near Capacity","Within Capacity"))))))</f>
        <v/>
      </c>
      <c r="Z137" s="31">
        <f>IF($B137="","",IF(OR($T137="",$U137="",$V137=""),"Incomplete",IF($V137&gt;1,"Over Shift",IF($V137&gt;='Settings'!$B$8,"Near Shift Limit","Within Shift"))))</f>
        <v/>
      </c>
      <c r="AA137" s="31">
        <f>IF($B137="","",IF($F137="Canceled","Canceled",IF(OR($A137="",$C137="",$D137="",$E137="",$F137="",$G137="",$H137="",$I137="",$J137="",$K137="",$L137="",$U137="",IFERROR($U137=0,TRUE)),"Incomplete",IF(COUNTIF($B$6:$B$205,$B137)&gt;1,"Duplicate Route ID",IF(IFERROR(MATCH($D137,'Vehicles'!$A$6:$A$105,0),0)=0,"Vehicle Not Found",IF(IFERROR(INDEX('Vehicles'!$E$6:$E$105,MATCH($D137,'Vehicles'!$A$6:$A$105,0)),"No")&lt;&gt;"Yes","Inactive Vehicle",IF(AND(IFERROR($Q137&gt;1,FALSE),IFERROR($V137&gt;1,FALSE)),"Over Capacity &amp; Shift",IF(IFERROR($Q137&gt;1,FALSE),"Over Capacity",IF(IFERROR($V137&gt;1,FALSE),"Over Shift",IF(OR(IFERROR($Q137&gt;='Settings'!$B$7,FALSE),IFERROR($V137&gt;='Settings'!$B$8,FALSE)),"Review","Ready")))))))))))</f>
        <v/>
      </c>
      <c r="AB137" s="24" t="n"/>
    </row>
    <row r="138">
      <c r="A138" s="48" t="n"/>
      <c r="B138" s="23" t="n"/>
      <c r="C138" s="23" t="n"/>
      <c r="D138" s="23" t="n"/>
      <c r="E138" s="24" t="n"/>
      <c r="F138" s="23" t="n"/>
      <c r="G138" s="25" t="n"/>
      <c r="H138" s="25" t="n"/>
      <c r="I138" s="26" t="n"/>
      <c r="J138" s="49" t="n"/>
      <c r="K138" s="26" t="n"/>
      <c r="L138" s="26" t="n"/>
      <c r="M138" s="28">
        <f>IF($D138="","",IFERROR(INDEX('Vehicles'!$F$6:$F$105,MATCH($D138,'Vehicles'!$A$6:$A$105,0)),""))</f>
        <v/>
      </c>
      <c r="N138" s="28">
        <f>IF($D138="","",IFERROR(INDEX('Vehicles'!$G$6:$G$105,MATCH($D138,'Vehicles'!$A$6:$A$105,0)),""))</f>
        <v/>
      </c>
      <c r="O138" s="46">
        <f>IF(OR($K138="",$M138=""),"",IFERROR($K138/$M138,""))</f>
        <v/>
      </c>
      <c r="P138" s="46">
        <f>IF(OR($L138="",$N138=""),"",IFERROR($L138/$N138,""))</f>
        <v/>
      </c>
      <c r="Q138" s="46">
        <f>IF(OR($O138="",$P138=""),"",MAX($O138,$P138))</f>
        <v/>
      </c>
      <c r="R138" s="28">
        <f>IF(OR($M138="",$K138=""),"",$M138-$K138)</f>
        <v/>
      </c>
      <c r="S138" s="28">
        <f>IF(OR($N138="",$L138=""),"",$N138-$L138)</f>
        <v/>
      </c>
      <c r="T138" s="50">
        <f>IF(OR($I138="",$J138=""),"",IFERROR($J138/'Settings'!$B$5+$I138*'Settings'!$B$6/60,""))</f>
        <v/>
      </c>
      <c r="U138" s="50">
        <f>IF(OR($G138="",$H138=""),"",IFERROR(MOD($H138-$G138,1)*24,""))</f>
        <v/>
      </c>
      <c r="V138" s="46">
        <f>IF(OR($T138="",$U138=""),"",IFERROR($T138/$U138,""))</f>
        <v/>
      </c>
      <c r="W138" s="50">
        <f>IF(OR($J138="",$D138=""),"",IFERROR($J138/INDEX('Vehicles'!$I$6:$I$105,MATCH($D138,'Vehicles'!$A$6:$A$105,0)),""))</f>
        <v/>
      </c>
      <c r="X138" s="51">
        <f>IF($W138="","",IFERROR($W138*INDEX('Settings'!$H$6:$H$7,MATCH(INDEX('Vehicles'!$H$6:$H$105,MATCH($D138,'Vehicles'!$A$6:$A$105,0)),'Settings'!$G$6:$G$7,0)),""))</f>
        <v/>
      </c>
      <c r="Y138" s="31">
        <f>IF($B138="","",IF(OR($K138="",$L138="",$M138="",$N138=""),"Incomplete",IF(AND($O138&gt;1,$P138&gt;1),"Over Weight &amp; Volume",IF($O138&gt;1,"Over Weight",IF($P138&gt;1,"Over Volume",IF($Q138&gt;='Settings'!$B$7,"Near Capacity","Within Capacity"))))))</f>
        <v/>
      </c>
      <c r="Z138" s="31">
        <f>IF($B138="","",IF(OR($T138="",$U138="",$V138=""),"Incomplete",IF($V138&gt;1,"Over Shift",IF($V138&gt;='Settings'!$B$8,"Near Shift Limit","Within Shift"))))</f>
        <v/>
      </c>
      <c r="AA138" s="31">
        <f>IF($B138="","",IF($F138="Canceled","Canceled",IF(OR($A138="",$C138="",$D138="",$E138="",$F138="",$G138="",$H138="",$I138="",$J138="",$K138="",$L138="",$U138="",IFERROR($U138=0,TRUE)),"Incomplete",IF(COUNTIF($B$6:$B$205,$B138)&gt;1,"Duplicate Route ID",IF(IFERROR(MATCH($D138,'Vehicles'!$A$6:$A$105,0),0)=0,"Vehicle Not Found",IF(IFERROR(INDEX('Vehicles'!$E$6:$E$105,MATCH($D138,'Vehicles'!$A$6:$A$105,0)),"No")&lt;&gt;"Yes","Inactive Vehicle",IF(AND(IFERROR($Q138&gt;1,FALSE),IFERROR($V138&gt;1,FALSE)),"Over Capacity &amp; Shift",IF(IFERROR($Q138&gt;1,FALSE),"Over Capacity",IF(IFERROR($V138&gt;1,FALSE),"Over Shift",IF(OR(IFERROR($Q138&gt;='Settings'!$B$7,FALSE),IFERROR($V138&gt;='Settings'!$B$8,FALSE)),"Review","Ready")))))))))))</f>
        <v/>
      </c>
      <c r="AB138" s="24" t="n"/>
    </row>
    <row r="139">
      <c r="A139" s="48" t="n"/>
      <c r="B139" s="23" t="n"/>
      <c r="C139" s="23" t="n"/>
      <c r="D139" s="23" t="n"/>
      <c r="E139" s="24" t="n"/>
      <c r="F139" s="23" t="n"/>
      <c r="G139" s="25" t="n"/>
      <c r="H139" s="25" t="n"/>
      <c r="I139" s="26" t="n"/>
      <c r="J139" s="49" t="n"/>
      <c r="K139" s="26" t="n"/>
      <c r="L139" s="26" t="n"/>
      <c r="M139" s="28">
        <f>IF($D139="","",IFERROR(INDEX('Vehicles'!$F$6:$F$105,MATCH($D139,'Vehicles'!$A$6:$A$105,0)),""))</f>
        <v/>
      </c>
      <c r="N139" s="28">
        <f>IF($D139="","",IFERROR(INDEX('Vehicles'!$G$6:$G$105,MATCH($D139,'Vehicles'!$A$6:$A$105,0)),""))</f>
        <v/>
      </c>
      <c r="O139" s="46">
        <f>IF(OR($K139="",$M139=""),"",IFERROR($K139/$M139,""))</f>
        <v/>
      </c>
      <c r="P139" s="46">
        <f>IF(OR($L139="",$N139=""),"",IFERROR($L139/$N139,""))</f>
        <v/>
      </c>
      <c r="Q139" s="46">
        <f>IF(OR($O139="",$P139=""),"",MAX($O139,$P139))</f>
        <v/>
      </c>
      <c r="R139" s="28">
        <f>IF(OR($M139="",$K139=""),"",$M139-$K139)</f>
        <v/>
      </c>
      <c r="S139" s="28">
        <f>IF(OR($N139="",$L139=""),"",$N139-$L139)</f>
        <v/>
      </c>
      <c r="T139" s="50">
        <f>IF(OR($I139="",$J139=""),"",IFERROR($J139/'Settings'!$B$5+$I139*'Settings'!$B$6/60,""))</f>
        <v/>
      </c>
      <c r="U139" s="50">
        <f>IF(OR($G139="",$H139=""),"",IFERROR(MOD($H139-$G139,1)*24,""))</f>
        <v/>
      </c>
      <c r="V139" s="46">
        <f>IF(OR($T139="",$U139=""),"",IFERROR($T139/$U139,""))</f>
        <v/>
      </c>
      <c r="W139" s="50">
        <f>IF(OR($J139="",$D139=""),"",IFERROR($J139/INDEX('Vehicles'!$I$6:$I$105,MATCH($D139,'Vehicles'!$A$6:$A$105,0)),""))</f>
        <v/>
      </c>
      <c r="X139" s="51">
        <f>IF($W139="","",IFERROR($W139*INDEX('Settings'!$H$6:$H$7,MATCH(INDEX('Vehicles'!$H$6:$H$105,MATCH($D139,'Vehicles'!$A$6:$A$105,0)),'Settings'!$G$6:$G$7,0)),""))</f>
        <v/>
      </c>
      <c r="Y139" s="31">
        <f>IF($B139="","",IF(OR($K139="",$L139="",$M139="",$N139=""),"Incomplete",IF(AND($O139&gt;1,$P139&gt;1),"Over Weight &amp; Volume",IF($O139&gt;1,"Over Weight",IF($P139&gt;1,"Over Volume",IF($Q139&gt;='Settings'!$B$7,"Near Capacity","Within Capacity"))))))</f>
        <v/>
      </c>
      <c r="Z139" s="31">
        <f>IF($B139="","",IF(OR($T139="",$U139="",$V139=""),"Incomplete",IF($V139&gt;1,"Over Shift",IF($V139&gt;='Settings'!$B$8,"Near Shift Limit","Within Shift"))))</f>
        <v/>
      </c>
      <c r="AA139" s="31">
        <f>IF($B139="","",IF($F139="Canceled","Canceled",IF(OR($A139="",$C139="",$D139="",$E139="",$F139="",$G139="",$H139="",$I139="",$J139="",$K139="",$L139="",$U139="",IFERROR($U139=0,TRUE)),"Incomplete",IF(COUNTIF($B$6:$B$205,$B139)&gt;1,"Duplicate Route ID",IF(IFERROR(MATCH($D139,'Vehicles'!$A$6:$A$105,0),0)=0,"Vehicle Not Found",IF(IFERROR(INDEX('Vehicles'!$E$6:$E$105,MATCH($D139,'Vehicles'!$A$6:$A$105,0)),"No")&lt;&gt;"Yes","Inactive Vehicle",IF(AND(IFERROR($Q139&gt;1,FALSE),IFERROR($V139&gt;1,FALSE)),"Over Capacity &amp; Shift",IF(IFERROR($Q139&gt;1,FALSE),"Over Capacity",IF(IFERROR($V139&gt;1,FALSE),"Over Shift",IF(OR(IFERROR($Q139&gt;='Settings'!$B$7,FALSE),IFERROR($V139&gt;='Settings'!$B$8,FALSE)),"Review","Ready")))))))))))</f>
        <v/>
      </c>
      <c r="AB139" s="24" t="n"/>
    </row>
    <row r="140">
      <c r="A140" s="48" t="n"/>
      <c r="B140" s="23" t="n"/>
      <c r="C140" s="23" t="n"/>
      <c r="D140" s="23" t="n"/>
      <c r="E140" s="24" t="n"/>
      <c r="F140" s="23" t="n"/>
      <c r="G140" s="25" t="n"/>
      <c r="H140" s="25" t="n"/>
      <c r="I140" s="26" t="n"/>
      <c r="J140" s="49" t="n"/>
      <c r="K140" s="26" t="n"/>
      <c r="L140" s="26" t="n"/>
      <c r="M140" s="28">
        <f>IF($D140="","",IFERROR(INDEX('Vehicles'!$F$6:$F$105,MATCH($D140,'Vehicles'!$A$6:$A$105,0)),""))</f>
        <v/>
      </c>
      <c r="N140" s="28">
        <f>IF($D140="","",IFERROR(INDEX('Vehicles'!$G$6:$G$105,MATCH($D140,'Vehicles'!$A$6:$A$105,0)),""))</f>
        <v/>
      </c>
      <c r="O140" s="46">
        <f>IF(OR($K140="",$M140=""),"",IFERROR($K140/$M140,""))</f>
        <v/>
      </c>
      <c r="P140" s="46">
        <f>IF(OR($L140="",$N140=""),"",IFERROR($L140/$N140,""))</f>
        <v/>
      </c>
      <c r="Q140" s="46">
        <f>IF(OR($O140="",$P140=""),"",MAX($O140,$P140))</f>
        <v/>
      </c>
      <c r="R140" s="28">
        <f>IF(OR($M140="",$K140=""),"",$M140-$K140)</f>
        <v/>
      </c>
      <c r="S140" s="28">
        <f>IF(OR($N140="",$L140=""),"",$N140-$L140)</f>
        <v/>
      </c>
      <c r="T140" s="50">
        <f>IF(OR($I140="",$J140=""),"",IFERROR($J140/'Settings'!$B$5+$I140*'Settings'!$B$6/60,""))</f>
        <v/>
      </c>
      <c r="U140" s="50">
        <f>IF(OR($G140="",$H140=""),"",IFERROR(MOD($H140-$G140,1)*24,""))</f>
        <v/>
      </c>
      <c r="V140" s="46">
        <f>IF(OR($T140="",$U140=""),"",IFERROR($T140/$U140,""))</f>
        <v/>
      </c>
      <c r="W140" s="50">
        <f>IF(OR($J140="",$D140=""),"",IFERROR($J140/INDEX('Vehicles'!$I$6:$I$105,MATCH($D140,'Vehicles'!$A$6:$A$105,0)),""))</f>
        <v/>
      </c>
      <c r="X140" s="51">
        <f>IF($W140="","",IFERROR($W140*INDEX('Settings'!$H$6:$H$7,MATCH(INDEX('Vehicles'!$H$6:$H$105,MATCH($D140,'Vehicles'!$A$6:$A$105,0)),'Settings'!$G$6:$G$7,0)),""))</f>
        <v/>
      </c>
      <c r="Y140" s="31">
        <f>IF($B140="","",IF(OR($K140="",$L140="",$M140="",$N140=""),"Incomplete",IF(AND($O140&gt;1,$P140&gt;1),"Over Weight &amp; Volume",IF($O140&gt;1,"Over Weight",IF($P140&gt;1,"Over Volume",IF($Q140&gt;='Settings'!$B$7,"Near Capacity","Within Capacity"))))))</f>
        <v/>
      </c>
      <c r="Z140" s="31">
        <f>IF($B140="","",IF(OR($T140="",$U140="",$V140=""),"Incomplete",IF($V140&gt;1,"Over Shift",IF($V140&gt;='Settings'!$B$8,"Near Shift Limit","Within Shift"))))</f>
        <v/>
      </c>
      <c r="AA140" s="31">
        <f>IF($B140="","",IF($F140="Canceled","Canceled",IF(OR($A140="",$C140="",$D140="",$E140="",$F140="",$G140="",$H140="",$I140="",$J140="",$K140="",$L140="",$U140="",IFERROR($U140=0,TRUE)),"Incomplete",IF(COUNTIF($B$6:$B$205,$B140)&gt;1,"Duplicate Route ID",IF(IFERROR(MATCH($D140,'Vehicles'!$A$6:$A$105,0),0)=0,"Vehicle Not Found",IF(IFERROR(INDEX('Vehicles'!$E$6:$E$105,MATCH($D140,'Vehicles'!$A$6:$A$105,0)),"No")&lt;&gt;"Yes","Inactive Vehicle",IF(AND(IFERROR($Q140&gt;1,FALSE),IFERROR($V140&gt;1,FALSE)),"Over Capacity &amp; Shift",IF(IFERROR($Q140&gt;1,FALSE),"Over Capacity",IF(IFERROR($V140&gt;1,FALSE),"Over Shift",IF(OR(IFERROR($Q140&gt;='Settings'!$B$7,FALSE),IFERROR($V140&gt;='Settings'!$B$8,FALSE)),"Review","Ready")))))))))))</f>
        <v/>
      </c>
      <c r="AB140" s="24" t="n"/>
    </row>
    <row r="141">
      <c r="A141" s="48" t="n"/>
      <c r="B141" s="23" t="n"/>
      <c r="C141" s="23" t="n"/>
      <c r="D141" s="23" t="n"/>
      <c r="E141" s="24" t="n"/>
      <c r="F141" s="23" t="n"/>
      <c r="G141" s="25" t="n"/>
      <c r="H141" s="25" t="n"/>
      <c r="I141" s="26" t="n"/>
      <c r="J141" s="49" t="n"/>
      <c r="K141" s="26" t="n"/>
      <c r="L141" s="26" t="n"/>
      <c r="M141" s="28">
        <f>IF($D141="","",IFERROR(INDEX('Vehicles'!$F$6:$F$105,MATCH($D141,'Vehicles'!$A$6:$A$105,0)),""))</f>
        <v/>
      </c>
      <c r="N141" s="28">
        <f>IF($D141="","",IFERROR(INDEX('Vehicles'!$G$6:$G$105,MATCH($D141,'Vehicles'!$A$6:$A$105,0)),""))</f>
        <v/>
      </c>
      <c r="O141" s="46">
        <f>IF(OR($K141="",$M141=""),"",IFERROR($K141/$M141,""))</f>
        <v/>
      </c>
      <c r="P141" s="46">
        <f>IF(OR($L141="",$N141=""),"",IFERROR($L141/$N141,""))</f>
        <v/>
      </c>
      <c r="Q141" s="46">
        <f>IF(OR($O141="",$P141=""),"",MAX($O141,$P141))</f>
        <v/>
      </c>
      <c r="R141" s="28">
        <f>IF(OR($M141="",$K141=""),"",$M141-$K141)</f>
        <v/>
      </c>
      <c r="S141" s="28">
        <f>IF(OR($N141="",$L141=""),"",$N141-$L141)</f>
        <v/>
      </c>
      <c r="T141" s="50">
        <f>IF(OR($I141="",$J141=""),"",IFERROR($J141/'Settings'!$B$5+$I141*'Settings'!$B$6/60,""))</f>
        <v/>
      </c>
      <c r="U141" s="50">
        <f>IF(OR($G141="",$H141=""),"",IFERROR(MOD($H141-$G141,1)*24,""))</f>
        <v/>
      </c>
      <c r="V141" s="46">
        <f>IF(OR($T141="",$U141=""),"",IFERROR($T141/$U141,""))</f>
        <v/>
      </c>
      <c r="W141" s="50">
        <f>IF(OR($J141="",$D141=""),"",IFERROR($J141/INDEX('Vehicles'!$I$6:$I$105,MATCH($D141,'Vehicles'!$A$6:$A$105,0)),""))</f>
        <v/>
      </c>
      <c r="X141" s="51">
        <f>IF($W141="","",IFERROR($W141*INDEX('Settings'!$H$6:$H$7,MATCH(INDEX('Vehicles'!$H$6:$H$105,MATCH($D141,'Vehicles'!$A$6:$A$105,0)),'Settings'!$G$6:$G$7,0)),""))</f>
        <v/>
      </c>
      <c r="Y141" s="31">
        <f>IF($B141="","",IF(OR($K141="",$L141="",$M141="",$N141=""),"Incomplete",IF(AND($O141&gt;1,$P141&gt;1),"Over Weight &amp; Volume",IF($O141&gt;1,"Over Weight",IF($P141&gt;1,"Over Volume",IF($Q141&gt;='Settings'!$B$7,"Near Capacity","Within Capacity"))))))</f>
        <v/>
      </c>
      <c r="Z141" s="31">
        <f>IF($B141="","",IF(OR($T141="",$U141="",$V141=""),"Incomplete",IF($V141&gt;1,"Over Shift",IF($V141&gt;='Settings'!$B$8,"Near Shift Limit","Within Shift"))))</f>
        <v/>
      </c>
      <c r="AA141" s="31">
        <f>IF($B141="","",IF($F141="Canceled","Canceled",IF(OR($A141="",$C141="",$D141="",$E141="",$F141="",$G141="",$H141="",$I141="",$J141="",$K141="",$L141="",$U141="",IFERROR($U141=0,TRUE)),"Incomplete",IF(COUNTIF($B$6:$B$205,$B141)&gt;1,"Duplicate Route ID",IF(IFERROR(MATCH($D141,'Vehicles'!$A$6:$A$105,0),0)=0,"Vehicle Not Found",IF(IFERROR(INDEX('Vehicles'!$E$6:$E$105,MATCH($D141,'Vehicles'!$A$6:$A$105,0)),"No")&lt;&gt;"Yes","Inactive Vehicle",IF(AND(IFERROR($Q141&gt;1,FALSE),IFERROR($V141&gt;1,FALSE)),"Over Capacity &amp; Shift",IF(IFERROR($Q141&gt;1,FALSE),"Over Capacity",IF(IFERROR($V141&gt;1,FALSE),"Over Shift",IF(OR(IFERROR($Q141&gt;='Settings'!$B$7,FALSE),IFERROR($V141&gt;='Settings'!$B$8,FALSE)),"Review","Ready")))))))))))</f>
        <v/>
      </c>
      <c r="AB141" s="24" t="n"/>
    </row>
    <row r="142">
      <c r="A142" s="48" t="n"/>
      <c r="B142" s="23" t="n"/>
      <c r="C142" s="23" t="n"/>
      <c r="D142" s="23" t="n"/>
      <c r="E142" s="24" t="n"/>
      <c r="F142" s="23" t="n"/>
      <c r="G142" s="25" t="n"/>
      <c r="H142" s="25" t="n"/>
      <c r="I142" s="26" t="n"/>
      <c r="J142" s="49" t="n"/>
      <c r="K142" s="26" t="n"/>
      <c r="L142" s="26" t="n"/>
      <c r="M142" s="28">
        <f>IF($D142="","",IFERROR(INDEX('Vehicles'!$F$6:$F$105,MATCH($D142,'Vehicles'!$A$6:$A$105,0)),""))</f>
        <v/>
      </c>
      <c r="N142" s="28">
        <f>IF($D142="","",IFERROR(INDEX('Vehicles'!$G$6:$G$105,MATCH($D142,'Vehicles'!$A$6:$A$105,0)),""))</f>
        <v/>
      </c>
      <c r="O142" s="46">
        <f>IF(OR($K142="",$M142=""),"",IFERROR($K142/$M142,""))</f>
        <v/>
      </c>
      <c r="P142" s="46">
        <f>IF(OR($L142="",$N142=""),"",IFERROR($L142/$N142,""))</f>
        <v/>
      </c>
      <c r="Q142" s="46">
        <f>IF(OR($O142="",$P142=""),"",MAX($O142,$P142))</f>
        <v/>
      </c>
      <c r="R142" s="28">
        <f>IF(OR($M142="",$K142=""),"",$M142-$K142)</f>
        <v/>
      </c>
      <c r="S142" s="28">
        <f>IF(OR($N142="",$L142=""),"",$N142-$L142)</f>
        <v/>
      </c>
      <c r="T142" s="50">
        <f>IF(OR($I142="",$J142=""),"",IFERROR($J142/'Settings'!$B$5+$I142*'Settings'!$B$6/60,""))</f>
        <v/>
      </c>
      <c r="U142" s="50">
        <f>IF(OR($G142="",$H142=""),"",IFERROR(MOD($H142-$G142,1)*24,""))</f>
        <v/>
      </c>
      <c r="V142" s="46">
        <f>IF(OR($T142="",$U142=""),"",IFERROR($T142/$U142,""))</f>
        <v/>
      </c>
      <c r="W142" s="50">
        <f>IF(OR($J142="",$D142=""),"",IFERROR($J142/INDEX('Vehicles'!$I$6:$I$105,MATCH($D142,'Vehicles'!$A$6:$A$105,0)),""))</f>
        <v/>
      </c>
      <c r="X142" s="51">
        <f>IF($W142="","",IFERROR($W142*INDEX('Settings'!$H$6:$H$7,MATCH(INDEX('Vehicles'!$H$6:$H$105,MATCH($D142,'Vehicles'!$A$6:$A$105,0)),'Settings'!$G$6:$G$7,0)),""))</f>
        <v/>
      </c>
      <c r="Y142" s="31">
        <f>IF($B142="","",IF(OR($K142="",$L142="",$M142="",$N142=""),"Incomplete",IF(AND($O142&gt;1,$P142&gt;1),"Over Weight &amp; Volume",IF($O142&gt;1,"Over Weight",IF($P142&gt;1,"Over Volume",IF($Q142&gt;='Settings'!$B$7,"Near Capacity","Within Capacity"))))))</f>
        <v/>
      </c>
      <c r="Z142" s="31">
        <f>IF($B142="","",IF(OR($T142="",$U142="",$V142=""),"Incomplete",IF($V142&gt;1,"Over Shift",IF($V142&gt;='Settings'!$B$8,"Near Shift Limit","Within Shift"))))</f>
        <v/>
      </c>
      <c r="AA142" s="31">
        <f>IF($B142="","",IF($F142="Canceled","Canceled",IF(OR($A142="",$C142="",$D142="",$E142="",$F142="",$G142="",$H142="",$I142="",$J142="",$K142="",$L142="",$U142="",IFERROR($U142=0,TRUE)),"Incomplete",IF(COUNTIF($B$6:$B$205,$B142)&gt;1,"Duplicate Route ID",IF(IFERROR(MATCH($D142,'Vehicles'!$A$6:$A$105,0),0)=0,"Vehicle Not Found",IF(IFERROR(INDEX('Vehicles'!$E$6:$E$105,MATCH($D142,'Vehicles'!$A$6:$A$105,0)),"No")&lt;&gt;"Yes","Inactive Vehicle",IF(AND(IFERROR($Q142&gt;1,FALSE),IFERROR($V142&gt;1,FALSE)),"Over Capacity &amp; Shift",IF(IFERROR($Q142&gt;1,FALSE),"Over Capacity",IF(IFERROR($V142&gt;1,FALSE),"Over Shift",IF(OR(IFERROR($Q142&gt;='Settings'!$B$7,FALSE),IFERROR($V142&gt;='Settings'!$B$8,FALSE)),"Review","Ready")))))))))))</f>
        <v/>
      </c>
      <c r="AB142" s="24" t="n"/>
    </row>
    <row r="143">
      <c r="A143" s="48" t="n"/>
      <c r="B143" s="23" t="n"/>
      <c r="C143" s="23" t="n"/>
      <c r="D143" s="23" t="n"/>
      <c r="E143" s="24" t="n"/>
      <c r="F143" s="23" t="n"/>
      <c r="G143" s="25" t="n"/>
      <c r="H143" s="25" t="n"/>
      <c r="I143" s="26" t="n"/>
      <c r="J143" s="49" t="n"/>
      <c r="K143" s="26" t="n"/>
      <c r="L143" s="26" t="n"/>
      <c r="M143" s="28">
        <f>IF($D143="","",IFERROR(INDEX('Vehicles'!$F$6:$F$105,MATCH($D143,'Vehicles'!$A$6:$A$105,0)),""))</f>
        <v/>
      </c>
      <c r="N143" s="28">
        <f>IF($D143="","",IFERROR(INDEX('Vehicles'!$G$6:$G$105,MATCH($D143,'Vehicles'!$A$6:$A$105,0)),""))</f>
        <v/>
      </c>
      <c r="O143" s="46">
        <f>IF(OR($K143="",$M143=""),"",IFERROR($K143/$M143,""))</f>
        <v/>
      </c>
      <c r="P143" s="46">
        <f>IF(OR($L143="",$N143=""),"",IFERROR($L143/$N143,""))</f>
        <v/>
      </c>
      <c r="Q143" s="46">
        <f>IF(OR($O143="",$P143=""),"",MAX($O143,$P143))</f>
        <v/>
      </c>
      <c r="R143" s="28">
        <f>IF(OR($M143="",$K143=""),"",$M143-$K143)</f>
        <v/>
      </c>
      <c r="S143" s="28">
        <f>IF(OR($N143="",$L143=""),"",$N143-$L143)</f>
        <v/>
      </c>
      <c r="T143" s="50">
        <f>IF(OR($I143="",$J143=""),"",IFERROR($J143/'Settings'!$B$5+$I143*'Settings'!$B$6/60,""))</f>
        <v/>
      </c>
      <c r="U143" s="50">
        <f>IF(OR($G143="",$H143=""),"",IFERROR(MOD($H143-$G143,1)*24,""))</f>
        <v/>
      </c>
      <c r="V143" s="46">
        <f>IF(OR($T143="",$U143=""),"",IFERROR($T143/$U143,""))</f>
        <v/>
      </c>
      <c r="W143" s="50">
        <f>IF(OR($J143="",$D143=""),"",IFERROR($J143/INDEX('Vehicles'!$I$6:$I$105,MATCH($D143,'Vehicles'!$A$6:$A$105,0)),""))</f>
        <v/>
      </c>
      <c r="X143" s="51">
        <f>IF($W143="","",IFERROR($W143*INDEX('Settings'!$H$6:$H$7,MATCH(INDEX('Vehicles'!$H$6:$H$105,MATCH($D143,'Vehicles'!$A$6:$A$105,0)),'Settings'!$G$6:$G$7,0)),""))</f>
        <v/>
      </c>
      <c r="Y143" s="31">
        <f>IF($B143="","",IF(OR($K143="",$L143="",$M143="",$N143=""),"Incomplete",IF(AND($O143&gt;1,$P143&gt;1),"Over Weight &amp; Volume",IF($O143&gt;1,"Over Weight",IF($P143&gt;1,"Over Volume",IF($Q143&gt;='Settings'!$B$7,"Near Capacity","Within Capacity"))))))</f>
        <v/>
      </c>
      <c r="Z143" s="31">
        <f>IF($B143="","",IF(OR($T143="",$U143="",$V143=""),"Incomplete",IF($V143&gt;1,"Over Shift",IF($V143&gt;='Settings'!$B$8,"Near Shift Limit","Within Shift"))))</f>
        <v/>
      </c>
      <c r="AA143" s="31">
        <f>IF($B143="","",IF($F143="Canceled","Canceled",IF(OR($A143="",$C143="",$D143="",$E143="",$F143="",$G143="",$H143="",$I143="",$J143="",$K143="",$L143="",$U143="",IFERROR($U143=0,TRUE)),"Incomplete",IF(COUNTIF($B$6:$B$205,$B143)&gt;1,"Duplicate Route ID",IF(IFERROR(MATCH($D143,'Vehicles'!$A$6:$A$105,0),0)=0,"Vehicle Not Found",IF(IFERROR(INDEX('Vehicles'!$E$6:$E$105,MATCH($D143,'Vehicles'!$A$6:$A$105,0)),"No")&lt;&gt;"Yes","Inactive Vehicle",IF(AND(IFERROR($Q143&gt;1,FALSE),IFERROR($V143&gt;1,FALSE)),"Over Capacity &amp; Shift",IF(IFERROR($Q143&gt;1,FALSE),"Over Capacity",IF(IFERROR($V143&gt;1,FALSE),"Over Shift",IF(OR(IFERROR($Q143&gt;='Settings'!$B$7,FALSE),IFERROR($V143&gt;='Settings'!$B$8,FALSE)),"Review","Ready")))))))))))</f>
        <v/>
      </c>
      <c r="AB143" s="24" t="n"/>
    </row>
    <row r="144">
      <c r="A144" s="48" t="n"/>
      <c r="B144" s="23" t="n"/>
      <c r="C144" s="23" t="n"/>
      <c r="D144" s="23" t="n"/>
      <c r="E144" s="24" t="n"/>
      <c r="F144" s="23" t="n"/>
      <c r="G144" s="25" t="n"/>
      <c r="H144" s="25" t="n"/>
      <c r="I144" s="26" t="n"/>
      <c r="J144" s="49" t="n"/>
      <c r="K144" s="26" t="n"/>
      <c r="L144" s="26" t="n"/>
      <c r="M144" s="28">
        <f>IF($D144="","",IFERROR(INDEX('Vehicles'!$F$6:$F$105,MATCH($D144,'Vehicles'!$A$6:$A$105,0)),""))</f>
        <v/>
      </c>
      <c r="N144" s="28">
        <f>IF($D144="","",IFERROR(INDEX('Vehicles'!$G$6:$G$105,MATCH($D144,'Vehicles'!$A$6:$A$105,0)),""))</f>
        <v/>
      </c>
      <c r="O144" s="46">
        <f>IF(OR($K144="",$M144=""),"",IFERROR($K144/$M144,""))</f>
        <v/>
      </c>
      <c r="P144" s="46">
        <f>IF(OR($L144="",$N144=""),"",IFERROR($L144/$N144,""))</f>
        <v/>
      </c>
      <c r="Q144" s="46">
        <f>IF(OR($O144="",$P144=""),"",MAX($O144,$P144))</f>
        <v/>
      </c>
      <c r="R144" s="28">
        <f>IF(OR($M144="",$K144=""),"",$M144-$K144)</f>
        <v/>
      </c>
      <c r="S144" s="28">
        <f>IF(OR($N144="",$L144=""),"",$N144-$L144)</f>
        <v/>
      </c>
      <c r="T144" s="50">
        <f>IF(OR($I144="",$J144=""),"",IFERROR($J144/'Settings'!$B$5+$I144*'Settings'!$B$6/60,""))</f>
        <v/>
      </c>
      <c r="U144" s="50">
        <f>IF(OR($G144="",$H144=""),"",IFERROR(MOD($H144-$G144,1)*24,""))</f>
        <v/>
      </c>
      <c r="V144" s="46">
        <f>IF(OR($T144="",$U144=""),"",IFERROR($T144/$U144,""))</f>
        <v/>
      </c>
      <c r="W144" s="50">
        <f>IF(OR($J144="",$D144=""),"",IFERROR($J144/INDEX('Vehicles'!$I$6:$I$105,MATCH($D144,'Vehicles'!$A$6:$A$105,0)),""))</f>
        <v/>
      </c>
      <c r="X144" s="51">
        <f>IF($W144="","",IFERROR($W144*INDEX('Settings'!$H$6:$H$7,MATCH(INDEX('Vehicles'!$H$6:$H$105,MATCH($D144,'Vehicles'!$A$6:$A$105,0)),'Settings'!$G$6:$G$7,0)),""))</f>
        <v/>
      </c>
      <c r="Y144" s="31">
        <f>IF($B144="","",IF(OR($K144="",$L144="",$M144="",$N144=""),"Incomplete",IF(AND($O144&gt;1,$P144&gt;1),"Over Weight &amp; Volume",IF($O144&gt;1,"Over Weight",IF($P144&gt;1,"Over Volume",IF($Q144&gt;='Settings'!$B$7,"Near Capacity","Within Capacity"))))))</f>
        <v/>
      </c>
      <c r="Z144" s="31">
        <f>IF($B144="","",IF(OR($T144="",$U144="",$V144=""),"Incomplete",IF($V144&gt;1,"Over Shift",IF($V144&gt;='Settings'!$B$8,"Near Shift Limit","Within Shift"))))</f>
        <v/>
      </c>
      <c r="AA144" s="31">
        <f>IF($B144="","",IF($F144="Canceled","Canceled",IF(OR($A144="",$C144="",$D144="",$E144="",$F144="",$G144="",$H144="",$I144="",$J144="",$K144="",$L144="",$U144="",IFERROR($U144=0,TRUE)),"Incomplete",IF(COUNTIF($B$6:$B$205,$B144)&gt;1,"Duplicate Route ID",IF(IFERROR(MATCH($D144,'Vehicles'!$A$6:$A$105,0),0)=0,"Vehicle Not Found",IF(IFERROR(INDEX('Vehicles'!$E$6:$E$105,MATCH($D144,'Vehicles'!$A$6:$A$105,0)),"No")&lt;&gt;"Yes","Inactive Vehicle",IF(AND(IFERROR($Q144&gt;1,FALSE),IFERROR($V144&gt;1,FALSE)),"Over Capacity &amp; Shift",IF(IFERROR($Q144&gt;1,FALSE),"Over Capacity",IF(IFERROR($V144&gt;1,FALSE),"Over Shift",IF(OR(IFERROR($Q144&gt;='Settings'!$B$7,FALSE),IFERROR($V144&gt;='Settings'!$B$8,FALSE)),"Review","Ready")))))))))))</f>
        <v/>
      </c>
      <c r="AB144" s="24" t="n"/>
    </row>
    <row r="145">
      <c r="A145" s="48" t="n"/>
      <c r="B145" s="23" t="n"/>
      <c r="C145" s="23" t="n"/>
      <c r="D145" s="23" t="n"/>
      <c r="E145" s="24" t="n"/>
      <c r="F145" s="23" t="n"/>
      <c r="G145" s="25" t="n"/>
      <c r="H145" s="25" t="n"/>
      <c r="I145" s="26" t="n"/>
      <c r="J145" s="49" t="n"/>
      <c r="K145" s="26" t="n"/>
      <c r="L145" s="26" t="n"/>
      <c r="M145" s="28">
        <f>IF($D145="","",IFERROR(INDEX('Vehicles'!$F$6:$F$105,MATCH($D145,'Vehicles'!$A$6:$A$105,0)),""))</f>
        <v/>
      </c>
      <c r="N145" s="28">
        <f>IF($D145="","",IFERROR(INDEX('Vehicles'!$G$6:$G$105,MATCH($D145,'Vehicles'!$A$6:$A$105,0)),""))</f>
        <v/>
      </c>
      <c r="O145" s="46">
        <f>IF(OR($K145="",$M145=""),"",IFERROR($K145/$M145,""))</f>
        <v/>
      </c>
      <c r="P145" s="46">
        <f>IF(OR($L145="",$N145=""),"",IFERROR($L145/$N145,""))</f>
        <v/>
      </c>
      <c r="Q145" s="46">
        <f>IF(OR($O145="",$P145=""),"",MAX($O145,$P145))</f>
        <v/>
      </c>
      <c r="R145" s="28">
        <f>IF(OR($M145="",$K145=""),"",$M145-$K145)</f>
        <v/>
      </c>
      <c r="S145" s="28">
        <f>IF(OR($N145="",$L145=""),"",$N145-$L145)</f>
        <v/>
      </c>
      <c r="T145" s="50">
        <f>IF(OR($I145="",$J145=""),"",IFERROR($J145/'Settings'!$B$5+$I145*'Settings'!$B$6/60,""))</f>
        <v/>
      </c>
      <c r="U145" s="50">
        <f>IF(OR($G145="",$H145=""),"",IFERROR(MOD($H145-$G145,1)*24,""))</f>
        <v/>
      </c>
      <c r="V145" s="46">
        <f>IF(OR($T145="",$U145=""),"",IFERROR($T145/$U145,""))</f>
        <v/>
      </c>
      <c r="W145" s="50">
        <f>IF(OR($J145="",$D145=""),"",IFERROR($J145/INDEX('Vehicles'!$I$6:$I$105,MATCH($D145,'Vehicles'!$A$6:$A$105,0)),""))</f>
        <v/>
      </c>
      <c r="X145" s="51">
        <f>IF($W145="","",IFERROR($W145*INDEX('Settings'!$H$6:$H$7,MATCH(INDEX('Vehicles'!$H$6:$H$105,MATCH($D145,'Vehicles'!$A$6:$A$105,0)),'Settings'!$G$6:$G$7,0)),""))</f>
        <v/>
      </c>
      <c r="Y145" s="31">
        <f>IF($B145="","",IF(OR($K145="",$L145="",$M145="",$N145=""),"Incomplete",IF(AND($O145&gt;1,$P145&gt;1),"Over Weight &amp; Volume",IF($O145&gt;1,"Over Weight",IF($P145&gt;1,"Over Volume",IF($Q145&gt;='Settings'!$B$7,"Near Capacity","Within Capacity"))))))</f>
        <v/>
      </c>
      <c r="Z145" s="31">
        <f>IF($B145="","",IF(OR($T145="",$U145="",$V145=""),"Incomplete",IF($V145&gt;1,"Over Shift",IF($V145&gt;='Settings'!$B$8,"Near Shift Limit","Within Shift"))))</f>
        <v/>
      </c>
      <c r="AA145" s="31">
        <f>IF($B145="","",IF($F145="Canceled","Canceled",IF(OR($A145="",$C145="",$D145="",$E145="",$F145="",$G145="",$H145="",$I145="",$J145="",$K145="",$L145="",$U145="",IFERROR($U145=0,TRUE)),"Incomplete",IF(COUNTIF($B$6:$B$205,$B145)&gt;1,"Duplicate Route ID",IF(IFERROR(MATCH($D145,'Vehicles'!$A$6:$A$105,0),0)=0,"Vehicle Not Found",IF(IFERROR(INDEX('Vehicles'!$E$6:$E$105,MATCH($D145,'Vehicles'!$A$6:$A$105,0)),"No")&lt;&gt;"Yes","Inactive Vehicle",IF(AND(IFERROR($Q145&gt;1,FALSE),IFERROR($V145&gt;1,FALSE)),"Over Capacity &amp; Shift",IF(IFERROR($Q145&gt;1,FALSE),"Over Capacity",IF(IFERROR($V145&gt;1,FALSE),"Over Shift",IF(OR(IFERROR($Q145&gt;='Settings'!$B$7,FALSE),IFERROR($V145&gt;='Settings'!$B$8,FALSE)),"Review","Ready")))))))))))</f>
        <v/>
      </c>
      <c r="AB145" s="24" t="n"/>
    </row>
    <row r="146">
      <c r="A146" s="48" t="n"/>
      <c r="B146" s="23" t="n"/>
      <c r="C146" s="23" t="n"/>
      <c r="D146" s="23" t="n"/>
      <c r="E146" s="24" t="n"/>
      <c r="F146" s="23" t="n"/>
      <c r="G146" s="25" t="n"/>
      <c r="H146" s="25" t="n"/>
      <c r="I146" s="26" t="n"/>
      <c r="J146" s="49" t="n"/>
      <c r="K146" s="26" t="n"/>
      <c r="L146" s="26" t="n"/>
      <c r="M146" s="28">
        <f>IF($D146="","",IFERROR(INDEX('Vehicles'!$F$6:$F$105,MATCH($D146,'Vehicles'!$A$6:$A$105,0)),""))</f>
        <v/>
      </c>
      <c r="N146" s="28">
        <f>IF($D146="","",IFERROR(INDEX('Vehicles'!$G$6:$G$105,MATCH($D146,'Vehicles'!$A$6:$A$105,0)),""))</f>
        <v/>
      </c>
      <c r="O146" s="46">
        <f>IF(OR($K146="",$M146=""),"",IFERROR($K146/$M146,""))</f>
        <v/>
      </c>
      <c r="P146" s="46">
        <f>IF(OR($L146="",$N146=""),"",IFERROR($L146/$N146,""))</f>
        <v/>
      </c>
      <c r="Q146" s="46">
        <f>IF(OR($O146="",$P146=""),"",MAX($O146,$P146))</f>
        <v/>
      </c>
      <c r="R146" s="28">
        <f>IF(OR($M146="",$K146=""),"",$M146-$K146)</f>
        <v/>
      </c>
      <c r="S146" s="28">
        <f>IF(OR($N146="",$L146=""),"",$N146-$L146)</f>
        <v/>
      </c>
      <c r="T146" s="50">
        <f>IF(OR($I146="",$J146=""),"",IFERROR($J146/'Settings'!$B$5+$I146*'Settings'!$B$6/60,""))</f>
        <v/>
      </c>
      <c r="U146" s="50">
        <f>IF(OR($G146="",$H146=""),"",IFERROR(MOD($H146-$G146,1)*24,""))</f>
        <v/>
      </c>
      <c r="V146" s="46">
        <f>IF(OR($T146="",$U146=""),"",IFERROR($T146/$U146,""))</f>
        <v/>
      </c>
      <c r="W146" s="50">
        <f>IF(OR($J146="",$D146=""),"",IFERROR($J146/INDEX('Vehicles'!$I$6:$I$105,MATCH($D146,'Vehicles'!$A$6:$A$105,0)),""))</f>
        <v/>
      </c>
      <c r="X146" s="51">
        <f>IF($W146="","",IFERROR($W146*INDEX('Settings'!$H$6:$H$7,MATCH(INDEX('Vehicles'!$H$6:$H$105,MATCH($D146,'Vehicles'!$A$6:$A$105,0)),'Settings'!$G$6:$G$7,0)),""))</f>
        <v/>
      </c>
      <c r="Y146" s="31">
        <f>IF($B146="","",IF(OR($K146="",$L146="",$M146="",$N146=""),"Incomplete",IF(AND($O146&gt;1,$P146&gt;1),"Over Weight &amp; Volume",IF($O146&gt;1,"Over Weight",IF($P146&gt;1,"Over Volume",IF($Q146&gt;='Settings'!$B$7,"Near Capacity","Within Capacity"))))))</f>
        <v/>
      </c>
      <c r="Z146" s="31">
        <f>IF($B146="","",IF(OR($T146="",$U146="",$V146=""),"Incomplete",IF($V146&gt;1,"Over Shift",IF($V146&gt;='Settings'!$B$8,"Near Shift Limit","Within Shift"))))</f>
        <v/>
      </c>
      <c r="AA146" s="31">
        <f>IF($B146="","",IF($F146="Canceled","Canceled",IF(OR($A146="",$C146="",$D146="",$E146="",$F146="",$G146="",$H146="",$I146="",$J146="",$K146="",$L146="",$U146="",IFERROR($U146=0,TRUE)),"Incomplete",IF(COUNTIF($B$6:$B$205,$B146)&gt;1,"Duplicate Route ID",IF(IFERROR(MATCH($D146,'Vehicles'!$A$6:$A$105,0),0)=0,"Vehicle Not Found",IF(IFERROR(INDEX('Vehicles'!$E$6:$E$105,MATCH($D146,'Vehicles'!$A$6:$A$105,0)),"No")&lt;&gt;"Yes","Inactive Vehicle",IF(AND(IFERROR($Q146&gt;1,FALSE),IFERROR($V146&gt;1,FALSE)),"Over Capacity &amp; Shift",IF(IFERROR($Q146&gt;1,FALSE),"Over Capacity",IF(IFERROR($V146&gt;1,FALSE),"Over Shift",IF(OR(IFERROR($Q146&gt;='Settings'!$B$7,FALSE),IFERROR($V146&gt;='Settings'!$B$8,FALSE)),"Review","Ready")))))))))))</f>
        <v/>
      </c>
      <c r="AB146" s="24" t="n"/>
    </row>
    <row r="147">
      <c r="A147" s="48" t="n"/>
      <c r="B147" s="23" t="n"/>
      <c r="C147" s="23" t="n"/>
      <c r="D147" s="23" t="n"/>
      <c r="E147" s="24" t="n"/>
      <c r="F147" s="23" t="n"/>
      <c r="G147" s="25" t="n"/>
      <c r="H147" s="25" t="n"/>
      <c r="I147" s="26" t="n"/>
      <c r="J147" s="49" t="n"/>
      <c r="K147" s="26" t="n"/>
      <c r="L147" s="26" t="n"/>
      <c r="M147" s="28">
        <f>IF($D147="","",IFERROR(INDEX('Vehicles'!$F$6:$F$105,MATCH($D147,'Vehicles'!$A$6:$A$105,0)),""))</f>
        <v/>
      </c>
      <c r="N147" s="28">
        <f>IF($D147="","",IFERROR(INDEX('Vehicles'!$G$6:$G$105,MATCH($D147,'Vehicles'!$A$6:$A$105,0)),""))</f>
        <v/>
      </c>
      <c r="O147" s="46">
        <f>IF(OR($K147="",$M147=""),"",IFERROR($K147/$M147,""))</f>
        <v/>
      </c>
      <c r="P147" s="46">
        <f>IF(OR($L147="",$N147=""),"",IFERROR($L147/$N147,""))</f>
        <v/>
      </c>
      <c r="Q147" s="46">
        <f>IF(OR($O147="",$P147=""),"",MAX($O147,$P147))</f>
        <v/>
      </c>
      <c r="R147" s="28">
        <f>IF(OR($M147="",$K147=""),"",$M147-$K147)</f>
        <v/>
      </c>
      <c r="S147" s="28">
        <f>IF(OR($N147="",$L147=""),"",$N147-$L147)</f>
        <v/>
      </c>
      <c r="T147" s="50">
        <f>IF(OR($I147="",$J147=""),"",IFERROR($J147/'Settings'!$B$5+$I147*'Settings'!$B$6/60,""))</f>
        <v/>
      </c>
      <c r="U147" s="50">
        <f>IF(OR($G147="",$H147=""),"",IFERROR(MOD($H147-$G147,1)*24,""))</f>
        <v/>
      </c>
      <c r="V147" s="46">
        <f>IF(OR($T147="",$U147=""),"",IFERROR($T147/$U147,""))</f>
        <v/>
      </c>
      <c r="W147" s="50">
        <f>IF(OR($J147="",$D147=""),"",IFERROR($J147/INDEX('Vehicles'!$I$6:$I$105,MATCH($D147,'Vehicles'!$A$6:$A$105,0)),""))</f>
        <v/>
      </c>
      <c r="X147" s="51">
        <f>IF($W147="","",IFERROR($W147*INDEX('Settings'!$H$6:$H$7,MATCH(INDEX('Vehicles'!$H$6:$H$105,MATCH($D147,'Vehicles'!$A$6:$A$105,0)),'Settings'!$G$6:$G$7,0)),""))</f>
        <v/>
      </c>
      <c r="Y147" s="31">
        <f>IF($B147="","",IF(OR($K147="",$L147="",$M147="",$N147=""),"Incomplete",IF(AND($O147&gt;1,$P147&gt;1),"Over Weight &amp; Volume",IF($O147&gt;1,"Over Weight",IF($P147&gt;1,"Over Volume",IF($Q147&gt;='Settings'!$B$7,"Near Capacity","Within Capacity"))))))</f>
        <v/>
      </c>
      <c r="Z147" s="31">
        <f>IF($B147="","",IF(OR($T147="",$U147="",$V147=""),"Incomplete",IF($V147&gt;1,"Over Shift",IF($V147&gt;='Settings'!$B$8,"Near Shift Limit","Within Shift"))))</f>
        <v/>
      </c>
      <c r="AA147" s="31">
        <f>IF($B147="","",IF($F147="Canceled","Canceled",IF(OR($A147="",$C147="",$D147="",$E147="",$F147="",$G147="",$H147="",$I147="",$J147="",$K147="",$L147="",$U147="",IFERROR($U147=0,TRUE)),"Incomplete",IF(COUNTIF($B$6:$B$205,$B147)&gt;1,"Duplicate Route ID",IF(IFERROR(MATCH($D147,'Vehicles'!$A$6:$A$105,0),0)=0,"Vehicle Not Found",IF(IFERROR(INDEX('Vehicles'!$E$6:$E$105,MATCH($D147,'Vehicles'!$A$6:$A$105,0)),"No")&lt;&gt;"Yes","Inactive Vehicle",IF(AND(IFERROR($Q147&gt;1,FALSE),IFERROR($V147&gt;1,FALSE)),"Over Capacity &amp; Shift",IF(IFERROR($Q147&gt;1,FALSE),"Over Capacity",IF(IFERROR($V147&gt;1,FALSE),"Over Shift",IF(OR(IFERROR($Q147&gt;='Settings'!$B$7,FALSE),IFERROR($V147&gt;='Settings'!$B$8,FALSE)),"Review","Ready")))))))))))</f>
        <v/>
      </c>
      <c r="AB147" s="24" t="n"/>
    </row>
    <row r="148">
      <c r="A148" s="48" t="n"/>
      <c r="B148" s="23" t="n"/>
      <c r="C148" s="23" t="n"/>
      <c r="D148" s="23" t="n"/>
      <c r="E148" s="24" t="n"/>
      <c r="F148" s="23" t="n"/>
      <c r="G148" s="25" t="n"/>
      <c r="H148" s="25" t="n"/>
      <c r="I148" s="26" t="n"/>
      <c r="J148" s="49" t="n"/>
      <c r="K148" s="26" t="n"/>
      <c r="L148" s="26" t="n"/>
      <c r="M148" s="28">
        <f>IF($D148="","",IFERROR(INDEX('Vehicles'!$F$6:$F$105,MATCH($D148,'Vehicles'!$A$6:$A$105,0)),""))</f>
        <v/>
      </c>
      <c r="N148" s="28">
        <f>IF($D148="","",IFERROR(INDEX('Vehicles'!$G$6:$G$105,MATCH($D148,'Vehicles'!$A$6:$A$105,0)),""))</f>
        <v/>
      </c>
      <c r="O148" s="46">
        <f>IF(OR($K148="",$M148=""),"",IFERROR($K148/$M148,""))</f>
        <v/>
      </c>
      <c r="P148" s="46">
        <f>IF(OR($L148="",$N148=""),"",IFERROR($L148/$N148,""))</f>
        <v/>
      </c>
      <c r="Q148" s="46">
        <f>IF(OR($O148="",$P148=""),"",MAX($O148,$P148))</f>
        <v/>
      </c>
      <c r="R148" s="28">
        <f>IF(OR($M148="",$K148=""),"",$M148-$K148)</f>
        <v/>
      </c>
      <c r="S148" s="28">
        <f>IF(OR($N148="",$L148=""),"",$N148-$L148)</f>
        <v/>
      </c>
      <c r="T148" s="50">
        <f>IF(OR($I148="",$J148=""),"",IFERROR($J148/'Settings'!$B$5+$I148*'Settings'!$B$6/60,""))</f>
        <v/>
      </c>
      <c r="U148" s="50">
        <f>IF(OR($G148="",$H148=""),"",IFERROR(MOD($H148-$G148,1)*24,""))</f>
        <v/>
      </c>
      <c r="V148" s="46">
        <f>IF(OR($T148="",$U148=""),"",IFERROR($T148/$U148,""))</f>
        <v/>
      </c>
      <c r="W148" s="50">
        <f>IF(OR($J148="",$D148=""),"",IFERROR($J148/INDEX('Vehicles'!$I$6:$I$105,MATCH($D148,'Vehicles'!$A$6:$A$105,0)),""))</f>
        <v/>
      </c>
      <c r="X148" s="51">
        <f>IF($W148="","",IFERROR($W148*INDEX('Settings'!$H$6:$H$7,MATCH(INDEX('Vehicles'!$H$6:$H$105,MATCH($D148,'Vehicles'!$A$6:$A$105,0)),'Settings'!$G$6:$G$7,0)),""))</f>
        <v/>
      </c>
      <c r="Y148" s="31">
        <f>IF($B148="","",IF(OR($K148="",$L148="",$M148="",$N148=""),"Incomplete",IF(AND($O148&gt;1,$P148&gt;1),"Over Weight &amp; Volume",IF($O148&gt;1,"Over Weight",IF($P148&gt;1,"Over Volume",IF($Q148&gt;='Settings'!$B$7,"Near Capacity","Within Capacity"))))))</f>
        <v/>
      </c>
      <c r="Z148" s="31">
        <f>IF($B148="","",IF(OR($T148="",$U148="",$V148=""),"Incomplete",IF($V148&gt;1,"Over Shift",IF($V148&gt;='Settings'!$B$8,"Near Shift Limit","Within Shift"))))</f>
        <v/>
      </c>
      <c r="AA148" s="31">
        <f>IF($B148="","",IF($F148="Canceled","Canceled",IF(OR($A148="",$C148="",$D148="",$E148="",$F148="",$G148="",$H148="",$I148="",$J148="",$K148="",$L148="",$U148="",IFERROR($U148=0,TRUE)),"Incomplete",IF(COUNTIF($B$6:$B$205,$B148)&gt;1,"Duplicate Route ID",IF(IFERROR(MATCH($D148,'Vehicles'!$A$6:$A$105,0),0)=0,"Vehicle Not Found",IF(IFERROR(INDEX('Vehicles'!$E$6:$E$105,MATCH($D148,'Vehicles'!$A$6:$A$105,0)),"No")&lt;&gt;"Yes","Inactive Vehicle",IF(AND(IFERROR($Q148&gt;1,FALSE),IFERROR($V148&gt;1,FALSE)),"Over Capacity &amp; Shift",IF(IFERROR($Q148&gt;1,FALSE),"Over Capacity",IF(IFERROR($V148&gt;1,FALSE),"Over Shift",IF(OR(IFERROR($Q148&gt;='Settings'!$B$7,FALSE),IFERROR($V148&gt;='Settings'!$B$8,FALSE)),"Review","Ready")))))))))))</f>
        <v/>
      </c>
      <c r="AB148" s="24" t="n"/>
    </row>
    <row r="149">
      <c r="A149" s="48" t="n"/>
      <c r="B149" s="23" t="n"/>
      <c r="C149" s="23" t="n"/>
      <c r="D149" s="23" t="n"/>
      <c r="E149" s="24" t="n"/>
      <c r="F149" s="23" t="n"/>
      <c r="G149" s="25" t="n"/>
      <c r="H149" s="25" t="n"/>
      <c r="I149" s="26" t="n"/>
      <c r="J149" s="49" t="n"/>
      <c r="K149" s="26" t="n"/>
      <c r="L149" s="26" t="n"/>
      <c r="M149" s="28">
        <f>IF($D149="","",IFERROR(INDEX('Vehicles'!$F$6:$F$105,MATCH($D149,'Vehicles'!$A$6:$A$105,0)),""))</f>
        <v/>
      </c>
      <c r="N149" s="28">
        <f>IF($D149="","",IFERROR(INDEX('Vehicles'!$G$6:$G$105,MATCH($D149,'Vehicles'!$A$6:$A$105,0)),""))</f>
        <v/>
      </c>
      <c r="O149" s="46">
        <f>IF(OR($K149="",$M149=""),"",IFERROR($K149/$M149,""))</f>
        <v/>
      </c>
      <c r="P149" s="46">
        <f>IF(OR($L149="",$N149=""),"",IFERROR($L149/$N149,""))</f>
        <v/>
      </c>
      <c r="Q149" s="46">
        <f>IF(OR($O149="",$P149=""),"",MAX($O149,$P149))</f>
        <v/>
      </c>
      <c r="R149" s="28">
        <f>IF(OR($M149="",$K149=""),"",$M149-$K149)</f>
        <v/>
      </c>
      <c r="S149" s="28">
        <f>IF(OR($N149="",$L149=""),"",$N149-$L149)</f>
        <v/>
      </c>
      <c r="T149" s="50">
        <f>IF(OR($I149="",$J149=""),"",IFERROR($J149/'Settings'!$B$5+$I149*'Settings'!$B$6/60,""))</f>
        <v/>
      </c>
      <c r="U149" s="50">
        <f>IF(OR($G149="",$H149=""),"",IFERROR(MOD($H149-$G149,1)*24,""))</f>
        <v/>
      </c>
      <c r="V149" s="46">
        <f>IF(OR($T149="",$U149=""),"",IFERROR($T149/$U149,""))</f>
        <v/>
      </c>
      <c r="W149" s="50">
        <f>IF(OR($J149="",$D149=""),"",IFERROR($J149/INDEX('Vehicles'!$I$6:$I$105,MATCH($D149,'Vehicles'!$A$6:$A$105,0)),""))</f>
        <v/>
      </c>
      <c r="X149" s="51">
        <f>IF($W149="","",IFERROR($W149*INDEX('Settings'!$H$6:$H$7,MATCH(INDEX('Vehicles'!$H$6:$H$105,MATCH($D149,'Vehicles'!$A$6:$A$105,0)),'Settings'!$G$6:$G$7,0)),""))</f>
        <v/>
      </c>
      <c r="Y149" s="31">
        <f>IF($B149="","",IF(OR($K149="",$L149="",$M149="",$N149=""),"Incomplete",IF(AND($O149&gt;1,$P149&gt;1),"Over Weight &amp; Volume",IF($O149&gt;1,"Over Weight",IF($P149&gt;1,"Over Volume",IF($Q149&gt;='Settings'!$B$7,"Near Capacity","Within Capacity"))))))</f>
        <v/>
      </c>
      <c r="Z149" s="31">
        <f>IF($B149="","",IF(OR($T149="",$U149="",$V149=""),"Incomplete",IF($V149&gt;1,"Over Shift",IF($V149&gt;='Settings'!$B$8,"Near Shift Limit","Within Shift"))))</f>
        <v/>
      </c>
      <c r="AA149" s="31">
        <f>IF($B149="","",IF($F149="Canceled","Canceled",IF(OR($A149="",$C149="",$D149="",$E149="",$F149="",$G149="",$H149="",$I149="",$J149="",$K149="",$L149="",$U149="",IFERROR($U149=0,TRUE)),"Incomplete",IF(COUNTIF($B$6:$B$205,$B149)&gt;1,"Duplicate Route ID",IF(IFERROR(MATCH($D149,'Vehicles'!$A$6:$A$105,0),0)=0,"Vehicle Not Found",IF(IFERROR(INDEX('Vehicles'!$E$6:$E$105,MATCH($D149,'Vehicles'!$A$6:$A$105,0)),"No")&lt;&gt;"Yes","Inactive Vehicle",IF(AND(IFERROR($Q149&gt;1,FALSE),IFERROR($V149&gt;1,FALSE)),"Over Capacity &amp; Shift",IF(IFERROR($Q149&gt;1,FALSE),"Over Capacity",IF(IFERROR($V149&gt;1,FALSE),"Over Shift",IF(OR(IFERROR($Q149&gt;='Settings'!$B$7,FALSE),IFERROR($V149&gt;='Settings'!$B$8,FALSE)),"Review","Ready")))))))))))</f>
        <v/>
      </c>
      <c r="AB149" s="24" t="n"/>
    </row>
    <row r="150">
      <c r="A150" s="48" t="n"/>
      <c r="B150" s="23" t="n"/>
      <c r="C150" s="23" t="n"/>
      <c r="D150" s="23" t="n"/>
      <c r="E150" s="24" t="n"/>
      <c r="F150" s="23" t="n"/>
      <c r="G150" s="25" t="n"/>
      <c r="H150" s="25" t="n"/>
      <c r="I150" s="26" t="n"/>
      <c r="J150" s="49" t="n"/>
      <c r="K150" s="26" t="n"/>
      <c r="L150" s="26" t="n"/>
      <c r="M150" s="28">
        <f>IF($D150="","",IFERROR(INDEX('Vehicles'!$F$6:$F$105,MATCH($D150,'Vehicles'!$A$6:$A$105,0)),""))</f>
        <v/>
      </c>
      <c r="N150" s="28">
        <f>IF($D150="","",IFERROR(INDEX('Vehicles'!$G$6:$G$105,MATCH($D150,'Vehicles'!$A$6:$A$105,0)),""))</f>
        <v/>
      </c>
      <c r="O150" s="46">
        <f>IF(OR($K150="",$M150=""),"",IFERROR($K150/$M150,""))</f>
        <v/>
      </c>
      <c r="P150" s="46">
        <f>IF(OR($L150="",$N150=""),"",IFERROR($L150/$N150,""))</f>
        <v/>
      </c>
      <c r="Q150" s="46">
        <f>IF(OR($O150="",$P150=""),"",MAX($O150,$P150))</f>
        <v/>
      </c>
      <c r="R150" s="28">
        <f>IF(OR($M150="",$K150=""),"",$M150-$K150)</f>
        <v/>
      </c>
      <c r="S150" s="28">
        <f>IF(OR($N150="",$L150=""),"",$N150-$L150)</f>
        <v/>
      </c>
      <c r="T150" s="50">
        <f>IF(OR($I150="",$J150=""),"",IFERROR($J150/'Settings'!$B$5+$I150*'Settings'!$B$6/60,""))</f>
        <v/>
      </c>
      <c r="U150" s="50">
        <f>IF(OR($G150="",$H150=""),"",IFERROR(MOD($H150-$G150,1)*24,""))</f>
        <v/>
      </c>
      <c r="V150" s="46">
        <f>IF(OR($T150="",$U150=""),"",IFERROR($T150/$U150,""))</f>
        <v/>
      </c>
      <c r="W150" s="50">
        <f>IF(OR($J150="",$D150=""),"",IFERROR($J150/INDEX('Vehicles'!$I$6:$I$105,MATCH($D150,'Vehicles'!$A$6:$A$105,0)),""))</f>
        <v/>
      </c>
      <c r="X150" s="51">
        <f>IF($W150="","",IFERROR($W150*INDEX('Settings'!$H$6:$H$7,MATCH(INDEX('Vehicles'!$H$6:$H$105,MATCH($D150,'Vehicles'!$A$6:$A$105,0)),'Settings'!$G$6:$G$7,0)),""))</f>
        <v/>
      </c>
      <c r="Y150" s="31">
        <f>IF($B150="","",IF(OR($K150="",$L150="",$M150="",$N150=""),"Incomplete",IF(AND($O150&gt;1,$P150&gt;1),"Over Weight &amp; Volume",IF($O150&gt;1,"Over Weight",IF($P150&gt;1,"Over Volume",IF($Q150&gt;='Settings'!$B$7,"Near Capacity","Within Capacity"))))))</f>
        <v/>
      </c>
      <c r="Z150" s="31">
        <f>IF($B150="","",IF(OR($T150="",$U150="",$V150=""),"Incomplete",IF($V150&gt;1,"Over Shift",IF($V150&gt;='Settings'!$B$8,"Near Shift Limit","Within Shift"))))</f>
        <v/>
      </c>
      <c r="AA150" s="31">
        <f>IF($B150="","",IF($F150="Canceled","Canceled",IF(OR($A150="",$C150="",$D150="",$E150="",$F150="",$G150="",$H150="",$I150="",$J150="",$K150="",$L150="",$U150="",IFERROR($U150=0,TRUE)),"Incomplete",IF(COUNTIF($B$6:$B$205,$B150)&gt;1,"Duplicate Route ID",IF(IFERROR(MATCH($D150,'Vehicles'!$A$6:$A$105,0),0)=0,"Vehicle Not Found",IF(IFERROR(INDEX('Vehicles'!$E$6:$E$105,MATCH($D150,'Vehicles'!$A$6:$A$105,0)),"No")&lt;&gt;"Yes","Inactive Vehicle",IF(AND(IFERROR($Q150&gt;1,FALSE),IFERROR($V150&gt;1,FALSE)),"Over Capacity &amp; Shift",IF(IFERROR($Q150&gt;1,FALSE),"Over Capacity",IF(IFERROR($V150&gt;1,FALSE),"Over Shift",IF(OR(IFERROR($Q150&gt;='Settings'!$B$7,FALSE),IFERROR($V150&gt;='Settings'!$B$8,FALSE)),"Review","Ready")))))))))))</f>
        <v/>
      </c>
      <c r="AB150" s="24" t="n"/>
    </row>
    <row r="151">
      <c r="A151" s="48" t="n"/>
      <c r="B151" s="23" t="n"/>
      <c r="C151" s="23" t="n"/>
      <c r="D151" s="23" t="n"/>
      <c r="E151" s="24" t="n"/>
      <c r="F151" s="23" t="n"/>
      <c r="G151" s="25" t="n"/>
      <c r="H151" s="25" t="n"/>
      <c r="I151" s="26" t="n"/>
      <c r="J151" s="49" t="n"/>
      <c r="K151" s="26" t="n"/>
      <c r="L151" s="26" t="n"/>
      <c r="M151" s="28">
        <f>IF($D151="","",IFERROR(INDEX('Vehicles'!$F$6:$F$105,MATCH($D151,'Vehicles'!$A$6:$A$105,0)),""))</f>
        <v/>
      </c>
      <c r="N151" s="28">
        <f>IF($D151="","",IFERROR(INDEX('Vehicles'!$G$6:$G$105,MATCH($D151,'Vehicles'!$A$6:$A$105,0)),""))</f>
        <v/>
      </c>
      <c r="O151" s="46">
        <f>IF(OR($K151="",$M151=""),"",IFERROR($K151/$M151,""))</f>
        <v/>
      </c>
      <c r="P151" s="46">
        <f>IF(OR($L151="",$N151=""),"",IFERROR($L151/$N151,""))</f>
        <v/>
      </c>
      <c r="Q151" s="46">
        <f>IF(OR($O151="",$P151=""),"",MAX($O151,$P151))</f>
        <v/>
      </c>
      <c r="R151" s="28">
        <f>IF(OR($M151="",$K151=""),"",$M151-$K151)</f>
        <v/>
      </c>
      <c r="S151" s="28">
        <f>IF(OR($N151="",$L151=""),"",$N151-$L151)</f>
        <v/>
      </c>
      <c r="T151" s="50">
        <f>IF(OR($I151="",$J151=""),"",IFERROR($J151/'Settings'!$B$5+$I151*'Settings'!$B$6/60,""))</f>
        <v/>
      </c>
      <c r="U151" s="50">
        <f>IF(OR($G151="",$H151=""),"",IFERROR(MOD($H151-$G151,1)*24,""))</f>
        <v/>
      </c>
      <c r="V151" s="46">
        <f>IF(OR($T151="",$U151=""),"",IFERROR($T151/$U151,""))</f>
        <v/>
      </c>
      <c r="W151" s="50">
        <f>IF(OR($J151="",$D151=""),"",IFERROR($J151/INDEX('Vehicles'!$I$6:$I$105,MATCH($D151,'Vehicles'!$A$6:$A$105,0)),""))</f>
        <v/>
      </c>
      <c r="X151" s="51">
        <f>IF($W151="","",IFERROR($W151*INDEX('Settings'!$H$6:$H$7,MATCH(INDEX('Vehicles'!$H$6:$H$105,MATCH($D151,'Vehicles'!$A$6:$A$105,0)),'Settings'!$G$6:$G$7,0)),""))</f>
        <v/>
      </c>
      <c r="Y151" s="31">
        <f>IF($B151="","",IF(OR($K151="",$L151="",$M151="",$N151=""),"Incomplete",IF(AND($O151&gt;1,$P151&gt;1),"Over Weight &amp; Volume",IF($O151&gt;1,"Over Weight",IF($P151&gt;1,"Over Volume",IF($Q151&gt;='Settings'!$B$7,"Near Capacity","Within Capacity"))))))</f>
        <v/>
      </c>
      <c r="Z151" s="31">
        <f>IF($B151="","",IF(OR($T151="",$U151="",$V151=""),"Incomplete",IF($V151&gt;1,"Over Shift",IF($V151&gt;='Settings'!$B$8,"Near Shift Limit","Within Shift"))))</f>
        <v/>
      </c>
      <c r="AA151" s="31">
        <f>IF($B151="","",IF($F151="Canceled","Canceled",IF(OR($A151="",$C151="",$D151="",$E151="",$F151="",$G151="",$H151="",$I151="",$J151="",$K151="",$L151="",$U151="",IFERROR($U151=0,TRUE)),"Incomplete",IF(COUNTIF($B$6:$B$205,$B151)&gt;1,"Duplicate Route ID",IF(IFERROR(MATCH($D151,'Vehicles'!$A$6:$A$105,0),0)=0,"Vehicle Not Found",IF(IFERROR(INDEX('Vehicles'!$E$6:$E$105,MATCH($D151,'Vehicles'!$A$6:$A$105,0)),"No")&lt;&gt;"Yes","Inactive Vehicle",IF(AND(IFERROR($Q151&gt;1,FALSE),IFERROR($V151&gt;1,FALSE)),"Over Capacity &amp; Shift",IF(IFERROR($Q151&gt;1,FALSE),"Over Capacity",IF(IFERROR($V151&gt;1,FALSE),"Over Shift",IF(OR(IFERROR($Q151&gt;='Settings'!$B$7,FALSE),IFERROR($V151&gt;='Settings'!$B$8,FALSE)),"Review","Ready")))))))))))</f>
        <v/>
      </c>
      <c r="AB151" s="24" t="n"/>
    </row>
    <row r="152">
      <c r="A152" s="48" t="n"/>
      <c r="B152" s="23" t="n"/>
      <c r="C152" s="23" t="n"/>
      <c r="D152" s="23" t="n"/>
      <c r="E152" s="24" t="n"/>
      <c r="F152" s="23" t="n"/>
      <c r="G152" s="25" t="n"/>
      <c r="H152" s="25" t="n"/>
      <c r="I152" s="26" t="n"/>
      <c r="J152" s="49" t="n"/>
      <c r="K152" s="26" t="n"/>
      <c r="L152" s="26" t="n"/>
      <c r="M152" s="28">
        <f>IF($D152="","",IFERROR(INDEX('Vehicles'!$F$6:$F$105,MATCH($D152,'Vehicles'!$A$6:$A$105,0)),""))</f>
        <v/>
      </c>
      <c r="N152" s="28">
        <f>IF($D152="","",IFERROR(INDEX('Vehicles'!$G$6:$G$105,MATCH($D152,'Vehicles'!$A$6:$A$105,0)),""))</f>
        <v/>
      </c>
      <c r="O152" s="46">
        <f>IF(OR($K152="",$M152=""),"",IFERROR($K152/$M152,""))</f>
        <v/>
      </c>
      <c r="P152" s="46">
        <f>IF(OR($L152="",$N152=""),"",IFERROR($L152/$N152,""))</f>
        <v/>
      </c>
      <c r="Q152" s="46">
        <f>IF(OR($O152="",$P152=""),"",MAX($O152,$P152))</f>
        <v/>
      </c>
      <c r="R152" s="28">
        <f>IF(OR($M152="",$K152=""),"",$M152-$K152)</f>
        <v/>
      </c>
      <c r="S152" s="28">
        <f>IF(OR($N152="",$L152=""),"",$N152-$L152)</f>
        <v/>
      </c>
      <c r="T152" s="50">
        <f>IF(OR($I152="",$J152=""),"",IFERROR($J152/'Settings'!$B$5+$I152*'Settings'!$B$6/60,""))</f>
        <v/>
      </c>
      <c r="U152" s="50">
        <f>IF(OR($G152="",$H152=""),"",IFERROR(MOD($H152-$G152,1)*24,""))</f>
        <v/>
      </c>
      <c r="V152" s="46">
        <f>IF(OR($T152="",$U152=""),"",IFERROR($T152/$U152,""))</f>
        <v/>
      </c>
      <c r="W152" s="50">
        <f>IF(OR($J152="",$D152=""),"",IFERROR($J152/INDEX('Vehicles'!$I$6:$I$105,MATCH($D152,'Vehicles'!$A$6:$A$105,0)),""))</f>
        <v/>
      </c>
      <c r="X152" s="51">
        <f>IF($W152="","",IFERROR($W152*INDEX('Settings'!$H$6:$H$7,MATCH(INDEX('Vehicles'!$H$6:$H$105,MATCH($D152,'Vehicles'!$A$6:$A$105,0)),'Settings'!$G$6:$G$7,0)),""))</f>
        <v/>
      </c>
      <c r="Y152" s="31">
        <f>IF($B152="","",IF(OR($K152="",$L152="",$M152="",$N152=""),"Incomplete",IF(AND($O152&gt;1,$P152&gt;1),"Over Weight &amp; Volume",IF($O152&gt;1,"Over Weight",IF($P152&gt;1,"Over Volume",IF($Q152&gt;='Settings'!$B$7,"Near Capacity","Within Capacity"))))))</f>
        <v/>
      </c>
      <c r="Z152" s="31">
        <f>IF($B152="","",IF(OR($T152="",$U152="",$V152=""),"Incomplete",IF($V152&gt;1,"Over Shift",IF($V152&gt;='Settings'!$B$8,"Near Shift Limit","Within Shift"))))</f>
        <v/>
      </c>
      <c r="AA152" s="31">
        <f>IF($B152="","",IF($F152="Canceled","Canceled",IF(OR($A152="",$C152="",$D152="",$E152="",$F152="",$G152="",$H152="",$I152="",$J152="",$K152="",$L152="",$U152="",IFERROR($U152=0,TRUE)),"Incomplete",IF(COUNTIF($B$6:$B$205,$B152)&gt;1,"Duplicate Route ID",IF(IFERROR(MATCH($D152,'Vehicles'!$A$6:$A$105,0),0)=0,"Vehicle Not Found",IF(IFERROR(INDEX('Vehicles'!$E$6:$E$105,MATCH($D152,'Vehicles'!$A$6:$A$105,0)),"No")&lt;&gt;"Yes","Inactive Vehicle",IF(AND(IFERROR($Q152&gt;1,FALSE),IFERROR($V152&gt;1,FALSE)),"Over Capacity &amp; Shift",IF(IFERROR($Q152&gt;1,FALSE),"Over Capacity",IF(IFERROR($V152&gt;1,FALSE),"Over Shift",IF(OR(IFERROR($Q152&gt;='Settings'!$B$7,FALSE),IFERROR($V152&gt;='Settings'!$B$8,FALSE)),"Review","Ready")))))))))))</f>
        <v/>
      </c>
      <c r="AB152" s="24" t="n"/>
    </row>
    <row r="153">
      <c r="A153" s="48" t="n"/>
      <c r="B153" s="23" t="n"/>
      <c r="C153" s="23" t="n"/>
      <c r="D153" s="23" t="n"/>
      <c r="E153" s="24" t="n"/>
      <c r="F153" s="23" t="n"/>
      <c r="G153" s="25" t="n"/>
      <c r="H153" s="25" t="n"/>
      <c r="I153" s="26" t="n"/>
      <c r="J153" s="49" t="n"/>
      <c r="K153" s="26" t="n"/>
      <c r="L153" s="26" t="n"/>
      <c r="M153" s="28">
        <f>IF($D153="","",IFERROR(INDEX('Vehicles'!$F$6:$F$105,MATCH($D153,'Vehicles'!$A$6:$A$105,0)),""))</f>
        <v/>
      </c>
      <c r="N153" s="28">
        <f>IF($D153="","",IFERROR(INDEX('Vehicles'!$G$6:$G$105,MATCH($D153,'Vehicles'!$A$6:$A$105,0)),""))</f>
        <v/>
      </c>
      <c r="O153" s="46">
        <f>IF(OR($K153="",$M153=""),"",IFERROR($K153/$M153,""))</f>
        <v/>
      </c>
      <c r="P153" s="46">
        <f>IF(OR($L153="",$N153=""),"",IFERROR($L153/$N153,""))</f>
        <v/>
      </c>
      <c r="Q153" s="46">
        <f>IF(OR($O153="",$P153=""),"",MAX($O153,$P153))</f>
        <v/>
      </c>
      <c r="R153" s="28">
        <f>IF(OR($M153="",$K153=""),"",$M153-$K153)</f>
        <v/>
      </c>
      <c r="S153" s="28">
        <f>IF(OR($N153="",$L153=""),"",$N153-$L153)</f>
        <v/>
      </c>
      <c r="T153" s="50">
        <f>IF(OR($I153="",$J153=""),"",IFERROR($J153/'Settings'!$B$5+$I153*'Settings'!$B$6/60,""))</f>
        <v/>
      </c>
      <c r="U153" s="50">
        <f>IF(OR($G153="",$H153=""),"",IFERROR(MOD($H153-$G153,1)*24,""))</f>
        <v/>
      </c>
      <c r="V153" s="46">
        <f>IF(OR($T153="",$U153=""),"",IFERROR($T153/$U153,""))</f>
        <v/>
      </c>
      <c r="W153" s="50">
        <f>IF(OR($J153="",$D153=""),"",IFERROR($J153/INDEX('Vehicles'!$I$6:$I$105,MATCH($D153,'Vehicles'!$A$6:$A$105,0)),""))</f>
        <v/>
      </c>
      <c r="X153" s="51">
        <f>IF($W153="","",IFERROR($W153*INDEX('Settings'!$H$6:$H$7,MATCH(INDEX('Vehicles'!$H$6:$H$105,MATCH($D153,'Vehicles'!$A$6:$A$105,0)),'Settings'!$G$6:$G$7,0)),""))</f>
        <v/>
      </c>
      <c r="Y153" s="31">
        <f>IF($B153="","",IF(OR($K153="",$L153="",$M153="",$N153=""),"Incomplete",IF(AND($O153&gt;1,$P153&gt;1),"Over Weight &amp; Volume",IF($O153&gt;1,"Over Weight",IF($P153&gt;1,"Over Volume",IF($Q153&gt;='Settings'!$B$7,"Near Capacity","Within Capacity"))))))</f>
        <v/>
      </c>
      <c r="Z153" s="31">
        <f>IF($B153="","",IF(OR($T153="",$U153="",$V153=""),"Incomplete",IF($V153&gt;1,"Over Shift",IF($V153&gt;='Settings'!$B$8,"Near Shift Limit","Within Shift"))))</f>
        <v/>
      </c>
      <c r="AA153" s="31">
        <f>IF($B153="","",IF($F153="Canceled","Canceled",IF(OR($A153="",$C153="",$D153="",$E153="",$F153="",$G153="",$H153="",$I153="",$J153="",$K153="",$L153="",$U153="",IFERROR($U153=0,TRUE)),"Incomplete",IF(COUNTIF($B$6:$B$205,$B153)&gt;1,"Duplicate Route ID",IF(IFERROR(MATCH($D153,'Vehicles'!$A$6:$A$105,0),0)=0,"Vehicle Not Found",IF(IFERROR(INDEX('Vehicles'!$E$6:$E$105,MATCH($D153,'Vehicles'!$A$6:$A$105,0)),"No")&lt;&gt;"Yes","Inactive Vehicle",IF(AND(IFERROR($Q153&gt;1,FALSE),IFERROR($V153&gt;1,FALSE)),"Over Capacity &amp; Shift",IF(IFERROR($Q153&gt;1,FALSE),"Over Capacity",IF(IFERROR($V153&gt;1,FALSE),"Over Shift",IF(OR(IFERROR($Q153&gt;='Settings'!$B$7,FALSE),IFERROR($V153&gt;='Settings'!$B$8,FALSE)),"Review","Ready")))))))))))</f>
        <v/>
      </c>
      <c r="AB153" s="24" t="n"/>
    </row>
    <row r="154">
      <c r="A154" s="48" t="n"/>
      <c r="B154" s="23" t="n"/>
      <c r="C154" s="23" t="n"/>
      <c r="D154" s="23" t="n"/>
      <c r="E154" s="24" t="n"/>
      <c r="F154" s="23" t="n"/>
      <c r="G154" s="25" t="n"/>
      <c r="H154" s="25" t="n"/>
      <c r="I154" s="26" t="n"/>
      <c r="J154" s="49" t="n"/>
      <c r="K154" s="26" t="n"/>
      <c r="L154" s="26" t="n"/>
      <c r="M154" s="28">
        <f>IF($D154="","",IFERROR(INDEX('Vehicles'!$F$6:$F$105,MATCH($D154,'Vehicles'!$A$6:$A$105,0)),""))</f>
        <v/>
      </c>
      <c r="N154" s="28">
        <f>IF($D154="","",IFERROR(INDEX('Vehicles'!$G$6:$G$105,MATCH($D154,'Vehicles'!$A$6:$A$105,0)),""))</f>
        <v/>
      </c>
      <c r="O154" s="46">
        <f>IF(OR($K154="",$M154=""),"",IFERROR($K154/$M154,""))</f>
        <v/>
      </c>
      <c r="P154" s="46">
        <f>IF(OR($L154="",$N154=""),"",IFERROR($L154/$N154,""))</f>
        <v/>
      </c>
      <c r="Q154" s="46">
        <f>IF(OR($O154="",$P154=""),"",MAX($O154,$P154))</f>
        <v/>
      </c>
      <c r="R154" s="28">
        <f>IF(OR($M154="",$K154=""),"",$M154-$K154)</f>
        <v/>
      </c>
      <c r="S154" s="28">
        <f>IF(OR($N154="",$L154=""),"",$N154-$L154)</f>
        <v/>
      </c>
      <c r="T154" s="50">
        <f>IF(OR($I154="",$J154=""),"",IFERROR($J154/'Settings'!$B$5+$I154*'Settings'!$B$6/60,""))</f>
        <v/>
      </c>
      <c r="U154" s="50">
        <f>IF(OR($G154="",$H154=""),"",IFERROR(MOD($H154-$G154,1)*24,""))</f>
        <v/>
      </c>
      <c r="V154" s="46">
        <f>IF(OR($T154="",$U154=""),"",IFERROR($T154/$U154,""))</f>
        <v/>
      </c>
      <c r="W154" s="50">
        <f>IF(OR($J154="",$D154=""),"",IFERROR($J154/INDEX('Vehicles'!$I$6:$I$105,MATCH($D154,'Vehicles'!$A$6:$A$105,0)),""))</f>
        <v/>
      </c>
      <c r="X154" s="51">
        <f>IF($W154="","",IFERROR($W154*INDEX('Settings'!$H$6:$H$7,MATCH(INDEX('Vehicles'!$H$6:$H$105,MATCH($D154,'Vehicles'!$A$6:$A$105,0)),'Settings'!$G$6:$G$7,0)),""))</f>
        <v/>
      </c>
      <c r="Y154" s="31">
        <f>IF($B154="","",IF(OR($K154="",$L154="",$M154="",$N154=""),"Incomplete",IF(AND($O154&gt;1,$P154&gt;1),"Over Weight &amp; Volume",IF($O154&gt;1,"Over Weight",IF($P154&gt;1,"Over Volume",IF($Q154&gt;='Settings'!$B$7,"Near Capacity","Within Capacity"))))))</f>
        <v/>
      </c>
      <c r="Z154" s="31">
        <f>IF($B154="","",IF(OR($T154="",$U154="",$V154=""),"Incomplete",IF($V154&gt;1,"Over Shift",IF($V154&gt;='Settings'!$B$8,"Near Shift Limit","Within Shift"))))</f>
        <v/>
      </c>
      <c r="AA154" s="31">
        <f>IF($B154="","",IF($F154="Canceled","Canceled",IF(OR($A154="",$C154="",$D154="",$E154="",$F154="",$G154="",$H154="",$I154="",$J154="",$K154="",$L154="",$U154="",IFERROR($U154=0,TRUE)),"Incomplete",IF(COUNTIF($B$6:$B$205,$B154)&gt;1,"Duplicate Route ID",IF(IFERROR(MATCH($D154,'Vehicles'!$A$6:$A$105,0),0)=0,"Vehicle Not Found",IF(IFERROR(INDEX('Vehicles'!$E$6:$E$105,MATCH($D154,'Vehicles'!$A$6:$A$105,0)),"No")&lt;&gt;"Yes","Inactive Vehicle",IF(AND(IFERROR($Q154&gt;1,FALSE),IFERROR($V154&gt;1,FALSE)),"Over Capacity &amp; Shift",IF(IFERROR($Q154&gt;1,FALSE),"Over Capacity",IF(IFERROR($V154&gt;1,FALSE),"Over Shift",IF(OR(IFERROR($Q154&gt;='Settings'!$B$7,FALSE),IFERROR($V154&gt;='Settings'!$B$8,FALSE)),"Review","Ready")))))))))))</f>
        <v/>
      </c>
      <c r="AB154" s="24" t="n"/>
    </row>
    <row r="155">
      <c r="A155" s="48" t="n"/>
      <c r="B155" s="23" t="n"/>
      <c r="C155" s="23" t="n"/>
      <c r="D155" s="23" t="n"/>
      <c r="E155" s="24" t="n"/>
      <c r="F155" s="23" t="n"/>
      <c r="G155" s="25" t="n"/>
      <c r="H155" s="25" t="n"/>
      <c r="I155" s="26" t="n"/>
      <c r="J155" s="49" t="n"/>
      <c r="K155" s="26" t="n"/>
      <c r="L155" s="26" t="n"/>
      <c r="M155" s="28">
        <f>IF($D155="","",IFERROR(INDEX('Vehicles'!$F$6:$F$105,MATCH($D155,'Vehicles'!$A$6:$A$105,0)),""))</f>
        <v/>
      </c>
      <c r="N155" s="28">
        <f>IF($D155="","",IFERROR(INDEX('Vehicles'!$G$6:$G$105,MATCH($D155,'Vehicles'!$A$6:$A$105,0)),""))</f>
        <v/>
      </c>
      <c r="O155" s="46">
        <f>IF(OR($K155="",$M155=""),"",IFERROR($K155/$M155,""))</f>
        <v/>
      </c>
      <c r="P155" s="46">
        <f>IF(OR($L155="",$N155=""),"",IFERROR($L155/$N155,""))</f>
        <v/>
      </c>
      <c r="Q155" s="46">
        <f>IF(OR($O155="",$P155=""),"",MAX($O155,$P155))</f>
        <v/>
      </c>
      <c r="R155" s="28">
        <f>IF(OR($M155="",$K155=""),"",$M155-$K155)</f>
        <v/>
      </c>
      <c r="S155" s="28">
        <f>IF(OR($N155="",$L155=""),"",$N155-$L155)</f>
        <v/>
      </c>
      <c r="T155" s="50">
        <f>IF(OR($I155="",$J155=""),"",IFERROR($J155/'Settings'!$B$5+$I155*'Settings'!$B$6/60,""))</f>
        <v/>
      </c>
      <c r="U155" s="50">
        <f>IF(OR($G155="",$H155=""),"",IFERROR(MOD($H155-$G155,1)*24,""))</f>
        <v/>
      </c>
      <c r="V155" s="46">
        <f>IF(OR($T155="",$U155=""),"",IFERROR($T155/$U155,""))</f>
        <v/>
      </c>
      <c r="W155" s="50">
        <f>IF(OR($J155="",$D155=""),"",IFERROR($J155/INDEX('Vehicles'!$I$6:$I$105,MATCH($D155,'Vehicles'!$A$6:$A$105,0)),""))</f>
        <v/>
      </c>
      <c r="X155" s="51">
        <f>IF($W155="","",IFERROR($W155*INDEX('Settings'!$H$6:$H$7,MATCH(INDEX('Vehicles'!$H$6:$H$105,MATCH($D155,'Vehicles'!$A$6:$A$105,0)),'Settings'!$G$6:$G$7,0)),""))</f>
        <v/>
      </c>
      <c r="Y155" s="31">
        <f>IF($B155="","",IF(OR($K155="",$L155="",$M155="",$N155=""),"Incomplete",IF(AND($O155&gt;1,$P155&gt;1),"Over Weight &amp; Volume",IF($O155&gt;1,"Over Weight",IF($P155&gt;1,"Over Volume",IF($Q155&gt;='Settings'!$B$7,"Near Capacity","Within Capacity"))))))</f>
        <v/>
      </c>
      <c r="Z155" s="31">
        <f>IF($B155="","",IF(OR($T155="",$U155="",$V155=""),"Incomplete",IF($V155&gt;1,"Over Shift",IF($V155&gt;='Settings'!$B$8,"Near Shift Limit","Within Shift"))))</f>
        <v/>
      </c>
      <c r="AA155" s="31">
        <f>IF($B155="","",IF($F155="Canceled","Canceled",IF(OR($A155="",$C155="",$D155="",$E155="",$F155="",$G155="",$H155="",$I155="",$J155="",$K155="",$L155="",$U155="",IFERROR($U155=0,TRUE)),"Incomplete",IF(COUNTIF($B$6:$B$205,$B155)&gt;1,"Duplicate Route ID",IF(IFERROR(MATCH($D155,'Vehicles'!$A$6:$A$105,0),0)=0,"Vehicle Not Found",IF(IFERROR(INDEX('Vehicles'!$E$6:$E$105,MATCH($D155,'Vehicles'!$A$6:$A$105,0)),"No")&lt;&gt;"Yes","Inactive Vehicle",IF(AND(IFERROR($Q155&gt;1,FALSE),IFERROR($V155&gt;1,FALSE)),"Over Capacity &amp; Shift",IF(IFERROR($Q155&gt;1,FALSE),"Over Capacity",IF(IFERROR($V155&gt;1,FALSE),"Over Shift",IF(OR(IFERROR($Q155&gt;='Settings'!$B$7,FALSE),IFERROR($V155&gt;='Settings'!$B$8,FALSE)),"Review","Ready")))))))))))</f>
        <v/>
      </c>
      <c r="AB155" s="24" t="n"/>
    </row>
    <row r="156">
      <c r="A156" s="48" t="n"/>
      <c r="B156" s="23" t="n"/>
      <c r="C156" s="23" t="n"/>
      <c r="D156" s="23" t="n"/>
      <c r="E156" s="24" t="n"/>
      <c r="F156" s="23" t="n"/>
      <c r="G156" s="25" t="n"/>
      <c r="H156" s="25" t="n"/>
      <c r="I156" s="26" t="n"/>
      <c r="J156" s="49" t="n"/>
      <c r="K156" s="26" t="n"/>
      <c r="L156" s="26" t="n"/>
      <c r="M156" s="28">
        <f>IF($D156="","",IFERROR(INDEX('Vehicles'!$F$6:$F$105,MATCH($D156,'Vehicles'!$A$6:$A$105,0)),""))</f>
        <v/>
      </c>
      <c r="N156" s="28">
        <f>IF($D156="","",IFERROR(INDEX('Vehicles'!$G$6:$G$105,MATCH($D156,'Vehicles'!$A$6:$A$105,0)),""))</f>
        <v/>
      </c>
      <c r="O156" s="46">
        <f>IF(OR($K156="",$M156=""),"",IFERROR($K156/$M156,""))</f>
        <v/>
      </c>
      <c r="P156" s="46">
        <f>IF(OR($L156="",$N156=""),"",IFERROR($L156/$N156,""))</f>
        <v/>
      </c>
      <c r="Q156" s="46">
        <f>IF(OR($O156="",$P156=""),"",MAX($O156,$P156))</f>
        <v/>
      </c>
      <c r="R156" s="28">
        <f>IF(OR($M156="",$K156=""),"",$M156-$K156)</f>
        <v/>
      </c>
      <c r="S156" s="28">
        <f>IF(OR($N156="",$L156=""),"",$N156-$L156)</f>
        <v/>
      </c>
      <c r="T156" s="50">
        <f>IF(OR($I156="",$J156=""),"",IFERROR($J156/'Settings'!$B$5+$I156*'Settings'!$B$6/60,""))</f>
        <v/>
      </c>
      <c r="U156" s="50">
        <f>IF(OR($G156="",$H156=""),"",IFERROR(MOD($H156-$G156,1)*24,""))</f>
        <v/>
      </c>
      <c r="V156" s="46">
        <f>IF(OR($T156="",$U156=""),"",IFERROR($T156/$U156,""))</f>
        <v/>
      </c>
      <c r="W156" s="50">
        <f>IF(OR($J156="",$D156=""),"",IFERROR($J156/INDEX('Vehicles'!$I$6:$I$105,MATCH($D156,'Vehicles'!$A$6:$A$105,0)),""))</f>
        <v/>
      </c>
      <c r="X156" s="51">
        <f>IF($W156="","",IFERROR($W156*INDEX('Settings'!$H$6:$H$7,MATCH(INDEX('Vehicles'!$H$6:$H$105,MATCH($D156,'Vehicles'!$A$6:$A$105,0)),'Settings'!$G$6:$G$7,0)),""))</f>
        <v/>
      </c>
      <c r="Y156" s="31">
        <f>IF($B156="","",IF(OR($K156="",$L156="",$M156="",$N156=""),"Incomplete",IF(AND($O156&gt;1,$P156&gt;1),"Over Weight &amp; Volume",IF($O156&gt;1,"Over Weight",IF($P156&gt;1,"Over Volume",IF($Q156&gt;='Settings'!$B$7,"Near Capacity","Within Capacity"))))))</f>
        <v/>
      </c>
      <c r="Z156" s="31">
        <f>IF($B156="","",IF(OR($T156="",$U156="",$V156=""),"Incomplete",IF($V156&gt;1,"Over Shift",IF($V156&gt;='Settings'!$B$8,"Near Shift Limit","Within Shift"))))</f>
        <v/>
      </c>
      <c r="AA156" s="31">
        <f>IF($B156="","",IF($F156="Canceled","Canceled",IF(OR($A156="",$C156="",$D156="",$E156="",$F156="",$G156="",$H156="",$I156="",$J156="",$K156="",$L156="",$U156="",IFERROR($U156=0,TRUE)),"Incomplete",IF(COUNTIF($B$6:$B$205,$B156)&gt;1,"Duplicate Route ID",IF(IFERROR(MATCH($D156,'Vehicles'!$A$6:$A$105,0),0)=0,"Vehicle Not Found",IF(IFERROR(INDEX('Vehicles'!$E$6:$E$105,MATCH($D156,'Vehicles'!$A$6:$A$105,0)),"No")&lt;&gt;"Yes","Inactive Vehicle",IF(AND(IFERROR($Q156&gt;1,FALSE),IFERROR($V156&gt;1,FALSE)),"Over Capacity &amp; Shift",IF(IFERROR($Q156&gt;1,FALSE),"Over Capacity",IF(IFERROR($V156&gt;1,FALSE),"Over Shift",IF(OR(IFERROR($Q156&gt;='Settings'!$B$7,FALSE),IFERROR($V156&gt;='Settings'!$B$8,FALSE)),"Review","Ready")))))))))))</f>
        <v/>
      </c>
      <c r="AB156" s="24" t="n"/>
    </row>
    <row r="157">
      <c r="A157" s="48" t="n"/>
      <c r="B157" s="23" t="n"/>
      <c r="C157" s="23" t="n"/>
      <c r="D157" s="23" t="n"/>
      <c r="E157" s="24" t="n"/>
      <c r="F157" s="23" t="n"/>
      <c r="G157" s="25" t="n"/>
      <c r="H157" s="25" t="n"/>
      <c r="I157" s="26" t="n"/>
      <c r="J157" s="49" t="n"/>
      <c r="K157" s="26" t="n"/>
      <c r="L157" s="26" t="n"/>
      <c r="M157" s="28">
        <f>IF($D157="","",IFERROR(INDEX('Vehicles'!$F$6:$F$105,MATCH($D157,'Vehicles'!$A$6:$A$105,0)),""))</f>
        <v/>
      </c>
      <c r="N157" s="28">
        <f>IF($D157="","",IFERROR(INDEX('Vehicles'!$G$6:$G$105,MATCH($D157,'Vehicles'!$A$6:$A$105,0)),""))</f>
        <v/>
      </c>
      <c r="O157" s="46">
        <f>IF(OR($K157="",$M157=""),"",IFERROR($K157/$M157,""))</f>
        <v/>
      </c>
      <c r="P157" s="46">
        <f>IF(OR($L157="",$N157=""),"",IFERROR($L157/$N157,""))</f>
        <v/>
      </c>
      <c r="Q157" s="46">
        <f>IF(OR($O157="",$P157=""),"",MAX($O157,$P157))</f>
        <v/>
      </c>
      <c r="R157" s="28">
        <f>IF(OR($M157="",$K157=""),"",$M157-$K157)</f>
        <v/>
      </c>
      <c r="S157" s="28">
        <f>IF(OR($N157="",$L157=""),"",$N157-$L157)</f>
        <v/>
      </c>
      <c r="T157" s="50">
        <f>IF(OR($I157="",$J157=""),"",IFERROR($J157/'Settings'!$B$5+$I157*'Settings'!$B$6/60,""))</f>
        <v/>
      </c>
      <c r="U157" s="50">
        <f>IF(OR($G157="",$H157=""),"",IFERROR(MOD($H157-$G157,1)*24,""))</f>
        <v/>
      </c>
      <c r="V157" s="46">
        <f>IF(OR($T157="",$U157=""),"",IFERROR($T157/$U157,""))</f>
        <v/>
      </c>
      <c r="W157" s="50">
        <f>IF(OR($J157="",$D157=""),"",IFERROR($J157/INDEX('Vehicles'!$I$6:$I$105,MATCH($D157,'Vehicles'!$A$6:$A$105,0)),""))</f>
        <v/>
      </c>
      <c r="X157" s="51">
        <f>IF($W157="","",IFERROR($W157*INDEX('Settings'!$H$6:$H$7,MATCH(INDEX('Vehicles'!$H$6:$H$105,MATCH($D157,'Vehicles'!$A$6:$A$105,0)),'Settings'!$G$6:$G$7,0)),""))</f>
        <v/>
      </c>
      <c r="Y157" s="31">
        <f>IF($B157="","",IF(OR($K157="",$L157="",$M157="",$N157=""),"Incomplete",IF(AND($O157&gt;1,$P157&gt;1),"Over Weight &amp; Volume",IF($O157&gt;1,"Over Weight",IF($P157&gt;1,"Over Volume",IF($Q157&gt;='Settings'!$B$7,"Near Capacity","Within Capacity"))))))</f>
        <v/>
      </c>
      <c r="Z157" s="31">
        <f>IF($B157="","",IF(OR($T157="",$U157="",$V157=""),"Incomplete",IF($V157&gt;1,"Over Shift",IF($V157&gt;='Settings'!$B$8,"Near Shift Limit","Within Shift"))))</f>
        <v/>
      </c>
      <c r="AA157" s="31">
        <f>IF($B157="","",IF($F157="Canceled","Canceled",IF(OR($A157="",$C157="",$D157="",$E157="",$F157="",$G157="",$H157="",$I157="",$J157="",$K157="",$L157="",$U157="",IFERROR($U157=0,TRUE)),"Incomplete",IF(COUNTIF($B$6:$B$205,$B157)&gt;1,"Duplicate Route ID",IF(IFERROR(MATCH($D157,'Vehicles'!$A$6:$A$105,0),0)=0,"Vehicle Not Found",IF(IFERROR(INDEX('Vehicles'!$E$6:$E$105,MATCH($D157,'Vehicles'!$A$6:$A$105,0)),"No")&lt;&gt;"Yes","Inactive Vehicle",IF(AND(IFERROR($Q157&gt;1,FALSE),IFERROR($V157&gt;1,FALSE)),"Over Capacity &amp; Shift",IF(IFERROR($Q157&gt;1,FALSE),"Over Capacity",IF(IFERROR($V157&gt;1,FALSE),"Over Shift",IF(OR(IFERROR($Q157&gt;='Settings'!$B$7,FALSE),IFERROR($V157&gt;='Settings'!$B$8,FALSE)),"Review","Ready")))))))))))</f>
        <v/>
      </c>
      <c r="AB157" s="24" t="n"/>
    </row>
    <row r="158">
      <c r="A158" s="48" t="n"/>
      <c r="B158" s="23" t="n"/>
      <c r="C158" s="23" t="n"/>
      <c r="D158" s="23" t="n"/>
      <c r="E158" s="24" t="n"/>
      <c r="F158" s="23" t="n"/>
      <c r="G158" s="25" t="n"/>
      <c r="H158" s="25" t="n"/>
      <c r="I158" s="26" t="n"/>
      <c r="J158" s="49" t="n"/>
      <c r="K158" s="26" t="n"/>
      <c r="L158" s="26" t="n"/>
      <c r="M158" s="28">
        <f>IF($D158="","",IFERROR(INDEX('Vehicles'!$F$6:$F$105,MATCH($D158,'Vehicles'!$A$6:$A$105,0)),""))</f>
        <v/>
      </c>
      <c r="N158" s="28">
        <f>IF($D158="","",IFERROR(INDEX('Vehicles'!$G$6:$G$105,MATCH($D158,'Vehicles'!$A$6:$A$105,0)),""))</f>
        <v/>
      </c>
      <c r="O158" s="46">
        <f>IF(OR($K158="",$M158=""),"",IFERROR($K158/$M158,""))</f>
        <v/>
      </c>
      <c r="P158" s="46">
        <f>IF(OR($L158="",$N158=""),"",IFERROR($L158/$N158,""))</f>
        <v/>
      </c>
      <c r="Q158" s="46">
        <f>IF(OR($O158="",$P158=""),"",MAX($O158,$P158))</f>
        <v/>
      </c>
      <c r="R158" s="28">
        <f>IF(OR($M158="",$K158=""),"",$M158-$K158)</f>
        <v/>
      </c>
      <c r="S158" s="28">
        <f>IF(OR($N158="",$L158=""),"",$N158-$L158)</f>
        <v/>
      </c>
      <c r="T158" s="50">
        <f>IF(OR($I158="",$J158=""),"",IFERROR($J158/'Settings'!$B$5+$I158*'Settings'!$B$6/60,""))</f>
        <v/>
      </c>
      <c r="U158" s="50">
        <f>IF(OR($G158="",$H158=""),"",IFERROR(MOD($H158-$G158,1)*24,""))</f>
        <v/>
      </c>
      <c r="V158" s="46">
        <f>IF(OR($T158="",$U158=""),"",IFERROR($T158/$U158,""))</f>
        <v/>
      </c>
      <c r="W158" s="50">
        <f>IF(OR($J158="",$D158=""),"",IFERROR($J158/INDEX('Vehicles'!$I$6:$I$105,MATCH($D158,'Vehicles'!$A$6:$A$105,0)),""))</f>
        <v/>
      </c>
      <c r="X158" s="51">
        <f>IF($W158="","",IFERROR($W158*INDEX('Settings'!$H$6:$H$7,MATCH(INDEX('Vehicles'!$H$6:$H$105,MATCH($D158,'Vehicles'!$A$6:$A$105,0)),'Settings'!$G$6:$G$7,0)),""))</f>
        <v/>
      </c>
      <c r="Y158" s="31">
        <f>IF($B158="","",IF(OR($K158="",$L158="",$M158="",$N158=""),"Incomplete",IF(AND($O158&gt;1,$P158&gt;1),"Over Weight &amp; Volume",IF($O158&gt;1,"Over Weight",IF($P158&gt;1,"Over Volume",IF($Q158&gt;='Settings'!$B$7,"Near Capacity","Within Capacity"))))))</f>
        <v/>
      </c>
      <c r="Z158" s="31">
        <f>IF($B158="","",IF(OR($T158="",$U158="",$V158=""),"Incomplete",IF($V158&gt;1,"Over Shift",IF($V158&gt;='Settings'!$B$8,"Near Shift Limit","Within Shift"))))</f>
        <v/>
      </c>
      <c r="AA158" s="31">
        <f>IF($B158="","",IF($F158="Canceled","Canceled",IF(OR($A158="",$C158="",$D158="",$E158="",$F158="",$G158="",$H158="",$I158="",$J158="",$K158="",$L158="",$U158="",IFERROR($U158=0,TRUE)),"Incomplete",IF(COUNTIF($B$6:$B$205,$B158)&gt;1,"Duplicate Route ID",IF(IFERROR(MATCH($D158,'Vehicles'!$A$6:$A$105,0),0)=0,"Vehicle Not Found",IF(IFERROR(INDEX('Vehicles'!$E$6:$E$105,MATCH($D158,'Vehicles'!$A$6:$A$105,0)),"No")&lt;&gt;"Yes","Inactive Vehicle",IF(AND(IFERROR($Q158&gt;1,FALSE),IFERROR($V158&gt;1,FALSE)),"Over Capacity &amp; Shift",IF(IFERROR($Q158&gt;1,FALSE),"Over Capacity",IF(IFERROR($V158&gt;1,FALSE),"Over Shift",IF(OR(IFERROR($Q158&gt;='Settings'!$B$7,FALSE),IFERROR($V158&gt;='Settings'!$B$8,FALSE)),"Review","Ready")))))))))))</f>
        <v/>
      </c>
      <c r="AB158" s="24" t="n"/>
    </row>
    <row r="159">
      <c r="A159" s="48" t="n"/>
      <c r="B159" s="23" t="n"/>
      <c r="C159" s="23" t="n"/>
      <c r="D159" s="23" t="n"/>
      <c r="E159" s="24" t="n"/>
      <c r="F159" s="23" t="n"/>
      <c r="G159" s="25" t="n"/>
      <c r="H159" s="25" t="n"/>
      <c r="I159" s="26" t="n"/>
      <c r="J159" s="49" t="n"/>
      <c r="K159" s="26" t="n"/>
      <c r="L159" s="26" t="n"/>
      <c r="M159" s="28">
        <f>IF($D159="","",IFERROR(INDEX('Vehicles'!$F$6:$F$105,MATCH($D159,'Vehicles'!$A$6:$A$105,0)),""))</f>
        <v/>
      </c>
      <c r="N159" s="28">
        <f>IF($D159="","",IFERROR(INDEX('Vehicles'!$G$6:$G$105,MATCH($D159,'Vehicles'!$A$6:$A$105,0)),""))</f>
        <v/>
      </c>
      <c r="O159" s="46">
        <f>IF(OR($K159="",$M159=""),"",IFERROR($K159/$M159,""))</f>
        <v/>
      </c>
      <c r="P159" s="46">
        <f>IF(OR($L159="",$N159=""),"",IFERROR($L159/$N159,""))</f>
        <v/>
      </c>
      <c r="Q159" s="46">
        <f>IF(OR($O159="",$P159=""),"",MAX($O159,$P159))</f>
        <v/>
      </c>
      <c r="R159" s="28">
        <f>IF(OR($M159="",$K159=""),"",$M159-$K159)</f>
        <v/>
      </c>
      <c r="S159" s="28">
        <f>IF(OR($N159="",$L159=""),"",$N159-$L159)</f>
        <v/>
      </c>
      <c r="T159" s="50">
        <f>IF(OR($I159="",$J159=""),"",IFERROR($J159/'Settings'!$B$5+$I159*'Settings'!$B$6/60,""))</f>
        <v/>
      </c>
      <c r="U159" s="50">
        <f>IF(OR($G159="",$H159=""),"",IFERROR(MOD($H159-$G159,1)*24,""))</f>
        <v/>
      </c>
      <c r="V159" s="46">
        <f>IF(OR($T159="",$U159=""),"",IFERROR($T159/$U159,""))</f>
        <v/>
      </c>
      <c r="W159" s="50">
        <f>IF(OR($J159="",$D159=""),"",IFERROR($J159/INDEX('Vehicles'!$I$6:$I$105,MATCH($D159,'Vehicles'!$A$6:$A$105,0)),""))</f>
        <v/>
      </c>
      <c r="X159" s="51">
        <f>IF($W159="","",IFERROR($W159*INDEX('Settings'!$H$6:$H$7,MATCH(INDEX('Vehicles'!$H$6:$H$105,MATCH($D159,'Vehicles'!$A$6:$A$105,0)),'Settings'!$G$6:$G$7,0)),""))</f>
        <v/>
      </c>
      <c r="Y159" s="31">
        <f>IF($B159="","",IF(OR($K159="",$L159="",$M159="",$N159=""),"Incomplete",IF(AND($O159&gt;1,$P159&gt;1),"Over Weight &amp; Volume",IF($O159&gt;1,"Over Weight",IF($P159&gt;1,"Over Volume",IF($Q159&gt;='Settings'!$B$7,"Near Capacity","Within Capacity"))))))</f>
        <v/>
      </c>
      <c r="Z159" s="31">
        <f>IF($B159="","",IF(OR($T159="",$U159="",$V159=""),"Incomplete",IF($V159&gt;1,"Over Shift",IF($V159&gt;='Settings'!$B$8,"Near Shift Limit","Within Shift"))))</f>
        <v/>
      </c>
      <c r="AA159" s="31">
        <f>IF($B159="","",IF($F159="Canceled","Canceled",IF(OR($A159="",$C159="",$D159="",$E159="",$F159="",$G159="",$H159="",$I159="",$J159="",$K159="",$L159="",$U159="",IFERROR($U159=0,TRUE)),"Incomplete",IF(COUNTIF($B$6:$B$205,$B159)&gt;1,"Duplicate Route ID",IF(IFERROR(MATCH($D159,'Vehicles'!$A$6:$A$105,0),0)=0,"Vehicle Not Found",IF(IFERROR(INDEX('Vehicles'!$E$6:$E$105,MATCH($D159,'Vehicles'!$A$6:$A$105,0)),"No")&lt;&gt;"Yes","Inactive Vehicle",IF(AND(IFERROR($Q159&gt;1,FALSE),IFERROR($V159&gt;1,FALSE)),"Over Capacity &amp; Shift",IF(IFERROR($Q159&gt;1,FALSE),"Over Capacity",IF(IFERROR($V159&gt;1,FALSE),"Over Shift",IF(OR(IFERROR($Q159&gt;='Settings'!$B$7,FALSE),IFERROR($V159&gt;='Settings'!$B$8,FALSE)),"Review","Ready")))))))))))</f>
        <v/>
      </c>
      <c r="AB159" s="24" t="n"/>
    </row>
    <row r="160">
      <c r="A160" s="48" t="n"/>
      <c r="B160" s="23" t="n"/>
      <c r="C160" s="23" t="n"/>
      <c r="D160" s="23" t="n"/>
      <c r="E160" s="24" t="n"/>
      <c r="F160" s="23" t="n"/>
      <c r="G160" s="25" t="n"/>
      <c r="H160" s="25" t="n"/>
      <c r="I160" s="26" t="n"/>
      <c r="J160" s="49" t="n"/>
      <c r="K160" s="26" t="n"/>
      <c r="L160" s="26" t="n"/>
      <c r="M160" s="28">
        <f>IF($D160="","",IFERROR(INDEX('Vehicles'!$F$6:$F$105,MATCH($D160,'Vehicles'!$A$6:$A$105,0)),""))</f>
        <v/>
      </c>
      <c r="N160" s="28">
        <f>IF($D160="","",IFERROR(INDEX('Vehicles'!$G$6:$G$105,MATCH($D160,'Vehicles'!$A$6:$A$105,0)),""))</f>
        <v/>
      </c>
      <c r="O160" s="46">
        <f>IF(OR($K160="",$M160=""),"",IFERROR($K160/$M160,""))</f>
        <v/>
      </c>
      <c r="P160" s="46">
        <f>IF(OR($L160="",$N160=""),"",IFERROR($L160/$N160,""))</f>
        <v/>
      </c>
      <c r="Q160" s="46">
        <f>IF(OR($O160="",$P160=""),"",MAX($O160,$P160))</f>
        <v/>
      </c>
      <c r="R160" s="28">
        <f>IF(OR($M160="",$K160=""),"",$M160-$K160)</f>
        <v/>
      </c>
      <c r="S160" s="28">
        <f>IF(OR($N160="",$L160=""),"",$N160-$L160)</f>
        <v/>
      </c>
      <c r="T160" s="50">
        <f>IF(OR($I160="",$J160=""),"",IFERROR($J160/'Settings'!$B$5+$I160*'Settings'!$B$6/60,""))</f>
        <v/>
      </c>
      <c r="U160" s="50">
        <f>IF(OR($G160="",$H160=""),"",IFERROR(MOD($H160-$G160,1)*24,""))</f>
        <v/>
      </c>
      <c r="V160" s="46">
        <f>IF(OR($T160="",$U160=""),"",IFERROR($T160/$U160,""))</f>
        <v/>
      </c>
      <c r="W160" s="50">
        <f>IF(OR($J160="",$D160=""),"",IFERROR($J160/INDEX('Vehicles'!$I$6:$I$105,MATCH($D160,'Vehicles'!$A$6:$A$105,0)),""))</f>
        <v/>
      </c>
      <c r="X160" s="51">
        <f>IF($W160="","",IFERROR($W160*INDEX('Settings'!$H$6:$H$7,MATCH(INDEX('Vehicles'!$H$6:$H$105,MATCH($D160,'Vehicles'!$A$6:$A$105,0)),'Settings'!$G$6:$G$7,0)),""))</f>
        <v/>
      </c>
      <c r="Y160" s="31">
        <f>IF($B160="","",IF(OR($K160="",$L160="",$M160="",$N160=""),"Incomplete",IF(AND($O160&gt;1,$P160&gt;1),"Over Weight &amp; Volume",IF($O160&gt;1,"Over Weight",IF($P160&gt;1,"Over Volume",IF($Q160&gt;='Settings'!$B$7,"Near Capacity","Within Capacity"))))))</f>
        <v/>
      </c>
      <c r="Z160" s="31">
        <f>IF($B160="","",IF(OR($T160="",$U160="",$V160=""),"Incomplete",IF($V160&gt;1,"Over Shift",IF($V160&gt;='Settings'!$B$8,"Near Shift Limit","Within Shift"))))</f>
        <v/>
      </c>
      <c r="AA160" s="31">
        <f>IF($B160="","",IF($F160="Canceled","Canceled",IF(OR($A160="",$C160="",$D160="",$E160="",$F160="",$G160="",$H160="",$I160="",$J160="",$K160="",$L160="",$U160="",IFERROR($U160=0,TRUE)),"Incomplete",IF(COUNTIF($B$6:$B$205,$B160)&gt;1,"Duplicate Route ID",IF(IFERROR(MATCH($D160,'Vehicles'!$A$6:$A$105,0),0)=0,"Vehicle Not Found",IF(IFERROR(INDEX('Vehicles'!$E$6:$E$105,MATCH($D160,'Vehicles'!$A$6:$A$105,0)),"No")&lt;&gt;"Yes","Inactive Vehicle",IF(AND(IFERROR($Q160&gt;1,FALSE),IFERROR($V160&gt;1,FALSE)),"Over Capacity &amp; Shift",IF(IFERROR($Q160&gt;1,FALSE),"Over Capacity",IF(IFERROR($V160&gt;1,FALSE),"Over Shift",IF(OR(IFERROR($Q160&gt;='Settings'!$B$7,FALSE),IFERROR($V160&gt;='Settings'!$B$8,FALSE)),"Review","Ready")))))))))))</f>
        <v/>
      </c>
      <c r="AB160" s="24" t="n"/>
    </row>
    <row r="161">
      <c r="A161" s="48" t="n"/>
      <c r="B161" s="23" t="n"/>
      <c r="C161" s="23" t="n"/>
      <c r="D161" s="23" t="n"/>
      <c r="E161" s="24" t="n"/>
      <c r="F161" s="23" t="n"/>
      <c r="G161" s="25" t="n"/>
      <c r="H161" s="25" t="n"/>
      <c r="I161" s="26" t="n"/>
      <c r="J161" s="49" t="n"/>
      <c r="K161" s="26" t="n"/>
      <c r="L161" s="26" t="n"/>
      <c r="M161" s="28">
        <f>IF($D161="","",IFERROR(INDEX('Vehicles'!$F$6:$F$105,MATCH($D161,'Vehicles'!$A$6:$A$105,0)),""))</f>
        <v/>
      </c>
      <c r="N161" s="28">
        <f>IF($D161="","",IFERROR(INDEX('Vehicles'!$G$6:$G$105,MATCH($D161,'Vehicles'!$A$6:$A$105,0)),""))</f>
        <v/>
      </c>
      <c r="O161" s="46">
        <f>IF(OR($K161="",$M161=""),"",IFERROR($K161/$M161,""))</f>
        <v/>
      </c>
      <c r="P161" s="46">
        <f>IF(OR($L161="",$N161=""),"",IFERROR($L161/$N161,""))</f>
        <v/>
      </c>
      <c r="Q161" s="46">
        <f>IF(OR($O161="",$P161=""),"",MAX($O161,$P161))</f>
        <v/>
      </c>
      <c r="R161" s="28">
        <f>IF(OR($M161="",$K161=""),"",$M161-$K161)</f>
        <v/>
      </c>
      <c r="S161" s="28">
        <f>IF(OR($N161="",$L161=""),"",$N161-$L161)</f>
        <v/>
      </c>
      <c r="T161" s="50">
        <f>IF(OR($I161="",$J161=""),"",IFERROR($J161/'Settings'!$B$5+$I161*'Settings'!$B$6/60,""))</f>
        <v/>
      </c>
      <c r="U161" s="50">
        <f>IF(OR($G161="",$H161=""),"",IFERROR(MOD($H161-$G161,1)*24,""))</f>
        <v/>
      </c>
      <c r="V161" s="46">
        <f>IF(OR($T161="",$U161=""),"",IFERROR($T161/$U161,""))</f>
        <v/>
      </c>
      <c r="W161" s="50">
        <f>IF(OR($J161="",$D161=""),"",IFERROR($J161/INDEX('Vehicles'!$I$6:$I$105,MATCH($D161,'Vehicles'!$A$6:$A$105,0)),""))</f>
        <v/>
      </c>
      <c r="X161" s="51">
        <f>IF($W161="","",IFERROR($W161*INDEX('Settings'!$H$6:$H$7,MATCH(INDEX('Vehicles'!$H$6:$H$105,MATCH($D161,'Vehicles'!$A$6:$A$105,0)),'Settings'!$G$6:$G$7,0)),""))</f>
        <v/>
      </c>
      <c r="Y161" s="31">
        <f>IF($B161="","",IF(OR($K161="",$L161="",$M161="",$N161=""),"Incomplete",IF(AND($O161&gt;1,$P161&gt;1),"Over Weight &amp; Volume",IF($O161&gt;1,"Over Weight",IF($P161&gt;1,"Over Volume",IF($Q161&gt;='Settings'!$B$7,"Near Capacity","Within Capacity"))))))</f>
        <v/>
      </c>
      <c r="Z161" s="31">
        <f>IF($B161="","",IF(OR($T161="",$U161="",$V161=""),"Incomplete",IF($V161&gt;1,"Over Shift",IF($V161&gt;='Settings'!$B$8,"Near Shift Limit","Within Shift"))))</f>
        <v/>
      </c>
      <c r="AA161" s="31">
        <f>IF($B161="","",IF($F161="Canceled","Canceled",IF(OR($A161="",$C161="",$D161="",$E161="",$F161="",$G161="",$H161="",$I161="",$J161="",$K161="",$L161="",$U161="",IFERROR($U161=0,TRUE)),"Incomplete",IF(COUNTIF($B$6:$B$205,$B161)&gt;1,"Duplicate Route ID",IF(IFERROR(MATCH($D161,'Vehicles'!$A$6:$A$105,0),0)=0,"Vehicle Not Found",IF(IFERROR(INDEX('Vehicles'!$E$6:$E$105,MATCH($D161,'Vehicles'!$A$6:$A$105,0)),"No")&lt;&gt;"Yes","Inactive Vehicle",IF(AND(IFERROR($Q161&gt;1,FALSE),IFERROR($V161&gt;1,FALSE)),"Over Capacity &amp; Shift",IF(IFERROR($Q161&gt;1,FALSE),"Over Capacity",IF(IFERROR($V161&gt;1,FALSE),"Over Shift",IF(OR(IFERROR($Q161&gt;='Settings'!$B$7,FALSE),IFERROR($V161&gt;='Settings'!$B$8,FALSE)),"Review","Ready")))))))))))</f>
        <v/>
      </c>
      <c r="AB161" s="24" t="n"/>
    </row>
    <row r="162">
      <c r="A162" s="48" t="n"/>
      <c r="B162" s="23" t="n"/>
      <c r="C162" s="23" t="n"/>
      <c r="D162" s="23" t="n"/>
      <c r="E162" s="24" t="n"/>
      <c r="F162" s="23" t="n"/>
      <c r="G162" s="25" t="n"/>
      <c r="H162" s="25" t="n"/>
      <c r="I162" s="26" t="n"/>
      <c r="J162" s="49" t="n"/>
      <c r="K162" s="26" t="n"/>
      <c r="L162" s="26" t="n"/>
      <c r="M162" s="28">
        <f>IF($D162="","",IFERROR(INDEX('Vehicles'!$F$6:$F$105,MATCH($D162,'Vehicles'!$A$6:$A$105,0)),""))</f>
        <v/>
      </c>
      <c r="N162" s="28">
        <f>IF($D162="","",IFERROR(INDEX('Vehicles'!$G$6:$G$105,MATCH($D162,'Vehicles'!$A$6:$A$105,0)),""))</f>
        <v/>
      </c>
      <c r="O162" s="46">
        <f>IF(OR($K162="",$M162=""),"",IFERROR($K162/$M162,""))</f>
        <v/>
      </c>
      <c r="P162" s="46">
        <f>IF(OR($L162="",$N162=""),"",IFERROR($L162/$N162,""))</f>
        <v/>
      </c>
      <c r="Q162" s="46">
        <f>IF(OR($O162="",$P162=""),"",MAX($O162,$P162))</f>
        <v/>
      </c>
      <c r="R162" s="28">
        <f>IF(OR($M162="",$K162=""),"",$M162-$K162)</f>
        <v/>
      </c>
      <c r="S162" s="28">
        <f>IF(OR($N162="",$L162=""),"",$N162-$L162)</f>
        <v/>
      </c>
      <c r="T162" s="50">
        <f>IF(OR($I162="",$J162=""),"",IFERROR($J162/'Settings'!$B$5+$I162*'Settings'!$B$6/60,""))</f>
        <v/>
      </c>
      <c r="U162" s="50">
        <f>IF(OR($G162="",$H162=""),"",IFERROR(MOD($H162-$G162,1)*24,""))</f>
        <v/>
      </c>
      <c r="V162" s="46">
        <f>IF(OR($T162="",$U162=""),"",IFERROR($T162/$U162,""))</f>
        <v/>
      </c>
      <c r="W162" s="50">
        <f>IF(OR($J162="",$D162=""),"",IFERROR($J162/INDEX('Vehicles'!$I$6:$I$105,MATCH($D162,'Vehicles'!$A$6:$A$105,0)),""))</f>
        <v/>
      </c>
      <c r="X162" s="51">
        <f>IF($W162="","",IFERROR($W162*INDEX('Settings'!$H$6:$H$7,MATCH(INDEX('Vehicles'!$H$6:$H$105,MATCH($D162,'Vehicles'!$A$6:$A$105,0)),'Settings'!$G$6:$G$7,0)),""))</f>
        <v/>
      </c>
      <c r="Y162" s="31">
        <f>IF($B162="","",IF(OR($K162="",$L162="",$M162="",$N162=""),"Incomplete",IF(AND($O162&gt;1,$P162&gt;1),"Over Weight &amp; Volume",IF($O162&gt;1,"Over Weight",IF($P162&gt;1,"Over Volume",IF($Q162&gt;='Settings'!$B$7,"Near Capacity","Within Capacity"))))))</f>
        <v/>
      </c>
      <c r="Z162" s="31">
        <f>IF($B162="","",IF(OR($T162="",$U162="",$V162=""),"Incomplete",IF($V162&gt;1,"Over Shift",IF($V162&gt;='Settings'!$B$8,"Near Shift Limit","Within Shift"))))</f>
        <v/>
      </c>
      <c r="AA162" s="31">
        <f>IF($B162="","",IF($F162="Canceled","Canceled",IF(OR($A162="",$C162="",$D162="",$E162="",$F162="",$G162="",$H162="",$I162="",$J162="",$K162="",$L162="",$U162="",IFERROR($U162=0,TRUE)),"Incomplete",IF(COUNTIF($B$6:$B$205,$B162)&gt;1,"Duplicate Route ID",IF(IFERROR(MATCH($D162,'Vehicles'!$A$6:$A$105,0),0)=0,"Vehicle Not Found",IF(IFERROR(INDEX('Vehicles'!$E$6:$E$105,MATCH($D162,'Vehicles'!$A$6:$A$105,0)),"No")&lt;&gt;"Yes","Inactive Vehicle",IF(AND(IFERROR($Q162&gt;1,FALSE),IFERROR($V162&gt;1,FALSE)),"Over Capacity &amp; Shift",IF(IFERROR($Q162&gt;1,FALSE),"Over Capacity",IF(IFERROR($V162&gt;1,FALSE),"Over Shift",IF(OR(IFERROR($Q162&gt;='Settings'!$B$7,FALSE),IFERROR($V162&gt;='Settings'!$B$8,FALSE)),"Review","Ready")))))))))))</f>
        <v/>
      </c>
      <c r="AB162" s="24" t="n"/>
    </row>
    <row r="163">
      <c r="A163" s="48" t="n"/>
      <c r="B163" s="23" t="n"/>
      <c r="C163" s="23" t="n"/>
      <c r="D163" s="23" t="n"/>
      <c r="E163" s="24" t="n"/>
      <c r="F163" s="23" t="n"/>
      <c r="G163" s="25" t="n"/>
      <c r="H163" s="25" t="n"/>
      <c r="I163" s="26" t="n"/>
      <c r="J163" s="49" t="n"/>
      <c r="K163" s="26" t="n"/>
      <c r="L163" s="26" t="n"/>
      <c r="M163" s="28">
        <f>IF($D163="","",IFERROR(INDEX('Vehicles'!$F$6:$F$105,MATCH($D163,'Vehicles'!$A$6:$A$105,0)),""))</f>
        <v/>
      </c>
      <c r="N163" s="28">
        <f>IF($D163="","",IFERROR(INDEX('Vehicles'!$G$6:$G$105,MATCH($D163,'Vehicles'!$A$6:$A$105,0)),""))</f>
        <v/>
      </c>
      <c r="O163" s="46">
        <f>IF(OR($K163="",$M163=""),"",IFERROR($K163/$M163,""))</f>
        <v/>
      </c>
      <c r="P163" s="46">
        <f>IF(OR($L163="",$N163=""),"",IFERROR($L163/$N163,""))</f>
        <v/>
      </c>
      <c r="Q163" s="46">
        <f>IF(OR($O163="",$P163=""),"",MAX($O163,$P163))</f>
        <v/>
      </c>
      <c r="R163" s="28">
        <f>IF(OR($M163="",$K163=""),"",$M163-$K163)</f>
        <v/>
      </c>
      <c r="S163" s="28">
        <f>IF(OR($N163="",$L163=""),"",$N163-$L163)</f>
        <v/>
      </c>
      <c r="T163" s="50">
        <f>IF(OR($I163="",$J163=""),"",IFERROR($J163/'Settings'!$B$5+$I163*'Settings'!$B$6/60,""))</f>
        <v/>
      </c>
      <c r="U163" s="50">
        <f>IF(OR($G163="",$H163=""),"",IFERROR(MOD($H163-$G163,1)*24,""))</f>
        <v/>
      </c>
      <c r="V163" s="46">
        <f>IF(OR($T163="",$U163=""),"",IFERROR($T163/$U163,""))</f>
        <v/>
      </c>
      <c r="W163" s="50">
        <f>IF(OR($J163="",$D163=""),"",IFERROR($J163/INDEX('Vehicles'!$I$6:$I$105,MATCH($D163,'Vehicles'!$A$6:$A$105,0)),""))</f>
        <v/>
      </c>
      <c r="X163" s="51">
        <f>IF($W163="","",IFERROR($W163*INDEX('Settings'!$H$6:$H$7,MATCH(INDEX('Vehicles'!$H$6:$H$105,MATCH($D163,'Vehicles'!$A$6:$A$105,0)),'Settings'!$G$6:$G$7,0)),""))</f>
        <v/>
      </c>
      <c r="Y163" s="31">
        <f>IF($B163="","",IF(OR($K163="",$L163="",$M163="",$N163=""),"Incomplete",IF(AND($O163&gt;1,$P163&gt;1),"Over Weight &amp; Volume",IF($O163&gt;1,"Over Weight",IF($P163&gt;1,"Over Volume",IF($Q163&gt;='Settings'!$B$7,"Near Capacity","Within Capacity"))))))</f>
        <v/>
      </c>
      <c r="Z163" s="31">
        <f>IF($B163="","",IF(OR($T163="",$U163="",$V163=""),"Incomplete",IF($V163&gt;1,"Over Shift",IF($V163&gt;='Settings'!$B$8,"Near Shift Limit","Within Shift"))))</f>
        <v/>
      </c>
      <c r="AA163" s="31">
        <f>IF($B163="","",IF($F163="Canceled","Canceled",IF(OR($A163="",$C163="",$D163="",$E163="",$F163="",$G163="",$H163="",$I163="",$J163="",$K163="",$L163="",$U163="",IFERROR($U163=0,TRUE)),"Incomplete",IF(COUNTIF($B$6:$B$205,$B163)&gt;1,"Duplicate Route ID",IF(IFERROR(MATCH($D163,'Vehicles'!$A$6:$A$105,0),0)=0,"Vehicle Not Found",IF(IFERROR(INDEX('Vehicles'!$E$6:$E$105,MATCH($D163,'Vehicles'!$A$6:$A$105,0)),"No")&lt;&gt;"Yes","Inactive Vehicle",IF(AND(IFERROR($Q163&gt;1,FALSE),IFERROR($V163&gt;1,FALSE)),"Over Capacity &amp; Shift",IF(IFERROR($Q163&gt;1,FALSE),"Over Capacity",IF(IFERROR($V163&gt;1,FALSE),"Over Shift",IF(OR(IFERROR($Q163&gt;='Settings'!$B$7,FALSE),IFERROR($V163&gt;='Settings'!$B$8,FALSE)),"Review","Ready")))))))))))</f>
        <v/>
      </c>
      <c r="AB163" s="24" t="n"/>
    </row>
    <row r="164">
      <c r="A164" s="48" t="n"/>
      <c r="B164" s="23" t="n"/>
      <c r="C164" s="23" t="n"/>
      <c r="D164" s="23" t="n"/>
      <c r="E164" s="24" t="n"/>
      <c r="F164" s="23" t="n"/>
      <c r="G164" s="25" t="n"/>
      <c r="H164" s="25" t="n"/>
      <c r="I164" s="26" t="n"/>
      <c r="J164" s="49" t="n"/>
      <c r="K164" s="26" t="n"/>
      <c r="L164" s="26" t="n"/>
      <c r="M164" s="28">
        <f>IF($D164="","",IFERROR(INDEX('Vehicles'!$F$6:$F$105,MATCH($D164,'Vehicles'!$A$6:$A$105,0)),""))</f>
        <v/>
      </c>
      <c r="N164" s="28">
        <f>IF($D164="","",IFERROR(INDEX('Vehicles'!$G$6:$G$105,MATCH($D164,'Vehicles'!$A$6:$A$105,0)),""))</f>
        <v/>
      </c>
      <c r="O164" s="46">
        <f>IF(OR($K164="",$M164=""),"",IFERROR($K164/$M164,""))</f>
        <v/>
      </c>
      <c r="P164" s="46">
        <f>IF(OR($L164="",$N164=""),"",IFERROR($L164/$N164,""))</f>
        <v/>
      </c>
      <c r="Q164" s="46">
        <f>IF(OR($O164="",$P164=""),"",MAX($O164,$P164))</f>
        <v/>
      </c>
      <c r="R164" s="28">
        <f>IF(OR($M164="",$K164=""),"",$M164-$K164)</f>
        <v/>
      </c>
      <c r="S164" s="28">
        <f>IF(OR($N164="",$L164=""),"",$N164-$L164)</f>
        <v/>
      </c>
      <c r="T164" s="50">
        <f>IF(OR($I164="",$J164=""),"",IFERROR($J164/'Settings'!$B$5+$I164*'Settings'!$B$6/60,""))</f>
        <v/>
      </c>
      <c r="U164" s="50">
        <f>IF(OR($G164="",$H164=""),"",IFERROR(MOD($H164-$G164,1)*24,""))</f>
        <v/>
      </c>
      <c r="V164" s="46">
        <f>IF(OR($T164="",$U164=""),"",IFERROR($T164/$U164,""))</f>
        <v/>
      </c>
      <c r="W164" s="50">
        <f>IF(OR($J164="",$D164=""),"",IFERROR($J164/INDEX('Vehicles'!$I$6:$I$105,MATCH($D164,'Vehicles'!$A$6:$A$105,0)),""))</f>
        <v/>
      </c>
      <c r="X164" s="51">
        <f>IF($W164="","",IFERROR($W164*INDEX('Settings'!$H$6:$H$7,MATCH(INDEX('Vehicles'!$H$6:$H$105,MATCH($D164,'Vehicles'!$A$6:$A$105,0)),'Settings'!$G$6:$G$7,0)),""))</f>
        <v/>
      </c>
      <c r="Y164" s="31">
        <f>IF($B164="","",IF(OR($K164="",$L164="",$M164="",$N164=""),"Incomplete",IF(AND($O164&gt;1,$P164&gt;1),"Over Weight &amp; Volume",IF($O164&gt;1,"Over Weight",IF($P164&gt;1,"Over Volume",IF($Q164&gt;='Settings'!$B$7,"Near Capacity","Within Capacity"))))))</f>
        <v/>
      </c>
      <c r="Z164" s="31">
        <f>IF($B164="","",IF(OR($T164="",$U164="",$V164=""),"Incomplete",IF($V164&gt;1,"Over Shift",IF($V164&gt;='Settings'!$B$8,"Near Shift Limit","Within Shift"))))</f>
        <v/>
      </c>
      <c r="AA164" s="31">
        <f>IF($B164="","",IF($F164="Canceled","Canceled",IF(OR($A164="",$C164="",$D164="",$E164="",$F164="",$G164="",$H164="",$I164="",$J164="",$K164="",$L164="",$U164="",IFERROR($U164=0,TRUE)),"Incomplete",IF(COUNTIF($B$6:$B$205,$B164)&gt;1,"Duplicate Route ID",IF(IFERROR(MATCH($D164,'Vehicles'!$A$6:$A$105,0),0)=0,"Vehicle Not Found",IF(IFERROR(INDEX('Vehicles'!$E$6:$E$105,MATCH($D164,'Vehicles'!$A$6:$A$105,0)),"No")&lt;&gt;"Yes","Inactive Vehicle",IF(AND(IFERROR($Q164&gt;1,FALSE),IFERROR($V164&gt;1,FALSE)),"Over Capacity &amp; Shift",IF(IFERROR($Q164&gt;1,FALSE),"Over Capacity",IF(IFERROR($V164&gt;1,FALSE),"Over Shift",IF(OR(IFERROR($Q164&gt;='Settings'!$B$7,FALSE),IFERROR($V164&gt;='Settings'!$B$8,FALSE)),"Review","Ready")))))))))))</f>
        <v/>
      </c>
      <c r="AB164" s="24" t="n"/>
    </row>
    <row r="165">
      <c r="A165" s="48" t="n"/>
      <c r="B165" s="23" t="n"/>
      <c r="C165" s="23" t="n"/>
      <c r="D165" s="23" t="n"/>
      <c r="E165" s="24" t="n"/>
      <c r="F165" s="23" t="n"/>
      <c r="G165" s="25" t="n"/>
      <c r="H165" s="25" t="n"/>
      <c r="I165" s="26" t="n"/>
      <c r="J165" s="49" t="n"/>
      <c r="K165" s="26" t="n"/>
      <c r="L165" s="26" t="n"/>
      <c r="M165" s="28">
        <f>IF($D165="","",IFERROR(INDEX('Vehicles'!$F$6:$F$105,MATCH($D165,'Vehicles'!$A$6:$A$105,0)),""))</f>
        <v/>
      </c>
      <c r="N165" s="28">
        <f>IF($D165="","",IFERROR(INDEX('Vehicles'!$G$6:$G$105,MATCH($D165,'Vehicles'!$A$6:$A$105,0)),""))</f>
        <v/>
      </c>
      <c r="O165" s="46">
        <f>IF(OR($K165="",$M165=""),"",IFERROR($K165/$M165,""))</f>
        <v/>
      </c>
      <c r="P165" s="46">
        <f>IF(OR($L165="",$N165=""),"",IFERROR($L165/$N165,""))</f>
        <v/>
      </c>
      <c r="Q165" s="46">
        <f>IF(OR($O165="",$P165=""),"",MAX($O165,$P165))</f>
        <v/>
      </c>
      <c r="R165" s="28">
        <f>IF(OR($M165="",$K165=""),"",$M165-$K165)</f>
        <v/>
      </c>
      <c r="S165" s="28">
        <f>IF(OR($N165="",$L165=""),"",$N165-$L165)</f>
        <v/>
      </c>
      <c r="T165" s="50">
        <f>IF(OR($I165="",$J165=""),"",IFERROR($J165/'Settings'!$B$5+$I165*'Settings'!$B$6/60,""))</f>
        <v/>
      </c>
      <c r="U165" s="50">
        <f>IF(OR($G165="",$H165=""),"",IFERROR(MOD($H165-$G165,1)*24,""))</f>
        <v/>
      </c>
      <c r="V165" s="46">
        <f>IF(OR($T165="",$U165=""),"",IFERROR($T165/$U165,""))</f>
        <v/>
      </c>
      <c r="W165" s="50">
        <f>IF(OR($J165="",$D165=""),"",IFERROR($J165/INDEX('Vehicles'!$I$6:$I$105,MATCH($D165,'Vehicles'!$A$6:$A$105,0)),""))</f>
        <v/>
      </c>
      <c r="X165" s="51">
        <f>IF($W165="","",IFERROR($W165*INDEX('Settings'!$H$6:$H$7,MATCH(INDEX('Vehicles'!$H$6:$H$105,MATCH($D165,'Vehicles'!$A$6:$A$105,0)),'Settings'!$G$6:$G$7,0)),""))</f>
        <v/>
      </c>
      <c r="Y165" s="31">
        <f>IF($B165="","",IF(OR($K165="",$L165="",$M165="",$N165=""),"Incomplete",IF(AND($O165&gt;1,$P165&gt;1),"Over Weight &amp; Volume",IF($O165&gt;1,"Over Weight",IF($P165&gt;1,"Over Volume",IF($Q165&gt;='Settings'!$B$7,"Near Capacity","Within Capacity"))))))</f>
        <v/>
      </c>
      <c r="Z165" s="31">
        <f>IF($B165="","",IF(OR($T165="",$U165="",$V165=""),"Incomplete",IF($V165&gt;1,"Over Shift",IF($V165&gt;='Settings'!$B$8,"Near Shift Limit","Within Shift"))))</f>
        <v/>
      </c>
      <c r="AA165" s="31">
        <f>IF($B165="","",IF($F165="Canceled","Canceled",IF(OR($A165="",$C165="",$D165="",$E165="",$F165="",$G165="",$H165="",$I165="",$J165="",$K165="",$L165="",$U165="",IFERROR($U165=0,TRUE)),"Incomplete",IF(COUNTIF($B$6:$B$205,$B165)&gt;1,"Duplicate Route ID",IF(IFERROR(MATCH($D165,'Vehicles'!$A$6:$A$105,0),0)=0,"Vehicle Not Found",IF(IFERROR(INDEX('Vehicles'!$E$6:$E$105,MATCH($D165,'Vehicles'!$A$6:$A$105,0)),"No")&lt;&gt;"Yes","Inactive Vehicle",IF(AND(IFERROR($Q165&gt;1,FALSE),IFERROR($V165&gt;1,FALSE)),"Over Capacity &amp; Shift",IF(IFERROR($Q165&gt;1,FALSE),"Over Capacity",IF(IFERROR($V165&gt;1,FALSE),"Over Shift",IF(OR(IFERROR($Q165&gt;='Settings'!$B$7,FALSE),IFERROR($V165&gt;='Settings'!$B$8,FALSE)),"Review","Ready")))))))))))</f>
        <v/>
      </c>
      <c r="AB165" s="24" t="n"/>
    </row>
    <row r="166">
      <c r="A166" s="48" t="n"/>
      <c r="B166" s="23" t="n"/>
      <c r="C166" s="23" t="n"/>
      <c r="D166" s="23" t="n"/>
      <c r="E166" s="24" t="n"/>
      <c r="F166" s="23" t="n"/>
      <c r="G166" s="25" t="n"/>
      <c r="H166" s="25" t="n"/>
      <c r="I166" s="26" t="n"/>
      <c r="J166" s="49" t="n"/>
      <c r="K166" s="26" t="n"/>
      <c r="L166" s="26" t="n"/>
      <c r="M166" s="28">
        <f>IF($D166="","",IFERROR(INDEX('Vehicles'!$F$6:$F$105,MATCH($D166,'Vehicles'!$A$6:$A$105,0)),""))</f>
        <v/>
      </c>
      <c r="N166" s="28">
        <f>IF($D166="","",IFERROR(INDEX('Vehicles'!$G$6:$G$105,MATCH($D166,'Vehicles'!$A$6:$A$105,0)),""))</f>
        <v/>
      </c>
      <c r="O166" s="46">
        <f>IF(OR($K166="",$M166=""),"",IFERROR($K166/$M166,""))</f>
        <v/>
      </c>
      <c r="P166" s="46">
        <f>IF(OR($L166="",$N166=""),"",IFERROR($L166/$N166,""))</f>
        <v/>
      </c>
      <c r="Q166" s="46">
        <f>IF(OR($O166="",$P166=""),"",MAX($O166,$P166))</f>
        <v/>
      </c>
      <c r="R166" s="28">
        <f>IF(OR($M166="",$K166=""),"",$M166-$K166)</f>
        <v/>
      </c>
      <c r="S166" s="28">
        <f>IF(OR($N166="",$L166=""),"",$N166-$L166)</f>
        <v/>
      </c>
      <c r="T166" s="50">
        <f>IF(OR($I166="",$J166=""),"",IFERROR($J166/'Settings'!$B$5+$I166*'Settings'!$B$6/60,""))</f>
        <v/>
      </c>
      <c r="U166" s="50">
        <f>IF(OR($G166="",$H166=""),"",IFERROR(MOD($H166-$G166,1)*24,""))</f>
        <v/>
      </c>
      <c r="V166" s="46">
        <f>IF(OR($T166="",$U166=""),"",IFERROR($T166/$U166,""))</f>
        <v/>
      </c>
      <c r="W166" s="50">
        <f>IF(OR($J166="",$D166=""),"",IFERROR($J166/INDEX('Vehicles'!$I$6:$I$105,MATCH($D166,'Vehicles'!$A$6:$A$105,0)),""))</f>
        <v/>
      </c>
      <c r="X166" s="51">
        <f>IF($W166="","",IFERROR($W166*INDEX('Settings'!$H$6:$H$7,MATCH(INDEX('Vehicles'!$H$6:$H$105,MATCH($D166,'Vehicles'!$A$6:$A$105,0)),'Settings'!$G$6:$G$7,0)),""))</f>
        <v/>
      </c>
      <c r="Y166" s="31">
        <f>IF($B166="","",IF(OR($K166="",$L166="",$M166="",$N166=""),"Incomplete",IF(AND($O166&gt;1,$P166&gt;1),"Over Weight &amp; Volume",IF($O166&gt;1,"Over Weight",IF($P166&gt;1,"Over Volume",IF($Q166&gt;='Settings'!$B$7,"Near Capacity","Within Capacity"))))))</f>
        <v/>
      </c>
      <c r="Z166" s="31">
        <f>IF($B166="","",IF(OR($T166="",$U166="",$V166=""),"Incomplete",IF($V166&gt;1,"Over Shift",IF($V166&gt;='Settings'!$B$8,"Near Shift Limit","Within Shift"))))</f>
        <v/>
      </c>
      <c r="AA166" s="31">
        <f>IF($B166="","",IF($F166="Canceled","Canceled",IF(OR($A166="",$C166="",$D166="",$E166="",$F166="",$G166="",$H166="",$I166="",$J166="",$K166="",$L166="",$U166="",IFERROR($U166=0,TRUE)),"Incomplete",IF(COUNTIF($B$6:$B$205,$B166)&gt;1,"Duplicate Route ID",IF(IFERROR(MATCH($D166,'Vehicles'!$A$6:$A$105,0),0)=0,"Vehicle Not Found",IF(IFERROR(INDEX('Vehicles'!$E$6:$E$105,MATCH($D166,'Vehicles'!$A$6:$A$105,0)),"No")&lt;&gt;"Yes","Inactive Vehicle",IF(AND(IFERROR($Q166&gt;1,FALSE),IFERROR($V166&gt;1,FALSE)),"Over Capacity &amp; Shift",IF(IFERROR($Q166&gt;1,FALSE),"Over Capacity",IF(IFERROR($V166&gt;1,FALSE),"Over Shift",IF(OR(IFERROR($Q166&gt;='Settings'!$B$7,FALSE),IFERROR($V166&gt;='Settings'!$B$8,FALSE)),"Review","Ready")))))))))))</f>
        <v/>
      </c>
      <c r="AB166" s="24" t="n"/>
    </row>
    <row r="167">
      <c r="A167" s="48" t="n"/>
      <c r="B167" s="23" t="n"/>
      <c r="C167" s="23" t="n"/>
      <c r="D167" s="23" t="n"/>
      <c r="E167" s="24" t="n"/>
      <c r="F167" s="23" t="n"/>
      <c r="G167" s="25" t="n"/>
      <c r="H167" s="25" t="n"/>
      <c r="I167" s="26" t="n"/>
      <c r="J167" s="49" t="n"/>
      <c r="K167" s="26" t="n"/>
      <c r="L167" s="26" t="n"/>
      <c r="M167" s="28">
        <f>IF($D167="","",IFERROR(INDEX('Vehicles'!$F$6:$F$105,MATCH($D167,'Vehicles'!$A$6:$A$105,0)),""))</f>
        <v/>
      </c>
      <c r="N167" s="28">
        <f>IF($D167="","",IFERROR(INDEX('Vehicles'!$G$6:$G$105,MATCH($D167,'Vehicles'!$A$6:$A$105,0)),""))</f>
        <v/>
      </c>
      <c r="O167" s="46">
        <f>IF(OR($K167="",$M167=""),"",IFERROR($K167/$M167,""))</f>
        <v/>
      </c>
      <c r="P167" s="46">
        <f>IF(OR($L167="",$N167=""),"",IFERROR($L167/$N167,""))</f>
        <v/>
      </c>
      <c r="Q167" s="46">
        <f>IF(OR($O167="",$P167=""),"",MAX($O167,$P167))</f>
        <v/>
      </c>
      <c r="R167" s="28">
        <f>IF(OR($M167="",$K167=""),"",$M167-$K167)</f>
        <v/>
      </c>
      <c r="S167" s="28">
        <f>IF(OR($N167="",$L167=""),"",$N167-$L167)</f>
        <v/>
      </c>
      <c r="T167" s="50">
        <f>IF(OR($I167="",$J167=""),"",IFERROR($J167/'Settings'!$B$5+$I167*'Settings'!$B$6/60,""))</f>
        <v/>
      </c>
      <c r="U167" s="50">
        <f>IF(OR($G167="",$H167=""),"",IFERROR(MOD($H167-$G167,1)*24,""))</f>
        <v/>
      </c>
      <c r="V167" s="46">
        <f>IF(OR($T167="",$U167=""),"",IFERROR($T167/$U167,""))</f>
        <v/>
      </c>
      <c r="W167" s="50">
        <f>IF(OR($J167="",$D167=""),"",IFERROR($J167/INDEX('Vehicles'!$I$6:$I$105,MATCH($D167,'Vehicles'!$A$6:$A$105,0)),""))</f>
        <v/>
      </c>
      <c r="X167" s="51">
        <f>IF($W167="","",IFERROR($W167*INDEX('Settings'!$H$6:$H$7,MATCH(INDEX('Vehicles'!$H$6:$H$105,MATCH($D167,'Vehicles'!$A$6:$A$105,0)),'Settings'!$G$6:$G$7,0)),""))</f>
        <v/>
      </c>
      <c r="Y167" s="31">
        <f>IF($B167="","",IF(OR($K167="",$L167="",$M167="",$N167=""),"Incomplete",IF(AND($O167&gt;1,$P167&gt;1),"Over Weight &amp; Volume",IF($O167&gt;1,"Over Weight",IF($P167&gt;1,"Over Volume",IF($Q167&gt;='Settings'!$B$7,"Near Capacity","Within Capacity"))))))</f>
        <v/>
      </c>
      <c r="Z167" s="31">
        <f>IF($B167="","",IF(OR($T167="",$U167="",$V167=""),"Incomplete",IF($V167&gt;1,"Over Shift",IF($V167&gt;='Settings'!$B$8,"Near Shift Limit","Within Shift"))))</f>
        <v/>
      </c>
      <c r="AA167" s="31">
        <f>IF($B167="","",IF($F167="Canceled","Canceled",IF(OR($A167="",$C167="",$D167="",$E167="",$F167="",$G167="",$H167="",$I167="",$J167="",$K167="",$L167="",$U167="",IFERROR($U167=0,TRUE)),"Incomplete",IF(COUNTIF($B$6:$B$205,$B167)&gt;1,"Duplicate Route ID",IF(IFERROR(MATCH($D167,'Vehicles'!$A$6:$A$105,0),0)=0,"Vehicle Not Found",IF(IFERROR(INDEX('Vehicles'!$E$6:$E$105,MATCH($D167,'Vehicles'!$A$6:$A$105,0)),"No")&lt;&gt;"Yes","Inactive Vehicle",IF(AND(IFERROR($Q167&gt;1,FALSE),IFERROR($V167&gt;1,FALSE)),"Over Capacity &amp; Shift",IF(IFERROR($Q167&gt;1,FALSE),"Over Capacity",IF(IFERROR($V167&gt;1,FALSE),"Over Shift",IF(OR(IFERROR($Q167&gt;='Settings'!$B$7,FALSE),IFERROR($V167&gt;='Settings'!$B$8,FALSE)),"Review","Ready")))))))))))</f>
        <v/>
      </c>
      <c r="AB167" s="24" t="n"/>
    </row>
    <row r="168">
      <c r="A168" s="48" t="n"/>
      <c r="B168" s="23" t="n"/>
      <c r="C168" s="23" t="n"/>
      <c r="D168" s="23" t="n"/>
      <c r="E168" s="24" t="n"/>
      <c r="F168" s="23" t="n"/>
      <c r="G168" s="25" t="n"/>
      <c r="H168" s="25" t="n"/>
      <c r="I168" s="26" t="n"/>
      <c r="J168" s="49" t="n"/>
      <c r="K168" s="26" t="n"/>
      <c r="L168" s="26" t="n"/>
      <c r="M168" s="28">
        <f>IF($D168="","",IFERROR(INDEX('Vehicles'!$F$6:$F$105,MATCH($D168,'Vehicles'!$A$6:$A$105,0)),""))</f>
        <v/>
      </c>
      <c r="N168" s="28">
        <f>IF($D168="","",IFERROR(INDEX('Vehicles'!$G$6:$G$105,MATCH($D168,'Vehicles'!$A$6:$A$105,0)),""))</f>
        <v/>
      </c>
      <c r="O168" s="46">
        <f>IF(OR($K168="",$M168=""),"",IFERROR($K168/$M168,""))</f>
        <v/>
      </c>
      <c r="P168" s="46">
        <f>IF(OR($L168="",$N168=""),"",IFERROR($L168/$N168,""))</f>
        <v/>
      </c>
      <c r="Q168" s="46">
        <f>IF(OR($O168="",$P168=""),"",MAX($O168,$P168))</f>
        <v/>
      </c>
      <c r="R168" s="28">
        <f>IF(OR($M168="",$K168=""),"",$M168-$K168)</f>
        <v/>
      </c>
      <c r="S168" s="28">
        <f>IF(OR($N168="",$L168=""),"",$N168-$L168)</f>
        <v/>
      </c>
      <c r="T168" s="50">
        <f>IF(OR($I168="",$J168=""),"",IFERROR($J168/'Settings'!$B$5+$I168*'Settings'!$B$6/60,""))</f>
        <v/>
      </c>
      <c r="U168" s="50">
        <f>IF(OR($G168="",$H168=""),"",IFERROR(MOD($H168-$G168,1)*24,""))</f>
        <v/>
      </c>
      <c r="V168" s="46">
        <f>IF(OR($T168="",$U168=""),"",IFERROR($T168/$U168,""))</f>
        <v/>
      </c>
      <c r="W168" s="50">
        <f>IF(OR($J168="",$D168=""),"",IFERROR($J168/INDEX('Vehicles'!$I$6:$I$105,MATCH($D168,'Vehicles'!$A$6:$A$105,0)),""))</f>
        <v/>
      </c>
      <c r="X168" s="51">
        <f>IF($W168="","",IFERROR($W168*INDEX('Settings'!$H$6:$H$7,MATCH(INDEX('Vehicles'!$H$6:$H$105,MATCH($D168,'Vehicles'!$A$6:$A$105,0)),'Settings'!$G$6:$G$7,0)),""))</f>
        <v/>
      </c>
      <c r="Y168" s="31">
        <f>IF($B168="","",IF(OR($K168="",$L168="",$M168="",$N168=""),"Incomplete",IF(AND($O168&gt;1,$P168&gt;1),"Over Weight &amp; Volume",IF($O168&gt;1,"Over Weight",IF($P168&gt;1,"Over Volume",IF($Q168&gt;='Settings'!$B$7,"Near Capacity","Within Capacity"))))))</f>
        <v/>
      </c>
      <c r="Z168" s="31">
        <f>IF($B168="","",IF(OR($T168="",$U168="",$V168=""),"Incomplete",IF($V168&gt;1,"Over Shift",IF($V168&gt;='Settings'!$B$8,"Near Shift Limit","Within Shift"))))</f>
        <v/>
      </c>
      <c r="AA168" s="31">
        <f>IF($B168="","",IF($F168="Canceled","Canceled",IF(OR($A168="",$C168="",$D168="",$E168="",$F168="",$G168="",$H168="",$I168="",$J168="",$K168="",$L168="",$U168="",IFERROR($U168=0,TRUE)),"Incomplete",IF(COUNTIF($B$6:$B$205,$B168)&gt;1,"Duplicate Route ID",IF(IFERROR(MATCH($D168,'Vehicles'!$A$6:$A$105,0),0)=0,"Vehicle Not Found",IF(IFERROR(INDEX('Vehicles'!$E$6:$E$105,MATCH($D168,'Vehicles'!$A$6:$A$105,0)),"No")&lt;&gt;"Yes","Inactive Vehicle",IF(AND(IFERROR($Q168&gt;1,FALSE),IFERROR($V168&gt;1,FALSE)),"Over Capacity &amp; Shift",IF(IFERROR($Q168&gt;1,FALSE),"Over Capacity",IF(IFERROR($V168&gt;1,FALSE),"Over Shift",IF(OR(IFERROR($Q168&gt;='Settings'!$B$7,FALSE),IFERROR($V168&gt;='Settings'!$B$8,FALSE)),"Review","Ready")))))))))))</f>
        <v/>
      </c>
      <c r="AB168" s="24" t="n"/>
    </row>
    <row r="169">
      <c r="A169" s="48" t="n"/>
      <c r="B169" s="23" t="n"/>
      <c r="C169" s="23" t="n"/>
      <c r="D169" s="23" t="n"/>
      <c r="E169" s="24" t="n"/>
      <c r="F169" s="23" t="n"/>
      <c r="G169" s="25" t="n"/>
      <c r="H169" s="25" t="n"/>
      <c r="I169" s="26" t="n"/>
      <c r="J169" s="49" t="n"/>
      <c r="K169" s="26" t="n"/>
      <c r="L169" s="26" t="n"/>
      <c r="M169" s="28">
        <f>IF($D169="","",IFERROR(INDEX('Vehicles'!$F$6:$F$105,MATCH($D169,'Vehicles'!$A$6:$A$105,0)),""))</f>
        <v/>
      </c>
      <c r="N169" s="28">
        <f>IF($D169="","",IFERROR(INDEX('Vehicles'!$G$6:$G$105,MATCH($D169,'Vehicles'!$A$6:$A$105,0)),""))</f>
        <v/>
      </c>
      <c r="O169" s="46">
        <f>IF(OR($K169="",$M169=""),"",IFERROR($K169/$M169,""))</f>
        <v/>
      </c>
      <c r="P169" s="46">
        <f>IF(OR($L169="",$N169=""),"",IFERROR($L169/$N169,""))</f>
        <v/>
      </c>
      <c r="Q169" s="46">
        <f>IF(OR($O169="",$P169=""),"",MAX($O169,$P169))</f>
        <v/>
      </c>
      <c r="R169" s="28">
        <f>IF(OR($M169="",$K169=""),"",$M169-$K169)</f>
        <v/>
      </c>
      <c r="S169" s="28">
        <f>IF(OR($N169="",$L169=""),"",$N169-$L169)</f>
        <v/>
      </c>
      <c r="T169" s="50">
        <f>IF(OR($I169="",$J169=""),"",IFERROR($J169/'Settings'!$B$5+$I169*'Settings'!$B$6/60,""))</f>
        <v/>
      </c>
      <c r="U169" s="50">
        <f>IF(OR($G169="",$H169=""),"",IFERROR(MOD($H169-$G169,1)*24,""))</f>
        <v/>
      </c>
      <c r="V169" s="46">
        <f>IF(OR($T169="",$U169=""),"",IFERROR($T169/$U169,""))</f>
        <v/>
      </c>
      <c r="W169" s="50">
        <f>IF(OR($J169="",$D169=""),"",IFERROR($J169/INDEX('Vehicles'!$I$6:$I$105,MATCH($D169,'Vehicles'!$A$6:$A$105,0)),""))</f>
        <v/>
      </c>
      <c r="X169" s="51">
        <f>IF($W169="","",IFERROR($W169*INDEX('Settings'!$H$6:$H$7,MATCH(INDEX('Vehicles'!$H$6:$H$105,MATCH($D169,'Vehicles'!$A$6:$A$105,0)),'Settings'!$G$6:$G$7,0)),""))</f>
        <v/>
      </c>
      <c r="Y169" s="31">
        <f>IF($B169="","",IF(OR($K169="",$L169="",$M169="",$N169=""),"Incomplete",IF(AND($O169&gt;1,$P169&gt;1),"Over Weight &amp; Volume",IF($O169&gt;1,"Over Weight",IF($P169&gt;1,"Over Volume",IF($Q169&gt;='Settings'!$B$7,"Near Capacity","Within Capacity"))))))</f>
        <v/>
      </c>
      <c r="Z169" s="31">
        <f>IF($B169="","",IF(OR($T169="",$U169="",$V169=""),"Incomplete",IF($V169&gt;1,"Over Shift",IF($V169&gt;='Settings'!$B$8,"Near Shift Limit","Within Shift"))))</f>
        <v/>
      </c>
      <c r="AA169" s="31">
        <f>IF($B169="","",IF($F169="Canceled","Canceled",IF(OR($A169="",$C169="",$D169="",$E169="",$F169="",$G169="",$H169="",$I169="",$J169="",$K169="",$L169="",$U169="",IFERROR($U169=0,TRUE)),"Incomplete",IF(COUNTIF($B$6:$B$205,$B169)&gt;1,"Duplicate Route ID",IF(IFERROR(MATCH($D169,'Vehicles'!$A$6:$A$105,0),0)=0,"Vehicle Not Found",IF(IFERROR(INDEX('Vehicles'!$E$6:$E$105,MATCH($D169,'Vehicles'!$A$6:$A$105,0)),"No")&lt;&gt;"Yes","Inactive Vehicle",IF(AND(IFERROR($Q169&gt;1,FALSE),IFERROR($V169&gt;1,FALSE)),"Over Capacity &amp; Shift",IF(IFERROR($Q169&gt;1,FALSE),"Over Capacity",IF(IFERROR($V169&gt;1,FALSE),"Over Shift",IF(OR(IFERROR($Q169&gt;='Settings'!$B$7,FALSE),IFERROR($V169&gt;='Settings'!$B$8,FALSE)),"Review","Ready")))))))))))</f>
        <v/>
      </c>
      <c r="AB169" s="24" t="n"/>
    </row>
    <row r="170">
      <c r="A170" s="48" t="n"/>
      <c r="B170" s="23" t="n"/>
      <c r="C170" s="23" t="n"/>
      <c r="D170" s="23" t="n"/>
      <c r="E170" s="24" t="n"/>
      <c r="F170" s="23" t="n"/>
      <c r="G170" s="25" t="n"/>
      <c r="H170" s="25" t="n"/>
      <c r="I170" s="26" t="n"/>
      <c r="J170" s="49" t="n"/>
      <c r="K170" s="26" t="n"/>
      <c r="L170" s="26" t="n"/>
      <c r="M170" s="28">
        <f>IF($D170="","",IFERROR(INDEX('Vehicles'!$F$6:$F$105,MATCH($D170,'Vehicles'!$A$6:$A$105,0)),""))</f>
        <v/>
      </c>
      <c r="N170" s="28">
        <f>IF($D170="","",IFERROR(INDEX('Vehicles'!$G$6:$G$105,MATCH($D170,'Vehicles'!$A$6:$A$105,0)),""))</f>
        <v/>
      </c>
      <c r="O170" s="46">
        <f>IF(OR($K170="",$M170=""),"",IFERROR($K170/$M170,""))</f>
        <v/>
      </c>
      <c r="P170" s="46">
        <f>IF(OR($L170="",$N170=""),"",IFERROR($L170/$N170,""))</f>
        <v/>
      </c>
      <c r="Q170" s="46">
        <f>IF(OR($O170="",$P170=""),"",MAX($O170,$P170))</f>
        <v/>
      </c>
      <c r="R170" s="28">
        <f>IF(OR($M170="",$K170=""),"",$M170-$K170)</f>
        <v/>
      </c>
      <c r="S170" s="28">
        <f>IF(OR($N170="",$L170=""),"",$N170-$L170)</f>
        <v/>
      </c>
      <c r="T170" s="50">
        <f>IF(OR($I170="",$J170=""),"",IFERROR($J170/'Settings'!$B$5+$I170*'Settings'!$B$6/60,""))</f>
        <v/>
      </c>
      <c r="U170" s="50">
        <f>IF(OR($G170="",$H170=""),"",IFERROR(MOD($H170-$G170,1)*24,""))</f>
        <v/>
      </c>
      <c r="V170" s="46">
        <f>IF(OR($T170="",$U170=""),"",IFERROR($T170/$U170,""))</f>
        <v/>
      </c>
      <c r="W170" s="50">
        <f>IF(OR($J170="",$D170=""),"",IFERROR($J170/INDEX('Vehicles'!$I$6:$I$105,MATCH($D170,'Vehicles'!$A$6:$A$105,0)),""))</f>
        <v/>
      </c>
      <c r="X170" s="51">
        <f>IF($W170="","",IFERROR($W170*INDEX('Settings'!$H$6:$H$7,MATCH(INDEX('Vehicles'!$H$6:$H$105,MATCH($D170,'Vehicles'!$A$6:$A$105,0)),'Settings'!$G$6:$G$7,0)),""))</f>
        <v/>
      </c>
      <c r="Y170" s="31">
        <f>IF($B170="","",IF(OR($K170="",$L170="",$M170="",$N170=""),"Incomplete",IF(AND($O170&gt;1,$P170&gt;1),"Over Weight &amp; Volume",IF($O170&gt;1,"Over Weight",IF($P170&gt;1,"Over Volume",IF($Q170&gt;='Settings'!$B$7,"Near Capacity","Within Capacity"))))))</f>
        <v/>
      </c>
      <c r="Z170" s="31">
        <f>IF($B170="","",IF(OR($T170="",$U170="",$V170=""),"Incomplete",IF($V170&gt;1,"Over Shift",IF($V170&gt;='Settings'!$B$8,"Near Shift Limit","Within Shift"))))</f>
        <v/>
      </c>
      <c r="AA170" s="31">
        <f>IF($B170="","",IF($F170="Canceled","Canceled",IF(OR($A170="",$C170="",$D170="",$E170="",$F170="",$G170="",$H170="",$I170="",$J170="",$K170="",$L170="",$U170="",IFERROR($U170=0,TRUE)),"Incomplete",IF(COUNTIF($B$6:$B$205,$B170)&gt;1,"Duplicate Route ID",IF(IFERROR(MATCH($D170,'Vehicles'!$A$6:$A$105,0),0)=0,"Vehicle Not Found",IF(IFERROR(INDEX('Vehicles'!$E$6:$E$105,MATCH($D170,'Vehicles'!$A$6:$A$105,0)),"No")&lt;&gt;"Yes","Inactive Vehicle",IF(AND(IFERROR($Q170&gt;1,FALSE),IFERROR($V170&gt;1,FALSE)),"Over Capacity &amp; Shift",IF(IFERROR($Q170&gt;1,FALSE),"Over Capacity",IF(IFERROR($V170&gt;1,FALSE),"Over Shift",IF(OR(IFERROR($Q170&gt;='Settings'!$B$7,FALSE),IFERROR($V170&gt;='Settings'!$B$8,FALSE)),"Review","Ready")))))))))))</f>
        <v/>
      </c>
      <c r="AB170" s="24" t="n"/>
    </row>
    <row r="171">
      <c r="A171" s="48" t="n"/>
      <c r="B171" s="23" t="n"/>
      <c r="C171" s="23" t="n"/>
      <c r="D171" s="23" t="n"/>
      <c r="E171" s="24" t="n"/>
      <c r="F171" s="23" t="n"/>
      <c r="G171" s="25" t="n"/>
      <c r="H171" s="25" t="n"/>
      <c r="I171" s="26" t="n"/>
      <c r="J171" s="49" t="n"/>
      <c r="K171" s="26" t="n"/>
      <c r="L171" s="26" t="n"/>
      <c r="M171" s="28">
        <f>IF($D171="","",IFERROR(INDEX('Vehicles'!$F$6:$F$105,MATCH($D171,'Vehicles'!$A$6:$A$105,0)),""))</f>
        <v/>
      </c>
      <c r="N171" s="28">
        <f>IF($D171="","",IFERROR(INDEX('Vehicles'!$G$6:$G$105,MATCH($D171,'Vehicles'!$A$6:$A$105,0)),""))</f>
        <v/>
      </c>
      <c r="O171" s="46">
        <f>IF(OR($K171="",$M171=""),"",IFERROR($K171/$M171,""))</f>
        <v/>
      </c>
      <c r="P171" s="46">
        <f>IF(OR($L171="",$N171=""),"",IFERROR($L171/$N171,""))</f>
        <v/>
      </c>
      <c r="Q171" s="46">
        <f>IF(OR($O171="",$P171=""),"",MAX($O171,$P171))</f>
        <v/>
      </c>
      <c r="R171" s="28">
        <f>IF(OR($M171="",$K171=""),"",$M171-$K171)</f>
        <v/>
      </c>
      <c r="S171" s="28">
        <f>IF(OR($N171="",$L171=""),"",$N171-$L171)</f>
        <v/>
      </c>
      <c r="T171" s="50">
        <f>IF(OR($I171="",$J171=""),"",IFERROR($J171/'Settings'!$B$5+$I171*'Settings'!$B$6/60,""))</f>
        <v/>
      </c>
      <c r="U171" s="50">
        <f>IF(OR($G171="",$H171=""),"",IFERROR(MOD($H171-$G171,1)*24,""))</f>
        <v/>
      </c>
      <c r="V171" s="46">
        <f>IF(OR($T171="",$U171=""),"",IFERROR($T171/$U171,""))</f>
        <v/>
      </c>
      <c r="W171" s="50">
        <f>IF(OR($J171="",$D171=""),"",IFERROR($J171/INDEX('Vehicles'!$I$6:$I$105,MATCH($D171,'Vehicles'!$A$6:$A$105,0)),""))</f>
        <v/>
      </c>
      <c r="X171" s="51">
        <f>IF($W171="","",IFERROR($W171*INDEX('Settings'!$H$6:$H$7,MATCH(INDEX('Vehicles'!$H$6:$H$105,MATCH($D171,'Vehicles'!$A$6:$A$105,0)),'Settings'!$G$6:$G$7,0)),""))</f>
        <v/>
      </c>
      <c r="Y171" s="31">
        <f>IF($B171="","",IF(OR($K171="",$L171="",$M171="",$N171=""),"Incomplete",IF(AND($O171&gt;1,$P171&gt;1),"Over Weight &amp; Volume",IF($O171&gt;1,"Over Weight",IF($P171&gt;1,"Over Volume",IF($Q171&gt;='Settings'!$B$7,"Near Capacity","Within Capacity"))))))</f>
        <v/>
      </c>
      <c r="Z171" s="31">
        <f>IF($B171="","",IF(OR($T171="",$U171="",$V171=""),"Incomplete",IF($V171&gt;1,"Over Shift",IF($V171&gt;='Settings'!$B$8,"Near Shift Limit","Within Shift"))))</f>
        <v/>
      </c>
      <c r="AA171" s="31">
        <f>IF($B171="","",IF($F171="Canceled","Canceled",IF(OR($A171="",$C171="",$D171="",$E171="",$F171="",$G171="",$H171="",$I171="",$J171="",$K171="",$L171="",$U171="",IFERROR($U171=0,TRUE)),"Incomplete",IF(COUNTIF($B$6:$B$205,$B171)&gt;1,"Duplicate Route ID",IF(IFERROR(MATCH($D171,'Vehicles'!$A$6:$A$105,0),0)=0,"Vehicle Not Found",IF(IFERROR(INDEX('Vehicles'!$E$6:$E$105,MATCH($D171,'Vehicles'!$A$6:$A$105,0)),"No")&lt;&gt;"Yes","Inactive Vehicle",IF(AND(IFERROR($Q171&gt;1,FALSE),IFERROR($V171&gt;1,FALSE)),"Over Capacity &amp; Shift",IF(IFERROR($Q171&gt;1,FALSE),"Over Capacity",IF(IFERROR($V171&gt;1,FALSE),"Over Shift",IF(OR(IFERROR($Q171&gt;='Settings'!$B$7,FALSE),IFERROR($V171&gt;='Settings'!$B$8,FALSE)),"Review","Ready")))))))))))</f>
        <v/>
      </c>
      <c r="AB171" s="24" t="n"/>
    </row>
    <row r="172">
      <c r="A172" s="48" t="n"/>
      <c r="B172" s="23" t="n"/>
      <c r="C172" s="23" t="n"/>
      <c r="D172" s="23" t="n"/>
      <c r="E172" s="24" t="n"/>
      <c r="F172" s="23" t="n"/>
      <c r="G172" s="25" t="n"/>
      <c r="H172" s="25" t="n"/>
      <c r="I172" s="26" t="n"/>
      <c r="J172" s="49" t="n"/>
      <c r="K172" s="26" t="n"/>
      <c r="L172" s="26" t="n"/>
      <c r="M172" s="28">
        <f>IF($D172="","",IFERROR(INDEX('Vehicles'!$F$6:$F$105,MATCH($D172,'Vehicles'!$A$6:$A$105,0)),""))</f>
        <v/>
      </c>
      <c r="N172" s="28">
        <f>IF($D172="","",IFERROR(INDEX('Vehicles'!$G$6:$G$105,MATCH($D172,'Vehicles'!$A$6:$A$105,0)),""))</f>
        <v/>
      </c>
      <c r="O172" s="46">
        <f>IF(OR($K172="",$M172=""),"",IFERROR($K172/$M172,""))</f>
        <v/>
      </c>
      <c r="P172" s="46">
        <f>IF(OR($L172="",$N172=""),"",IFERROR($L172/$N172,""))</f>
        <v/>
      </c>
      <c r="Q172" s="46">
        <f>IF(OR($O172="",$P172=""),"",MAX($O172,$P172))</f>
        <v/>
      </c>
      <c r="R172" s="28">
        <f>IF(OR($M172="",$K172=""),"",$M172-$K172)</f>
        <v/>
      </c>
      <c r="S172" s="28">
        <f>IF(OR($N172="",$L172=""),"",$N172-$L172)</f>
        <v/>
      </c>
      <c r="T172" s="50">
        <f>IF(OR($I172="",$J172=""),"",IFERROR($J172/'Settings'!$B$5+$I172*'Settings'!$B$6/60,""))</f>
        <v/>
      </c>
      <c r="U172" s="50">
        <f>IF(OR($G172="",$H172=""),"",IFERROR(MOD($H172-$G172,1)*24,""))</f>
        <v/>
      </c>
      <c r="V172" s="46">
        <f>IF(OR($T172="",$U172=""),"",IFERROR($T172/$U172,""))</f>
        <v/>
      </c>
      <c r="W172" s="50">
        <f>IF(OR($J172="",$D172=""),"",IFERROR($J172/INDEX('Vehicles'!$I$6:$I$105,MATCH($D172,'Vehicles'!$A$6:$A$105,0)),""))</f>
        <v/>
      </c>
      <c r="X172" s="51">
        <f>IF($W172="","",IFERROR($W172*INDEX('Settings'!$H$6:$H$7,MATCH(INDEX('Vehicles'!$H$6:$H$105,MATCH($D172,'Vehicles'!$A$6:$A$105,0)),'Settings'!$G$6:$G$7,0)),""))</f>
        <v/>
      </c>
      <c r="Y172" s="31">
        <f>IF($B172="","",IF(OR($K172="",$L172="",$M172="",$N172=""),"Incomplete",IF(AND($O172&gt;1,$P172&gt;1),"Over Weight &amp; Volume",IF($O172&gt;1,"Over Weight",IF($P172&gt;1,"Over Volume",IF($Q172&gt;='Settings'!$B$7,"Near Capacity","Within Capacity"))))))</f>
        <v/>
      </c>
      <c r="Z172" s="31">
        <f>IF($B172="","",IF(OR($T172="",$U172="",$V172=""),"Incomplete",IF($V172&gt;1,"Over Shift",IF($V172&gt;='Settings'!$B$8,"Near Shift Limit","Within Shift"))))</f>
        <v/>
      </c>
      <c r="AA172" s="31">
        <f>IF($B172="","",IF($F172="Canceled","Canceled",IF(OR($A172="",$C172="",$D172="",$E172="",$F172="",$G172="",$H172="",$I172="",$J172="",$K172="",$L172="",$U172="",IFERROR($U172=0,TRUE)),"Incomplete",IF(COUNTIF($B$6:$B$205,$B172)&gt;1,"Duplicate Route ID",IF(IFERROR(MATCH($D172,'Vehicles'!$A$6:$A$105,0),0)=0,"Vehicle Not Found",IF(IFERROR(INDEX('Vehicles'!$E$6:$E$105,MATCH($D172,'Vehicles'!$A$6:$A$105,0)),"No")&lt;&gt;"Yes","Inactive Vehicle",IF(AND(IFERROR($Q172&gt;1,FALSE),IFERROR($V172&gt;1,FALSE)),"Over Capacity &amp; Shift",IF(IFERROR($Q172&gt;1,FALSE),"Over Capacity",IF(IFERROR($V172&gt;1,FALSE),"Over Shift",IF(OR(IFERROR($Q172&gt;='Settings'!$B$7,FALSE),IFERROR($V172&gt;='Settings'!$B$8,FALSE)),"Review","Ready")))))))))))</f>
        <v/>
      </c>
      <c r="AB172" s="24" t="n"/>
    </row>
    <row r="173">
      <c r="A173" s="48" t="n"/>
      <c r="B173" s="23" t="n"/>
      <c r="C173" s="23" t="n"/>
      <c r="D173" s="23" t="n"/>
      <c r="E173" s="24" t="n"/>
      <c r="F173" s="23" t="n"/>
      <c r="G173" s="25" t="n"/>
      <c r="H173" s="25" t="n"/>
      <c r="I173" s="26" t="n"/>
      <c r="J173" s="49" t="n"/>
      <c r="K173" s="26" t="n"/>
      <c r="L173" s="26" t="n"/>
      <c r="M173" s="28">
        <f>IF($D173="","",IFERROR(INDEX('Vehicles'!$F$6:$F$105,MATCH($D173,'Vehicles'!$A$6:$A$105,0)),""))</f>
        <v/>
      </c>
      <c r="N173" s="28">
        <f>IF($D173="","",IFERROR(INDEX('Vehicles'!$G$6:$G$105,MATCH($D173,'Vehicles'!$A$6:$A$105,0)),""))</f>
        <v/>
      </c>
      <c r="O173" s="46">
        <f>IF(OR($K173="",$M173=""),"",IFERROR($K173/$M173,""))</f>
        <v/>
      </c>
      <c r="P173" s="46">
        <f>IF(OR($L173="",$N173=""),"",IFERROR($L173/$N173,""))</f>
        <v/>
      </c>
      <c r="Q173" s="46">
        <f>IF(OR($O173="",$P173=""),"",MAX($O173,$P173))</f>
        <v/>
      </c>
      <c r="R173" s="28">
        <f>IF(OR($M173="",$K173=""),"",$M173-$K173)</f>
        <v/>
      </c>
      <c r="S173" s="28">
        <f>IF(OR($N173="",$L173=""),"",$N173-$L173)</f>
        <v/>
      </c>
      <c r="T173" s="50">
        <f>IF(OR($I173="",$J173=""),"",IFERROR($J173/'Settings'!$B$5+$I173*'Settings'!$B$6/60,""))</f>
        <v/>
      </c>
      <c r="U173" s="50">
        <f>IF(OR($G173="",$H173=""),"",IFERROR(MOD($H173-$G173,1)*24,""))</f>
        <v/>
      </c>
      <c r="V173" s="46">
        <f>IF(OR($T173="",$U173=""),"",IFERROR($T173/$U173,""))</f>
        <v/>
      </c>
      <c r="W173" s="50">
        <f>IF(OR($J173="",$D173=""),"",IFERROR($J173/INDEX('Vehicles'!$I$6:$I$105,MATCH($D173,'Vehicles'!$A$6:$A$105,0)),""))</f>
        <v/>
      </c>
      <c r="X173" s="51">
        <f>IF($W173="","",IFERROR($W173*INDEX('Settings'!$H$6:$H$7,MATCH(INDEX('Vehicles'!$H$6:$H$105,MATCH($D173,'Vehicles'!$A$6:$A$105,0)),'Settings'!$G$6:$G$7,0)),""))</f>
        <v/>
      </c>
      <c r="Y173" s="31">
        <f>IF($B173="","",IF(OR($K173="",$L173="",$M173="",$N173=""),"Incomplete",IF(AND($O173&gt;1,$P173&gt;1),"Over Weight &amp; Volume",IF($O173&gt;1,"Over Weight",IF($P173&gt;1,"Over Volume",IF($Q173&gt;='Settings'!$B$7,"Near Capacity","Within Capacity"))))))</f>
        <v/>
      </c>
      <c r="Z173" s="31">
        <f>IF($B173="","",IF(OR($T173="",$U173="",$V173=""),"Incomplete",IF($V173&gt;1,"Over Shift",IF($V173&gt;='Settings'!$B$8,"Near Shift Limit","Within Shift"))))</f>
        <v/>
      </c>
      <c r="AA173" s="31">
        <f>IF($B173="","",IF($F173="Canceled","Canceled",IF(OR($A173="",$C173="",$D173="",$E173="",$F173="",$G173="",$H173="",$I173="",$J173="",$K173="",$L173="",$U173="",IFERROR($U173=0,TRUE)),"Incomplete",IF(COUNTIF($B$6:$B$205,$B173)&gt;1,"Duplicate Route ID",IF(IFERROR(MATCH($D173,'Vehicles'!$A$6:$A$105,0),0)=0,"Vehicle Not Found",IF(IFERROR(INDEX('Vehicles'!$E$6:$E$105,MATCH($D173,'Vehicles'!$A$6:$A$105,0)),"No")&lt;&gt;"Yes","Inactive Vehicle",IF(AND(IFERROR($Q173&gt;1,FALSE),IFERROR($V173&gt;1,FALSE)),"Over Capacity &amp; Shift",IF(IFERROR($Q173&gt;1,FALSE),"Over Capacity",IF(IFERROR($V173&gt;1,FALSE),"Over Shift",IF(OR(IFERROR($Q173&gt;='Settings'!$B$7,FALSE),IFERROR($V173&gt;='Settings'!$B$8,FALSE)),"Review","Ready")))))))))))</f>
        <v/>
      </c>
      <c r="AB173" s="24" t="n"/>
    </row>
    <row r="174">
      <c r="A174" s="48" t="n"/>
      <c r="B174" s="23" t="n"/>
      <c r="C174" s="23" t="n"/>
      <c r="D174" s="23" t="n"/>
      <c r="E174" s="24" t="n"/>
      <c r="F174" s="23" t="n"/>
      <c r="G174" s="25" t="n"/>
      <c r="H174" s="25" t="n"/>
      <c r="I174" s="26" t="n"/>
      <c r="J174" s="49" t="n"/>
      <c r="K174" s="26" t="n"/>
      <c r="L174" s="26" t="n"/>
      <c r="M174" s="28">
        <f>IF($D174="","",IFERROR(INDEX('Vehicles'!$F$6:$F$105,MATCH($D174,'Vehicles'!$A$6:$A$105,0)),""))</f>
        <v/>
      </c>
      <c r="N174" s="28">
        <f>IF($D174="","",IFERROR(INDEX('Vehicles'!$G$6:$G$105,MATCH($D174,'Vehicles'!$A$6:$A$105,0)),""))</f>
        <v/>
      </c>
      <c r="O174" s="46">
        <f>IF(OR($K174="",$M174=""),"",IFERROR($K174/$M174,""))</f>
        <v/>
      </c>
      <c r="P174" s="46">
        <f>IF(OR($L174="",$N174=""),"",IFERROR($L174/$N174,""))</f>
        <v/>
      </c>
      <c r="Q174" s="46">
        <f>IF(OR($O174="",$P174=""),"",MAX($O174,$P174))</f>
        <v/>
      </c>
      <c r="R174" s="28">
        <f>IF(OR($M174="",$K174=""),"",$M174-$K174)</f>
        <v/>
      </c>
      <c r="S174" s="28">
        <f>IF(OR($N174="",$L174=""),"",$N174-$L174)</f>
        <v/>
      </c>
      <c r="T174" s="50">
        <f>IF(OR($I174="",$J174=""),"",IFERROR($J174/'Settings'!$B$5+$I174*'Settings'!$B$6/60,""))</f>
        <v/>
      </c>
      <c r="U174" s="50">
        <f>IF(OR($G174="",$H174=""),"",IFERROR(MOD($H174-$G174,1)*24,""))</f>
        <v/>
      </c>
      <c r="V174" s="46">
        <f>IF(OR($T174="",$U174=""),"",IFERROR($T174/$U174,""))</f>
        <v/>
      </c>
      <c r="W174" s="50">
        <f>IF(OR($J174="",$D174=""),"",IFERROR($J174/INDEX('Vehicles'!$I$6:$I$105,MATCH($D174,'Vehicles'!$A$6:$A$105,0)),""))</f>
        <v/>
      </c>
      <c r="X174" s="51">
        <f>IF($W174="","",IFERROR($W174*INDEX('Settings'!$H$6:$H$7,MATCH(INDEX('Vehicles'!$H$6:$H$105,MATCH($D174,'Vehicles'!$A$6:$A$105,0)),'Settings'!$G$6:$G$7,0)),""))</f>
        <v/>
      </c>
      <c r="Y174" s="31">
        <f>IF($B174="","",IF(OR($K174="",$L174="",$M174="",$N174=""),"Incomplete",IF(AND($O174&gt;1,$P174&gt;1),"Over Weight &amp; Volume",IF($O174&gt;1,"Over Weight",IF($P174&gt;1,"Over Volume",IF($Q174&gt;='Settings'!$B$7,"Near Capacity","Within Capacity"))))))</f>
        <v/>
      </c>
      <c r="Z174" s="31">
        <f>IF($B174="","",IF(OR($T174="",$U174="",$V174=""),"Incomplete",IF($V174&gt;1,"Over Shift",IF($V174&gt;='Settings'!$B$8,"Near Shift Limit","Within Shift"))))</f>
        <v/>
      </c>
      <c r="AA174" s="31">
        <f>IF($B174="","",IF($F174="Canceled","Canceled",IF(OR($A174="",$C174="",$D174="",$E174="",$F174="",$G174="",$H174="",$I174="",$J174="",$K174="",$L174="",$U174="",IFERROR($U174=0,TRUE)),"Incomplete",IF(COUNTIF($B$6:$B$205,$B174)&gt;1,"Duplicate Route ID",IF(IFERROR(MATCH($D174,'Vehicles'!$A$6:$A$105,0),0)=0,"Vehicle Not Found",IF(IFERROR(INDEX('Vehicles'!$E$6:$E$105,MATCH($D174,'Vehicles'!$A$6:$A$105,0)),"No")&lt;&gt;"Yes","Inactive Vehicle",IF(AND(IFERROR($Q174&gt;1,FALSE),IFERROR($V174&gt;1,FALSE)),"Over Capacity &amp; Shift",IF(IFERROR($Q174&gt;1,FALSE),"Over Capacity",IF(IFERROR($V174&gt;1,FALSE),"Over Shift",IF(OR(IFERROR($Q174&gt;='Settings'!$B$7,FALSE),IFERROR($V174&gt;='Settings'!$B$8,FALSE)),"Review","Ready")))))))))))</f>
        <v/>
      </c>
      <c r="AB174" s="24" t="n"/>
    </row>
    <row r="175">
      <c r="A175" s="48" t="n"/>
      <c r="B175" s="23" t="n"/>
      <c r="C175" s="23" t="n"/>
      <c r="D175" s="23" t="n"/>
      <c r="E175" s="24" t="n"/>
      <c r="F175" s="23" t="n"/>
      <c r="G175" s="25" t="n"/>
      <c r="H175" s="25" t="n"/>
      <c r="I175" s="26" t="n"/>
      <c r="J175" s="49" t="n"/>
      <c r="K175" s="26" t="n"/>
      <c r="L175" s="26" t="n"/>
      <c r="M175" s="28">
        <f>IF($D175="","",IFERROR(INDEX('Vehicles'!$F$6:$F$105,MATCH($D175,'Vehicles'!$A$6:$A$105,0)),""))</f>
        <v/>
      </c>
      <c r="N175" s="28">
        <f>IF($D175="","",IFERROR(INDEX('Vehicles'!$G$6:$G$105,MATCH($D175,'Vehicles'!$A$6:$A$105,0)),""))</f>
        <v/>
      </c>
      <c r="O175" s="46">
        <f>IF(OR($K175="",$M175=""),"",IFERROR($K175/$M175,""))</f>
        <v/>
      </c>
      <c r="P175" s="46">
        <f>IF(OR($L175="",$N175=""),"",IFERROR($L175/$N175,""))</f>
        <v/>
      </c>
      <c r="Q175" s="46">
        <f>IF(OR($O175="",$P175=""),"",MAX($O175,$P175))</f>
        <v/>
      </c>
      <c r="R175" s="28">
        <f>IF(OR($M175="",$K175=""),"",$M175-$K175)</f>
        <v/>
      </c>
      <c r="S175" s="28">
        <f>IF(OR($N175="",$L175=""),"",$N175-$L175)</f>
        <v/>
      </c>
      <c r="T175" s="50">
        <f>IF(OR($I175="",$J175=""),"",IFERROR($J175/'Settings'!$B$5+$I175*'Settings'!$B$6/60,""))</f>
        <v/>
      </c>
      <c r="U175" s="50">
        <f>IF(OR($G175="",$H175=""),"",IFERROR(MOD($H175-$G175,1)*24,""))</f>
        <v/>
      </c>
      <c r="V175" s="46">
        <f>IF(OR($T175="",$U175=""),"",IFERROR($T175/$U175,""))</f>
        <v/>
      </c>
      <c r="W175" s="50">
        <f>IF(OR($J175="",$D175=""),"",IFERROR($J175/INDEX('Vehicles'!$I$6:$I$105,MATCH($D175,'Vehicles'!$A$6:$A$105,0)),""))</f>
        <v/>
      </c>
      <c r="X175" s="51">
        <f>IF($W175="","",IFERROR($W175*INDEX('Settings'!$H$6:$H$7,MATCH(INDEX('Vehicles'!$H$6:$H$105,MATCH($D175,'Vehicles'!$A$6:$A$105,0)),'Settings'!$G$6:$G$7,0)),""))</f>
        <v/>
      </c>
      <c r="Y175" s="31">
        <f>IF($B175="","",IF(OR($K175="",$L175="",$M175="",$N175=""),"Incomplete",IF(AND($O175&gt;1,$P175&gt;1),"Over Weight &amp; Volume",IF($O175&gt;1,"Over Weight",IF($P175&gt;1,"Over Volume",IF($Q175&gt;='Settings'!$B$7,"Near Capacity","Within Capacity"))))))</f>
        <v/>
      </c>
      <c r="Z175" s="31">
        <f>IF($B175="","",IF(OR($T175="",$U175="",$V175=""),"Incomplete",IF($V175&gt;1,"Over Shift",IF($V175&gt;='Settings'!$B$8,"Near Shift Limit","Within Shift"))))</f>
        <v/>
      </c>
      <c r="AA175" s="31">
        <f>IF($B175="","",IF($F175="Canceled","Canceled",IF(OR($A175="",$C175="",$D175="",$E175="",$F175="",$G175="",$H175="",$I175="",$J175="",$K175="",$L175="",$U175="",IFERROR($U175=0,TRUE)),"Incomplete",IF(COUNTIF($B$6:$B$205,$B175)&gt;1,"Duplicate Route ID",IF(IFERROR(MATCH($D175,'Vehicles'!$A$6:$A$105,0),0)=0,"Vehicle Not Found",IF(IFERROR(INDEX('Vehicles'!$E$6:$E$105,MATCH($D175,'Vehicles'!$A$6:$A$105,0)),"No")&lt;&gt;"Yes","Inactive Vehicle",IF(AND(IFERROR($Q175&gt;1,FALSE),IFERROR($V175&gt;1,FALSE)),"Over Capacity &amp; Shift",IF(IFERROR($Q175&gt;1,FALSE),"Over Capacity",IF(IFERROR($V175&gt;1,FALSE),"Over Shift",IF(OR(IFERROR($Q175&gt;='Settings'!$B$7,FALSE),IFERROR($V175&gt;='Settings'!$B$8,FALSE)),"Review","Ready")))))))))))</f>
        <v/>
      </c>
      <c r="AB175" s="24" t="n"/>
    </row>
    <row r="176">
      <c r="A176" s="48" t="n"/>
      <c r="B176" s="23" t="n"/>
      <c r="C176" s="23" t="n"/>
      <c r="D176" s="23" t="n"/>
      <c r="E176" s="24" t="n"/>
      <c r="F176" s="23" t="n"/>
      <c r="G176" s="25" t="n"/>
      <c r="H176" s="25" t="n"/>
      <c r="I176" s="26" t="n"/>
      <c r="J176" s="49" t="n"/>
      <c r="K176" s="26" t="n"/>
      <c r="L176" s="26" t="n"/>
      <c r="M176" s="28">
        <f>IF($D176="","",IFERROR(INDEX('Vehicles'!$F$6:$F$105,MATCH($D176,'Vehicles'!$A$6:$A$105,0)),""))</f>
        <v/>
      </c>
      <c r="N176" s="28">
        <f>IF($D176="","",IFERROR(INDEX('Vehicles'!$G$6:$G$105,MATCH($D176,'Vehicles'!$A$6:$A$105,0)),""))</f>
        <v/>
      </c>
      <c r="O176" s="46">
        <f>IF(OR($K176="",$M176=""),"",IFERROR($K176/$M176,""))</f>
        <v/>
      </c>
      <c r="P176" s="46">
        <f>IF(OR($L176="",$N176=""),"",IFERROR($L176/$N176,""))</f>
        <v/>
      </c>
      <c r="Q176" s="46">
        <f>IF(OR($O176="",$P176=""),"",MAX($O176,$P176))</f>
        <v/>
      </c>
      <c r="R176" s="28">
        <f>IF(OR($M176="",$K176=""),"",$M176-$K176)</f>
        <v/>
      </c>
      <c r="S176" s="28">
        <f>IF(OR($N176="",$L176=""),"",$N176-$L176)</f>
        <v/>
      </c>
      <c r="T176" s="50">
        <f>IF(OR($I176="",$J176=""),"",IFERROR($J176/'Settings'!$B$5+$I176*'Settings'!$B$6/60,""))</f>
        <v/>
      </c>
      <c r="U176" s="50">
        <f>IF(OR($G176="",$H176=""),"",IFERROR(MOD($H176-$G176,1)*24,""))</f>
        <v/>
      </c>
      <c r="V176" s="46">
        <f>IF(OR($T176="",$U176=""),"",IFERROR($T176/$U176,""))</f>
        <v/>
      </c>
      <c r="W176" s="50">
        <f>IF(OR($J176="",$D176=""),"",IFERROR($J176/INDEX('Vehicles'!$I$6:$I$105,MATCH($D176,'Vehicles'!$A$6:$A$105,0)),""))</f>
        <v/>
      </c>
      <c r="X176" s="51">
        <f>IF($W176="","",IFERROR($W176*INDEX('Settings'!$H$6:$H$7,MATCH(INDEX('Vehicles'!$H$6:$H$105,MATCH($D176,'Vehicles'!$A$6:$A$105,0)),'Settings'!$G$6:$G$7,0)),""))</f>
        <v/>
      </c>
      <c r="Y176" s="31">
        <f>IF($B176="","",IF(OR($K176="",$L176="",$M176="",$N176=""),"Incomplete",IF(AND($O176&gt;1,$P176&gt;1),"Over Weight &amp; Volume",IF($O176&gt;1,"Over Weight",IF($P176&gt;1,"Over Volume",IF($Q176&gt;='Settings'!$B$7,"Near Capacity","Within Capacity"))))))</f>
        <v/>
      </c>
      <c r="Z176" s="31">
        <f>IF($B176="","",IF(OR($T176="",$U176="",$V176=""),"Incomplete",IF($V176&gt;1,"Over Shift",IF($V176&gt;='Settings'!$B$8,"Near Shift Limit","Within Shift"))))</f>
        <v/>
      </c>
      <c r="AA176" s="31">
        <f>IF($B176="","",IF($F176="Canceled","Canceled",IF(OR($A176="",$C176="",$D176="",$E176="",$F176="",$G176="",$H176="",$I176="",$J176="",$K176="",$L176="",$U176="",IFERROR($U176=0,TRUE)),"Incomplete",IF(COUNTIF($B$6:$B$205,$B176)&gt;1,"Duplicate Route ID",IF(IFERROR(MATCH($D176,'Vehicles'!$A$6:$A$105,0),0)=0,"Vehicle Not Found",IF(IFERROR(INDEX('Vehicles'!$E$6:$E$105,MATCH($D176,'Vehicles'!$A$6:$A$105,0)),"No")&lt;&gt;"Yes","Inactive Vehicle",IF(AND(IFERROR($Q176&gt;1,FALSE),IFERROR($V176&gt;1,FALSE)),"Over Capacity &amp; Shift",IF(IFERROR($Q176&gt;1,FALSE),"Over Capacity",IF(IFERROR($V176&gt;1,FALSE),"Over Shift",IF(OR(IFERROR($Q176&gt;='Settings'!$B$7,FALSE),IFERROR($V176&gt;='Settings'!$B$8,FALSE)),"Review","Ready")))))))))))</f>
        <v/>
      </c>
      <c r="AB176" s="24" t="n"/>
    </row>
    <row r="177">
      <c r="A177" s="48" t="n"/>
      <c r="B177" s="23" t="n"/>
      <c r="C177" s="23" t="n"/>
      <c r="D177" s="23" t="n"/>
      <c r="E177" s="24" t="n"/>
      <c r="F177" s="23" t="n"/>
      <c r="G177" s="25" t="n"/>
      <c r="H177" s="25" t="n"/>
      <c r="I177" s="26" t="n"/>
      <c r="J177" s="49" t="n"/>
      <c r="K177" s="26" t="n"/>
      <c r="L177" s="26" t="n"/>
      <c r="M177" s="28">
        <f>IF($D177="","",IFERROR(INDEX('Vehicles'!$F$6:$F$105,MATCH($D177,'Vehicles'!$A$6:$A$105,0)),""))</f>
        <v/>
      </c>
      <c r="N177" s="28">
        <f>IF($D177="","",IFERROR(INDEX('Vehicles'!$G$6:$G$105,MATCH($D177,'Vehicles'!$A$6:$A$105,0)),""))</f>
        <v/>
      </c>
      <c r="O177" s="46">
        <f>IF(OR($K177="",$M177=""),"",IFERROR($K177/$M177,""))</f>
        <v/>
      </c>
      <c r="P177" s="46">
        <f>IF(OR($L177="",$N177=""),"",IFERROR($L177/$N177,""))</f>
        <v/>
      </c>
      <c r="Q177" s="46">
        <f>IF(OR($O177="",$P177=""),"",MAX($O177,$P177))</f>
        <v/>
      </c>
      <c r="R177" s="28">
        <f>IF(OR($M177="",$K177=""),"",$M177-$K177)</f>
        <v/>
      </c>
      <c r="S177" s="28">
        <f>IF(OR($N177="",$L177=""),"",$N177-$L177)</f>
        <v/>
      </c>
      <c r="T177" s="50">
        <f>IF(OR($I177="",$J177=""),"",IFERROR($J177/'Settings'!$B$5+$I177*'Settings'!$B$6/60,""))</f>
        <v/>
      </c>
      <c r="U177" s="50">
        <f>IF(OR($G177="",$H177=""),"",IFERROR(MOD($H177-$G177,1)*24,""))</f>
        <v/>
      </c>
      <c r="V177" s="46">
        <f>IF(OR($T177="",$U177=""),"",IFERROR($T177/$U177,""))</f>
        <v/>
      </c>
      <c r="W177" s="50">
        <f>IF(OR($J177="",$D177=""),"",IFERROR($J177/INDEX('Vehicles'!$I$6:$I$105,MATCH($D177,'Vehicles'!$A$6:$A$105,0)),""))</f>
        <v/>
      </c>
      <c r="X177" s="51">
        <f>IF($W177="","",IFERROR($W177*INDEX('Settings'!$H$6:$H$7,MATCH(INDEX('Vehicles'!$H$6:$H$105,MATCH($D177,'Vehicles'!$A$6:$A$105,0)),'Settings'!$G$6:$G$7,0)),""))</f>
        <v/>
      </c>
      <c r="Y177" s="31">
        <f>IF($B177="","",IF(OR($K177="",$L177="",$M177="",$N177=""),"Incomplete",IF(AND($O177&gt;1,$P177&gt;1),"Over Weight &amp; Volume",IF($O177&gt;1,"Over Weight",IF($P177&gt;1,"Over Volume",IF($Q177&gt;='Settings'!$B$7,"Near Capacity","Within Capacity"))))))</f>
        <v/>
      </c>
      <c r="Z177" s="31">
        <f>IF($B177="","",IF(OR($T177="",$U177="",$V177=""),"Incomplete",IF($V177&gt;1,"Over Shift",IF($V177&gt;='Settings'!$B$8,"Near Shift Limit","Within Shift"))))</f>
        <v/>
      </c>
      <c r="AA177" s="31">
        <f>IF($B177="","",IF($F177="Canceled","Canceled",IF(OR($A177="",$C177="",$D177="",$E177="",$F177="",$G177="",$H177="",$I177="",$J177="",$K177="",$L177="",$U177="",IFERROR($U177=0,TRUE)),"Incomplete",IF(COUNTIF($B$6:$B$205,$B177)&gt;1,"Duplicate Route ID",IF(IFERROR(MATCH($D177,'Vehicles'!$A$6:$A$105,0),0)=0,"Vehicle Not Found",IF(IFERROR(INDEX('Vehicles'!$E$6:$E$105,MATCH($D177,'Vehicles'!$A$6:$A$105,0)),"No")&lt;&gt;"Yes","Inactive Vehicle",IF(AND(IFERROR($Q177&gt;1,FALSE),IFERROR($V177&gt;1,FALSE)),"Over Capacity &amp; Shift",IF(IFERROR($Q177&gt;1,FALSE),"Over Capacity",IF(IFERROR($V177&gt;1,FALSE),"Over Shift",IF(OR(IFERROR($Q177&gt;='Settings'!$B$7,FALSE),IFERROR($V177&gt;='Settings'!$B$8,FALSE)),"Review","Ready")))))))))))</f>
        <v/>
      </c>
      <c r="AB177" s="24" t="n"/>
    </row>
    <row r="178">
      <c r="A178" s="48" t="n"/>
      <c r="B178" s="23" t="n"/>
      <c r="C178" s="23" t="n"/>
      <c r="D178" s="23" t="n"/>
      <c r="E178" s="24" t="n"/>
      <c r="F178" s="23" t="n"/>
      <c r="G178" s="25" t="n"/>
      <c r="H178" s="25" t="n"/>
      <c r="I178" s="26" t="n"/>
      <c r="J178" s="49" t="n"/>
      <c r="K178" s="26" t="n"/>
      <c r="L178" s="26" t="n"/>
      <c r="M178" s="28">
        <f>IF($D178="","",IFERROR(INDEX('Vehicles'!$F$6:$F$105,MATCH($D178,'Vehicles'!$A$6:$A$105,0)),""))</f>
        <v/>
      </c>
      <c r="N178" s="28">
        <f>IF($D178="","",IFERROR(INDEX('Vehicles'!$G$6:$G$105,MATCH($D178,'Vehicles'!$A$6:$A$105,0)),""))</f>
        <v/>
      </c>
      <c r="O178" s="46">
        <f>IF(OR($K178="",$M178=""),"",IFERROR($K178/$M178,""))</f>
        <v/>
      </c>
      <c r="P178" s="46">
        <f>IF(OR($L178="",$N178=""),"",IFERROR($L178/$N178,""))</f>
        <v/>
      </c>
      <c r="Q178" s="46">
        <f>IF(OR($O178="",$P178=""),"",MAX($O178,$P178))</f>
        <v/>
      </c>
      <c r="R178" s="28">
        <f>IF(OR($M178="",$K178=""),"",$M178-$K178)</f>
        <v/>
      </c>
      <c r="S178" s="28">
        <f>IF(OR($N178="",$L178=""),"",$N178-$L178)</f>
        <v/>
      </c>
      <c r="T178" s="50">
        <f>IF(OR($I178="",$J178=""),"",IFERROR($J178/'Settings'!$B$5+$I178*'Settings'!$B$6/60,""))</f>
        <v/>
      </c>
      <c r="U178" s="50">
        <f>IF(OR($G178="",$H178=""),"",IFERROR(MOD($H178-$G178,1)*24,""))</f>
        <v/>
      </c>
      <c r="V178" s="46">
        <f>IF(OR($T178="",$U178=""),"",IFERROR($T178/$U178,""))</f>
        <v/>
      </c>
      <c r="W178" s="50">
        <f>IF(OR($J178="",$D178=""),"",IFERROR($J178/INDEX('Vehicles'!$I$6:$I$105,MATCH($D178,'Vehicles'!$A$6:$A$105,0)),""))</f>
        <v/>
      </c>
      <c r="X178" s="51">
        <f>IF($W178="","",IFERROR($W178*INDEX('Settings'!$H$6:$H$7,MATCH(INDEX('Vehicles'!$H$6:$H$105,MATCH($D178,'Vehicles'!$A$6:$A$105,0)),'Settings'!$G$6:$G$7,0)),""))</f>
        <v/>
      </c>
      <c r="Y178" s="31">
        <f>IF($B178="","",IF(OR($K178="",$L178="",$M178="",$N178=""),"Incomplete",IF(AND($O178&gt;1,$P178&gt;1),"Over Weight &amp; Volume",IF($O178&gt;1,"Over Weight",IF($P178&gt;1,"Over Volume",IF($Q178&gt;='Settings'!$B$7,"Near Capacity","Within Capacity"))))))</f>
        <v/>
      </c>
      <c r="Z178" s="31">
        <f>IF($B178="","",IF(OR($T178="",$U178="",$V178=""),"Incomplete",IF($V178&gt;1,"Over Shift",IF($V178&gt;='Settings'!$B$8,"Near Shift Limit","Within Shift"))))</f>
        <v/>
      </c>
      <c r="AA178" s="31">
        <f>IF($B178="","",IF($F178="Canceled","Canceled",IF(OR($A178="",$C178="",$D178="",$E178="",$F178="",$G178="",$H178="",$I178="",$J178="",$K178="",$L178="",$U178="",IFERROR($U178=0,TRUE)),"Incomplete",IF(COUNTIF($B$6:$B$205,$B178)&gt;1,"Duplicate Route ID",IF(IFERROR(MATCH($D178,'Vehicles'!$A$6:$A$105,0),0)=0,"Vehicle Not Found",IF(IFERROR(INDEX('Vehicles'!$E$6:$E$105,MATCH($D178,'Vehicles'!$A$6:$A$105,0)),"No")&lt;&gt;"Yes","Inactive Vehicle",IF(AND(IFERROR($Q178&gt;1,FALSE),IFERROR($V178&gt;1,FALSE)),"Over Capacity &amp; Shift",IF(IFERROR($Q178&gt;1,FALSE),"Over Capacity",IF(IFERROR($V178&gt;1,FALSE),"Over Shift",IF(OR(IFERROR($Q178&gt;='Settings'!$B$7,FALSE),IFERROR($V178&gt;='Settings'!$B$8,FALSE)),"Review","Ready")))))))))))</f>
        <v/>
      </c>
      <c r="AB178" s="24" t="n"/>
    </row>
    <row r="179">
      <c r="A179" s="48" t="n"/>
      <c r="B179" s="23" t="n"/>
      <c r="C179" s="23" t="n"/>
      <c r="D179" s="23" t="n"/>
      <c r="E179" s="24" t="n"/>
      <c r="F179" s="23" t="n"/>
      <c r="G179" s="25" t="n"/>
      <c r="H179" s="25" t="n"/>
      <c r="I179" s="26" t="n"/>
      <c r="J179" s="49" t="n"/>
      <c r="K179" s="26" t="n"/>
      <c r="L179" s="26" t="n"/>
      <c r="M179" s="28">
        <f>IF($D179="","",IFERROR(INDEX('Vehicles'!$F$6:$F$105,MATCH($D179,'Vehicles'!$A$6:$A$105,0)),""))</f>
        <v/>
      </c>
      <c r="N179" s="28">
        <f>IF($D179="","",IFERROR(INDEX('Vehicles'!$G$6:$G$105,MATCH($D179,'Vehicles'!$A$6:$A$105,0)),""))</f>
        <v/>
      </c>
      <c r="O179" s="46">
        <f>IF(OR($K179="",$M179=""),"",IFERROR($K179/$M179,""))</f>
        <v/>
      </c>
      <c r="P179" s="46">
        <f>IF(OR($L179="",$N179=""),"",IFERROR($L179/$N179,""))</f>
        <v/>
      </c>
      <c r="Q179" s="46">
        <f>IF(OR($O179="",$P179=""),"",MAX($O179,$P179))</f>
        <v/>
      </c>
      <c r="R179" s="28">
        <f>IF(OR($M179="",$K179=""),"",$M179-$K179)</f>
        <v/>
      </c>
      <c r="S179" s="28">
        <f>IF(OR($N179="",$L179=""),"",$N179-$L179)</f>
        <v/>
      </c>
      <c r="T179" s="50">
        <f>IF(OR($I179="",$J179=""),"",IFERROR($J179/'Settings'!$B$5+$I179*'Settings'!$B$6/60,""))</f>
        <v/>
      </c>
      <c r="U179" s="50">
        <f>IF(OR($G179="",$H179=""),"",IFERROR(MOD($H179-$G179,1)*24,""))</f>
        <v/>
      </c>
      <c r="V179" s="46">
        <f>IF(OR($T179="",$U179=""),"",IFERROR($T179/$U179,""))</f>
        <v/>
      </c>
      <c r="W179" s="50">
        <f>IF(OR($J179="",$D179=""),"",IFERROR($J179/INDEX('Vehicles'!$I$6:$I$105,MATCH($D179,'Vehicles'!$A$6:$A$105,0)),""))</f>
        <v/>
      </c>
      <c r="X179" s="51">
        <f>IF($W179="","",IFERROR($W179*INDEX('Settings'!$H$6:$H$7,MATCH(INDEX('Vehicles'!$H$6:$H$105,MATCH($D179,'Vehicles'!$A$6:$A$105,0)),'Settings'!$G$6:$G$7,0)),""))</f>
        <v/>
      </c>
      <c r="Y179" s="31">
        <f>IF($B179="","",IF(OR($K179="",$L179="",$M179="",$N179=""),"Incomplete",IF(AND($O179&gt;1,$P179&gt;1),"Over Weight &amp; Volume",IF($O179&gt;1,"Over Weight",IF($P179&gt;1,"Over Volume",IF($Q179&gt;='Settings'!$B$7,"Near Capacity","Within Capacity"))))))</f>
        <v/>
      </c>
      <c r="Z179" s="31">
        <f>IF($B179="","",IF(OR($T179="",$U179="",$V179=""),"Incomplete",IF($V179&gt;1,"Over Shift",IF($V179&gt;='Settings'!$B$8,"Near Shift Limit","Within Shift"))))</f>
        <v/>
      </c>
      <c r="AA179" s="31">
        <f>IF($B179="","",IF($F179="Canceled","Canceled",IF(OR($A179="",$C179="",$D179="",$E179="",$F179="",$G179="",$H179="",$I179="",$J179="",$K179="",$L179="",$U179="",IFERROR($U179=0,TRUE)),"Incomplete",IF(COUNTIF($B$6:$B$205,$B179)&gt;1,"Duplicate Route ID",IF(IFERROR(MATCH($D179,'Vehicles'!$A$6:$A$105,0),0)=0,"Vehicle Not Found",IF(IFERROR(INDEX('Vehicles'!$E$6:$E$105,MATCH($D179,'Vehicles'!$A$6:$A$105,0)),"No")&lt;&gt;"Yes","Inactive Vehicle",IF(AND(IFERROR($Q179&gt;1,FALSE),IFERROR($V179&gt;1,FALSE)),"Over Capacity &amp; Shift",IF(IFERROR($Q179&gt;1,FALSE),"Over Capacity",IF(IFERROR($V179&gt;1,FALSE),"Over Shift",IF(OR(IFERROR($Q179&gt;='Settings'!$B$7,FALSE),IFERROR($V179&gt;='Settings'!$B$8,FALSE)),"Review","Ready")))))))))))</f>
        <v/>
      </c>
      <c r="AB179" s="24" t="n"/>
    </row>
    <row r="180">
      <c r="A180" s="48" t="n"/>
      <c r="B180" s="23" t="n"/>
      <c r="C180" s="23" t="n"/>
      <c r="D180" s="23" t="n"/>
      <c r="E180" s="24" t="n"/>
      <c r="F180" s="23" t="n"/>
      <c r="G180" s="25" t="n"/>
      <c r="H180" s="25" t="n"/>
      <c r="I180" s="26" t="n"/>
      <c r="J180" s="49" t="n"/>
      <c r="K180" s="26" t="n"/>
      <c r="L180" s="26" t="n"/>
      <c r="M180" s="28">
        <f>IF($D180="","",IFERROR(INDEX('Vehicles'!$F$6:$F$105,MATCH($D180,'Vehicles'!$A$6:$A$105,0)),""))</f>
        <v/>
      </c>
      <c r="N180" s="28">
        <f>IF($D180="","",IFERROR(INDEX('Vehicles'!$G$6:$G$105,MATCH($D180,'Vehicles'!$A$6:$A$105,0)),""))</f>
        <v/>
      </c>
      <c r="O180" s="46">
        <f>IF(OR($K180="",$M180=""),"",IFERROR($K180/$M180,""))</f>
        <v/>
      </c>
      <c r="P180" s="46">
        <f>IF(OR($L180="",$N180=""),"",IFERROR($L180/$N180,""))</f>
        <v/>
      </c>
      <c r="Q180" s="46">
        <f>IF(OR($O180="",$P180=""),"",MAX($O180,$P180))</f>
        <v/>
      </c>
      <c r="R180" s="28">
        <f>IF(OR($M180="",$K180=""),"",$M180-$K180)</f>
        <v/>
      </c>
      <c r="S180" s="28">
        <f>IF(OR($N180="",$L180=""),"",$N180-$L180)</f>
        <v/>
      </c>
      <c r="T180" s="50">
        <f>IF(OR($I180="",$J180=""),"",IFERROR($J180/'Settings'!$B$5+$I180*'Settings'!$B$6/60,""))</f>
        <v/>
      </c>
      <c r="U180" s="50">
        <f>IF(OR($G180="",$H180=""),"",IFERROR(MOD($H180-$G180,1)*24,""))</f>
        <v/>
      </c>
      <c r="V180" s="46">
        <f>IF(OR($T180="",$U180=""),"",IFERROR($T180/$U180,""))</f>
        <v/>
      </c>
      <c r="W180" s="50">
        <f>IF(OR($J180="",$D180=""),"",IFERROR($J180/INDEX('Vehicles'!$I$6:$I$105,MATCH($D180,'Vehicles'!$A$6:$A$105,0)),""))</f>
        <v/>
      </c>
      <c r="X180" s="51">
        <f>IF($W180="","",IFERROR($W180*INDEX('Settings'!$H$6:$H$7,MATCH(INDEX('Vehicles'!$H$6:$H$105,MATCH($D180,'Vehicles'!$A$6:$A$105,0)),'Settings'!$G$6:$G$7,0)),""))</f>
        <v/>
      </c>
      <c r="Y180" s="31">
        <f>IF($B180="","",IF(OR($K180="",$L180="",$M180="",$N180=""),"Incomplete",IF(AND($O180&gt;1,$P180&gt;1),"Over Weight &amp; Volume",IF($O180&gt;1,"Over Weight",IF($P180&gt;1,"Over Volume",IF($Q180&gt;='Settings'!$B$7,"Near Capacity","Within Capacity"))))))</f>
        <v/>
      </c>
      <c r="Z180" s="31">
        <f>IF($B180="","",IF(OR($T180="",$U180="",$V180=""),"Incomplete",IF($V180&gt;1,"Over Shift",IF($V180&gt;='Settings'!$B$8,"Near Shift Limit","Within Shift"))))</f>
        <v/>
      </c>
      <c r="AA180" s="31">
        <f>IF($B180="","",IF($F180="Canceled","Canceled",IF(OR($A180="",$C180="",$D180="",$E180="",$F180="",$G180="",$H180="",$I180="",$J180="",$K180="",$L180="",$U180="",IFERROR($U180=0,TRUE)),"Incomplete",IF(COUNTIF($B$6:$B$205,$B180)&gt;1,"Duplicate Route ID",IF(IFERROR(MATCH($D180,'Vehicles'!$A$6:$A$105,0),0)=0,"Vehicle Not Found",IF(IFERROR(INDEX('Vehicles'!$E$6:$E$105,MATCH($D180,'Vehicles'!$A$6:$A$105,0)),"No")&lt;&gt;"Yes","Inactive Vehicle",IF(AND(IFERROR($Q180&gt;1,FALSE),IFERROR($V180&gt;1,FALSE)),"Over Capacity &amp; Shift",IF(IFERROR($Q180&gt;1,FALSE),"Over Capacity",IF(IFERROR($V180&gt;1,FALSE),"Over Shift",IF(OR(IFERROR($Q180&gt;='Settings'!$B$7,FALSE),IFERROR($V180&gt;='Settings'!$B$8,FALSE)),"Review","Ready")))))))))))</f>
        <v/>
      </c>
      <c r="AB180" s="24" t="n"/>
    </row>
    <row r="181">
      <c r="A181" s="48" t="n"/>
      <c r="B181" s="23" t="n"/>
      <c r="C181" s="23" t="n"/>
      <c r="D181" s="23" t="n"/>
      <c r="E181" s="24" t="n"/>
      <c r="F181" s="23" t="n"/>
      <c r="G181" s="25" t="n"/>
      <c r="H181" s="25" t="n"/>
      <c r="I181" s="26" t="n"/>
      <c r="J181" s="49" t="n"/>
      <c r="K181" s="26" t="n"/>
      <c r="L181" s="26" t="n"/>
      <c r="M181" s="28">
        <f>IF($D181="","",IFERROR(INDEX('Vehicles'!$F$6:$F$105,MATCH($D181,'Vehicles'!$A$6:$A$105,0)),""))</f>
        <v/>
      </c>
      <c r="N181" s="28">
        <f>IF($D181="","",IFERROR(INDEX('Vehicles'!$G$6:$G$105,MATCH($D181,'Vehicles'!$A$6:$A$105,0)),""))</f>
        <v/>
      </c>
      <c r="O181" s="46">
        <f>IF(OR($K181="",$M181=""),"",IFERROR($K181/$M181,""))</f>
        <v/>
      </c>
      <c r="P181" s="46">
        <f>IF(OR($L181="",$N181=""),"",IFERROR($L181/$N181,""))</f>
        <v/>
      </c>
      <c r="Q181" s="46">
        <f>IF(OR($O181="",$P181=""),"",MAX($O181,$P181))</f>
        <v/>
      </c>
      <c r="R181" s="28">
        <f>IF(OR($M181="",$K181=""),"",$M181-$K181)</f>
        <v/>
      </c>
      <c r="S181" s="28">
        <f>IF(OR($N181="",$L181=""),"",$N181-$L181)</f>
        <v/>
      </c>
      <c r="T181" s="50">
        <f>IF(OR($I181="",$J181=""),"",IFERROR($J181/'Settings'!$B$5+$I181*'Settings'!$B$6/60,""))</f>
        <v/>
      </c>
      <c r="U181" s="50">
        <f>IF(OR($G181="",$H181=""),"",IFERROR(MOD($H181-$G181,1)*24,""))</f>
        <v/>
      </c>
      <c r="V181" s="46">
        <f>IF(OR($T181="",$U181=""),"",IFERROR($T181/$U181,""))</f>
        <v/>
      </c>
      <c r="W181" s="50">
        <f>IF(OR($J181="",$D181=""),"",IFERROR($J181/INDEX('Vehicles'!$I$6:$I$105,MATCH($D181,'Vehicles'!$A$6:$A$105,0)),""))</f>
        <v/>
      </c>
      <c r="X181" s="51">
        <f>IF($W181="","",IFERROR($W181*INDEX('Settings'!$H$6:$H$7,MATCH(INDEX('Vehicles'!$H$6:$H$105,MATCH($D181,'Vehicles'!$A$6:$A$105,0)),'Settings'!$G$6:$G$7,0)),""))</f>
        <v/>
      </c>
      <c r="Y181" s="31">
        <f>IF($B181="","",IF(OR($K181="",$L181="",$M181="",$N181=""),"Incomplete",IF(AND($O181&gt;1,$P181&gt;1),"Over Weight &amp; Volume",IF($O181&gt;1,"Over Weight",IF($P181&gt;1,"Over Volume",IF($Q181&gt;='Settings'!$B$7,"Near Capacity","Within Capacity"))))))</f>
        <v/>
      </c>
      <c r="Z181" s="31">
        <f>IF($B181="","",IF(OR($T181="",$U181="",$V181=""),"Incomplete",IF($V181&gt;1,"Over Shift",IF($V181&gt;='Settings'!$B$8,"Near Shift Limit","Within Shift"))))</f>
        <v/>
      </c>
      <c r="AA181" s="31">
        <f>IF($B181="","",IF($F181="Canceled","Canceled",IF(OR($A181="",$C181="",$D181="",$E181="",$F181="",$G181="",$H181="",$I181="",$J181="",$K181="",$L181="",$U181="",IFERROR($U181=0,TRUE)),"Incomplete",IF(COUNTIF($B$6:$B$205,$B181)&gt;1,"Duplicate Route ID",IF(IFERROR(MATCH($D181,'Vehicles'!$A$6:$A$105,0),0)=0,"Vehicle Not Found",IF(IFERROR(INDEX('Vehicles'!$E$6:$E$105,MATCH($D181,'Vehicles'!$A$6:$A$105,0)),"No")&lt;&gt;"Yes","Inactive Vehicle",IF(AND(IFERROR($Q181&gt;1,FALSE),IFERROR($V181&gt;1,FALSE)),"Over Capacity &amp; Shift",IF(IFERROR($Q181&gt;1,FALSE),"Over Capacity",IF(IFERROR($V181&gt;1,FALSE),"Over Shift",IF(OR(IFERROR($Q181&gt;='Settings'!$B$7,FALSE),IFERROR($V181&gt;='Settings'!$B$8,FALSE)),"Review","Ready")))))))))))</f>
        <v/>
      </c>
      <c r="AB181" s="24" t="n"/>
    </row>
    <row r="182">
      <c r="A182" s="48" t="n"/>
      <c r="B182" s="23" t="n"/>
      <c r="C182" s="23" t="n"/>
      <c r="D182" s="23" t="n"/>
      <c r="E182" s="24" t="n"/>
      <c r="F182" s="23" t="n"/>
      <c r="G182" s="25" t="n"/>
      <c r="H182" s="25" t="n"/>
      <c r="I182" s="26" t="n"/>
      <c r="J182" s="49" t="n"/>
      <c r="K182" s="26" t="n"/>
      <c r="L182" s="26" t="n"/>
      <c r="M182" s="28">
        <f>IF($D182="","",IFERROR(INDEX('Vehicles'!$F$6:$F$105,MATCH($D182,'Vehicles'!$A$6:$A$105,0)),""))</f>
        <v/>
      </c>
      <c r="N182" s="28">
        <f>IF($D182="","",IFERROR(INDEX('Vehicles'!$G$6:$G$105,MATCH($D182,'Vehicles'!$A$6:$A$105,0)),""))</f>
        <v/>
      </c>
      <c r="O182" s="46">
        <f>IF(OR($K182="",$M182=""),"",IFERROR($K182/$M182,""))</f>
        <v/>
      </c>
      <c r="P182" s="46">
        <f>IF(OR($L182="",$N182=""),"",IFERROR($L182/$N182,""))</f>
        <v/>
      </c>
      <c r="Q182" s="46">
        <f>IF(OR($O182="",$P182=""),"",MAX($O182,$P182))</f>
        <v/>
      </c>
      <c r="R182" s="28">
        <f>IF(OR($M182="",$K182=""),"",$M182-$K182)</f>
        <v/>
      </c>
      <c r="S182" s="28">
        <f>IF(OR($N182="",$L182=""),"",$N182-$L182)</f>
        <v/>
      </c>
      <c r="T182" s="50">
        <f>IF(OR($I182="",$J182=""),"",IFERROR($J182/'Settings'!$B$5+$I182*'Settings'!$B$6/60,""))</f>
        <v/>
      </c>
      <c r="U182" s="50">
        <f>IF(OR($G182="",$H182=""),"",IFERROR(MOD($H182-$G182,1)*24,""))</f>
        <v/>
      </c>
      <c r="V182" s="46">
        <f>IF(OR($T182="",$U182=""),"",IFERROR($T182/$U182,""))</f>
        <v/>
      </c>
      <c r="W182" s="50">
        <f>IF(OR($J182="",$D182=""),"",IFERROR($J182/INDEX('Vehicles'!$I$6:$I$105,MATCH($D182,'Vehicles'!$A$6:$A$105,0)),""))</f>
        <v/>
      </c>
      <c r="X182" s="51">
        <f>IF($W182="","",IFERROR($W182*INDEX('Settings'!$H$6:$H$7,MATCH(INDEX('Vehicles'!$H$6:$H$105,MATCH($D182,'Vehicles'!$A$6:$A$105,0)),'Settings'!$G$6:$G$7,0)),""))</f>
        <v/>
      </c>
      <c r="Y182" s="31">
        <f>IF($B182="","",IF(OR($K182="",$L182="",$M182="",$N182=""),"Incomplete",IF(AND($O182&gt;1,$P182&gt;1),"Over Weight &amp; Volume",IF($O182&gt;1,"Over Weight",IF($P182&gt;1,"Over Volume",IF($Q182&gt;='Settings'!$B$7,"Near Capacity","Within Capacity"))))))</f>
        <v/>
      </c>
      <c r="Z182" s="31">
        <f>IF($B182="","",IF(OR($T182="",$U182="",$V182=""),"Incomplete",IF($V182&gt;1,"Over Shift",IF($V182&gt;='Settings'!$B$8,"Near Shift Limit","Within Shift"))))</f>
        <v/>
      </c>
      <c r="AA182" s="31">
        <f>IF($B182="","",IF($F182="Canceled","Canceled",IF(OR($A182="",$C182="",$D182="",$E182="",$F182="",$G182="",$H182="",$I182="",$J182="",$K182="",$L182="",$U182="",IFERROR($U182=0,TRUE)),"Incomplete",IF(COUNTIF($B$6:$B$205,$B182)&gt;1,"Duplicate Route ID",IF(IFERROR(MATCH($D182,'Vehicles'!$A$6:$A$105,0),0)=0,"Vehicle Not Found",IF(IFERROR(INDEX('Vehicles'!$E$6:$E$105,MATCH($D182,'Vehicles'!$A$6:$A$105,0)),"No")&lt;&gt;"Yes","Inactive Vehicle",IF(AND(IFERROR($Q182&gt;1,FALSE),IFERROR($V182&gt;1,FALSE)),"Over Capacity &amp; Shift",IF(IFERROR($Q182&gt;1,FALSE),"Over Capacity",IF(IFERROR($V182&gt;1,FALSE),"Over Shift",IF(OR(IFERROR($Q182&gt;='Settings'!$B$7,FALSE),IFERROR($V182&gt;='Settings'!$B$8,FALSE)),"Review","Ready")))))))))))</f>
        <v/>
      </c>
      <c r="AB182" s="24" t="n"/>
    </row>
    <row r="183">
      <c r="A183" s="48" t="n"/>
      <c r="B183" s="23" t="n"/>
      <c r="C183" s="23" t="n"/>
      <c r="D183" s="23" t="n"/>
      <c r="E183" s="24" t="n"/>
      <c r="F183" s="23" t="n"/>
      <c r="G183" s="25" t="n"/>
      <c r="H183" s="25" t="n"/>
      <c r="I183" s="26" t="n"/>
      <c r="J183" s="49" t="n"/>
      <c r="K183" s="26" t="n"/>
      <c r="L183" s="26" t="n"/>
      <c r="M183" s="28">
        <f>IF($D183="","",IFERROR(INDEX('Vehicles'!$F$6:$F$105,MATCH($D183,'Vehicles'!$A$6:$A$105,0)),""))</f>
        <v/>
      </c>
      <c r="N183" s="28">
        <f>IF($D183="","",IFERROR(INDEX('Vehicles'!$G$6:$G$105,MATCH($D183,'Vehicles'!$A$6:$A$105,0)),""))</f>
        <v/>
      </c>
      <c r="O183" s="46">
        <f>IF(OR($K183="",$M183=""),"",IFERROR($K183/$M183,""))</f>
        <v/>
      </c>
      <c r="P183" s="46">
        <f>IF(OR($L183="",$N183=""),"",IFERROR($L183/$N183,""))</f>
        <v/>
      </c>
      <c r="Q183" s="46">
        <f>IF(OR($O183="",$P183=""),"",MAX($O183,$P183))</f>
        <v/>
      </c>
      <c r="R183" s="28">
        <f>IF(OR($M183="",$K183=""),"",$M183-$K183)</f>
        <v/>
      </c>
      <c r="S183" s="28">
        <f>IF(OR($N183="",$L183=""),"",$N183-$L183)</f>
        <v/>
      </c>
      <c r="T183" s="50">
        <f>IF(OR($I183="",$J183=""),"",IFERROR($J183/'Settings'!$B$5+$I183*'Settings'!$B$6/60,""))</f>
        <v/>
      </c>
      <c r="U183" s="50">
        <f>IF(OR($G183="",$H183=""),"",IFERROR(MOD($H183-$G183,1)*24,""))</f>
        <v/>
      </c>
      <c r="V183" s="46">
        <f>IF(OR($T183="",$U183=""),"",IFERROR($T183/$U183,""))</f>
        <v/>
      </c>
      <c r="W183" s="50">
        <f>IF(OR($J183="",$D183=""),"",IFERROR($J183/INDEX('Vehicles'!$I$6:$I$105,MATCH($D183,'Vehicles'!$A$6:$A$105,0)),""))</f>
        <v/>
      </c>
      <c r="X183" s="51">
        <f>IF($W183="","",IFERROR($W183*INDEX('Settings'!$H$6:$H$7,MATCH(INDEX('Vehicles'!$H$6:$H$105,MATCH($D183,'Vehicles'!$A$6:$A$105,0)),'Settings'!$G$6:$G$7,0)),""))</f>
        <v/>
      </c>
      <c r="Y183" s="31">
        <f>IF($B183="","",IF(OR($K183="",$L183="",$M183="",$N183=""),"Incomplete",IF(AND($O183&gt;1,$P183&gt;1),"Over Weight &amp; Volume",IF($O183&gt;1,"Over Weight",IF($P183&gt;1,"Over Volume",IF($Q183&gt;='Settings'!$B$7,"Near Capacity","Within Capacity"))))))</f>
        <v/>
      </c>
      <c r="Z183" s="31">
        <f>IF($B183="","",IF(OR($T183="",$U183="",$V183=""),"Incomplete",IF($V183&gt;1,"Over Shift",IF($V183&gt;='Settings'!$B$8,"Near Shift Limit","Within Shift"))))</f>
        <v/>
      </c>
      <c r="AA183" s="31">
        <f>IF($B183="","",IF($F183="Canceled","Canceled",IF(OR($A183="",$C183="",$D183="",$E183="",$F183="",$G183="",$H183="",$I183="",$J183="",$K183="",$L183="",$U183="",IFERROR($U183=0,TRUE)),"Incomplete",IF(COUNTIF($B$6:$B$205,$B183)&gt;1,"Duplicate Route ID",IF(IFERROR(MATCH($D183,'Vehicles'!$A$6:$A$105,0),0)=0,"Vehicle Not Found",IF(IFERROR(INDEX('Vehicles'!$E$6:$E$105,MATCH($D183,'Vehicles'!$A$6:$A$105,0)),"No")&lt;&gt;"Yes","Inactive Vehicle",IF(AND(IFERROR($Q183&gt;1,FALSE),IFERROR($V183&gt;1,FALSE)),"Over Capacity &amp; Shift",IF(IFERROR($Q183&gt;1,FALSE),"Over Capacity",IF(IFERROR($V183&gt;1,FALSE),"Over Shift",IF(OR(IFERROR($Q183&gt;='Settings'!$B$7,FALSE),IFERROR($V183&gt;='Settings'!$B$8,FALSE)),"Review","Ready")))))))))))</f>
        <v/>
      </c>
      <c r="AB183" s="24" t="n"/>
    </row>
    <row r="184">
      <c r="A184" s="48" t="n"/>
      <c r="B184" s="23" t="n"/>
      <c r="C184" s="23" t="n"/>
      <c r="D184" s="23" t="n"/>
      <c r="E184" s="24" t="n"/>
      <c r="F184" s="23" t="n"/>
      <c r="G184" s="25" t="n"/>
      <c r="H184" s="25" t="n"/>
      <c r="I184" s="26" t="n"/>
      <c r="J184" s="49" t="n"/>
      <c r="K184" s="26" t="n"/>
      <c r="L184" s="26" t="n"/>
      <c r="M184" s="28">
        <f>IF($D184="","",IFERROR(INDEX('Vehicles'!$F$6:$F$105,MATCH($D184,'Vehicles'!$A$6:$A$105,0)),""))</f>
        <v/>
      </c>
      <c r="N184" s="28">
        <f>IF($D184="","",IFERROR(INDEX('Vehicles'!$G$6:$G$105,MATCH($D184,'Vehicles'!$A$6:$A$105,0)),""))</f>
        <v/>
      </c>
      <c r="O184" s="46">
        <f>IF(OR($K184="",$M184=""),"",IFERROR($K184/$M184,""))</f>
        <v/>
      </c>
      <c r="P184" s="46">
        <f>IF(OR($L184="",$N184=""),"",IFERROR($L184/$N184,""))</f>
        <v/>
      </c>
      <c r="Q184" s="46">
        <f>IF(OR($O184="",$P184=""),"",MAX($O184,$P184))</f>
        <v/>
      </c>
      <c r="R184" s="28">
        <f>IF(OR($M184="",$K184=""),"",$M184-$K184)</f>
        <v/>
      </c>
      <c r="S184" s="28">
        <f>IF(OR($N184="",$L184=""),"",$N184-$L184)</f>
        <v/>
      </c>
      <c r="T184" s="50">
        <f>IF(OR($I184="",$J184=""),"",IFERROR($J184/'Settings'!$B$5+$I184*'Settings'!$B$6/60,""))</f>
        <v/>
      </c>
      <c r="U184" s="50">
        <f>IF(OR($G184="",$H184=""),"",IFERROR(MOD($H184-$G184,1)*24,""))</f>
        <v/>
      </c>
      <c r="V184" s="46">
        <f>IF(OR($T184="",$U184=""),"",IFERROR($T184/$U184,""))</f>
        <v/>
      </c>
      <c r="W184" s="50">
        <f>IF(OR($J184="",$D184=""),"",IFERROR($J184/INDEX('Vehicles'!$I$6:$I$105,MATCH($D184,'Vehicles'!$A$6:$A$105,0)),""))</f>
        <v/>
      </c>
      <c r="X184" s="51">
        <f>IF($W184="","",IFERROR($W184*INDEX('Settings'!$H$6:$H$7,MATCH(INDEX('Vehicles'!$H$6:$H$105,MATCH($D184,'Vehicles'!$A$6:$A$105,0)),'Settings'!$G$6:$G$7,0)),""))</f>
        <v/>
      </c>
      <c r="Y184" s="31">
        <f>IF($B184="","",IF(OR($K184="",$L184="",$M184="",$N184=""),"Incomplete",IF(AND($O184&gt;1,$P184&gt;1),"Over Weight &amp; Volume",IF($O184&gt;1,"Over Weight",IF($P184&gt;1,"Over Volume",IF($Q184&gt;='Settings'!$B$7,"Near Capacity","Within Capacity"))))))</f>
        <v/>
      </c>
      <c r="Z184" s="31">
        <f>IF($B184="","",IF(OR($T184="",$U184="",$V184=""),"Incomplete",IF($V184&gt;1,"Over Shift",IF($V184&gt;='Settings'!$B$8,"Near Shift Limit","Within Shift"))))</f>
        <v/>
      </c>
      <c r="AA184" s="31">
        <f>IF($B184="","",IF($F184="Canceled","Canceled",IF(OR($A184="",$C184="",$D184="",$E184="",$F184="",$G184="",$H184="",$I184="",$J184="",$K184="",$L184="",$U184="",IFERROR($U184=0,TRUE)),"Incomplete",IF(COUNTIF($B$6:$B$205,$B184)&gt;1,"Duplicate Route ID",IF(IFERROR(MATCH($D184,'Vehicles'!$A$6:$A$105,0),0)=0,"Vehicle Not Found",IF(IFERROR(INDEX('Vehicles'!$E$6:$E$105,MATCH($D184,'Vehicles'!$A$6:$A$105,0)),"No")&lt;&gt;"Yes","Inactive Vehicle",IF(AND(IFERROR($Q184&gt;1,FALSE),IFERROR($V184&gt;1,FALSE)),"Over Capacity &amp; Shift",IF(IFERROR($Q184&gt;1,FALSE),"Over Capacity",IF(IFERROR($V184&gt;1,FALSE),"Over Shift",IF(OR(IFERROR($Q184&gt;='Settings'!$B$7,FALSE),IFERROR($V184&gt;='Settings'!$B$8,FALSE)),"Review","Ready")))))))))))</f>
        <v/>
      </c>
      <c r="AB184" s="24" t="n"/>
    </row>
    <row r="185">
      <c r="A185" s="48" t="n"/>
      <c r="B185" s="23" t="n"/>
      <c r="C185" s="23" t="n"/>
      <c r="D185" s="23" t="n"/>
      <c r="E185" s="24" t="n"/>
      <c r="F185" s="23" t="n"/>
      <c r="G185" s="25" t="n"/>
      <c r="H185" s="25" t="n"/>
      <c r="I185" s="26" t="n"/>
      <c r="J185" s="49" t="n"/>
      <c r="K185" s="26" t="n"/>
      <c r="L185" s="26" t="n"/>
      <c r="M185" s="28">
        <f>IF($D185="","",IFERROR(INDEX('Vehicles'!$F$6:$F$105,MATCH($D185,'Vehicles'!$A$6:$A$105,0)),""))</f>
        <v/>
      </c>
      <c r="N185" s="28">
        <f>IF($D185="","",IFERROR(INDEX('Vehicles'!$G$6:$G$105,MATCH($D185,'Vehicles'!$A$6:$A$105,0)),""))</f>
        <v/>
      </c>
      <c r="O185" s="46">
        <f>IF(OR($K185="",$M185=""),"",IFERROR($K185/$M185,""))</f>
        <v/>
      </c>
      <c r="P185" s="46">
        <f>IF(OR($L185="",$N185=""),"",IFERROR($L185/$N185,""))</f>
        <v/>
      </c>
      <c r="Q185" s="46">
        <f>IF(OR($O185="",$P185=""),"",MAX($O185,$P185))</f>
        <v/>
      </c>
      <c r="R185" s="28">
        <f>IF(OR($M185="",$K185=""),"",$M185-$K185)</f>
        <v/>
      </c>
      <c r="S185" s="28">
        <f>IF(OR($N185="",$L185=""),"",$N185-$L185)</f>
        <v/>
      </c>
      <c r="T185" s="50">
        <f>IF(OR($I185="",$J185=""),"",IFERROR($J185/'Settings'!$B$5+$I185*'Settings'!$B$6/60,""))</f>
        <v/>
      </c>
      <c r="U185" s="50">
        <f>IF(OR($G185="",$H185=""),"",IFERROR(MOD($H185-$G185,1)*24,""))</f>
        <v/>
      </c>
      <c r="V185" s="46">
        <f>IF(OR($T185="",$U185=""),"",IFERROR($T185/$U185,""))</f>
        <v/>
      </c>
      <c r="W185" s="50">
        <f>IF(OR($J185="",$D185=""),"",IFERROR($J185/INDEX('Vehicles'!$I$6:$I$105,MATCH($D185,'Vehicles'!$A$6:$A$105,0)),""))</f>
        <v/>
      </c>
      <c r="X185" s="51">
        <f>IF($W185="","",IFERROR($W185*INDEX('Settings'!$H$6:$H$7,MATCH(INDEX('Vehicles'!$H$6:$H$105,MATCH($D185,'Vehicles'!$A$6:$A$105,0)),'Settings'!$G$6:$G$7,0)),""))</f>
        <v/>
      </c>
      <c r="Y185" s="31">
        <f>IF($B185="","",IF(OR($K185="",$L185="",$M185="",$N185=""),"Incomplete",IF(AND($O185&gt;1,$P185&gt;1),"Over Weight &amp; Volume",IF($O185&gt;1,"Over Weight",IF($P185&gt;1,"Over Volume",IF($Q185&gt;='Settings'!$B$7,"Near Capacity","Within Capacity"))))))</f>
        <v/>
      </c>
      <c r="Z185" s="31">
        <f>IF($B185="","",IF(OR($T185="",$U185="",$V185=""),"Incomplete",IF($V185&gt;1,"Over Shift",IF($V185&gt;='Settings'!$B$8,"Near Shift Limit","Within Shift"))))</f>
        <v/>
      </c>
      <c r="AA185" s="31">
        <f>IF($B185="","",IF($F185="Canceled","Canceled",IF(OR($A185="",$C185="",$D185="",$E185="",$F185="",$G185="",$H185="",$I185="",$J185="",$K185="",$L185="",$U185="",IFERROR($U185=0,TRUE)),"Incomplete",IF(COUNTIF($B$6:$B$205,$B185)&gt;1,"Duplicate Route ID",IF(IFERROR(MATCH($D185,'Vehicles'!$A$6:$A$105,0),0)=0,"Vehicle Not Found",IF(IFERROR(INDEX('Vehicles'!$E$6:$E$105,MATCH($D185,'Vehicles'!$A$6:$A$105,0)),"No")&lt;&gt;"Yes","Inactive Vehicle",IF(AND(IFERROR($Q185&gt;1,FALSE),IFERROR($V185&gt;1,FALSE)),"Over Capacity &amp; Shift",IF(IFERROR($Q185&gt;1,FALSE),"Over Capacity",IF(IFERROR($V185&gt;1,FALSE),"Over Shift",IF(OR(IFERROR($Q185&gt;='Settings'!$B$7,FALSE),IFERROR($V185&gt;='Settings'!$B$8,FALSE)),"Review","Ready")))))))))))</f>
        <v/>
      </c>
      <c r="AB185" s="24" t="n"/>
    </row>
    <row r="186">
      <c r="A186" s="48" t="n"/>
      <c r="B186" s="23" t="n"/>
      <c r="C186" s="23" t="n"/>
      <c r="D186" s="23" t="n"/>
      <c r="E186" s="24" t="n"/>
      <c r="F186" s="23" t="n"/>
      <c r="G186" s="25" t="n"/>
      <c r="H186" s="25" t="n"/>
      <c r="I186" s="26" t="n"/>
      <c r="J186" s="49" t="n"/>
      <c r="K186" s="26" t="n"/>
      <c r="L186" s="26" t="n"/>
      <c r="M186" s="28">
        <f>IF($D186="","",IFERROR(INDEX('Vehicles'!$F$6:$F$105,MATCH($D186,'Vehicles'!$A$6:$A$105,0)),""))</f>
        <v/>
      </c>
      <c r="N186" s="28">
        <f>IF($D186="","",IFERROR(INDEX('Vehicles'!$G$6:$G$105,MATCH($D186,'Vehicles'!$A$6:$A$105,0)),""))</f>
        <v/>
      </c>
      <c r="O186" s="46">
        <f>IF(OR($K186="",$M186=""),"",IFERROR($K186/$M186,""))</f>
        <v/>
      </c>
      <c r="P186" s="46">
        <f>IF(OR($L186="",$N186=""),"",IFERROR($L186/$N186,""))</f>
        <v/>
      </c>
      <c r="Q186" s="46">
        <f>IF(OR($O186="",$P186=""),"",MAX($O186,$P186))</f>
        <v/>
      </c>
      <c r="R186" s="28">
        <f>IF(OR($M186="",$K186=""),"",$M186-$K186)</f>
        <v/>
      </c>
      <c r="S186" s="28">
        <f>IF(OR($N186="",$L186=""),"",$N186-$L186)</f>
        <v/>
      </c>
      <c r="T186" s="50">
        <f>IF(OR($I186="",$J186=""),"",IFERROR($J186/'Settings'!$B$5+$I186*'Settings'!$B$6/60,""))</f>
        <v/>
      </c>
      <c r="U186" s="50">
        <f>IF(OR($G186="",$H186=""),"",IFERROR(MOD($H186-$G186,1)*24,""))</f>
        <v/>
      </c>
      <c r="V186" s="46">
        <f>IF(OR($T186="",$U186=""),"",IFERROR($T186/$U186,""))</f>
        <v/>
      </c>
      <c r="W186" s="50">
        <f>IF(OR($J186="",$D186=""),"",IFERROR($J186/INDEX('Vehicles'!$I$6:$I$105,MATCH($D186,'Vehicles'!$A$6:$A$105,0)),""))</f>
        <v/>
      </c>
      <c r="X186" s="51">
        <f>IF($W186="","",IFERROR($W186*INDEX('Settings'!$H$6:$H$7,MATCH(INDEX('Vehicles'!$H$6:$H$105,MATCH($D186,'Vehicles'!$A$6:$A$105,0)),'Settings'!$G$6:$G$7,0)),""))</f>
        <v/>
      </c>
      <c r="Y186" s="31">
        <f>IF($B186="","",IF(OR($K186="",$L186="",$M186="",$N186=""),"Incomplete",IF(AND($O186&gt;1,$P186&gt;1),"Over Weight &amp; Volume",IF($O186&gt;1,"Over Weight",IF($P186&gt;1,"Over Volume",IF($Q186&gt;='Settings'!$B$7,"Near Capacity","Within Capacity"))))))</f>
        <v/>
      </c>
      <c r="Z186" s="31">
        <f>IF($B186="","",IF(OR($T186="",$U186="",$V186=""),"Incomplete",IF($V186&gt;1,"Over Shift",IF($V186&gt;='Settings'!$B$8,"Near Shift Limit","Within Shift"))))</f>
        <v/>
      </c>
      <c r="AA186" s="31">
        <f>IF($B186="","",IF($F186="Canceled","Canceled",IF(OR($A186="",$C186="",$D186="",$E186="",$F186="",$G186="",$H186="",$I186="",$J186="",$K186="",$L186="",$U186="",IFERROR($U186=0,TRUE)),"Incomplete",IF(COUNTIF($B$6:$B$205,$B186)&gt;1,"Duplicate Route ID",IF(IFERROR(MATCH($D186,'Vehicles'!$A$6:$A$105,0),0)=0,"Vehicle Not Found",IF(IFERROR(INDEX('Vehicles'!$E$6:$E$105,MATCH($D186,'Vehicles'!$A$6:$A$105,0)),"No")&lt;&gt;"Yes","Inactive Vehicle",IF(AND(IFERROR($Q186&gt;1,FALSE),IFERROR($V186&gt;1,FALSE)),"Over Capacity &amp; Shift",IF(IFERROR($Q186&gt;1,FALSE),"Over Capacity",IF(IFERROR($V186&gt;1,FALSE),"Over Shift",IF(OR(IFERROR($Q186&gt;='Settings'!$B$7,FALSE),IFERROR($V186&gt;='Settings'!$B$8,FALSE)),"Review","Ready")))))))))))</f>
        <v/>
      </c>
      <c r="AB186" s="24" t="n"/>
    </row>
    <row r="187">
      <c r="A187" s="48" t="n"/>
      <c r="B187" s="23" t="n"/>
      <c r="C187" s="23" t="n"/>
      <c r="D187" s="23" t="n"/>
      <c r="E187" s="24" t="n"/>
      <c r="F187" s="23" t="n"/>
      <c r="G187" s="25" t="n"/>
      <c r="H187" s="25" t="n"/>
      <c r="I187" s="26" t="n"/>
      <c r="J187" s="49" t="n"/>
      <c r="K187" s="26" t="n"/>
      <c r="L187" s="26" t="n"/>
      <c r="M187" s="28">
        <f>IF($D187="","",IFERROR(INDEX('Vehicles'!$F$6:$F$105,MATCH($D187,'Vehicles'!$A$6:$A$105,0)),""))</f>
        <v/>
      </c>
      <c r="N187" s="28">
        <f>IF($D187="","",IFERROR(INDEX('Vehicles'!$G$6:$G$105,MATCH($D187,'Vehicles'!$A$6:$A$105,0)),""))</f>
        <v/>
      </c>
      <c r="O187" s="46">
        <f>IF(OR($K187="",$M187=""),"",IFERROR($K187/$M187,""))</f>
        <v/>
      </c>
      <c r="P187" s="46">
        <f>IF(OR($L187="",$N187=""),"",IFERROR($L187/$N187,""))</f>
        <v/>
      </c>
      <c r="Q187" s="46">
        <f>IF(OR($O187="",$P187=""),"",MAX($O187,$P187))</f>
        <v/>
      </c>
      <c r="R187" s="28">
        <f>IF(OR($M187="",$K187=""),"",$M187-$K187)</f>
        <v/>
      </c>
      <c r="S187" s="28">
        <f>IF(OR($N187="",$L187=""),"",$N187-$L187)</f>
        <v/>
      </c>
      <c r="T187" s="50">
        <f>IF(OR($I187="",$J187=""),"",IFERROR($J187/'Settings'!$B$5+$I187*'Settings'!$B$6/60,""))</f>
        <v/>
      </c>
      <c r="U187" s="50">
        <f>IF(OR($G187="",$H187=""),"",IFERROR(MOD($H187-$G187,1)*24,""))</f>
        <v/>
      </c>
      <c r="V187" s="46">
        <f>IF(OR($T187="",$U187=""),"",IFERROR($T187/$U187,""))</f>
        <v/>
      </c>
      <c r="W187" s="50">
        <f>IF(OR($J187="",$D187=""),"",IFERROR($J187/INDEX('Vehicles'!$I$6:$I$105,MATCH($D187,'Vehicles'!$A$6:$A$105,0)),""))</f>
        <v/>
      </c>
      <c r="X187" s="51">
        <f>IF($W187="","",IFERROR($W187*INDEX('Settings'!$H$6:$H$7,MATCH(INDEX('Vehicles'!$H$6:$H$105,MATCH($D187,'Vehicles'!$A$6:$A$105,0)),'Settings'!$G$6:$G$7,0)),""))</f>
        <v/>
      </c>
      <c r="Y187" s="31">
        <f>IF($B187="","",IF(OR($K187="",$L187="",$M187="",$N187=""),"Incomplete",IF(AND($O187&gt;1,$P187&gt;1),"Over Weight &amp; Volume",IF($O187&gt;1,"Over Weight",IF($P187&gt;1,"Over Volume",IF($Q187&gt;='Settings'!$B$7,"Near Capacity","Within Capacity"))))))</f>
        <v/>
      </c>
      <c r="Z187" s="31">
        <f>IF($B187="","",IF(OR($T187="",$U187="",$V187=""),"Incomplete",IF($V187&gt;1,"Over Shift",IF($V187&gt;='Settings'!$B$8,"Near Shift Limit","Within Shift"))))</f>
        <v/>
      </c>
      <c r="AA187" s="31">
        <f>IF($B187="","",IF($F187="Canceled","Canceled",IF(OR($A187="",$C187="",$D187="",$E187="",$F187="",$G187="",$H187="",$I187="",$J187="",$K187="",$L187="",$U187="",IFERROR($U187=0,TRUE)),"Incomplete",IF(COUNTIF($B$6:$B$205,$B187)&gt;1,"Duplicate Route ID",IF(IFERROR(MATCH($D187,'Vehicles'!$A$6:$A$105,0),0)=0,"Vehicle Not Found",IF(IFERROR(INDEX('Vehicles'!$E$6:$E$105,MATCH($D187,'Vehicles'!$A$6:$A$105,0)),"No")&lt;&gt;"Yes","Inactive Vehicle",IF(AND(IFERROR($Q187&gt;1,FALSE),IFERROR($V187&gt;1,FALSE)),"Over Capacity &amp; Shift",IF(IFERROR($Q187&gt;1,FALSE),"Over Capacity",IF(IFERROR($V187&gt;1,FALSE),"Over Shift",IF(OR(IFERROR($Q187&gt;='Settings'!$B$7,FALSE),IFERROR($V187&gt;='Settings'!$B$8,FALSE)),"Review","Ready")))))))))))</f>
        <v/>
      </c>
      <c r="AB187" s="24" t="n"/>
    </row>
    <row r="188">
      <c r="A188" s="48" t="n"/>
      <c r="B188" s="23" t="n"/>
      <c r="C188" s="23" t="n"/>
      <c r="D188" s="23" t="n"/>
      <c r="E188" s="24" t="n"/>
      <c r="F188" s="23" t="n"/>
      <c r="G188" s="25" t="n"/>
      <c r="H188" s="25" t="n"/>
      <c r="I188" s="26" t="n"/>
      <c r="J188" s="49" t="n"/>
      <c r="K188" s="26" t="n"/>
      <c r="L188" s="26" t="n"/>
      <c r="M188" s="28">
        <f>IF($D188="","",IFERROR(INDEX('Vehicles'!$F$6:$F$105,MATCH($D188,'Vehicles'!$A$6:$A$105,0)),""))</f>
        <v/>
      </c>
      <c r="N188" s="28">
        <f>IF($D188="","",IFERROR(INDEX('Vehicles'!$G$6:$G$105,MATCH($D188,'Vehicles'!$A$6:$A$105,0)),""))</f>
        <v/>
      </c>
      <c r="O188" s="46">
        <f>IF(OR($K188="",$M188=""),"",IFERROR($K188/$M188,""))</f>
        <v/>
      </c>
      <c r="P188" s="46">
        <f>IF(OR($L188="",$N188=""),"",IFERROR($L188/$N188,""))</f>
        <v/>
      </c>
      <c r="Q188" s="46">
        <f>IF(OR($O188="",$P188=""),"",MAX($O188,$P188))</f>
        <v/>
      </c>
      <c r="R188" s="28">
        <f>IF(OR($M188="",$K188=""),"",$M188-$K188)</f>
        <v/>
      </c>
      <c r="S188" s="28">
        <f>IF(OR($N188="",$L188=""),"",$N188-$L188)</f>
        <v/>
      </c>
      <c r="T188" s="50">
        <f>IF(OR($I188="",$J188=""),"",IFERROR($J188/'Settings'!$B$5+$I188*'Settings'!$B$6/60,""))</f>
        <v/>
      </c>
      <c r="U188" s="50">
        <f>IF(OR($G188="",$H188=""),"",IFERROR(MOD($H188-$G188,1)*24,""))</f>
        <v/>
      </c>
      <c r="V188" s="46">
        <f>IF(OR($T188="",$U188=""),"",IFERROR($T188/$U188,""))</f>
        <v/>
      </c>
      <c r="W188" s="50">
        <f>IF(OR($J188="",$D188=""),"",IFERROR($J188/INDEX('Vehicles'!$I$6:$I$105,MATCH($D188,'Vehicles'!$A$6:$A$105,0)),""))</f>
        <v/>
      </c>
      <c r="X188" s="51">
        <f>IF($W188="","",IFERROR($W188*INDEX('Settings'!$H$6:$H$7,MATCH(INDEX('Vehicles'!$H$6:$H$105,MATCH($D188,'Vehicles'!$A$6:$A$105,0)),'Settings'!$G$6:$G$7,0)),""))</f>
        <v/>
      </c>
      <c r="Y188" s="31">
        <f>IF($B188="","",IF(OR($K188="",$L188="",$M188="",$N188=""),"Incomplete",IF(AND($O188&gt;1,$P188&gt;1),"Over Weight &amp; Volume",IF($O188&gt;1,"Over Weight",IF($P188&gt;1,"Over Volume",IF($Q188&gt;='Settings'!$B$7,"Near Capacity","Within Capacity"))))))</f>
        <v/>
      </c>
      <c r="Z188" s="31">
        <f>IF($B188="","",IF(OR($T188="",$U188="",$V188=""),"Incomplete",IF($V188&gt;1,"Over Shift",IF($V188&gt;='Settings'!$B$8,"Near Shift Limit","Within Shift"))))</f>
        <v/>
      </c>
      <c r="AA188" s="31">
        <f>IF($B188="","",IF($F188="Canceled","Canceled",IF(OR($A188="",$C188="",$D188="",$E188="",$F188="",$G188="",$H188="",$I188="",$J188="",$K188="",$L188="",$U188="",IFERROR($U188=0,TRUE)),"Incomplete",IF(COUNTIF($B$6:$B$205,$B188)&gt;1,"Duplicate Route ID",IF(IFERROR(MATCH($D188,'Vehicles'!$A$6:$A$105,0),0)=0,"Vehicle Not Found",IF(IFERROR(INDEX('Vehicles'!$E$6:$E$105,MATCH($D188,'Vehicles'!$A$6:$A$105,0)),"No")&lt;&gt;"Yes","Inactive Vehicle",IF(AND(IFERROR($Q188&gt;1,FALSE),IFERROR($V188&gt;1,FALSE)),"Over Capacity &amp; Shift",IF(IFERROR($Q188&gt;1,FALSE),"Over Capacity",IF(IFERROR($V188&gt;1,FALSE),"Over Shift",IF(OR(IFERROR($Q188&gt;='Settings'!$B$7,FALSE),IFERROR($V188&gt;='Settings'!$B$8,FALSE)),"Review","Ready")))))))))))</f>
        <v/>
      </c>
      <c r="AB188" s="24" t="n"/>
    </row>
    <row r="189">
      <c r="A189" s="48" t="n"/>
      <c r="B189" s="23" t="n"/>
      <c r="C189" s="23" t="n"/>
      <c r="D189" s="23" t="n"/>
      <c r="E189" s="24" t="n"/>
      <c r="F189" s="23" t="n"/>
      <c r="G189" s="25" t="n"/>
      <c r="H189" s="25" t="n"/>
      <c r="I189" s="26" t="n"/>
      <c r="J189" s="49" t="n"/>
      <c r="K189" s="26" t="n"/>
      <c r="L189" s="26" t="n"/>
      <c r="M189" s="28">
        <f>IF($D189="","",IFERROR(INDEX('Vehicles'!$F$6:$F$105,MATCH($D189,'Vehicles'!$A$6:$A$105,0)),""))</f>
        <v/>
      </c>
      <c r="N189" s="28">
        <f>IF($D189="","",IFERROR(INDEX('Vehicles'!$G$6:$G$105,MATCH($D189,'Vehicles'!$A$6:$A$105,0)),""))</f>
        <v/>
      </c>
      <c r="O189" s="46">
        <f>IF(OR($K189="",$M189=""),"",IFERROR($K189/$M189,""))</f>
        <v/>
      </c>
      <c r="P189" s="46">
        <f>IF(OR($L189="",$N189=""),"",IFERROR($L189/$N189,""))</f>
        <v/>
      </c>
      <c r="Q189" s="46">
        <f>IF(OR($O189="",$P189=""),"",MAX($O189,$P189))</f>
        <v/>
      </c>
      <c r="R189" s="28">
        <f>IF(OR($M189="",$K189=""),"",$M189-$K189)</f>
        <v/>
      </c>
      <c r="S189" s="28">
        <f>IF(OR($N189="",$L189=""),"",$N189-$L189)</f>
        <v/>
      </c>
      <c r="T189" s="50">
        <f>IF(OR($I189="",$J189=""),"",IFERROR($J189/'Settings'!$B$5+$I189*'Settings'!$B$6/60,""))</f>
        <v/>
      </c>
      <c r="U189" s="50">
        <f>IF(OR($G189="",$H189=""),"",IFERROR(MOD($H189-$G189,1)*24,""))</f>
        <v/>
      </c>
      <c r="V189" s="46">
        <f>IF(OR($T189="",$U189=""),"",IFERROR($T189/$U189,""))</f>
        <v/>
      </c>
      <c r="W189" s="50">
        <f>IF(OR($J189="",$D189=""),"",IFERROR($J189/INDEX('Vehicles'!$I$6:$I$105,MATCH($D189,'Vehicles'!$A$6:$A$105,0)),""))</f>
        <v/>
      </c>
      <c r="X189" s="51">
        <f>IF($W189="","",IFERROR($W189*INDEX('Settings'!$H$6:$H$7,MATCH(INDEX('Vehicles'!$H$6:$H$105,MATCH($D189,'Vehicles'!$A$6:$A$105,0)),'Settings'!$G$6:$G$7,0)),""))</f>
        <v/>
      </c>
      <c r="Y189" s="31">
        <f>IF($B189="","",IF(OR($K189="",$L189="",$M189="",$N189=""),"Incomplete",IF(AND($O189&gt;1,$P189&gt;1),"Over Weight &amp; Volume",IF($O189&gt;1,"Over Weight",IF($P189&gt;1,"Over Volume",IF($Q189&gt;='Settings'!$B$7,"Near Capacity","Within Capacity"))))))</f>
        <v/>
      </c>
      <c r="Z189" s="31">
        <f>IF($B189="","",IF(OR($T189="",$U189="",$V189=""),"Incomplete",IF($V189&gt;1,"Over Shift",IF($V189&gt;='Settings'!$B$8,"Near Shift Limit","Within Shift"))))</f>
        <v/>
      </c>
      <c r="AA189" s="31">
        <f>IF($B189="","",IF($F189="Canceled","Canceled",IF(OR($A189="",$C189="",$D189="",$E189="",$F189="",$G189="",$H189="",$I189="",$J189="",$K189="",$L189="",$U189="",IFERROR($U189=0,TRUE)),"Incomplete",IF(COUNTIF($B$6:$B$205,$B189)&gt;1,"Duplicate Route ID",IF(IFERROR(MATCH($D189,'Vehicles'!$A$6:$A$105,0),0)=0,"Vehicle Not Found",IF(IFERROR(INDEX('Vehicles'!$E$6:$E$105,MATCH($D189,'Vehicles'!$A$6:$A$105,0)),"No")&lt;&gt;"Yes","Inactive Vehicle",IF(AND(IFERROR($Q189&gt;1,FALSE),IFERROR($V189&gt;1,FALSE)),"Over Capacity &amp; Shift",IF(IFERROR($Q189&gt;1,FALSE),"Over Capacity",IF(IFERROR($V189&gt;1,FALSE),"Over Shift",IF(OR(IFERROR($Q189&gt;='Settings'!$B$7,FALSE),IFERROR($V189&gt;='Settings'!$B$8,FALSE)),"Review","Ready")))))))))))</f>
        <v/>
      </c>
      <c r="AB189" s="24" t="n"/>
    </row>
    <row r="190">
      <c r="A190" s="48" t="n"/>
      <c r="B190" s="23" t="n"/>
      <c r="C190" s="23" t="n"/>
      <c r="D190" s="23" t="n"/>
      <c r="E190" s="24" t="n"/>
      <c r="F190" s="23" t="n"/>
      <c r="G190" s="25" t="n"/>
      <c r="H190" s="25" t="n"/>
      <c r="I190" s="26" t="n"/>
      <c r="J190" s="49" t="n"/>
      <c r="K190" s="26" t="n"/>
      <c r="L190" s="26" t="n"/>
      <c r="M190" s="28">
        <f>IF($D190="","",IFERROR(INDEX('Vehicles'!$F$6:$F$105,MATCH($D190,'Vehicles'!$A$6:$A$105,0)),""))</f>
        <v/>
      </c>
      <c r="N190" s="28">
        <f>IF($D190="","",IFERROR(INDEX('Vehicles'!$G$6:$G$105,MATCH($D190,'Vehicles'!$A$6:$A$105,0)),""))</f>
        <v/>
      </c>
      <c r="O190" s="46">
        <f>IF(OR($K190="",$M190=""),"",IFERROR($K190/$M190,""))</f>
        <v/>
      </c>
      <c r="P190" s="46">
        <f>IF(OR($L190="",$N190=""),"",IFERROR($L190/$N190,""))</f>
        <v/>
      </c>
      <c r="Q190" s="46">
        <f>IF(OR($O190="",$P190=""),"",MAX($O190,$P190))</f>
        <v/>
      </c>
      <c r="R190" s="28">
        <f>IF(OR($M190="",$K190=""),"",$M190-$K190)</f>
        <v/>
      </c>
      <c r="S190" s="28">
        <f>IF(OR($N190="",$L190=""),"",$N190-$L190)</f>
        <v/>
      </c>
      <c r="T190" s="50">
        <f>IF(OR($I190="",$J190=""),"",IFERROR($J190/'Settings'!$B$5+$I190*'Settings'!$B$6/60,""))</f>
        <v/>
      </c>
      <c r="U190" s="50">
        <f>IF(OR($G190="",$H190=""),"",IFERROR(MOD($H190-$G190,1)*24,""))</f>
        <v/>
      </c>
      <c r="V190" s="46">
        <f>IF(OR($T190="",$U190=""),"",IFERROR($T190/$U190,""))</f>
        <v/>
      </c>
      <c r="W190" s="50">
        <f>IF(OR($J190="",$D190=""),"",IFERROR($J190/INDEX('Vehicles'!$I$6:$I$105,MATCH($D190,'Vehicles'!$A$6:$A$105,0)),""))</f>
        <v/>
      </c>
      <c r="X190" s="51">
        <f>IF($W190="","",IFERROR($W190*INDEX('Settings'!$H$6:$H$7,MATCH(INDEX('Vehicles'!$H$6:$H$105,MATCH($D190,'Vehicles'!$A$6:$A$105,0)),'Settings'!$G$6:$G$7,0)),""))</f>
        <v/>
      </c>
      <c r="Y190" s="31">
        <f>IF($B190="","",IF(OR($K190="",$L190="",$M190="",$N190=""),"Incomplete",IF(AND($O190&gt;1,$P190&gt;1),"Over Weight &amp; Volume",IF($O190&gt;1,"Over Weight",IF($P190&gt;1,"Over Volume",IF($Q190&gt;='Settings'!$B$7,"Near Capacity","Within Capacity"))))))</f>
        <v/>
      </c>
      <c r="Z190" s="31">
        <f>IF($B190="","",IF(OR($T190="",$U190="",$V190=""),"Incomplete",IF($V190&gt;1,"Over Shift",IF($V190&gt;='Settings'!$B$8,"Near Shift Limit","Within Shift"))))</f>
        <v/>
      </c>
      <c r="AA190" s="31">
        <f>IF($B190="","",IF($F190="Canceled","Canceled",IF(OR($A190="",$C190="",$D190="",$E190="",$F190="",$G190="",$H190="",$I190="",$J190="",$K190="",$L190="",$U190="",IFERROR($U190=0,TRUE)),"Incomplete",IF(COUNTIF($B$6:$B$205,$B190)&gt;1,"Duplicate Route ID",IF(IFERROR(MATCH($D190,'Vehicles'!$A$6:$A$105,0),0)=0,"Vehicle Not Found",IF(IFERROR(INDEX('Vehicles'!$E$6:$E$105,MATCH($D190,'Vehicles'!$A$6:$A$105,0)),"No")&lt;&gt;"Yes","Inactive Vehicle",IF(AND(IFERROR($Q190&gt;1,FALSE),IFERROR($V190&gt;1,FALSE)),"Over Capacity &amp; Shift",IF(IFERROR($Q190&gt;1,FALSE),"Over Capacity",IF(IFERROR($V190&gt;1,FALSE),"Over Shift",IF(OR(IFERROR($Q190&gt;='Settings'!$B$7,FALSE),IFERROR($V190&gt;='Settings'!$B$8,FALSE)),"Review","Ready")))))))))))</f>
        <v/>
      </c>
      <c r="AB190" s="24" t="n"/>
    </row>
    <row r="191">
      <c r="A191" s="48" t="n"/>
      <c r="B191" s="23" t="n"/>
      <c r="C191" s="23" t="n"/>
      <c r="D191" s="23" t="n"/>
      <c r="E191" s="24" t="n"/>
      <c r="F191" s="23" t="n"/>
      <c r="G191" s="25" t="n"/>
      <c r="H191" s="25" t="n"/>
      <c r="I191" s="26" t="n"/>
      <c r="J191" s="49" t="n"/>
      <c r="K191" s="26" t="n"/>
      <c r="L191" s="26" t="n"/>
      <c r="M191" s="28">
        <f>IF($D191="","",IFERROR(INDEX('Vehicles'!$F$6:$F$105,MATCH($D191,'Vehicles'!$A$6:$A$105,0)),""))</f>
        <v/>
      </c>
      <c r="N191" s="28">
        <f>IF($D191="","",IFERROR(INDEX('Vehicles'!$G$6:$G$105,MATCH($D191,'Vehicles'!$A$6:$A$105,0)),""))</f>
        <v/>
      </c>
      <c r="O191" s="46">
        <f>IF(OR($K191="",$M191=""),"",IFERROR($K191/$M191,""))</f>
        <v/>
      </c>
      <c r="P191" s="46">
        <f>IF(OR($L191="",$N191=""),"",IFERROR($L191/$N191,""))</f>
        <v/>
      </c>
      <c r="Q191" s="46">
        <f>IF(OR($O191="",$P191=""),"",MAX($O191,$P191))</f>
        <v/>
      </c>
      <c r="R191" s="28">
        <f>IF(OR($M191="",$K191=""),"",$M191-$K191)</f>
        <v/>
      </c>
      <c r="S191" s="28">
        <f>IF(OR($N191="",$L191=""),"",$N191-$L191)</f>
        <v/>
      </c>
      <c r="T191" s="50">
        <f>IF(OR($I191="",$J191=""),"",IFERROR($J191/'Settings'!$B$5+$I191*'Settings'!$B$6/60,""))</f>
        <v/>
      </c>
      <c r="U191" s="50">
        <f>IF(OR($G191="",$H191=""),"",IFERROR(MOD($H191-$G191,1)*24,""))</f>
        <v/>
      </c>
      <c r="V191" s="46">
        <f>IF(OR($T191="",$U191=""),"",IFERROR($T191/$U191,""))</f>
        <v/>
      </c>
      <c r="W191" s="50">
        <f>IF(OR($J191="",$D191=""),"",IFERROR($J191/INDEX('Vehicles'!$I$6:$I$105,MATCH($D191,'Vehicles'!$A$6:$A$105,0)),""))</f>
        <v/>
      </c>
      <c r="X191" s="51">
        <f>IF($W191="","",IFERROR($W191*INDEX('Settings'!$H$6:$H$7,MATCH(INDEX('Vehicles'!$H$6:$H$105,MATCH($D191,'Vehicles'!$A$6:$A$105,0)),'Settings'!$G$6:$G$7,0)),""))</f>
        <v/>
      </c>
      <c r="Y191" s="31">
        <f>IF($B191="","",IF(OR($K191="",$L191="",$M191="",$N191=""),"Incomplete",IF(AND($O191&gt;1,$P191&gt;1),"Over Weight &amp; Volume",IF($O191&gt;1,"Over Weight",IF($P191&gt;1,"Over Volume",IF($Q191&gt;='Settings'!$B$7,"Near Capacity","Within Capacity"))))))</f>
        <v/>
      </c>
      <c r="Z191" s="31">
        <f>IF($B191="","",IF(OR($T191="",$U191="",$V191=""),"Incomplete",IF($V191&gt;1,"Over Shift",IF($V191&gt;='Settings'!$B$8,"Near Shift Limit","Within Shift"))))</f>
        <v/>
      </c>
      <c r="AA191" s="31">
        <f>IF($B191="","",IF($F191="Canceled","Canceled",IF(OR($A191="",$C191="",$D191="",$E191="",$F191="",$G191="",$H191="",$I191="",$J191="",$K191="",$L191="",$U191="",IFERROR($U191=0,TRUE)),"Incomplete",IF(COUNTIF($B$6:$B$205,$B191)&gt;1,"Duplicate Route ID",IF(IFERROR(MATCH($D191,'Vehicles'!$A$6:$A$105,0),0)=0,"Vehicle Not Found",IF(IFERROR(INDEX('Vehicles'!$E$6:$E$105,MATCH($D191,'Vehicles'!$A$6:$A$105,0)),"No")&lt;&gt;"Yes","Inactive Vehicle",IF(AND(IFERROR($Q191&gt;1,FALSE),IFERROR($V191&gt;1,FALSE)),"Over Capacity &amp; Shift",IF(IFERROR($Q191&gt;1,FALSE),"Over Capacity",IF(IFERROR($V191&gt;1,FALSE),"Over Shift",IF(OR(IFERROR($Q191&gt;='Settings'!$B$7,FALSE),IFERROR($V191&gt;='Settings'!$B$8,FALSE)),"Review","Ready")))))))))))</f>
        <v/>
      </c>
      <c r="AB191" s="24" t="n"/>
    </row>
    <row r="192">
      <c r="A192" s="48" t="n"/>
      <c r="B192" s="23" t="n"/>
      <c r="C192" s="23" t="n"/>
      <c r="D192" s="23" t="n"/>
      <c r="E192" s="24" t="n"/>
      <c r="F192" s="23" t="n"/>
      <c r="G192" s="25" t="n"/>
      <c r="H192" s="25" t="n"/>
      <c r="I192" s="26" t="n"/>
      <c r="J192" s="49" t="n"/>
      <c r="K192" s="26" t="n"/>
      <c r="L192" s="26" t="n"/>
      <c r="M192" s="28">
        <f>IF($D192="","",IFERROR(INDEX('Vehicles'!$F$6:$F$105,MATCH($D192,'Vehicles'!$A$6:$A$105,0)),""))</f>
        <v/>
      </c>
      <c r="N192" s="28">
        <f>IF($D192="","",IFERROR(INDEX('Vehicles'!$G$6:$G$105,MATCH($D192,'Vehicles'!$A$6:$A$105,0)),""))</f>
        <v/>
      </c>
      <c r="O192" s="46">
        <f>IF(OR($K192="",$M192=""),"",IFERROR($K192/$M192,""))</f>
        <v/>
      </c>
      <c r="P192" s="46">
        <f>IF(OR($L192="",$N192=""),"",IFERROR($L192/$N192,""))</f>
        <v/>
      </c>
      <c r="Q192" s="46">
        <f>IF(OR($O192="",$P192=""),"",MAX($O192,$P192))</f>
        <v/>
      </c>
      <c r="R192" s="28">
        <f>IF(OR($M192="",$K192=""),"",$M192-$K192)</f>
        <v/>
      </c>
      <c r="S192" s="28">
        <f>IF(OR($N192="",$L192=""),"",$N192-$L192)</f>
        <v/>
      </c>
      <c r="T192" s="50">
        <f>IF(OR($I192="",$J192=""),"",IFERROR($J192/'Settings'!$B$5+$I192*'Settings'!$B$6/60,""))</f>
        <v/>
      </c>
      <c r="U192" s="50">
        <f>IF(OR($G192="",$H192=""),"",IFERROR(MOD($H192-$G192,1)*24,""))</f>
        <v/>
      </c>
      <c r="V192" s="46">
        <f>IF(OR($T192="",$U192=""),"",IFERROR($T192/$U192,""))</f>
        <v/>
      </c>
      <c r="W192" s="50">
        <f>IF(OR($J192="",$D192=""),"",IFERROR($J192/INDEX('Vehicles'!$I$6:$I$105,MATCH($D192,'Vehicles'!$A$6:$A$105,0)),""))</f>
        <v/>
      </c>
      <c r="X192" s="51">
        <f>IF($W192="","",IFERROR($W192*INDEX('Settings'!$H$6:$H$7,MATCH(INDEX('Vehicles'!$H$6:$H$105,MATCH($D192,'Vehicles'!$A$6:$A$105,0)),'Settings'!$G$6:$G$7,0)),""))</f>
        <v/>
      </c>
      <c r="Y192" s="31">
        <f>IF($B192="","",IF(OR($K192="",$L192="",$M192="",$N192=""),"Incomplete",IF(AND($O192&gt;1,$P192&gt;1),"Over Weight &amp; Volume",IF($O192&gt;1,"Over Weight",IF($P192&gt;1,"Over Volume",IF($Q192&gt;='Settings'!$B$7,"Near Capacity","Within Capacity"))))))</f>
        <v/>
      </c>
      <c r="Z192" s="31">
        <f>IF($B192="","",IF(OR($T192="",$U192="",$V192=""),"Incomplete",IF($V192&gt;1,"Over Shift",IF($V192&gt;='Settings'!$B$8,"Near Shift Limit","Within Shift"))))</f>
        <v/>
      </c>
      <c r="AA192" s="31">
        <f>IF($B192="","",IF($F192="Canceled","Canceled",IF(OR($A192="",$C192="",$D192="",$E192="",$F192="",$G192="",$H192="",$I192="",$J192="",$K192="",$L192="",$U192="",IFERROR($U192=0,TRUE)),"Incomplete",IF(COUNTIF($B$6:$B$205,$B192)&gt;1,"Duplicate Route ID",IF(IFERROR(MATCH($D192,'Vehicles'!$A$6:$A$105,0),0)=0,"Vehicle Not Found",IF(IFERROR(INDEX('Vehicles'!$E$6:$E$105,MATCH($D192,'Vehicles'!$A$6:$A$105,0)),"No")&lt;&gt;"Yes","Inactive Vehicle",IF(AND(IFERROR($Q192&gt;1,FALSE),IFERROR($V192&gt;1,FALSE)),"Over Capacity &amp; Shift",IF(IFERROR($Q192&gt;1,FALSE),"Over Capacity",IF(IFERROR($V192&gt;1,FALSE),"Over Shift",IF(OR(IFERROR($Q192&gt;='Settings'!$B$7,FALSE),IFERROR($V192&gt;='Settings'!$B$8,FALSE)),"Review","Ready")))))))))))</f>
        <v/>
      </c>
      <c r="AB192" s="24" t="n"/>
    </row>
    <row r="193">
      <c r="A193" s="48" t="n"/>
      <c r="B193" s="23" t="n"/>
      <c r="C193" s="23" t="n"/>
      <c r="D193" s="23" t="n"/>
      <c r="E193" s="24" t="n"/>
      <c r="F193" s="23" t="n"/>
      <c r="G193" s="25" t="n"/>
      <c r="H193" s="25" t="n"/>
      <c r="I193" s="26" t="n"/>
      <c r="J193" s="49" t="n"/>
      <c r="K193" s="26" t="n"/>
      <c r="L193" s="26" t="n"/>
      <c r="M193" s="28">
        <f>IF($D193="","",IFERROR(INDEX('Vehicles'!$F$6:$F$105,MATCH($D193,'Vehicles'!$A$6:$A$105,0)),""))</f>
        <v/>
      </c>
      <c r="N193" s="28">
        <f>IF($D193="","",IFERROR(INDEX('Vehicles'!$G$6:$G$105,MATCH($D193,'Vehicles'!$A$6:$A$105,0)),""))</f>
        <v/>
      </c>
      <c r="O193" s="46">
        <f>IF(OR($K193="",$M193=""),"",IFERROR($K193/$M193,""))</f>
        <v/>
      </c>
      <c r="P193" s="46">
        <f>IF(OR($L193="",$N193=""),"",IFERROR($L193/$N193,""))</f>
        <v/>
      </c>
      <c r="Q193" s="46">
        <f>IF(OR($O193="",$P193=""),"",MAX($O193,$P193))</f>
        <v/>
      </c>
      <c r="R193" s="28">
        <f>IF(OR($M193="",$K193=""),"",$M193-$K193)</f>
        <v/>
      </c>
      <c r="S193" s="28">
        <f>IF(OR($N193="",$L193=""),"",$N193-$L193)</f>
        <v/>
      </c>
      <c r="T193" s="50">
        <f>IF(OR($I193="",$J193=""),"",IFERROR($J193/'Settings'!$B$5+$I193*'Settings'!$B$6/60,""))</f>
        <v/>
      </c>
      <c r="U193" s="50">
        <f>IF(OR($G193="",$H193=""),"",IFERROR(MOD($H193-$G193,1)*24,""))</f>
        <v/>
      </c>
      <c r="V193" s="46">
        <f>IF(OR($T193="",$U193=""),"",IFERROR($T193/$U193,""))</f>
        <v/>
      </c>
      <c r="W193" s="50">
        <f>IF(OR($J193="",$D193=""),"",IFERROR($J193/INDEX('Vehicles'!$I$6:$I$105,MATCH($D193,'Vehicles'!$A$6:$A$105,0)),""))</f>
        <v/>
      </c>
      <c r="X193" s="51">
        <f>IF($W193="","",IFERROR($W193*INDEX('Settings'!$H$6:$H$7,MATCH(INDEX('Vehicles'!$H$6:$H$105,MATCH($D193,'Vehicles'!$A$6:$A$105,0)),'Settings'!$G$6:$G$7,0)),""))</f>
        <v/>
      </c>
      <c r="Y193" s="31">
        <f>IF($B193="","",IF(OR($K193="",$L193="",$M193="",$N193=""),"Incomplete",IF(AND($O193&gt;1,$P193&gt;1),"Over Weight &amp; Volume",IF($O193&gt;1,"Over Weight",IF($P193&gt;1,"Over Volume",IF($Q193&gt;='Settings'!$B$7,"Near Capacity","Within Capacity"))))))</f>
        <v/>
      </c>
      <c r="Z193" s="31">
        <f>IF($B193="","",IF(OR($T193="",$U193="",$V193=""),"Incomplete",IF($V193&gt;1,"Over Shift",IF($V193&gt;='Settings'!$B$8,"Near Shift Limit","Within Shift"))))</f>
        <v/>
      </c>
      <c r="AA193" s="31">
        <f>IF($B193="","",IF($F193="Canceled","Canceled",IF(OR($A193="",$C193="",$D193="",$E193="",$F193="",$G193="",$H193="",$I193="",$J193="",$K193="",$L193="",$U193="",IFERROR($U193=0,TRUE)),"Incomplete",IF(COUNTIF($B$6:$B$205,$B193)&gt;1,"Duplicate Route ID",IF(IFERROR(MATCH($D193,'Vehicles'!$A$6:$A$105,0),0)=0,"Vehicle Not Found",IF(IFERROR(INDEX('Vehicles'!$E$6:$E$105,MATCH($D193,'Vehicles'!$A$6:$A$105,0)),"No")&lt;&gt;"Yes","Inactive Vehicle",IF(AND(IFERROR($Q193&gt;1,FALSE),IFERROR($V193&gt;1,FALSE)),"Over Capacity &amp; Shift",IF(IFERROR($Q193&gt;1,FALSE),"Over Capacity",IF(IFERROR($V193&gt;1,FALSE),"Over Shift",IF(OR(IFERROR($Q193&gt;='Settings'!$B$7,FALSE),IFERROR($V193&gt;='Settings'!$B$8,FALSE)),"Review","Ready")))))))))))</f>
        <v/>
      </c>
      <c r="AB193" s="24" t="n"/>
    </row>
    <row r="194">
      <c r="A194" s="48" t="n"/>
      <c r="B194" s="23" t="n"/>
      <c r="C194" s="23" t="n"/>
      <c r="D194" s="23" t="n"/>
      <c r="E194" s="24" t="n"/>
      <c r="F194" s="23" t="n"/>
      <c r="G194" s="25" t="n"/>
      <c r="H194" s="25" t="n"/>
      <c r="I194" s="26" t="n"/>
      <c r="J194" s="49" t="n"/>
      <c r="K194" s="26" t="n"/>
      <c r="L194" s="26" t="n"/>
      <c r="M194" s="28">
        <f>IF($D194="","",IFERROR(INDEX('Vehicles'!$F$6:$F$105,MATCH($D194,'Vehicles'!$A$6:$A$105,0)),""))</f>
        <v/>
      </c>
      <c r="N194" s="28">
        <f>IF($D194="","",IFERROR(INDEX('Vehicles'!$G$6:$G$105,MATCH($D194,'Vehicles'!$A$6:$A$105,0)),""))</f>
        <v/>
      </c>
      <c r="O194" s="46">
        <f>IF(OR($K194="",$M194=""),"",IFERROR($K194/$M194,""))</f>
        <v/>
      </c>
      <c r="P194" s="46">
        <f>IF(OR($L194="",$N194=""),"",IFERROR($L194/$N194,""))</f>
        <v/>
      </c>
      <c r="Q194" s="46">
        <f>IF(OR($O194="",$P194=""),"",MAX($O194,$P194))</f>
        <v/>
      </c>
      <c r="R194" s="28">
        <f>IF(OR($M194="",$K194=""),"",$M194-$K194)</f>
        <v/>
      </c>
      <c r="S194" s="28">
        <f>IF(OR($N194="",$L194=""),"",$N194-$L194)</f>
        <v/>
      </c>
      <c r="T194" s="50">
        <f>IF(OR($I194="",$J194=""),"",IFERROR($J194/'Settings'!$B$5+$I194*'Settings'!$B$6/60,""))</f>
        <v/>
      </c>
      <c r="U194" s="50">
        <f>IF(OR($G194="",$H194=""),"",IFERROR(MOD($H194-$G194,1)*24,""))</f>
        <v/>
      </c>
      <c r="V194" s="46">
        <f>IF(OR($T194="",$U194=""),"",IFERROR($T194/$U194,""))</f>
        <v/>
      </c>
      <c r="W194" s="50">
        <f>IF(OR($J194="",$D194=""),"",IFERROR($J194/INDEX('Vehicles'!$I$6:$I$105,MATCH($D194,'Vehicles'!$A$6:$A$105,0)),""))</f>
        <v/>
      </c>
      <c r="X194" s="51">
        <f>IF($W194="","",IFERROR($W194*INDEX('Settings'!$H$6:$H$7,MATCH(INDEX('Vehicles'!$H$6:$H$105,MATCH($D194,'Vehicles'!$A$6:$A$105,0)),'Settings'!$G$6:$G$7,0)),""))</f>
        <v/>
      </c>
      <c r="Y194" s="31">
        <f>IF($B194="","",IF(OR($K194="",$L194="",$M194="",$N194=""),"Incomplete",IF(AND($O194&gt;1,$P194&gt;1),"Over Weight &amp; Volume",IF($O194&gt;1,"Over Weight",IF($P194&gt;1,"Over Volume",IF($Q194&gt;='Settings'!$B$7,"Near Capacity","Within Capacity"))))))</f>
        <v/>
      </c>
      <c r="Z194" s="31">
        <f>IF($B194="","",IF(OR($T194="",$U194="",$V194=""),"Incomplete",IF($V194&gt;1,"Over Shift",IF($V194&gt;='Settings'!$B$8,"Near Shift Limit","Within Shift"))))</f>
        <v/>
      </c>
      <c r="AA194" s="31">
        <f>IF($B194="","",IF($F194="Canceled","Canceled",IF(OR($A194="",$C194="",$D194="",$E194="",$F194="",$G194="",$H194="",$I194="",$J194="",$K194="",$L194="",$U194="",IFERROR($U194=0,TRUE)),"Incomplete",IF(COUNTIF($B$6:$B$205,$B194)&gt;1,"Duplicate Route ID",IF(IFERROR(MATCH($D194,'Vehicles'!$A$6:$A$105,0),0)=0,"Vehicle Not Found",IF(IFERROR(INDEX('Vehicles'!$E$6:$E$105,MATCH($D194,'Vehicles'!$A$6:$A$105,0)),"No")&lt;&gt;"Yes","Inactive Vehicle",IF(AND(IFERROR($Q194&gt;1,FALSE),IFERROR($V194&gt;1,FALSE)),"Over Capacity &amp; Shift",IF(IFERROR($Q194&gt;1,FALSE),"Over Capacity",IF(IFERROR($V194&gt;1,FALSE),"Over Shift",IF(OR(IFERROR($Q194&gt;='Settings'!$B$7,FALSE),IFERROR($V194&gt;='Settings'!$B$8,FALSE)),"Review","Ready")))))))))))</f>
        <v/>
      </c>
      <c r="AB194" s="24" t="n"/>
    </row>
    <row r="195">
      <c r="A195" s="48" t="n"/>
      <c r="B195" s="23" t="n"/>
      <c r="C195" s="23" t="n"/>
      <c r="D195" s="23" t="n"/>
      <c r="E195" s="24" t="n"/>
      <c r="F195" s="23" t="n"/>
      <c r="G195" s="25" t="n"/>
      <c r="H195" s="25" t="n"/>
      <c r="I195" s="26" t="n"/>
      <c r="J195" s="49" t="n"/>
      <c r="K195" s="26" t="n"/>
      <c r="L195" s="26" t="n"/>
      <c r="M195" s="28">
        <f>IF($D195="","",IFERROR(INDEX('Vehicles'!$F$6:$F$105,MATCH($D195,'Vehicles'!$A$6:$A$105,0)),""))</f>
        <v/>
      </c>
      <c r="N195" s="28">
        <f>IF($D195="","",IFERROR(INDEX('Vehicles'!$G$6:$G$105,MATCH($D195,'Vehicles'!$A$6:$A$105,0)),""))</f>
        <v/>
      </c>
      <c r="O195" s="46">
        <f>IF(OR($K195="",$M195=""),"",IFERROR($K195/$M195,""))</f>
        <v/>
      </c>
      <c r="P195" s="46">
        <f>IF(OR($L195="",$N195=""),"",IFERROR($L195/$N195,""))</f>
        <v/>
      </c>
      <c r="Q195" s="46">
        <f>IF(OR($O195="",$P195=""),"",MAX($O195,$P195))</f>
        <v/>
      </c>
      <c r="R195" s="28">
        <f>IF(OR($M195="",$K195=""),"",$M195-$K195)</f>
        <v/>
      </c>
      <c r="S195" s="28">
        <f>IF(OR($N195="",$L195=""),"",$N195-$L195)</f>
        <v/>
      </c>
      <c r="T195" s="50">
        <f>IF(OR($I195="",$J195=""),"",IFERROR($J195/'Settings'!$B$5+$I195*'Settings'!$B$6/60,""))</f>
        <v/>
      </c>
      <c r="U195" s="50">
        <f>IF(OR($G195="",$H195=""),"",IFERROR(MOD($H195-$G195,1)*24,""))</f>
        <v/>
      </c>
      <c r="V195" s="46">
        <f>IF(OR($T195="",$U195=""),"",IFERROR($T195/$U195,""))</f>
        <v/>
      </c>
      <c r="W195" s="50">
        <f>IF(OR($J195="",$D195=""),"",IFERROR($J195/INDEX('Vehicles'!$I$6:$I$105,MATCH($D195,'Vehicles'!$A$6:$A$105,0)),""))</f>
        <v/>
      </c>
      <c r="X195" s="51">
        <f>IF($W195="","",IFERROR($W195*INDEX('Settings'!$H$6:$H$7,MATCH(INDEX('Vehicles'!$H$6:$H$105,MATCH($D195,'Vehicles'!$A$6:$A$105,0)),'Settings'!$G$6:$G$7,0)),""))</f>
        <v/>
      </c>
      <c r="Y195" s="31">
        <f>IF($B195="","",IF(OR($K195="",$L195="",$M195="",$N195=""),"Incomplete",IF(AND($O195&gt;1,$P195&gt;1),"Over Weight &amp; Volume",IF($O195&gt;1,"Over Weight",IF($P195&gt;1,"Over Volume",IF($Q195&gt;='Settings'!$B$7,"Near Capacity","Within Capacity"))))))</f>
        <v/>
      </c>
      <c r="Z195" s="31">
        <f>IF($B195="","",IF(OR($T195="",$U195="",$V195=""),"Incomplete",IF($V195&gt;1,"Over Shift",IF($V195&gt;='Settings'!$B$8,"Near Shift Limit","Within Shift"))))</f>
        <v/>
      </c>
      <c r="AA195" s="31">
        <f>IF($B195="","",IF($F195="Canceled","Canceled",IF(OR($A195="",$C195="",$D195="",$E195="",$F195="",$G195="",$H195="",$I195="",$J195="",$K195="",$L195="",$U195="",IFERROR($U195=0,TRUE)),"Incomplete",IF(COUNTIF($B$6:$B$205,$B195)&gt;1,"Duplicate Route ID",IF(IFERROR(MATCH($D195,'Vehicles'!$A$6:$A$105,0),0)=0,"Vehicle Not Found",IF(IFERROR(INDEX('Vehicles'!$E$6:$E$105,MATCH($D195,'Vehicles'!$A$6:$A$105,0)),"No")&lt;&gt;"Yes","Inactive Vehicle",IF(AND(IFERROR($Q195&gt;1,FALSE),IFERROR($V195&gt;1,FALSE)),"Over Capacity &amp; Shift",IF(IFERROR($Q195&gt;1,FALSE),"Over Capacity",IF(IFERROR($V195&gt;1,FALSE),"Over Shift",IF(OR(IFERROR($Q195&gt;='Settings'!$B$7,FALSE),IFERROR($V195&gt;='Settings'!$B$8,FALSE)),"Review","Ready")))))))))))</f>
        <v/>
      </c>
      <c r="AB195" s="24" t="n"/>
    </row>
    <row r="196">
      <c r="A196" s="48" t="n"/>
      <c r="B196" s="23" t="n"/>
      <c r="C196" s="23" t="n"/>
      <c r="D196" s="23" t="n"/>
      <c r="E196" s="24" t="n"/>
      <c r="F196" s="23" t="n"/>
      <c r="G196" s="25" t="n"/>
      <c r="H196" s="25" t="n"/>
      <c r="I196" s="26" t="n"/>
      <c r="J196" s="49" t="n"/>
      <c r="K196" s="26" t="n"/>
      <c r="L196" s="26" t="n"/>
      <c r="M196" s="28">
        <f>IF($D196="","",IFERROR(INDEX('Vehicles'!$F$6:$F$105,MATCH($D196,'Vehicles'!$A$6:$A$105,0)),""))</f>
        <v/>
      </c>
      <c r="N196" s="28">
        <f>IF($D196="","",IFERROR(INDEX('Vehicles'!$G$6:$G$105,MATCH($D196,'Vehicles'!$A$6:$A$105,0)),""))</f>
        <v/>
      </c>
      <c r="O196" s="46">
        <f>IF(OR($K196="",$M196=""),"",IFERROR($K196/$M196,""))</f>
        <v/>
      </c>
      <c r="P196" s="46">
        <f>IF(OR($L196="",$N196=""),"",IFERROR($L196/$N196,""))</f>
        <v/>
      </c>
      <c r="Q196" s="46">
        <f>IF(OR($O196="",$P196=""),"",MAX($O196,$P196))</f>
        <v/>
      </c>
      <c r="R196" s="28">
        <f>IF(OR($M196="",$K196=""),"",$M196-$K196)</f>
        <v/>
      </c>
      <c r="S196" s="28">
        <f>IF(OR($N196="",$L196=""),"",$N196-$L196)</f>
        <v/>
      </c>
      <c r="T196" s="50">
        <f>IF(OR($I196="",$J196=""),"",IFERROR($J196/'Settings'!$B$5+$I196*'Settings'!$B$6/60,""))</f>
        <v/>
      </c>
      <c r="U196" s="50">
        <f>IF(OR($G196="",$H196=""),"",IFERROR(MOD($H196-$G196,1)*24,""))</f>
        <v/>
      </c>
      <c r="V196" s="46">
        <f>IF(OR($T196="",$U196=""),"",IFERROR($T196/$U196,""))</f>
        <v/>
      </c>
      <c r="W196" s="50">
        <f>IF(OR($J196="",$D196=""),"",IFERROR($J196/INDEX('Vehicles'!$I$6:$I$105,MATCH($D196,'Vehicles'!$A$6:$A$105,0)),""))</f>
        <v/>
      </c>
      <c r="X196" s="51">
        <f>IF($W196="","",IFERROR($W196*INDEX('Settings'!$H$6:$H$7,MATCH(INDEX('Vehicles'!$H$6:$H$105,MATCH($D196,'Vehicles'!$A$6:$A$105,0)),'Settings'!$G$6:$G$7,0)),""))</f>
        <v/>
      </c>
      <c r="Y196" s="31">
        <f>IF($B196="","",IF(OR($K196="",$L196="",$M196="",$N196=""),"Incomplete",IF(AND($O196&gt;1,$P196&gt;1),"Over Weight &amp; Volume",IF($O196&gt;1,"Over Weight",IF($P196&gt;1,"Over Volume",IF($Q196&gt;='Settings'!$B$7,"Near Capacity","Within Capacity"))))))</f>
        <v/>
      </c>
      <c r="Z196" s="31">
        <f>IF($B196="","",IF(OR($T196="",$U196="",$V196=""),"Incomplete",IF($V196&gt;1,"Over Shift",IF($V196&gt;='Settings'!$B$8,"Near Shift Limit","Within Shift"))))</f>
        <v/>
      </c>
      <c r="AA196" s="31">
        <f>IF($B196="","",IF($F196="Canceled","Canceled",IF(OR($A196="",$C196="",$D196="",$E196="",$F196="",$G196="",$H196="",$I196="",$J196="",$K196="",$L196="",$U196="",IFERROR($U196=0,TRUE)),"Incomplete",IF(COUNTIF($B$6:$B$205,$B196)&gt;1,"Duplicate Route ID",IF(IFERROR(MATCH($D196,'Vehicles'!$A$6:$A$105,0),0)=0,"Vehicle Not Found",IF(IFERROR(INDEX('Vehicles'!$E$6:$E$105,MATCH($D196,'Vehicles'!$A$6:$A$105,0)),"No")&lt;&gt;"Yes","Inactive Vehicle",IF(AND(IFERROR($Q196&gt;1,FALSE),IFERROR($V196&gt;1,FALSE)),"Over Capacity &amp; Shift",IF(IFERROR($Q196&gt;1,FALSE),"Over Capacity",IF(IFERROR($V196&gt;1,FALSE),"Over Shift",IF(OR(IFERROR($Q196&gt;='Settings'!$B$7,FALSE),IFERROR($V196&gt;='Settings'!$B$8,FALSE)),"Review","Ready")))))))))))</f>
        <v/>
      </c>
      <c r="AB196" s="24" t="n"/>
    </row>
    <row r="197">
      <c r="A197" s="48" t="n"/>
      <c r="B197" s="23" t="n"/>
      <c r="C197" s="23" t="n"/>
      <c r="D197" s="23" t="n"/>
      <c r="E197" s="24" t="n"/>
      <c r="F197" s="23" t="n"/>
      <c r="G197" s="25" t="n"/>
      <c r="H197" s="25" t="n"/>
      <c r="I197" s="26" t="n"/>
      <c r="J197" s="49" t="n"/>
      <c r="K197" s="26" t="n"/>
      <c r="L197" s="26" t="n"/>
      <c r="M197" s="28">
        <f>IF($D197="","",IFERROR(INDEX('Vehicles'!$F$6:$F$105,MATCH($D197,'Vehicles'!$A$6:$A$105,0)),""))</f>
        <v/>
      </c>
      <c r="N197" s="28">
        <f>IF($D197="","",IFERROR(INDEX('Vehicles'!$G$6:$G$105,MATCH($D197,'Vehicles'!$A$6:$A$105,0)),""))</f>
        <v/>
      </c>
      <c r="O197" s="46">
        <f>IF(OR($K197="",$M197=""),"",IFERROR($K197/$M197,""))</f>
        <v/>
      </c>
      <c r="P197" s="46">
        <f>IF(OR($L197="",$N197=""),"",IFERROR($L197/$N197,""))</f>
        <v/>
      </c>
      <c r="Q197" s="46">
        <f>IF(OR($O197="",$P197=""),"",MAX($O197,$P197))</f>
        <v/>
      </c>
      <c r="R197" s="28">
        <f>IF(OR($M197="",$K197=""),"",$M197-$K197)</f>
        <v/>
      </c>
      <c r="S197" s="28">
        <f>IF(OR($N197="",$L197=""),"",$N197-$L197)</f>
        <v/>
      </c>
      <c r="T197" s="50">
        <f>IF(OR($I197="",$J197=""),"",IFERROR($J197/'Settings'!$B$5+$I197*'Settings'!$B$6/60,""))</f>
        <v/>
      </c>
      <c r="U197" s="50">
        <f>IF(OR($G197="",$H197=""),"",IFERROR(MOD($H197-$G197,1)*24,""))</f>
        <v/>
      </c>
      <c r="V197" s="46">
        <f>IF(OR($T197="",$U197=""),"",IFERROR($T197/$U197,""))</f>
        <v/>
      </c>
      <c r="W197" s="50">
        <f>IF(OR($J197="",$D197=""),"",IFERROR($J197/INDEX('Vehicles'!$I$6:$I$105,MATCH($D197,'Vehicles'!$A$6:$A$105,0)),""))</f>
        <v/>
      </c>
      <c r="X197" s="51">
        <f>IF($W197="","",IFERROR($W197*INDEX('Settings'!$H$6:$H$7,MATCH(INDEX('Vehicles'!$H$6:$H$105,MATCH($D197,'Vehicles'!$A$6:$A$105,0)),'Settings'!$G$6:$G$7,0)),""))</f>
        <v/>
      </c>
      <c r="Y197" s="31">
        <f>IF($B197="","",IF(OR($K197="",$L197="",$M197="",$N197=""),"Incomplete",IF(AND($O197&gt;1,$P197&gt;1),"Over Weight &amp; Volume",IF($O197&gt;1,"Over Weight",IF($P197&gt;1,"Over Volume",IF($Q197&gt;='Settings'!$B$7,"Near Capacity","Within Capacity"))))))</f>
        <v/>
      </c>
      <c r="Z197" s="31">
        <f>IF($B197="","",IF(OR($T197="",$U197="",$V197=""),"Incomplete",IF($V197&gt;1,"Over Shift",IF($V197&gt;='Settings'!$B$8,"Near Shift Limit","Within Shift"))))</f>
        <v/>
      </c>
      <c r="AA197" s="31">
        <f>IF($B197="","",IF($F197="Canceled","Canceled",IF(OR($A197="",$C197="",$D197="",$E197="",$F197="",$G197="",$H197="",$I197="",$J197="",$K197="",$L197="",$U197="",IFERROR($U197=0,TRUE)),"Incomplete",IF(COUNTIF($B$6:$B$205,$B197)&gt;1,"Duplicate Route ID",IF(IFERROR(MATCH($D197,'Vehicles'!$A$6:$A$105,0),0)=0,"Vehicle Not Found",IF(IFERROR(INDEX('Vehicles'!$E$6:$E$105,MATCH($D197,'Vehicles'!$A$6:$A$105,0)),"No")&lt;&gt;"Yes","Inactive Vehicle",IF(AND(IFERROR($Q197&gt;1,FALSE),IFERROR($V197&gt;1,FALSE)),"Over Capacity &amp; Shift",IF(IFERROR($Q197&gt;1,FALSE),"Over Capacity",IF(IFERROR($V197&gt;1,FALSE),"Over Shift",IF(OR(IFERROR($Q197&gt;='Settings'!$B$7,FALSE),IFERROR($V197&gt;='Settings'!$B$8,FALSE)),"Review","Ready")))))))))))</f>
        <v/>
      </c>
      <c r="AB197" s="24" t="n"/>
    </row>
    <row r="198">
      <c r="A198" s="48" t="n"/>
      <c r="B198" s="23" t="n"/>
      <c r="C198" s="23" t="n"/>
      <c r="D198" s="23" t="n"/>
      <c r="E198" s="24" t="n"/>
      <c r="F198" s="23" t="n"/>
      <c r="G198" s="25" t="n"/>
      <c r="H198" s="25" t="n"/>
      <c r="I198" s="26" t="n"/>
      <c r="J198" s="49" t="n"/>
      <c r="K198" s="26" t="n"/>
      <c r="L198" s="26" t="n"/>
      <c r="M198" s="28">
        <f>IF($D198="","",IFERROR(INDEX('Vehicles'!$F$6:$F$105,MATCH($D198,'Vehicles'!$A$6:$A$105,0)),""))</f>
        <v/>
      </c>
      <c r="N198" s="28">
        <f>IF($D198="","",IFERROR(INDEX('Vehicles'!$G$6:$G$105,MATCH($D198,'Vehicles'!$A$6:$A$105,0)),""))</f>
        <v/>
      </c>
      <c r="O198" s="46">
        <f>IF(OR($K198="",$M198=""),"",IFERROR($K198/$M198,""))</f>
        <v/>
      </c>
      <c r="P198" s="46">
        <f>IF(OR($L198="",$N198=""),"",IFERROR($L198/$N198,""))</f>
        <v/>
      </c>
      <c r="Q198" s="46">
        <f>IF(OR($O198="",$P198=""),"",MAX($O198,$P198))</f>
        <v/>
      </c>
      <c r="R198" s="28">
        <f>IF(OR($M198="",$K198=""),"",$M198-$K198)</f>
        <v/>
      </c>
      <c r="S198" s="28">
        <f>IF(OR($N198="",$L198=""),"",$N198-$L198)</f>
        <v/>
      </c>
      <c r="T198" s="50">
        <f>IF(OR($I198="",$J198=""),"",IFERROR($J198/'Settings'!$B$5+$I198*'Settings'!$B$6/60,""))</f>
        <v/>
      </c>
      <c r="U198" s="50">
        <f>IF(OR($G198="",$H198=""),"",IFERROR(MOD($H198-$G198,1)*24,""))</f>
        <v/>
      </c>
      <c r="V198" s="46">
        <f>IF(OR($T198="",$U198=""),"",IFERROR($T198/$U198,""))</f>
        <v/>
      </c>
      <c r="W198" s="50">
        <f>IF(OR($J198="",$D198=""),"",IFERROR($J198/INDEX('Vehicles'!$I$6:$I$105,MATCH($D198,'Vehicles'!$A$6:$A$105,0)),""))</f>
        <v/>
      </c>
      <c r="X198" s="51">
        <f>IF($W198="","",IFERROR($W198*INDEX('Settings'!$H$6:$H$7,MATCH(INDEX('Vehicles'!$H$6:$H$105,MATCH($D198,'Vehicles'!$A$6:$A$105,0)),'Settings'!$G$6:$G$7,0)),""))</f>
        <v/>
      </c>
      <c r="Y198" s="31">
        <f>IF($B198="","",IF(OR($K198="",$L198="",$M198="",$N198=""),"Incomplete",IF(AND($O198&gt;1,$P198&gt;1),"Over Weight &amp; Volume",IF($O198&gt;1,"Over Weight",IF($P198&gt;1,"Over Volume",IF($Q198&gt;='Settings'!$B$7,"Near Capacity","Within Capacity"))))))</f>
        <v/>
      </c>
      <c r="Z198" s="31">
        <f>IF($B198="","",IF(OR($T198="",$U198="",$V198=""),"Incomplete",IF($V198&gt;1,"Over Shift",IF($V198&gt;='Settings'!$B$8,"Near Shift Limit","Within Shift"))))</f>
        <v/>
      </c>
      <c r="AA198" s="31">
        <f>IF($B198="","",IF($F198="Canceled","Canceled",IF(OR($A198="",$C198="",$D198="",$E198="",$F198="",$G198="",$H198="",$I198="",$J198="",$K198="",$L198="",$U198="",IFERROR($U198=0,TRUE)),"Incomplete",IF(COUNTIF($B$6:$B$205,$B198)&gt;1,"Duplicate Route ID",IF(IFERROR(MATCH($D198,'Vehicles'!$A$6:$A$105,0),0)=0,"Vehicle Not Found",IF(IFERROR(INDEX('Vehicles'!$E$6:$E$105,MATCH($D198,'Vehicles'!$A$6:$A$105,0)),"No")&lt;&gt;"Yes","Inactive Vehicle",IF(AND(IFERROR($Q198&gt;1,FALSE),IFERROR($V198&gt;1,FALSE)),"Over Capacity &amp; Shift",IF(IFERROR($Q198&gt;1,FALSE),"Over Capacity",IF(IFERROR($V198&gt;1,FALSE),"Over Shift",IF(OR(IFERROR($Q198&gt;='Settings'!$B$7,FALSE),IFERROR($V198&gt;='Settings'!$B$8,FALSE)),"Review","Ready")))))))))))</f>
        <v/>
      </c>
      <c r="AB198" s="24" t="n"/>
    </row>
    <row r="199">
      <c r="A199" s="48" t="n"/>
      <c r="B199" s="23" t="n"/>
      <c r="C199" s="23" t="n"/>
      <c r="D199" s="23" t="n"/>
      <c r="E199" s="24" t="n"/>
      <c r="F199" s="23" t="n"/>
      <c r="G199" s="25" t="n"/>
      <c r="H199" s="25" t="n"/>
      <c r="I199" s="26" t="n"/>
      <c r="J199" s="49" t="n"/>
      <c r="K199" s="26" t="n"/>
      <c r="L199" s="26" t="n"/>
      <c r="M199" s="28">
        <f>IF($D199="","",IFERROR(INDEX('Vehicles'!$F$6:$F$105,MATCH($D199,'Vehicles'!$A$6:$A$105,0)),""))</f>
        <v/>
      </c>
      <c r="N199" s="28">
        <f>IF($D199="","",IFERROR(INDEX('Vehicles'!$G$6:$G$105,MATCH($D199,'Vehicles'!$A$6:$A$105,0)),""))</f>
        <v/>
      </c>
      <c r="O199" s="46">
        <f>IF(OR($K199="",$M199=""),"",IFERROR($K199/$M199,""))</f>
        <v/>
      </c>
      <c r="P199" s="46">
        <f>IF(OR($L199="",$N199=""),"",IFERROR($L199/$N199,""))</f>
        <v/>
      </c>
      <c r="Q199" s="46">
        <f>IF(OR($O199="",$P199=""),"",MAX($O199,$P199))</f>
        <v/>
      </c>
      <c r="R199" s="28">
        <f>IF(OR($M199="",$K199=""),"",$M199-$K199)</f>
        <v/>
      </c>
      <c r="S199" s="28">
        <f>IF(OR($N199="",$L199=""),"",$N199-$L199)</f>
        <v/>
      </c>
      <c r="T199" s="50">
        <f>IF(OR($I199="",$J199=""),"",IFERROR($J199/'Settings'!$B$5+$I199*'Settings'!$B$6/60,""))</f>
        <v/>
      </c>
      <c r="U199" s="50">
        <f>IF(OR($G199="",$H199=""),"",IFERROR(MOD($H199-$G199,1)*24,""))</f>
        <v/>
      </c>
      <c r="V199" s="46">
        <f>IF(OR($T199="",$U199=""),"",IFERROR($T199/$U199,""))</f>
        <v/>
      </c>
      <c r="W199" s="50">
        <f>IF(OR($J199="",$D199=""),"",IFERROR($J199/INDEX('Vehicles'!$I$6:$I$105,MATCH($D199,'Vehicles'!$A$6:$A$105,0)),""))</f>
        <v/>
      </c>
      <c r="X199" s="51">
        <f>IF($W199="","",IFERROR($W199*INDEX('Settings'!$H$6:$H$7,MATCH(INDEX('Vehicles'!$H$6:$H$105,MATCH($D199,'Vehicles'!$A$6:$A$105,0)),'Settings'!$G$6:$G$7,0)),""))</f>
        <v/>
      </c>
      <c r="Y199" s="31">
        <f>IF($B199="","",IF(OR($K199="",$L199="",$M199="",$N199=""),"Incomplete",IF(AND($O199&gt;1,$P199&gt;1),"Over Weight &amp; Volume",IF($O199&gt;1,"Over Weight",IF($P199&gt;1,"Over Volume",IF($Q199&gt;='Settings'!$B$7,"Near Capacity","Within Capacity"))))))</f>
        <v/>
      </c>
      <c r="Z199" s="31">
        <f>IF($B199="","",IF(OR($T199="",$U199="",$V199=""),"Incomplete",IF($V199&gt;1,"Over Shift",IF($V199&gt;='Settings'!$B$8,"Near Shift Limit","Within Shift"))))</f>
        <v/>
      </c>
      <c r="AA199" s="31">
        <f>IF($B199="","",IF($F199="Canceled","Canceled",IF(OR($A199="",$C199="",$D199="",$E199="",$F199="",$G199="",$H199="",$I199="",$J199="",$K199="",$L199="",$U199="",IFERROR($U199=0,TRUE)),"Incomplete",IF(COUNTIF($B$6:$B$205,$B199)&gt;1,"Duplicate Route ID",IF(IFERROR(MATCH($D199,'Vehicles'!$A$6:$A$105,0),0)=0,"Vehicle Not Found",IF(IFERROR(INDEX('Vehicles'!$E$6:$E$105,MATCH($D199,'Vehicles'!$A$6:$A$105,0)),"No")&lt;&gt;"Yes","Inactive Vehicle",IF(AND(IFERROR($Q199&gt;1,FALSE),IFERROR($V199&gt;1,FALSE)),"Over Capacity &amp; Shift",IF(IFERROR($Q199&gt;1,FALSE),"Over Capacity",IF(IFERROR($V199&gt;1,FALSE),"Over Shift",IF(OR(IFERROR($Q199&gt;='Settings'!$B$7,FALSE),IFERROR($V199&gt;='Settings'!$B$8,FALSE)),"Review","Ready")))))))))))</f>
        <v/>
      </c>
      <c r="AB199" s="24" t="n"/>
    </row>
    <row r="200">
      <c r="A200" s="48" t="n"/>
      <c r="B200" s="23" t="n"/>
      <c r="C200" s="23" t="n"/>
      <c r="D200" s="23" t="n"/>
      <c r="E200" s="24" t="n"/>
      <c r="F200" s="23" t="n"/>
      <c r="G200" s="25" t="n"/>
      <c r="H200" s="25" t="n"/>
      <c r="I200" s="26" t="n"/>
      <c r="J200" s="49" t="n"/>
      <c r="K200" s="26" t="n"/>
      <c r="L200" s="26" t="n"/>
      <c r="M200" s="28">
        <f>IF($D200="","",IFERROR(INDEX('Vehicles'!$F$6:$F$105,MATCH($D200,'Vehicles'!$A$6:$A$105,0)),""))</f>
        <v/>
      </c>
      <c r="N200" s="28">
        <f>IF($D200="","",IFERROR(INDEX('Vehicles'!$G$6:$G$105,MATCH($D200,'Vehicles'!$A$6:$A$105,0)),""))</f>
        <v/>
      </c>
      <c r="O200" s="46">
        <f>IF(OR($K200="",$M200=""),"",IFERROR($K200/$M200,""))</f>
        <v/>
      </c>
      <c r="P200" s="46">
        <f>IF(OR($L200="",$N200=""),"",IFERROR($L200/$N200,""))</f>
        <v/>
      </c>
      <c r="Q200" s="46">
        <f>IF(OR($O200="",$P200=""),"",MAX($O200,$P200))</f>
        <v/>
      </c>
      <c r="R200" s="28">
        <f>IF(OR($M200="",$K200=""),"",$M200-$K200)</f>
        <v/>
      </c>
      <c r="S200" s="28">
        <f>IF(OR($N200="",$L200=""),"",$N200-$L200)</f>
        <v/>
      </c>
      <c r="T200" s="50">
        <f>IF(OR($I200="",$J200=""),"",IFERROR($J200/'Settings'!$B$5+$I200*'Settings'!$B$6/60,""))</f>
        <v/>
      </c>
      <c r="U200" s="50">
        <f>IF(OR($G200="",$H200=""),"",IFERROR(MOD($H200-$G200,1)*24,""))</f>
        <v/>
      </c>
      <c r="V200" s="46">
        <f>IF(OR($T200="",$U200=""),"",IFERROR($T200/$U200,""))</f>
        <v/>
      </c>
      <c r="W200" s="50">
        <f>IF(OR($J200="",$D200=""),"",IFERROR($J200/INDEX('Vehicles'!$I$6:$I$105,MATCH($D200,'Vehicles'!$A$6:$A$105,0)),""))</f>
        <v/>
      </c>
      <c r="X200" s="51">
        <f>IF($W200="","",IFERROR($W200*INDEX('Settings'!$H$6:$H$7,MATCH(INDEX('Vehicles'!$H$6:$H$105,MATCH($D200,'Vehicles'!$A$6:$A$105,0)),'Settings'!$G$6:$G$7,0)),""))</f>
        <v/>
      </c>
      <c r="Y200" s="31">
        <f>IF($B200="","",IF(OR($K200="",$L200="",$M200="",$N200=""),"Incomplete",IF(AND($O200&gt;1,$P200&gt;1),"Over Weight &amp; Volume",IF($O200&gt;1,"Over Weight",IF($P200&gt;1,"Over Volume",IF($Q200&gt;='Settings'!$B$7,"Near Capacity","Within Capacity"))))))</f>
        <v/>
      </c>
      <c r="Z200" s="31">
        <f>IF($B200="","",IF(OR($T200="",$U200="",$V200=""),"Incomplete",IF($V200&gt;1,"Over Shift",IF($V200&gt;='Settings'!$B$8,"Near Shift Limit","Within Shift"))))</f>
        <v/>
      </c>
      <c r="AA200" s="31">
        <f>IF($B200="","",IF($F200="Canceled","Canceled",IF(OR($A200="",$C200="",$D200="",$E200="",$F200="",$G200="",$H200="",$I200="",$J200="",$K200="",$L200="",$U200="",IFERROR($U200=0,TRUE)),"Incomplete",IF(COUNTIF($B$6:$B$205,$B200)&gt;1,"Duplicate Route ID",IF(IFERROR(MATCH($D200,'Vehicles'!$A$6:$A$105,0),0)=0,"Vehicle Not Found",IF(IFERROR(INDEX('Vehicles'!$E$6:$E$105,MATCH($D200,'Vehicles'!$A$6:$A$105,0)),"No")&lt;&gt;"Yes","Inactive Vehicle",IF(AND(IFERROR($Q200&gt;1,FALSE),IFERROR($V200&gt;1,FALSE)),"Over Capacity &amp; Shift",IF(IFERROR($Q200&gt;1,FALSE),"Over Capacity",IF(IFERROR($V200&gt;1,FALSE),"Over Shift",IF(OR(IFERROR($Q200&gt;='Settings'!$B$7,FALSE),IFERROR($V200&gt;='Settings'!$B$8,FALSE)),"Review","Ready")))))))))))</f>
        <v/>
      </c>
      <c r="AB200" s="24" t="n"/>
    </row>
    <row r="201">
      <c r="A201" s="48" t="n"/>
      <c r="B201" s="23" t="n"/>
      <c r="C201" s="23" t="n"/>
      <c r="D201" s="23" t="n"/>
      <c r="E201" s="24" t="n"/>
      <c r="F201" s="23" t="n"/>
      <c r="G201" s="25" t="n"/>
      <c r="H201" s="25" t="n"/>
      <c r="I201" s="26" t="n"/>
      <c r="J201" s="49" t="n"/>
      <c r="K201" s="26" t="n"/>
      <c r="L201" s="26" t="n"/>
      <c r="M201" s="28">
        <f>IF($D201="","",IFERROR(INDEX('Vehicles'!$F$6:$F$105,MATCH($D201,'Vehicles'!$A$6:$A$105,0)),""))</f>
        <v/>
      </c>
      <c r="N201" s="28">
        <f>IF($D201="","",IFERROR(INDEX('Vehicles'!$G$6:$G$105,MATCH($D201,'Vehicles'!$A$6:$A$105,0)),""))</f>
        <v/>
      </c>
      <c r="O201" s="46">
        <f>IF(OR($K201="",$M201=""),"",IFERROR($K201/$M201,""))</f>
        <v/>
      </c>
      <c r="P201" s="46">
        <f>IF(OR($L201="",$N201=""),"",IFERROR($L201/$N201,""))</f>
        <v/>
      </c>
      <c r="Q201" s="46">
        <f>IF(OR($O201="",$P201=""),"",MAX($O201,$P201))</f>
        <v/>
      </c>
      <c r="R201" s="28">
        <f>IF(OR($M201="",$K201=""),"",$M201-$K201)</f>
        <v/>
      </c>
      <c r="S201" s="28">
        <f>IF(OR($N201="",$L201=""),"",$N201-$L201)</f>
        <v/>
      </c>
      <c r="T201" s="50">
        <f>IF(OR($I201="",$J201=""),"",IFERROR($J201/'Settings'!$B$5+$I201*'Settings'!$B$6/60,""))</f>
        <v/>
      </c>
      <c r="U201" s="50">
        <f>IF(OR($G201="",$H201=""),"",IFERROR(MOD($H201-$G201,1)*24,""))</f>
        <v/>
      </c>
      <c r="V201" s="46">
        <f>IF(OR($T201="",$U201=""),"",IFERROR($T201/$U201,""))</f>
        <v/>
      </c>
      <c r="W201" s="50">
        <f>IF(OR($J201="",$D201=""),"",IFERROR($J201/INDEX('Vehicles'!$I$6:$I$105,MATCH($D201,'Vehicles'!$A$6:$A$105,0)),""))</f>
        <v/>
      </c>
      <c r="X201" s="51">
        <f>IF($W201="","",IFERROR($W201*INDEX('Settings'!$H$6:$H$7,MATCH(INDEX('Vehicles'!$H$6:$H$105,MATCH($D201,'Vehicles'!$A$6:$A$105,0)),'Settings'!$G$6:$G$7,0)),""))</f>
        <v/>
      </c>
      <c r="Y201" s="31">
        <f>IF($B201="","",IF(OR($K201="",$L201="",$M201="",$N201=""),"Incomplete",IF(AND($O201&gt;1,$P201&gt;1),"Over Weight &amp; Volume",IF($O201&gt;1,"Over Weight",IF($P201&gt;1,"Over Volume",IF($Q201&gt;='Settings'!$B$7,"Near Capacity","Within Capacity"))))))</f>
        <v/>
      </c>
      <c r="Z201" s="31">
        <f>IF($B201="","",IF(OR($T201="",$U201="",$V201=""),"Incomplete",IF($V201&gt;1,"Over Shift",IF($V201&gt;='Settings'!$B$8,"Near Shift Limit","Within Shift"))))</f>
        <v/>
      </c>
      <c r="AA201" s="31">
        <f>IF($B201="","",IF($F201="Canceled","Canceled",IF(OR($A201="",$C201="",$D201="",$E201="",$F201="",$G201="",$H201="",$I201="",$J201="",$K201="",$L201="",$U201="",IFERROR($U201=0,TRUE)),"Incomplete",IF(COUNTIF($B$6:$B$205,$B201)&gt;1,"Duplicate Route ID",IF(IFERROR(MATCH($D201,'Vehicles'!$A$6:$A$105,0),0)=0,"Vehicle Not Found",IF(IFERROR(INDEX('Vehicles'!$E$6:$E$105,MATCH($D201,'Vehicles'!$A$6:$A$105,0)),"No")&lt;&gt;"Yes","Inactive Vehicle",IF(AND(IFERROR($Q201&gt;1,FALSE),IFERROR($V201&gt;1,FALSE)),"Over Capacity &amp; Shift",IF(IFERROR($Q201&gt;1,FALSE),"Over Capacity",IF(IFERROR($V201&gt;1,FALSE),"Over Shift",IF(OR(IFERROR($Q201&gt;='Settings'!$B$7,FALSE),IFERROR($V201&gt;='Settings'!$B$8,FALSE)),"Review","Ready")))))))))))</f>
        <v/>
      </c>
      <c r="AB201" s="24" t="n"/>
    </row>
    <row r="202">
      <c r="A202" s="48" t="n"/>
      <c r="B202" s="23" t="n"/>
      <c r="C202" s="23" t="n"/>
      <c r="D202" s="23" t="n"/>
      <c r="E202" s="24" t="n"/>
      <c r="F202" s="23" t="n"/>
      <c r="G202" s="25" t="n"/>
      <c r="H202" s="25" t="n"/>
      <c r="I202" s="26" t="n"/>
      <c r="J202" s="49" t="n"/>
      <c r="K202" s="26" t="n"/>
      <c r="L202" s="26" t="n"/>
      <c r="M202" s="28">
        <f>IF($D202="","",IFERROR(INDEX('Vehicles'!$F$6:$F$105,MATCH($D202,'Vehicles'!$A$6:$A$105,0)),""))</f>
        <v/>
      </c>
      <c r="N202" s="28">
        <f>IF($D202="","",IFERROR(INDEX('Vehicles'!$G$6:$G$105,MATCH($D202,'Vehicles'!$A$6:$A$105,0)),""))</f>
        <v/>
      </c>
      <c r="O202" s="46">
        <f>IF(OR($K202="",$M202=""),"",IFERROR($K202/$M202,""))</f>
        <v/>
      </c>
      <c r="P202" s="46">
        <f>IF(OR($L202="",$N202=""),"",IFERROR($L202/$N202,""))</f>
        <v/>
      </c>
      <c r="Q202" s="46">
        <f>IF(OR($O202="",$P202=""),"",MAX($O202,$P202))</f>
        <v/>
      </c>
      <c r="R202" s="28">
        <f>IF(OR($M202="",$K202=""),"",$M202-$K202)</f>
        <v/>
      </c>
      <c r="S202" s="28">
        <f>IF(OR($N202="",$L202=""),"",$N202-$L202)</f>
        <v/>
      </c>
      <c r="T202" s="50">
        <f>IF(OR($I202="",$J202=""),"",IFERROR($J202/'Settings'!$B$5+$I202*'Settings'!$B$6/60,""))</f>
        <v/>
      </c>
      <c r="U202" s="50">
        <f>IF(OR($G202="",$H202=""),"",IFERROR(MOD($H202-$G202,1)*24,""))</f>
        <v/>
      </c>
      <c r="V202" s="46">
        <f>IF(OR($T202="",$U202=""),"",IFERROR($T202/$U202,""))</f>
        <v/>
      </c>
      <c r="W202" s="50">
        <f>IF(OR($J202="",$D202=""),"",IFERROR($J202/INDEX('Vehicles'!$I$6:$I$105,MATCH($D202,'Vehicles'!$A$6:$A$105,0)),""))</f>
        <v/>
      </c>
      <c r="X202" s="51">
        <f>IF($W202="","",IFERROR($W202*INDEX('Settings'!$H$6:$H$7,MATCH(INDEX('Vehicles'!$H$6:$H$105,MATCH($D202,'Vehicles'!$A$6:$A$105,0)),'Settings'!$G$6:$G$7,0)),""))</f>
        <v/>
      </c>
      <c r="Y202" s="31">
        <f>IF($B202="","",IF(OR($K202="",$L202="",$M202="",$N202=""),"Incomplete",IF(AND($O202&gt;1,$P202&gt;1),"Over Weight &amp; Volume",IF($O202&gt;1,"Over Weight",IF($P202&gt;1,"Over Volume",IF($Q202&gt;='Settings'!$B$7,"Near Capacity","Within Capacity"))))))</f>
        <v/>
      </c>
      <c r="Z202" s="31">
        <f>IF($B202="","",IF(OR($T202="",$U202="",$V202=""),"Incomplete",IF($V202&gt;1,"Over Shift",IF($V202&gt;='Settings'!$B$8,"Near Shift Limit","Within Shift"))))</f>
        <v/>
      </c>
      <c r="AA202" s="31">
        <f>IF($B202="","",IF($F202="Canceled","Canceled",IF(OR($A202="",$C202="",$D202="",$E202="",$F202="",$G202="",$H202="",$I202="",$J202="",$K202="",$L202="",$U202="",IFERROR($U202=0,TRUE)),"Incomplete",IF(COUNTIF($B$6:$B$205,$B202)&gt;1,"Duplicate Route ID",IF(IFERROR(MATCH($D202,'Vehicles'!$A$6:$A$105,0),0)=0,"Vehicle Not Found",IF(IFERROR(INDEX('Vehicles'!$E$6:$E$105,MATCH($D202,'Vehicles'!$A$6:$A$105,0)),"No")&lt;&gt;"Yes","Inactive Vehicle",IF(AND(IFERROR($Q202&gt;1,FALSE),IFERROR($V202&gt;1,FALSE)),"Over Capacity &amp; Shift",IF(IFERROR($Q202&gt;1,FALSE),"Over Capacity",IF(IFERROR($V202&gt;1,FALSE),"Over Shift",IF(OR(IFERROR($Q202&gt;='Settings'!$B$7,FALSE),IFERROR($V202&gt;='Settings'!$B$8,FALSE)),"Review","Ready")))))))))))</f>
        <v/>
      </c>
      <c r="AB202" s="24" t="n"/>
    </row>
    <row r="203">
      <c r="A203" s="48" t="n"/>
      <c r="B203" s="23" t="n"/>
      <c r="C203" s="23" t="n"/>
      <c r="D203" s="23" t="n"/>
      <c r="E203" s="24" t="n"/>
      <c r="F203" s="23" t="n"/>
      <c r="G203" s="25" t="n"/>
      <c r="H203" s="25" t="n"/>
      <c r="I203" s="26" t="n"/>
      <c r="J203" s="49" t="n"/>
      <c r="K203" s="26" t="n"/>
      <c r="L203" s="26" t="n"/>
      <c r="M203" s="28">
        <f>IF($D203="","",IFERROR(INDEX('Vehicles'!$F$6:$F$105,MATCH($D203,'Vehicles'!$A$6:$A$105,0)),""))</f>
        <v/>
      </c>
      <c r="N203" s="28">
        <f>IF($D203="","",IFERROR(INDEX('Vehicles'!$G$6:$G$105,MATCH($D203,'Vehicles'!$A$6:$A$105,0)),""))</f>
        <v/>
      </c>
      <c r="O203" s="46">
        <f>IF(OR($K203="",$M203=""),"",IFERROR($K203/$M203,""))</f>
        <v/>
      </c>
      <c r="P203" s="46">
        <f>IF(OR($L203="",$N203=""),"",IFERROR($L203/$N203,""))</f>
        <v/>
      </c>
      <c r="Q203" s="46">
        <f>IF(OR($O203="",$P203=""),"",MAX($O203,$P203))</f>
        <v/>
      </c>
      <c r="R203" s="28">
        <f>IF(OR($M203="",$K203=""),"",$M203-$K203)</f>
        <v/>
      </c>
      <c r="S203" s="28">
        <f>IF(OR($N203="",$L203=""),"",$N203-$L203)</f>
        <v/>
      </c>
      <c r="T203" s="50">
        <f>IF(OR($I203="",$J203=""),"",IFERROR($J203/'Settings'!$B$5+$I203*'Settings'!$B$6/60,""))</f>
        <v/>
      </c>
      <c r="U203" s="50">
        <f>IF(OR($G203="",$H203=""),"",IFERROR(MOD($H203-$G203,1)*24,""))</f>
        <v/>
      </c>
      <c r="V203" s="46">
        <f>IF(OR($T203="",$U203=""),"",IFERROR($T203/$U203,""))</f>
        <v/>
      </c>
      <c r="W203" s="50">
        <f>IF(OR($J203="",$D203=""),"",IFERROR($J203/INDEX('Vehicles'!$I$6:$I$105,MATCH($D203,'Vehicles'!$A$6:$A$105,0)),""))</f>
        <v/>
      </c>
      <c r="X203" s="51">
        <f>IF($W203="","",IFERROR($W203*INDEX('Settings'!$H$6:$H$7,MATCH(INDEX('Vehicles'!$H$6:$H$105,MATCH($D203,'Vehicles'!$A$6:$A$105,0)),'Settings'!$G$6:$G$7,0)),""))</f>
        <v/>
      </c>
      <c r="Y203" s="31">
        <f>IF($B203="","",IF(OR($K203="",$L203="",$M203="",$N203=""),"Incomplete",IF(AND($O203&gt;1,$P203&gt;1),"Over Weight &amp; Volume",IF($O203&gt;1,"Over Weight",IF($P203&gt;1,"Over Volume",IF($Q203&gt;='Settings'!$B$7,"Near Capacity","Within Capacity"))))))</f>
        <v/>
      </c>
      <c r="Z203" s="31">
        <f>IF($B203="","",IF(OR($T203="",$U203="",$V203=""),"Incomplete",IF($V203&gt;1,"Over Shift",IF($V203&gt;='Settings'!$B$8,"Near Shift Limit","Within Shift"))))</f>
        <v/>
      </c>
      <c r="AA203" s="31">
        <f>IF($B203="","",IF($F203="Canceled","Canceled",IF(OR($A203="",$C203="",$D203="",$E203="",$F203="",$G203="",$H203="",$I203="",$J203="",$K203="",$L203="",$U203="",IFERROR($U203=0,TRUE)),"Incomplete",IF(COUNTIF($B$6:$B$205,$B203)&gt;1,"Duplicate Route ID",IF(IFERROR(MATCH($D203,'Vehicles'!$A$6:$A$105,0),0)=0,"Vehicle Not Found",IF(IFERROR(INDEX('Vehicles'!$E$6:$E$105,MATCH($D203,'Vehicles'!$A$6:$A$105,0)),"No")&lt;&gt;"Yes","Inactive Vehicle",IF(AND(IFERROR($Q203&gt;1,FALSE),IFERROR($V203&gt;1,FALSE)),"Over Capacity &amp; Shift",IF(IFERROR($Q203&gt;1,FALSE),"Over Capacity",IF(IFERROR($V203&gt;1,FALSE),"Over Shift",IF(OR(IFERROR($Q203&gt;='Settings'!$B$7,FALSE),IFERROR($V203&gt;='Settings'!$B$8,FALSE)),"Review","Ready")))))))))))</f>
        <v/>
      </c>
      <c r="AB203" s="24" t="n"/>
    </row>
    <row r="204">
      <c r="A204" s="48" t="n"/>
      <c r="B204" s="23" t="n"/>
      <c r="C204" s="23" t="n"/>
      <c r="D204" s="23" t="n"/>
      <c r="E204" s="24" t="n"/>
      <c r="F204" s="23" t="n"/>
      <c r="G204" s="25" t="n"/>
      <c r="H204" s="25" t="n"/>
      <c r="I204" s="26" t="n"/>
      <c r="J204" s="49" t="n"/>
      <c r="K204" s="26" t="n"/>
      <c r="L204" s="26" t="n"/>
      <c r="M204" s="28">
        <f>IF($D204="","",IFERROR(INDEX('Vehicles'!$F$6:$F$105,MATCH($D204,'Vehicles'!$A$6:$A$105,0)),""))</f>
        <v/>
      </c>
      <c r="N204" s="28">
        <f>IF($D204="","",IFERROR(INDEX('Vehicles'!$G$6:$G$105,MATCH($D204,'Vehicles'!$A$6:$A$105,0)),""))</f>
        <v/>
      </c>
      <c r="O204" s="46">
        <f>IF(OR($K204="",$M204=""),"",IFERROR($K204/$M204,""))</f>
        <v/>
      </c>
      <c r="P204" s="46">
        <f>IF(OR($L204="",$N204=""),"",IFERROR($L204/$N204,""))</f>
        <v/>
      </c>
      <c r="Q204" s="46">
        <f>IF(OR($O204="",$P204=""),"",MAX($O204,$P204))</f>
        <v/>
      </c>
      <c r="R204" s="28">
        <f>IF(OR($M204="",$K204=""),"",$M204-$K204)</f>
        <v/>
      </c>
      <c r="S204" s="28">
        <f>IF(OR($N204="",$L204=""),"",$N204-$L204)</f>
        <v/>
      </c>
      <c r="T204" s="50">
        <f>IF(OR($I204="",$J204=""),"",IFERROR($J204/'Settings'!$B$5+$I204*'Settings'!$B$6/60,""))</f>
        <v/>
      </c>
      <c r="U204" s="50">
        <f>IF(OR($G204="",$H204=""),"",IFERROR(MOD($H204-$G204,1)*24,""))</f>
        <v/>
      </c>
      <c r="V204" s="46">
        <f>IF(OR($T204="",$U204=""),"",IFERROR($T204/$U204,""))</f>
        <v/>
      </c>
      <c r="W204" s="50">
        <f>IF(OR($J204="",$D204=""),"",IFERROR($J204/INDEX('Vehicles'!$I$6:$I$105,MATCH($D204,'Vehicles'!$A$6:$A$105,0)),""))</f>
        <v/>
      </c>
      <c r="X204" s="51">
        <f>IF($W204="","",IFERROR($W204*INDEX('Settings'!$H$6:$H$7,MATCH(INDEX('Vehicles'!$H$6:$H$105,MATCH($D204,'Vehicles'!$A$6:$A$105,0)),'Settings'!$G$6:$G$7,0)),""))</f>
        <v/>
      </c>
      <c r="Y204" s="31">
        <f>IF($B204="","",IF(OR($K204="",$L204="",$M204="",$N204=""),"Incomplete",IF(AND($O204&gt;1,$P204&gt;1),"Over Weight &amp; Volume",IF($O204&gt;1,"Over Weight",IF($P204&gt;1,"Over Volume",IF($Q204&gt;='Settings'!$B$7,"Near Capacity","Within Capacity"))))))</f>
        <v/>
      </c>
      <c r="Z204" s="31">
        <f>IF($B204="","",IF(OR($T204="",$U204="",$V204=""),"Incomplete",IF($V204&gt;1,"Over Shift",IF($V204&gt;='Settings'!$B$8,"Near Shift Limit","Within Shift"))))</f>
        <v/>
      </c>
      <c r="AA204" s="31">
        <f>IF($B204="","",IF($F204="Canceled","Canceled",IF(OR($A204="",$C204="",$D204="",$E204="",$F204="",$G204="",$H204="",$I204="",$J204="",$K204="",$L204="",$U204="",IFERROR($U204=0,TRUE)),"Incomplete",IF(COUNTIF($B$6:$B$205,$B204)&gt;1,"Duplicate Route ID",IF(IFERROR(MATCH($D204,'Vehicles'!$A$6:$A$105,0),0)=0,"Vehicle Not Found",IF(IFERROR(INDEX('Vehicles'!$E$6:$E$105,MATCH($D204,'Vehicles'!$A$6:$A$105,0)),"No")&lt;&gt;"Yes","Inactive Vehicle",IF(AND(IFERROR($Q204&gt;1,FALSE),IFERROR($V204&gt;1,FALSE)),"Over Capacity &amp; Shift",IF(IFERROR($Q204&gt;1,FALSE),"Over Capacity",IF(IFERROR($V204&gt;1,FALSE),"Over Shift",IF(OR(IFERROR($Q204&gt;='Settings'!$B$7,FALSE),IFERROR($V204&gt;='Settings'!$B$8,FALSE)),"Review","Ready")))))))))))</f>
        <v/>
      </c>
      <c r="AB204" s="24" t="n"/>
    </row>
    <row r="205">
      <c r="A205" s="48" t="n"/>
      <c r="B205" s="23" t="n"/>
      <c r="C205" s="23" t="n"/>
      <c r="D205" s="23" t="n"/>
      <c r="E205" s="24" t="n"/>
      <c r="F205" s="23" t="n"/>
      <c r="G205" s="25" t="n"/>
      <c r="H205" s="25" t="n"/>
      <c r="I205" s="26" t="n"/>
      <c r="J205" s="49" t="n"/>
      <c r="K205" s="26" t="n"/>
      <c r="L205" s="26" t="n"/>
      <c r="M205" s="28">
        <f>IF($D205="","",IFERROR(INDEX('Vehicles'!$F$6:$F$105,MATCH($D205,'Vehicles'!$A$6:$A$105,0)),""))</f>
        <v/>
      </c>
      <c r="N205" s="28">
        <f>IF($D205="","",IFERROR(INDEX('Vehicles'!$G$6:$G$105,MATCH($D205,'Vehicles'!$A$6:$A$105,0)),""))</f>
        <v/>
      </c>
      <c r="O205" s="46">
        <f>IF(OR($K205="",$M205=""),"",IFERROR($K205/$M205,""))</f>
        <v/>
      </c>
      <c r="P205" s="46">
        <f>IF(OR($L205="",$N205=""),"",IFERROR($L205/$N205,""))</f>
        <v/>
      </c>
      <c r="Q205" s="46">
        <f>IF(OR($O205="",$P205=""),"",MAX($O205,$P205))</f>
        <v/>
      </c>
      <c r="R205" s="28">
        <f>IF(OR($M205="",$K205=""),"",$M205-$K205)</f>
        <v/>
      </c>
      <c r="S205" s="28">
        <f>IF(OR($N205="",$L205=""),"",$N205-$L205)</f>
        <v/>
      </c>
      <c r="T205" s="50">
        <f>IF(OR($I205="",$J205=""),"",IFERROR($J205/'Settings'!$B$5+$I205*'Settings'!$B$6/60,""))</f>
        <v/>
      </c>
      <c r="U205" s="50">
        <f>IF(OR($G205="",$H205=""),"",IFERROR(MOD($H205-$G205,1)*24,""))</f>
        <v/>
      </c>
      <c r="V205" s="46">
        <f>IF(OR($T205="",$U205=""),"",IFERROR($T205/$U205,""))</f>
        <v/>
      </c>
      <c r="W205" s="50">
        <f>IF(OR($J205="",$D205=""),"",IFERROR($J205/INDEX('Vehicles'!$I$6:$I$105,MATCH($D205,'Vehicles'!$A$6:$A$105,0)),""))</f>
        <v/>
      </c>
      <c r="X205" s="51">
        <f>IF($W205="","",IFERROR($W205*INDEX('Settings'!$H$6:$H$7,MATCH(INDEX('Vehicles'!$H$6:$H$105,MATCH($D205,'Vehicles'!$A$6:$A$105,0)),'Settings'!$G$6:$G$7,0)),""))</f>
        <v/>
      </c>
      <c r="Y205" s="31">
        <f>IF($B205="","",IF(OR($K205="",$L205="",$M205="",$N205=""),"Incomplete",IF(AND($O205&gt;1,$P205&gt;1),"Over Weight &amp; Volume",IF($O205&gt;1,"Over Weight",IF($P205&gt;1,"Over Volume",IF($Q205&gt;='Settings'!$B$7,"Near Capacity","Within Capacity"))))))</f>
        <v/>
      </c>
      <c r="Z205" s="31">
        <f>IF($B205="","",IF(OR($T205="",$U205="",$V205=""),"Incomplete",IF($V205&gt;1,"Over Shift",IF($V205&gt;='Settings'!$B$8,"Near Shift Limit","Within Shift"))))</f>
        <v/>
      </c>
      <c r="AA205" s="31">
        <f>IF($B205="","",IF($F205="Canceled","Canceled",IF(OR($A205="",$C205="",$D205="",$E205="",$F205="",$G205="",$H205="",$I205="",$J205="",$K205="",$L205="",$U205="",IFERROR($U205=0,TRUE)),"Incomplete",IF(COUNTIF($B$6:$B$205,$B205)&gt;1,"Duplicate Route ID",IF(IFERROR(MATCH($D205,'Vehicles'!$A$6:$A$105,0),0)=0,"Vehicle Not Found",IF(IFERROR(INDEX('Vehicles'!$E$6:$E$105,MATCH($D205,'Vehicles'!$A$6:$A$105,0)),"No")&lt;&gt;"Yes","Inactive Vehicle",IF(AND(IFERROR($Q205&gt;1,FALSE),IFERROR($V205&gt;1,FALSE)),"Over Capacity &amp; Shift",IF(IFERROR($Q205&gt;1,FALSE),"Over Capacity",IF(IFERROR($V205&gt;1,FALSE),"Over Shift",IF(OR(IFERROR($Q205&gt;='Settings'!$B$7,FALSE),IFERROR($V205&gt;='Settings'!$B$8,FALSE)),"Review","Ready")))))))))))</f>
        <v/>
      </c>
      <c r="AB205" s="24" t="n"/>
    </row>
  </sheetData>
  <autoFilter ref="A5:AB205"/>
  <mergeCells count="1">
    <mergeCell ref="A1:AB1"/>
  </mergeCells>
  <conditionalFormatting sqref="O6:Q205">
    <cfRule type="expression" priority="1" dxfId="0" stopIfTrue="1">
      <formula>O6&gt;1</formula>
    </cfRule>
    <cfRule type="expression" priority="2" dxfId="1">
      <formula>AND(O6&gt;='Settings'!$B$7,O6&lt;=1)</formula>
    </cfRule>
  </conditionalFormatting>
  <conditionalFormatting sqref="V6:V205">
    <cfRule type="expression" priority="3" dxfId="0" stopIfTrue="1">
      <formula>V6&gt;1</formula>
    </cfRule>
    <cfRule type="expression" priority="4" dxfId="1">
      <formula>AND(V6&gt;='Settings'!$B$8,V6&lt;=1)</formula>
    </cfRule>
  </conditionalFormatting>
  <conditionalFormatting sqref="R6:S205">
    <cfRule type="expression" priority="5" dxfId="0">
      <formula>R6&lt;0</formula>
    </cfRule>
  </conditionalFormatting>
  <conditionalFormatting sqref="AA6:AA205">
    <cfRule type="expression" priority="6" dxfId="2">
      <formula>AA6="Ready"</formula>
    </cfRule>
    <cfRule type="expression" priority="7" dxfId="1">
      <formula>AA6="Review"</formula>
    </cfRule>
    <cfRule type="expression" priority="8" dxfId="0">
      <formula>OR(AA6="Over Capacity",AA6="Over Shift",AA6="Over Capacity &amp; Shift",AA6="Inactive Vehicle",AA6="Vehicle Not Found",AA6="Duplicate Route ID",AA6="Incomplete")</formula>
    </cfRule>
    <cfRule type="expression" priority="9" dxfId="3">
      <formula>AA6="Canceled"</formula>
    </cfRule>
  </conditionalFormatting>
  <conditionalFormatting sqref="B6:B205">
    <cfRule type="expression" priority="10" dxfId="0">
      <formula>AND(B6&lt;&gt;"",COUNTIF($B$6:$B$205,B6)&gt;1)</formula>
    </cfRule>
  </conditionalFormatting>
  <dataValidations count="11">
    <dataValidation sqref="A6:A205" showDropDown="0" showInputMessage="1" showErrorMessage="1" allowBlank="0" errorTitle="Invalid Date" error="Enter a date between 1/1/2020 and 12/31/2035." promptTitle="Plan Date" prompt="Enter the date this route is planned." type="date" errorStyle="stop" operator="between">
      <formula1>DATE(2020,1,1)</formula1>
      <formula2>DATE(2035,12,31)</formula2>
    </dataValidation>
    <dataValidation sqref="B6:B205" showDropDown="0" showInputMessage="1" showErrorMessage="1" allowBlank="0" errorTitle="Duplicate Route ID" error="This Route ID already exists. Enter a unique value." promptTitle="Unique Route ID" prompt="Enter a unique route identifier." type="custom" errorStyle="stop">
      <formula1>OR(B6="",COUNTIF($B$6:$B$205,B6)=1)</formula1>
    </dataValidation>
    <dataValidation sqref="C6:C205" showDropDown="0" showInputMessage="1" showErrorMessage="1" allowBlank="0" errorTitle="Invalid Depot" error="Select a depot from the list." promptTitle="Depot" prompt="Select the route's operating depot." type="list" errorStyle="stop">
      <formula1>=INDIRECT("'Settings'!$D$6:$D$10")</formula1>
    </dataValidation>
    <dataValidation sqref="D6:D205" showDropDown="0" showInputMessage="1" showErrorMessage="1" allowBlank="0" errorTitle="Invalid Vehicle" error="Select a Vehicle ID from the list." promptTitle="Vehicle ID" prompt="Select a vehicle from the vehicle list." type="list" errorStyle="stop">
      <formula1>=INDIRECT("'Vehicles'!$A$6:$A$105")</formula1>
    </dataValidation>
    <dataValidation sqref="E6:E205" showDropDown="0" showInputMessage="1" showErrorMessage="1" allowBlank="0" errorTitle="Driver Name Too Long" error="Use 50 characters or fewer." promptTitle="Driver" prompt="Enter a driver name using up to 50 characters." type="textLength" errorStyle="stop" operator="lessThanOrEqual">
      <formula1>50</formula1>
    </dataValidation>
    <dataValidation sqref="F6:F205" showDropDown="0" showInputMessage="1" showErrorMessage="1" allowBlank="0" errorTitle="Invalid Status" error="Select a status from the list." promptTitle="Route Status" prompt="Select the current planning status." type="list" errorStyle="stop">
      <formula1>=INDIRECT("'Settings'!$E$6:$E$10")</formula1>
    </dataValidation>
    <dataValidation sqref="G6:H205" showDropDown="0" showInputMessage="1" showErrorMessage="1" allowBlank="0" errorTitle="Invalid Time" error="Enter a valid time between 12:00 AM and 11:59 PM." promptTitle="Shift Time" prompt="Enter a valid Excel time, such as 6:30 AM." type="time" errorStyle="stop" operator="between">
      <formula1>0</formula1>
      <formula2>1</formula2>
    </dataValidation>
    <dataValidation sqref="I6:I205" showDropDown="0" showInputMessage="1" showErrorMessage="1" allowBlank="0" errorTitle="Invalid Stop Count" error="Enter a whole number from 0 to 200." promptTitle="Planned Stops" prompt="Enter a whole number from 0 to 200." type="whole" errorStyle="stop" operator="between">
      <formula1>0</formula1>
      <formula2>200</formula2>
    </dataValidation>
    <dataValidation sqref="J6:J205" showDropDown="0" showInputMessage="1" showErrorMessage="1" allowBlank="0" errorTitle="Invalid Miles" error="Enter a number from 0 to 1,000." promptTitle="Planned Miles" prompt="Enter planned route miles from 0 to 1,000." type="decimal" errorStyle="stop" operator="between">
      <formula1>0</formula1>
      <formula2>1000</formula2>
    </dataValidation>
    <dataValidation sqref="K6:K205" showDropDown="0" showInputMessage="1" showErrorMessage="1" allowBlank="0" errorTitle="Invalid Weight" error="Enter a number from 0 to 50,000 pounds." promptTitle="Load Weight" prompt="Enter load weight in pounds." type="decimal" errorStyle="stop" operator="between">
      <formula1>0</formula1>
      <formula2>50000</formula2>
    </dataValidation>
    <dataValidation sqref="L6:L205" showDropDown="0" showInputMessage="1" showErrorMessage="1" allowBlank="0" errorTitle="Invalid Volume" error="Enter a number from 0 to 5,000 cubic feet." promptTitle="Load Volume" prompt="Enter load volume in cubic feet." type="decimal" errorStyle="stop" operator="between">
      <formula1>0</formula1>
      <formula2>5000</formula2>
    </dataValidation>
  </dataValidations>
  <pageMargins left="0.2" right="0.2" top="0.4" bottom="0.4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5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5" customWidth="1" min="3" max="3"/>
    <col width="16" customWidth="1" min="4" max="4"/>
    <col width="11" customWidth="1" min="5" max="5"/>
    <col width="18" customWidth="1" min="6" max="6"/>
    <col width="20" customWidth="1" min="7" max="7"/>
    <col width="14" customWidth="1" min="8" max="8"/>
    <col width="14" customWidth="1" min="9" max="9"/>
  </cols>
  <sheetData>
    <row r="1" ht="28" customHeight="1">
      <c r="A1" s="1" t="inlineStr">
        <is>
          <t>Vehicle Capacity List</t>
        </is>
      </c>
      <c r="B1" s="40" t="n"/>
      <c r="C1" s="40" t="n"/>
      <c r="D1" s="40" t="n"/>
      <c r="E1" s="40" t="n"/>
      <c r="F1" s="40" t="n"/>
      <c r="G1" s="40" t="n"/>
      <c r="H1" s="40" t="n"/>
      <c r="I1" s="41" t="n"/>
    </row>
    <row r="2" ht="30" customHeight="1">
      <c r="A2" s="2" t="inlineStr">
        <is>
          <t>Maintain vehicle availability, payload, cargo volume, fuel type, and planning MPG.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2" t="inlineStr">
        <is>
          <t>Blue cells are user-maintained vehicle inputs.</t>
        </is>
      </c>
    </row>
    <row r="5" ht="40" customHeight="1">
      <c r="A5" s="12" t="inlineStr">
        <is>
          <t>Vehicle ID</t>
        </is>
      </c>
      <c r="B5" s="12" t="inlineStr">
        <is>
          <t>Vehicle Description</t>
        </is>
      </c>
      <c r="C5" s="12" t="inlineStr">
        <is>
          <t>Vehicle Type</t>
        </is>
      </c>
      <c r="D5" s="12" t="inlineStr">
        <is>
          <t>Home Depot</t>
        </is>
      </c>
      <c r="E5" s="12" t="inlineStr">
        <is>
          <t>Active?</t>
        </is>
      </c>
      <c r="F5" s="12" t="inlineStr">
        <is>
          <t>Max Payload (lb)</t>
        </is>
      </c>
      <c r="G5" s="12" t="inlineStr">
        <is>
          <t>Cargo Volume (cu ft)</t>
        </is>
      </c>
      <c r="H5" s="12" t="inlineStr">
        <is>
          <t>Fuel Type</t>
        </is>
      </c>
      <c r="I5" s="12" t="inlineStr">
        <is>
          <t>Planning MPG</t>
        </is>
      </c>
    </row>
    <row r="6">
      <c r="A6" s="23" t="inlineStr">
        <is>
          <t>V-101</t>
        </is>
      </c>
      <c r="B6" s="24" t="inlineStr">
        <is>
          <t>Unit 101 24-ft Straight Truck</t>
        </is>
      </c>
      <c r="C6" s="24" t="inlineStr">
        <is>
          <t>Straight Truck</t>
        </is>
      </c>
      <c r="D6" s="23" t="inlineStr">
        <is>
          <t>Dallas</t>
        </is>
      </c>
      <c r="E6" s="23" t="inlineStr">
        <is>
          <t>Yes</t>
        </is>
      </c>
      <c r="F6" s="26" t="n">
        <v>10000</v>
      </c>
      <c r="G6" s="26" t="n">
        <v>1200</v>
      </c>
      <c r="H6" s="23" t="inlineStr">
        <is>
          <t>Diesel</t>
        </is>
      </c>
      <c r="I6" s="52" t="n">
        <v>9</v>
      </c>
    </row>
    <row r="7">
      <c r="A7" s="23" t="inlineStr">
        <is>
          <t>V-102</t>
        </is>
      </c>
      <c r="B7" s="24" t="inlineStr">
        <is>
          <t>Unit 102 Transit Cargo Van</t>
        </is>
      </c>
      <c r="C7" s="24" t="inlineStr">
        <is>
          <t>Cargo Van</t>
        </is>
      </c>
      <c r="D7" s="23" t="inlineStr">
        <is>
          <t>Dallas</t>
        </is>
      </c>
      <c r="E7" s="23" t="inlineStr">
        <is>
          <t>Yes</t>
        </is>
      </c>
      <c r="F7" s="26" t="n">
        <v>3000</v>
      </c>
      <c r="G7" s="26" t="n">
        <v>420</v>
      </c>
      <c r="H7" s="23" t="inlineStr">
        <is>
          <t>Gasoline</t>
        </is>
      </c>
      <c r="I7" s="52" t="n">
        <v>14</v>
      </c>
    </row>
    <row r="8">
      <c r="A8" s="23" t="inlineStr">
        <is>
          <t>V-103</t>
        </is>
      </c>
      <c r="B8" s="24" t="inlineStr">
        <is>
          <t>Unit 103 20-ft Box Truck</t>
        </is>
      </c>
      <c r="C8" s="24" t="inlineStr">
        <is>
          <t>Box Truck</t>
        </is>
      </c>
      <c r="D8" s="23" t="inlineStr">
        <is>
          <t>Fort Worth</t>
        </is>
      </c>
      <c r="E8" s="23" t="inlineStr">
        <is>
          <t>Yes</t>
        </is>
      </c>
      <c r="F8" s="26" t="n">
        <v>8000</v>
      </c>
      <c r="G8" s="26" t="n">
        <v>1000</v>
      </c>
      <c r="H8" s="23" t="inlineStr">
        <is>
          <t>Diesel</t>
        </is>
      </c>
      <c r="I8" s="52" t="n">
        <v>10</v>
      </c>
    </row>
    <row r="9">
      <c r="A9" s="23" t="inlineStr">
        <is>
          <t>V-104</t>
        </is>
      </c>
      <c r="B9" s="24" t="inlineStr">
        <is>
          <t>Unit 104 Sprinter Van</t>
        </is>
      </c>
      <c r="C9" s="24" t="inlineStr">
        <is>
          <t>Cargo Van</t>
        </is>
      </c>
      <c r="D9" s="23" t="inlineStr">
        <is>
          <t>Fort Worth</t>
        </is>
      </c>
      <c r="E9" s="23" t="inlineStr">
        <is>
          <t>Yes</t>
        </is>
      </c>
      <c r="F9" s="26" t="n">
        <v>3500</v>
      </c>
      <c r="G9" s="26" t="n">
        <v>480</v>
      </c>
      <c r="H9" s="23" t="inlineStr">
        <is>
          <t>Diesel</t>
        </is>
      </c>
      <c r="I9" s="52" t="n">
        <v>15</v>
      </c>
    </row>
    <row r="10">
      <c r="A10" s="23" t="inlineStr">
        <is>
          <t>V-105</t>
        </is>
      </c>
      <c r="B10" s="24" t="inlineStr">
        <is>
          <t>Unit 105 26-ft Straight Truck</t>
        </is>
      </c>
      <c r="C10" s="24" t="inlineStr">
        <is>
          <t>Straight Truck</t>
        </is>
      </c>
      <c r="D10" s="23" t="inlineStr">
        <is>
          <t>Arlington</t>
        </is>
      </c>
      <c r="E10" s="23" t="inlineStr">
        <is>
          <t>Yes</t>
        </is>
      </c>
      <c r="F10" s="26" t="n">
        <v>12000</v>
      </c>
      <c r="G10" s="26" t="n">
        <v>1400</v>
      </c>
      <c r="H10" s="23" t="inlineStr">
        <is>
          <t>Diesel</t>
        </is>
      </c>
      <c r="I10" s="52" t="n">
        <v>8</v>
      </c>
    </row>
    <row r="11">
      <c r="A11" s="23" t="inlineStr">
        <is>
          <t>V-106</t>
        </is>
      </c>
      <c r="B11" s="24" t="inlineStr">
        <is>
          <t>Unit 106 Express Cargo Van</t>
        </is>
      </c>
      <c r="C11" s="24" t="inlineStr">
        <is>
          <t>Cargo Van</t>
        </is>
      </c>
      <c r="D11" s="23" t="inlineStr">
        <is>
          <t>Dallas</t>
        </is>
      </c>
      <c r="E11" s="23" t="inlineStr">
        <is>
          <t>Yes</t>
        </is>
      </c>
      <c r="F11" s="26" t="n">
        <v>2800</v>
      </c>
      <c r="G11" s="26" t="n">
        <v>400</v>
      </c>
      <c r="H11" s="23" t="inlineStr">
        <is>
          <t>Gasoline</t>
        </is>
      </c>
      <c r="I11" s="52" t="n">
        <v>16</v>
      </c>
    </row>
    <row r="12">
      <c r="A12" s="23" t="inlineStr">
        <is>
          <t>V-107</t>
        </is>
      </c>
      <c r="B12" s="24" t="inlineStr">
        <is>
          <t>Unit 107 22-ft Box Truck</t>
        </is>
      </c>
      <c r="C12" s="24" t="inlineStr">
        <is>
          <t>Box Truck</t>
        </is>
      </c>
      <c r="D12" s="23" t="inlineStr">
        <is>
          <t>Arlington</t>
        </is>
      </c>
      <c r="E12" s="23" t="inlineStr">
        <is>
          <t>No</t>
        </is>
      </c>
      <c r="F12" s="26" t="n">
        <v>9000</v>
      </c>
      <c r="G12" s="26" t="n">
        <v>1100</v>
      </c>
      <c r="H12" s="23" t="inlineStr">
        <is>
          <t>Diesel</t>
        </is>
      </c>
      <c r="I12" s="52" t="n">
        <v>10</v>
      </c>
    </row>
    <row r="13">
      <c r="A13" s="23" t="inlineStr">
        <is>
          <t>V-108</t>
        </is>
      </c>
      <c r="B13" s="24" t="inlineStr">
        <is>
          <t>Unit 108 Refrigerated Box Truck</t>
        </is>
      </c>
      <c r="C13" s="24" t="inlineStr">
        <is>
          <t>Refrigerated Box Truck</t>
        </is>
      </c>
      <c r="D13" s="23" t="inlineStr">
        <is>
          <t>Fort Worth</t>
        </is>
      </c>
      <c r="E13" s="23" t="inlineStr">
        <is>
          <t>Yes</t>
        </is>
      </c>
      <c r="F13" s="26" t="n">
        <v>7500</v>
      </c>
      <c r="G13" s="26" t="n">
        <v>850</v>
      </c>
      <c r="H13" s="23" t="inlineStr">
        <is>
          <t>Diesel</t>
        </is>
      </c>
      <c r="I13" s="52" t="n">
        <v>9</v>
      </c>
    </row>
    <row r="14">
      <c r="A14" s="23" t="n"/>
      <c r="B14" s="24" t="n"/>
      <c r="C14" s="24" t="n"/>
      <c r="D14" s="23" t="n"/>
      <c r="E14" s="23" t="n"/>
      <c r="F14" s="26" t="n"/>
      <c r="G14" s="26" t="n"/>
      <c r="H14" s="23" t="n"/>
      <c r="I14" s="52" t="n"/>
    </row>
    <row r="15">
      <c r="A15" s="23" t="n"/>
      <c r="B15" s="24" t="n"/>
      <c r="C15" s="24" t="n"/>
      <c r="D15" s="23" t="n"/>
      <c r="E15" s="23" t="n"/>
      <c r="F15" s="26" t="n"/>
      <c r="G15" s="26" t="n"/>
      <c r="H15" s="23" t="n"/>
      <c r="I15" s="52" t="n"/>
    </row>
    <row r="16">
      <c r="A16" s="23" t="n"/>
      <c r="B16" s="24" t="n"/>
      <c r="C16" s="24" t="n"/>
      <c r="D16" s="23" t="n"/>
      <c r="E16" s="23" t="n"/>
      <c r="F16" s="26" t="n"/>
      <c r="G16" s="26" t="n"/>
      <c r="H16" s="23" t="n"/>
      <c r="I16" s="52" t="n"/>
    </row>
    <row r="17">
      <c r="A17" s="23" t="n"/>
      <c r="B17" s="24" t="n"/>
      <c r="C17" s="24" t="n"/>
      <c r="D17" s="23" t="n"/>
      <c r="E17" s="23" t="n"/>
      <c r="F17" s="26" t="n"/>
      <c r="G17" s="26" t="n"/>
      <c r="H17" s="23" t="n"/>
      <c r="I17" s="52" t="n"/>
    </row>
    <row r="18">
      <c r="A18" s="23" t="n"/>
      <c r="B18" s="24" t="n"/>
      <c r="C18" s="24" t="n"/>
      <c r="D18" s="23" t="n"/>
      <c r="E18" s="23" t="n"/>
      <c r="F18" s="26" t="n"/>
      <c r="G18" s="26" t="n"/>
      <c r="H18" s="23" t="n"/>
      <c r="I18" s="52" t="n"/>
    </row>
    <row r="19">
      <c r="A19" s="23" t="n"/>
      <c r="B19" s="24" t="n"/>
      <c r="C19" s="24" t="n"/>
      <c r="D19" s="23" t="n"/>
      <c r="E19" s="23" t="n"/>
      <c r="F19" s="26" t="n"/>
      <c r="G19" s="26" t="n"/>
      <c r="H19" s="23" t="n"/>
      <c r="I19" s="52" t="n"/>
    </row>
    <row r="20">
      <c r="A20" s="23" t="n"/>
      <c r="B20" s="24" t="n"/>
      <c r="C20" s="24" t="n"/>
      <c r="D20" s="23" t="n"/>
      <c r="E20" s="23" t="n"/>
      <c r="F20" s="26" t="n"/>
      <c r="G20" s="26" t="n"/>
      <c r="H20" s="23" t="n"/>
      <c r="I20" s="52" t="n"/>
    </row>
    <row r="21">
      <c r="A21" s="23" t="n"/>
      <c r="B21" s="24" t="n"/>
      <c r="C21" s="24" t="n"/>
      <c r="D21" s="23" t="n"/>
      <c r="E21" s="23" t="n"/>
      <c r="F21" s="26" t="n"/>
      <c r="G21" s="26" t="n"/>
      <c r="H21" s="23" t="n"/>
      <c r="I21" s="52" t="n"/>
    </row>
    <row r="22">
      <c r="A22" s="23" t="n"/>
      <c r="B22" s="24" t="n"/>
      <c r="C22" s="24" t="n"/>
      <c r="D22" s="23" t="n"/>
      <c r="E22" s="23" t="n"/>
      <c r="F22" s="26" t="n"/>
      <c r="G22" s="26" t="n"/>
      <c r="H22" s="23" t="n"/>
      <c r="I22" s="52" t="n"/>
    </row>
    <row r="23">
      <c r="A23" s="23" t="n"/>
      <c r="B23" s="24" t="n"/>
      <c r="C23" s="24" t="n"/>
      <c r="D23" s="23" t="n"/>
      <c r="E23" s="23" t="n"/>
      <c r="F23" s="26" t="n"/>
      <c r="G23" s="26" t="n"/>
      <c r="H23" s="23" t="n"/>
      <c r="I23" s="52" t="n"/>
    </row>
    <row r="24">
      <c r="A24" s="23" t="n"/>
      <c r="B24" s="24" t="n"/>
      <c r="C24" s="24" t="n"/>
      <c r="D24" s="23" t="n"/>
      <c r="E24" s="23" t="n"/>
      <c r="F24" s="26" t="n"/>
      <c r="G24" s="26" t="n"/>
      <c r="H24" s="23" t="n"/>
      <c r="I24" s="52" t="n"/>
    </row>
    <row r="25">
      <c r="A25" s="23" t="n"/>
      <c r="B25" s="24" t="n"/>
      <c r="C25" s="24" t="n"/>
      <c r="D25" s="23" t="n"/>
      <c r="E25" s="23" t="n"/>
      <c r="F25" s="26" t="n"/>
      <c r="G25" s="26" t="n"/>
      <c r="H25" s="23" t="n"/>
      <c r="I25" s="52" t="n"/>
    </row>
    <row r="26">
      <c r="A26" s="23" t="n"/>
      <c r="B26" s="24" t="n"/>
      <c r="C26" s="24" t="n"/>
      <c r="D26" s="23" t="n"/>
      <c r="E26" s="23" t="n"/>
      <c r="F26" s="26" t="n"/>
      <c r="G26" s="26" t="n"/>
      <c r="H26" s="23" t="n"/>
      <c r="I26" s="52" t="n"/>
    </row>
    <row r="27">
      <c r="A27" s="23" t="n"/>
      <c r="B27" s="24" t="n"/>
      <c r="C27" s="24" t="n"/>
      <c r="D27" s="23" t="n"/>
      <c r="E27" s="23" t="n"/>
      <c r="F27" s="26" t="n"/>
      <c r="G27" s="26" t="n"/>
      <c r="H27" s="23" t="n"/>
      <c r="I27" s="52" t="n"/>
    </row>
    <row r="28">
      <c r="A28" s="23" t="n"/>
      <c r="B28" s="24" t="n"/>
      <c r="C28" s="24" t="n"/>
      <c r="D28" s="23" t="n"/>
      <c r="E28" s="23" t="n"/>
      <c r="F28" s="26" t="n"/>
      <c r="G28" s="26" t="n"/>
      <c r="H28" s="23" t="n"/>
      <c r="I28" s="52" t="n"/>
    </row>
    <row r="29">
      <c r="A29" s="23" t="n"/>
      <c r="B29" s="24" t="n"/>
      <c r="C29" s="24" t="n"/>
      <c r="D29" s="23" t="n"/>
      <c r="E29" s="23" t="n"/>
      <c r="F29" s="26" t="n"/>
      <c r="G29" s="26" t="n"/>
      <c r="H29" s="23" t="n"/>
      <c r="I29" s="52" t="n"/>
    </row>
    <row r="30">
      <c r="A30" s="23" t="n"/>
      <c r="B30" s="24" t="n"/>
      <c r="C30" s="24" t="n"/>
      <c r="D30" s="23" t="n"/>
      <c r="E30" s="23" t="n"/>
      <c r="F30" s="26" t="n"/>
      <c r="G30" s="26" t="n"/>
      <c r="H30" s="23" t="n"/>
      <c r="I30" s="52" t="n"/>
    </row>
    <row r="31">
      <c r="A31" s="23" t="n"/>
      <c r="B31" s="24" t="n"/>
      <c r="C31" s="24" t="n"/>
      <c r="D31" s="23" t="n"/>
      <c r="E31" s="23" t="n"/>
      <c r="F31" s="26" t="n"/>
      <c r="G31" s="26" t="n"/>
      <c r="H31" s="23" t="n"/>
      <c r="I31" s="52" t="n"/>
    </row>
    <row r="32">
      <c r="A32" s="23" t="n"/>
      <c r="B32" s="24" t="n"/>
      <c r="C32" s="24" t="n"/>
      <c r="D32" s="23" t="n"/>
      <c r="E32" s="23" t="n"/>
      <c r="F32" s="26" t="n"/>
      <c r="G32" s="26" t="n"/>
      <c r="H32" s="23" t="n"/>
      <c r="I32" s="52" t="n"/>
    </row>
    <row r="33">
      <c r="A33" s="23" t="n"/>
      <c r="B33" s="24" t="n"/>
      <c r="C33" s="24" t="n"/>
      <c r="D33" s="23" t="n"/>
      <c r="E33" s="23" t="n"/>
      <c r="F33" s="26" t="n"/>
      <c r="G33" s="26" t="n"/>
      <c r="H33" s="23" t="n"/>
      <c r="I33" s="52" t="n"/>
    </row>
    <row r="34">
      <c r="A34" s="23" t="n"/>
      <c r="B34" s="24" t="n"/>
      <c r="C34" s="24" t="n"/>
      <c r="D34" s="23" t="n"/>
      <c r="E34" s="23" t="n"/>
      <c r="F34" s="26" t="n"/>
      <c r="G34" s="26" t="n"/>
      <c r="H34" s="23" t="n"/>
      <c r="I34" s="52" t="n"/>
    </row>
    <row r="35">
      <c r="A35" s="23" t="n"/>
      <c r="B35" s="24" t="n"/>
      <c r="C35" s="24" t="n"/>
      <c r="D35" s="23" t="n"/>
      <c r="E35" s="23" t="n"/>
      <c r="F35" s="26" t="n"/>
      <c r="G35" s="26" t="n"/>
      <c r="H35" s="23" t="n"/>
      <c r="I35" s="52" t="n"/>
    </row>
    <row r="36">
      <c r="A36" s="23" t="n"/>
      <c r="B36" s="24" t="n"/>
      <c r="C36" s="24" t="n"/>
      <c r="D36" s="23" t="n"/>
      <c r="E36" s="23" t="n"/>
      <c r="F36" s="26" t="n"/>
      <c r="G36" s="26" t="n"/>
      <c r="H36" s="23" t="n"/>
      <c r="I36" s="52" t="n"/>
    </row>
    <row r="37">
      <c r="A37" s="23" t="n"/>
      <c r="B37" s="24" t="n"/>
      <c r="C37" s="24" t="n"/>
      <c r="D37" s="23" t="n"/>
      <c r="E37" s="23" t="n"/>
      <c r="F37" s="26" t="n"/>
      <c r="G37" s="26" t="n"/>
      <c r="H37" s="23" t="n"/>
      <c r="I37" s="52" t="n"/>
    </row>
    <row r="38">
      <c r="A38" s="23" t="n"/>
      <c r="B38" s="24" t="n"/>
      <c r="C38" s="24" t="n"/>
      <c r="D38" s="23" t="n"/>
      <c r="E38" s="23" t="n"/>
      <c r="F38" s="26" t="n"/>
      <c r="G38" s="26" t="n"/>
      <c r="H38" s="23" t="n"/>
      <c r="I38" s="52" t="n"/>
    </row>
    <row r="39">
      <c r="A39" s="23" t="n"/>
      <c r="B39" s="24" t="n"/>
      <c r="C39" s="24" t="n"/>
      <c r="D39" s="23" t="n"/>
      <c r="E39" s="23" t="n"/>
      <c r="F39" s="26" t="n"/>
      <c r="G39" s="26" t="n"/>
      <c r="H39" s="23" t="n"/>
      <c r="I39" s="52" t="n"/>
    </row>
    <row r="40">
      <c r="A40" s="23" t="n"/>
      <c r="B40" s="24" t="n"/>
      <c r="C40" s="24" t="n"/>
      <c r="D40" s="23" t="n"/>
      <c r="E40" s="23" t="n"/>
      <c r="F40" s="26" t="n"/>
      <c r="G40" s="26" t="n"/>
      <c r="H40" s="23" t="n"/>
      <c r="I40" s="52" t="n"/>
    </row>
    <row r="41">
      <c r="A41" s="23" t="n"/>
      <c r="B41" s="24" t="n"/>
      <c r="C41" s="24" t="n"/>
      <c r="D41" s="23" t="n"/>
      <c r="E41" s="23" t="n"/>
      <c r="F41" s="26" t="n"/>
      <c r="G41" s="26" t="n"/>
      <c r="H41" s="23" t="n"/>
      <c r="I41" s="52" t="n"/>
    </row>
    <row r="42">
      <c r="A42" s="23" t="n"/>
      <c r="B42" s="24" t="n"/>
      <c r="C42" s="24" t="n"/>
      <c r="D42" s="23" t="n"/>
      <c r="E42" s="23" t="n"/>
      <c r="F42" s="26" t="n"/>
      <c r="G42" s="26" t="n"/>
      <c r="H42" s="23" t="n"/>
      <c r="I42" s="52" t="n"/>
    </row>
    <row r="43">
      <c r="A43" s="23" t="n"/>
      <c r="B43" s="24" t="n"/>
      <c r="C43" s="24" t="n"/>
      <c r="D43" s="23" t="n"/>
      <c r="E43" s="23" t="n"/>
      <c r="F43" s="26" t="n"/>
      <c r="G43" s="26" t="n"/>
      <c r="H43" s="23" t="n"/>
      <c r="I43" s="52" t="n"/>
    </row>
    <row r="44">
      <c r="A44" s="23" t="n"/>
      <c r="B44" s="24" t="n"/>
      <c r="C44" s="24" t="n"/>
      <c r="D44" s="23" t="n"/>
      <c r="E44" s="23" t="n"/>
      <c r="F44" s="26" t="n"/>
      <c r="G44" s="26" t="n"/>
      <c r="H44" s="23" t="n"/>
      <c r="I44" s="52" t="n"/>
    </row>
    <row r="45">
      <c r="A45" s="23" t="n"/>
      <c r="B45" s="24" t="n"/>
      <c r="C45" s="24" t="n"/>
      <c r="D45" s="23" t="n"/>
      <c r="E45" s="23" t="n"/>
      <c r="F45" s="26" t="n"/>
      <c r="G45" s="26" t="n"/>
      <c r="H45" s="23" t="n"/>
      <c r="I45" s="52" t="n"/>
    </row>
    <row r="46">
      <c r="A46" s="23" t="n"/>
      <c r="B46" s="24" t="n"/>
      <c r="C46" s="24" t="n"/>
      <c r="D46" s="23" t="n"/>
      <c r="E46" s="23" t="n"/>
      <c r="F46" s="26" t="n"/>
      <c r="G46" s="26" t="n"/>
      <c r="H46" s="23" t="n"/>
      <c r="I46" s="52" t="n"/>
    </row>
    <row r="47">
      <c r="A47" s="23" t="n"/>
      <c r="B47" s="24" t="n"/>
      <c r="C47" s="24" t="n"/>
      <c r="D47" s="23" t="n"/>
      <c r="E47" s="23" t="n"/>
      <c r="F47" s="26" t="n"/>
      <c r="G47" s="26" t="n"/>
      <c r="H47" s="23" t="n"/>
      <c r="I47" s="52" t="n"/>
    </row>
    <row r="48">
      <c r="A48" s="23" t="n"/>
      <c r="B48" s="24" t="n"/>
      <c r="C48" s="24" t="n"/>
      <c r="D48" s="23" t="n"/>
      <c r="E48" s="23" t="n"/>
      <c r="F48" s="26" t="n"/>
      <c r="G48" s="26" t="n"/>
      <c r="H48" s="23" t="n"/>
      <c r="I48" s="52" t="n"/>
    </row>
    <row r="49">
      <c r="A49" s="23" t="n"/>
      <c r="B49" s="24" t="n"/>
      <c r="C49" s="24" t="n"/>
      <c r="D49" s="23" t="n"/>
      <c r="E49" s="23" t="n"/>
      <c r="F49" s="26" t="n"/>
      <c r="G49" s="26" t="n"/>
      <c r="H49" s="23" t="n"/>
      <c r="I49" s="52" t="n"/>
    </row>
    <row r="50">
      <c r="A50" s="23" t="n"/>
      <c r="B50" s="24" t="n"/>
      <c r="C50" s="24" t="n"/>
      <c r="D50" s="23" t="n"/>
      <c r="E50" s="23" t="n"/>
      <c r="F50" s="26" t="n"/>
      <c r="G50" s="26" t="n"/>
      <c r="H50" s="23" t="n"/>
      <c r="I50" s="52" t="n"/>
    </row>
    <row r="51">
      <c r="A51" s="23" t="n"/>
      <c r="B51" s="24" t="n"/>
      <c r="C51" s="24" t="n"/>
      <c r="D51" s="23" t="n"/>
      <c r="E51" s="23" t="n"/>
      <c r="F51" s="26" t="n"/>
      <c r="G51" s="26" t="n"/>
      <c r="H51" s="23" t="n"/>
      <c r="I51" s="52" t="n"/>
    </row>
    <row r="52">
      <c r="A52" s="23" t="n"/>
      <c r="B52" s="24" t="n"/>
      <c r="C52" s="24" t="n"/>
      <c r="D52" s="23" t="n"/>
      <c r="E52" s="23" t="n"/>
      <c r="F52" s="26" t="n"/>
      <c r="G52" s="26" t="n"/>
      <c r="H52" s="23" t="n"/>
      <c r="I52" s="52" t="n"/>
    </row>
    <row r="53">
      <c r="A53" s="23" t="n"/>
      <c r="B53" s="24" t="n"/>
      <c r="C53" s="24" t="n"/>
      <c r="D53" s="23" t="n"/>
      <c r="E53" s="23" t="n"/>
      <c r="F53" s="26" t="n"/>
      <c r="G53" s="26" t="n"/>
      <c r="H53" s="23" t="n"/>
      <c r="I53" s="52" t="n"/>
    </row>
    <row r="54">
      <c r="A54" s="23" t="n"/>
      <c r="B54" s="24" t="n"/>
      <c r="C54" s="24" t="n"/>
      <c r="D54" s="23" t="n"/>
      <c r="E54" s="23" t="n"/>
      <c r="F54" s="26" t="n"/>
      <c r="G54" s="26" t="n"/>
      <c r="H54" s="23" t="n"/>
      <c r="I54" s="52" t="n"/>
    </row>
    <row r="55">
      <c r="A55" s="23" t="n"/>
      <c r="B55" s="24" t="n"/>
      <c r="C55" s="24" t="n"/>
      <c r="D55" s="23" t="n"/>
      <c r="E55" s="23" t="n"/>
      <c r="F55" s="26" t="n"/>
      <c r="G55" s="26" t="n"/>
      <c r="H55" s="23" t="n"/>
      <c r="I55" s="52" t="n"/>
    </row>
    <row r="56">
      <c r="A56" s="23" t="n"/>
      <c r="B56" s="24" t="n"/>
      <c r="C56" s="24" t="n"/>
      <c r="D56" s="23" t="n"/>
      <c r="E56" s="23" t="n"/>
      <c r="F56" s="26" t="n"/>
      <c r="G56" s="26" t="n"/>
      <c r="H56" s="23" t="n"/>
      <c r="I56" s="52" t="n"/>
    </row>
    <row r="57">
      <c r="A57" s="23" t="n"/>
      <c r="B57" s="24" t="n"/>
      <c r="C57" s="24" t="n"/>
      <c r="D57" s="23" t="n"/>
      <c r="E57" s="23" t="n"/>
      <c r="F57" s="26" t="n"/>
      <c r="G57" s="26" t="n"/>
      <c r="H57" s="23" t="n"/>
      <c r="I57" s="52" t="n"/>
    </row>
    <row r="58">
      <c r="A58" s="23" t="n"/>
      <c r="B58" s="24" t="n"/>
      <c r="C58" s="24" t="n"/>
      <c r="D58" s="23" t="n"/>
      <c r="E58" s="23" t="n"/>
      <c r="F58" s="26" t="n"/>
      <c r="G58" s="26" t="n"/>
      <c r="H58" s="23" t="n"/>
      <c r="I58" s="52" t="n"/>
    </row>
    <row r="59">
      <c r="A59" s="23" t="n"/>
      <c r="B59" s="24" t="n"/>
      <c r="C59" s="24" t="n"/>
      <c r="D59" s="23" t="n"/>
      <c r="E59" s="23" t="n"/>
      <c r="F59" s="26" t="n"/>
      <c r="G59" s="26" t="n"/>
      <c r="H59" s="23" t="n"/>
      <c r="I59" s="52" t="n"/>
    </row>
    <row r="60">
      <c r="A60" s="23" t="n"/>
      <c r="B60" s="24" t="n"/>
      <c r="C60" s="24" t="n"/>
      <c r="D60" s="23" t="n"/>
      <c r="E60" s="23" t="n"/>
      <c r="F60" s="26" t="n"/>
      <c r="G60" s="26" t="n"/>
      <c r="H60" s="23" t="n"/>
      <c r="I60" s="52" t="n"/>
    </row>
    <row r="61">
      <c r="A61" s="23" t="n"/>
      <c r="B61" s="24" t="n"/>
      <c r="C61" s="24" t="n"/>
      <c r="D61" s="23" t="n"/>
      <c r="E61" s="23" t="n"/>
      <c r="F61" s="26" t="n"/>
      <c r="G61" s="26" t="n"/>
      <c r="H61" s="23" t="n"/>
      <c r="I61" s="52" t="n"/>
    </row>
    <row r="62">
      <c r="A62" s="23" t="n"/>
      <c r="B62" s="24" t="n"/>
      <c r="C62" s="24" t="n"/>
      <c r="D62" s="23" t="n"/>
      <c r="E62" s="23" t="n"/>
      <c r="F62" s="26" t="n"/>
      <c r="G62" s="26" t="n"/>
      <c r="H62" s="23" t="n"/>
      <c r="I62" s="52" t="n"/>
    </row>
    <row r="63">
      <c r="A63" s="23" t="n"/>
      <c r="B63" s="24" t="n"/>
      <c r="C63" s="24" t="n"/>
      <c r="D63" s="23" t="n"/>
      <c r="E63" s="23" t="n"/>
      <c r="F63" s="26" t="n"/>
      <c r="G63" s="26" t="n"/>
      <c r="H63" s="23" t="n"/>
      <c r="I63" s="52" t="n"/>
    </row>
    <row r="64">
      <c r="A64" s="23" t="n"/>
      <c r="B64" s="24" t="n"/>
      <c r="C64" s="24" t="n"/>
      <c r="D64" s="23" t="n"/>
      <c r="E64" s="23" t="n"/>
      <c r="F64" s="26" t="n"/>
      <c r="G64" s="26" t="n"/>
      <c r="H64" s="23" t="n"/>
      <c r="I64" s="52" t="n"/>
    </row>
    <row r="65">
      <c r="A65" s="23" t="n"/>
      <c r="B65" s="24" t="n"/>
      <c r="C65" s="24" t="n"/>
      <c r="D65" s="23" t="n"/>
      <c r="E65" s="23" t="n"/>
      <c r="F65" s="26" t="n"/>
      <c r="G65" s="26" t="n"/>
      <c r="H65" s="23" t="n"/>
      <c r="I65" s="52" t="n"/>
    </row>
    <row r="66">
      <c r="A66" s="23" t="n"/>
      <c r="B66" s="24" t="n"/>
      <c r="C66" s="24" t="n"/>
      <c r="D66" s="23" t="n"/>
      <c r="E66" s="23" t="n"/>
      <c r="F66" s="26" t="n"/>
      <c r="G66" s="26" t="n"/>
      <c r="H66" s="23" t="n"/>
      <c r="I66" s="52" t="n"/>
    </row>
    <row r="67">
      <c r="A67" s="23" t="n"/>
      <c r="B67" s="24" t="n"/>
      <c r="C67" s="24" t="n"/>
      <c r="D67" s="23" t="n"/>
      <c r="E67" s="23" t="n"/>
      <c r="F67" s="26" t="n"/>
      <c r="G67" s="26" t="n"/>
      <c r="H67" s="23" t="n"/>
      <c r="I67" s="52" t="n"/>
    </row>
    <row r="68">
      <c r="A68" s="23" t="n"/>
      <c r="B68" s="24" t="n"/>
      <c r="C68" s="24" t="n"/>
      <c r="D68" s="23" t="n"/>
      <c r="E68" s="23" t="n"/>
      <c r="F68" s="26" t="n"/>
      <c r="G68" s="26" t="n"/>
      <c r="H68" s="23" t="n"/>
      <c r="I68" s="52" t="n"/>
    </row>
    <row r="69">
      <c r="A69" s="23" t="n"/>
      <c r="B69" s="24" t="n"/>
      <c r="C69" s="24" t="n"/>
      <c r="D69" s="23" t="n"/>
      <c r="E69" s="23" t="n"/>
      <c r="F69" s="26" t="n"/>
      <c r="G69" s="26" t="n"/>
      <c r="H69" s="23" t="n"/>
      <c r="I69" s="52" t="n"/>
    </row>
    <row r="70">
      <c r="A70" s="23" t="n"/>
      <c r="B70" s="24" t="n"/>
      <c r="C70" s="24" t="n"/>
      <c r="D70" s="23" t="n"/>
      <c r="E70" s="23" t="n"/>
      <c r="F70" s="26" t="n"/>
      <c r="G70" s="26" t="n"/>
      <c r="H70" s="23" t="n"/>
      <c r="I70" s="52" t="n"/>
    </row>
    <row r="71">
      <c r="A71" s="23" t="n"/>
      <c r="B71" s="24" t="n"/>
      <c r="C71" s="24" t="n"/>
      <c r="D71" s="23" t="n"/>
      <c r="E71" s="23" t="n"/>
      <c r="F71" s="26" t="n"/>
      <c r="G71" s="26" t="n"/>
      <c r="H71" s="23" t="n"/>
      <c r="I71" s="52" t="n"/>
    </row>
    <row r="72">
      <c r="A72" s="23" t="n"/>
      <c r="B72" s="24" t="n"/>
      <c r="C72" s="24" t="n"/>
      <c r="D72" s="23" t="n"/>
      <c r="E72" s="23" t="n"/>
      <c r="F72" s="26" t="n"/>
      <c r="G72" s="26" t="n"/>
      <c r="H72" s="23" t="n"/>
      <c r="I72" s="52" t="n"/>
    </row>
    <row r="73">
      <c r="A73" s="23" t="n"/>
      <c r="B73" s="24" t="n"/>
      <c r="C73" s="24" t="n"/>
      <c r="D73" s="23" t="n"/>
      <c r="E73" s="23" t="n"/>
      <c r="F73" s="26" t="n"/>
      <c r="G73" s="26" t="n"/>
      <c r="H73" s="23" t="n"/>
      <c r="I73" s="52" t="n"/>
    </row>
    <row r="74">
      <c r="A74" s="23" t="n"/>
      <c r="B74" s="24" t="n"/>
      <c r="C74" s="24" t="n"/>
      <c r="D74" s="23" t="n"/>
      <c r="E74" s="23" t="n"/>
      <c r="F74" s="26" t="n"/>
      <c r="G74" s="26" t="n"/>
      <c r="H74" s="23" t="n"/>
      <c r="I74" s="52" t="n"/>
    </row>
    <row r="75">
      <c r="A75" s="23" t="n"/>
      <c r="B75" s="24" t="n"/>
      <c r="C75" s="24" t="n"/>
      <c r="D75" s="23" t="n"/>
      <c r="E75" s="23" t="n"/>
      <c r="F75" s="26" t="n"/>
      <c r="G75" s="26" t="n"/>
      <c r="H75" s="23" t="n"/>
      <c r="I75" s="52" t="n"/>
    </row>
    <row r="76">
      <c r="A76" s="23" t="n"/>
      <c r="B76" s="24" t="n"/>
      <c r="C76" s="24" t="n"/>
      <c r="D76" s="23" t="n"/>
      <c r="E76" s="23" t="n"/>
      <c r="F76" s="26" t="n"/>
      <c r="G76" s="26" t="n"/>
      <c r="H76" s="23" t="n"/>
      <c r="I76" s="52" t="n"/>
    </row>
    <row r="77">
      <c r="A77" s="23" t="n"/>
      <c r="B77" s="24" t="n"/>
      <c r="C77" s="24" t="n"/>
      <c r="D77" s="23" t="n"/>
      <c r="E77" s="23" t="n"/>
      <c r="F77" s="26" t="n"/>
      <c r="G77" s="26" t="n"/>
      <c r="H77" s="23" t="n"/>
      <c r="I77" s="52" t="n"/>
    </row>
    <row r="78">
      <c r="A78" s="23" t="n"/>
      <c r="B78" s="24" t="n"/>
      <c r="C78" s="24" t="n"/>
      <c r="D78" s="23" t="n"/>
      <c r="E78" s="23" t="n"/>
      <c r="F78" s="26" t="n"/>
      <c r="G78" s="26" t="n"/>
      <c r="H78" s="23" t="n"/>
      <c r="I78" s="52" t="n"/>
    </row>
    <row r="79">
      <c r="A79" s="23" t="n"/>
      <c r="B79" s="24" t="n"/>
      <c r="C79" s="24" t="n"/>
      <c r="D79" s="23" t="n"/>
      <c r="E79" s="23" t="n"/>
      <c r="F79" s="26" t="n"/>
      <c r="G79" s="26" t="n"/>
      <c r="H79" s="23" t="n"/>
      <c r="I79" s="52" t="n"/>
    </row>
    <row r="80">
      <c r="A80" s="23" t="n"/>
      <c r="B80" s="24" t="n"/>
      <c r="C80" s="24" t="n"/>
      <c r="D80" s="23" t="n"/>
      <c r="E80" s="23" t="n"/>
      <c r="F80" s="26" t="n"/>
      <c r="G80" s="26" t="n"/>
      <c r="H80" s="23" t="n"/>
      <c r="I80" s="52" t="n"/>
    </row>
    <row r="81">
      <c r="A81" s="23" t="n"/>
      <c r="B81" s="24" t="n"/>
      <c r="C81" s="24" t="n"/>
      <c r="D81" s="23" t="n"/>
      <c r="E81" s="23" t="n"/>
      <c r="F81" s="26" t="n"/>
      <c r="G81" s="26" t="n"/>
      <c r="H81" s="23" t="n"/>
      <c r="I81" s="52" t="n"/>
    </row>
    <row r="82">
      <c r="A82" s="23" t="n"/>
      <c r="B82" s="24" t="n"/>
      <c r="C82" s="24" t="n"/>
      <c r="D82" s="23" t="n"/>
      <c r="E82" s="23" t="n"/>
      <c r="F82" s="26" t="n"/>
      <c r="G82" s="26" t="n"/>
      <c r="H82" s="23" t="n"/>
      <c r="I82" s="52" t="n"/>
    </row>
    <row r="83">
      <c r="A83" s="23" t="n"/>
      <c r="B83" s="24" t="n"/>
      <c r="C83" s="24" t="n"/>
      <c r="D83" s="23" t="n"/>
      <c r="E83" s="23" t="n"/>
      <c r="F83" s="26" t="n"/>
      <c r="G83" s="26" t="n"/>
      <c r="H83" s="23" t="n"/>
      <c r="I83" s="52" t="n"/>
    </row>
    <row r="84">
      <c r="A84" s="23" t="n"/>
      <c r="B84" s="24" t="n"/>
      <c r="C84" s="24" t="n"/>
      <c r="D84" s="23" t="n"/>
      <c r="E84" s="23" t="n"/>
      <c r="F84" s="26" t="n"/>
      <c r="G84" s="26" t="n"/>
      <c r="H84" s="23" t="n"/>
      <c r="I84" s="52" t="n"/>
    </row>
    <row r="85">
      <c r="A85" s="23" t="n"/>
      <c r="B85" s="24" t="n"/>
      <c r="C85" s="24" t="n"/>
      <c r="D85" s="23" t="n"/>
      <c r="E85" s="23" t="n"/>
      <c r="F85" s="26" t="n"/>
      <c r="G85" s="26" t="n"/>
      <c r="H85" s="23" t="n"/>
      <c r="I85" s="52" t="n"/>
    </row>
    <row r="86">
      <c r="A86" s="23" t="n"/>
      <c r="B86" s="24" t="n"/>
      <c r="C86" s="24" t="n"/>
      <c r="D86" s="23" t="n"/>
      <c r="E86" s="23" t="n"/>
      <c r="F86" s="26" t="n"/>
      <c r="G86" s="26" t="n"/>
      <c r="H86" s="23" t="n"/>
      <c r="I86" s="52" t="n"/>
    </row>
    <row r="87">
      <c r="A87" s="23" t="n"/>
      <c r="B87" s="24" t="n"/>
      <c r="C87" s="24" t="n"/>
      <c r="D87" s="23" t="n"/>
      <c r="E87" s="23" t="n"/>
      <c r="F87" s="26" t="n"/>
      <c r="G87" s="26" t="n"/>
      <c r="H87" s="23" t="n"/>
      <c r="I87" s="52" t="n"/>
    </row>
    <row r="88">
      <c r="A88" s="23" t="n"/>
      <c r="B88" s="24" t="n"/>
      <c r="C88" s="24" t="n"/>
      <c r="D88" s="23" t="n"/>
      <c r="E88" s="23" t="n"/>
      <c r="F88" s="26" t="n"/>
      <c r="G88" s="26" t="n"/>
      <c r="H88" s="23" t="n"/>
      <c r="I88" s="52" t="n"/>
    </row>
    <row r="89">
      <c r="A89" s="23" t="n"/>
      <c r="B89" s="24" t="n"/>
      <c r="C89" s="24" t="n"/>
      <c r="D89" s="23" t="n"/>
      <c r="E89" s="23" t="n"/>
      <c r="F89" s="26" t="n"/>
      <c r="G89" s="26" t="n"/>
      <c r="H89" s="23" t="n"/>
      <c r="I89" s="52" t="n"/>
    </row>
    <row r="90">
      <c r="A90" s="23" t="n"/>
      <c r="B90" s="24" t="n"/>
      <c r="C90" s="24" t="n"/>
      <c r="D90" s="23" t="n"/>
      <c r="E90" s="23" t="n"/>
      <c r="F90" s="26" t="n"/>
      <c r="G90" s="26" t="n"/>
      <c r="H90" s="23" t="n"/>
      <c r="I90" s="52" t="n"/>
    </row>
    <row r="91">
      <c r="A91" s="23" t="n"/>
      <c r="B91" s="24" t="n"/>
      <c r="C91" s="24" t="n"/>
      <c r="D91" s="23" t="n"/>
      <c r="E91" s="23" t="n"/>
      <c r="F91" s="26" t="n"/>
      <c r="G91" s="26" t="n"/>
      <c r="H91" s="23" t="n"/>
      <c r="I91" s="52" t="n"/>
    </row>
    <row r="92">
      <c r="A92" s="23" t="n"/>
      <c r="B92" s="24" t="n"/>
      <c r="C92" s="24" t="n"/>
      <c r="D92" s="23" t="n"/>
      <c r="E92" s="23" t="n"/>
      <c r="F92" s="26" t="n"/>
      <c r="G92" s="26" t="n"/>
      <c r="H92" s="23" t="n"/>
      <c r="I92" s="52" t="n"/>
    </row>
    <row r="93">
      <c r="A93" s="23" t="n"/>
      <c r="B93" s="24" t="n"/>
      <c r="C93" s="24" t="n"/>
      <c r="D93" s="23" t="n"/>
      <c r="E93" s="23" t="n"/>
      <c r="F93" s="26" t="n"/>
      <c r="G93" s="26" t="n"/>
      <c r="H93" s="23" t="n"/>
      <c r="I93" s="52" t="n"/>
    </row>
    <row r="94">
      <c r="A94" s="23" t="n"/>
      <c r="B94" s="24" t="n"/>
      <c r="C94" s="24" t="n"/>
      <c r="D94" s="23" t="n"/>
      <c r="E94" s="23" t="n"/>
      <c r="F94" s="26" t="n"/>
      <c r="G94" s="26" t="n"/>
      <c r="H94" s="23" t="n"/>
      <c r="I94" s="52" t="n"/>
    </row>
    <row r="95">
      <c r="A95" s="23" t="n"/>
      <c r="B95" s="24" t="n"/>
      <c r="C95" s="24" t="n"/>
      <c r="D95" s="23" t="n"/>
      <c r="E95" s="23" t="n"/>
      <c r="F95" s="26" t="n"/>
      <c r="G95" s="26" t="n"/>
      <c r="H95" s="23" t="n"/>
      <c r="I95" s="52" t="n"/>
    </row>
    <row r="96">
      <c r="A96" s="23" t="n"/>
      <c r="B96" s="24" t="n"/>
      <c r="C96" s="24" t="n"/>
      <c r="D96" s="23" t="n"/>
      <c r="E96" s="23" t="n"/>
      <c r="F96" s="26" t="n"/>
      <c r="G96" s="26" t="n"/>
      <c r="H96" s="23" t="n"/>
      <c r="I96" s="52" t="n"/>
    </row>
    <row r="97">
      <c r="A97" s="23" t="n"/>
      <c r="B97" s="24" t="n"/>
      <c r="C97" s="24" t="n"/>
      <c r="D97" s="23" t="n"/>
      <c r="E97" s="23" t="n"/>
      <c r="F97" s="26" t="n"/>
      <c r="G97" s="26" t="n"/>
      <c r="H97" s="23" t="n"/>
      <c r="I97" s="52" t="n"/>
    </row>
    <row r="98">
      <c r="A98" s="23" t="n"/>
      <c r="B98" s="24" t="n"/>
      <c r="C98" s="24" t="n"/>
      <c r="D98" s="23" t="n"/>
      <c r="E98" s="23" t="n"/>
      <c r="F98" s="26" t="n"/>
      <c r="G98" s="26" t="n"/>
      <c r="H98" s="23" t="n"/>
      <c r="I98" s="52" t="n"/>
    </row>
    <row r="99">
      <c r="A99" s="23" t="n"/>
      <c r="B99" s="24" t="n"/>
      <c r="C99" s="24" t="n"/>
      <c r="D99" s="23" t="n"/>
      <c r="E99" s="23" t="n"/>
      <c r="F99" s="26" t="n"/>
      <c r="G99" s="26" t="n"/>
      <c r="H99" s="23" t="n"/>
      <c r="I99" s="52" t="n"/>
    </row>
    <row r="100">
      <c r="A100" s="23" t="n"/>
      <c r="B100" s="24" t="n"/>
      <c r="C100" s="24" t="n"/>
      <c r="D100" s="23" t="n"/>
      <c r="E100" s="23" t="n"/>
      <c r="F100" s="26" t="n"/>
      <c r="G100" s="26" t="n"/>
      <c r="H100" s="23" t="n"/>
      <c r="I100" s="52" t="n"/>
    </row>
    <row r="101">
      <c r="A101" s="23" t="n"/>
      <c r="B101" s="24" t="n"/>
      <c r="C101" s="24" t="n"/>
      <c r="D101" s="23" t="n"/>
      <c r="E101" s="23" t="n"/>
      <c r="F101" s="26" t="n"/>
      <c r="G101" s="26" t="n"/>
      <c r="H101" s="23" t="n"/>
      <c r="I101" s="52" t="n"/>
    </row>
    <row r="102">
      <c r="A102" s="23" t="n"/>
      <c r="B102" s="24" t="n"/>
      <c r="C102" s="24" t="n"/>
      <c r="D102" s="23" t="n"/>
      <c r="E102" s="23" t="n"/>
      <c r="F102" s="26" t="n"/>
      <c r="G102" s="26" t="n"/>
      <c r="H102" s="23" t="n"/>
      <c r="I102" s="52" t="n"/>
    </row>
    <row r="103">
      <c r="A103" s="23" t="n"/>
      <c r="B103" s="24" t="n"/>
      <c r="C103" s="24" t="n"/>
      <c r="D103" s="23" t="n"/>
      <c r="E103" s="23" t="n"/>
      <c r="F103" s="26" t="n"/>
      <c r="G103" s="26" t="n"/>
      <c r="H103" s="23" t="n"/>
      <c r="I103" s="52" t="n"/>
    </row>
    <row r="104">
      <c r="A104" s="23" t="n"/>
      <c r="B104" s="24" t="n"/>
      <c r="C104" s="24" t="n"/>
      <c r="D104" s="23" t="n"/>
      <c r="E104" s="23" t="n"/>
      <c r="F104" s="26" t="n"/>
      <c r="G104" s="26" t="n"/>
      <c r="H104" s="23" t="n"/>
      <c r="I104" s="52" t="n"/>
    </row>
    <row r="105">
      <c r="A105" s="23" t="n"/>
      <c r="B105" s="24" t="n"/>
      <c r="C105" s="24" t="n"/>
      <c r="D105" s="23" t="n"/>
      <c r="E105" s="23" t="n"/>
      <c r="F105" s="26" t="n"/>
      <c r="G105" s="26" t="n"/>
      <c r="H105" s="23" t="n"/>
      <c r="I105" s="52" t="n"/>
    </row>
  </sheetData>
  <autoFilter ref="A5:I105"/>
  <mergeCells count="1">
    <mergeCell ref="A1:I1"/>
  </mergeCells>
  <conditionalFormatting sqref="A6:I105">
    <cfRule type="expression" priority="1" dxfId="4">
      <formula>$E6="No"</formula>
    </cfRule>
  </conditionalFormatting>
  <conditionalFormatting sqref="A6:A105">
    <cfRule type="expression" priority="2" dxfId="0">
      <formula>AND(A6&lt;&gt;"",COUNTIF($A$6:$A$105,A6)&gt;1)</formula>
    </cfRule>
  </conditionalFormatting>
  <dataValidations count="7">
    <dataValidation sqref="A6:A105" showDropDown="0" showInputMessage="1" showErrorMessage="1" allowBlank="0" errorTitle="Duplicate Vehicle ID" error="This Vehicle ID already exists." promptTitle="Unique Vehicle ID" prompt="Enter a unique vehicle identifier." type="custom" errorStyle="stop">
      <formula1>OR(A6="",COUNTIF($A$6:$A$105,A6)=1)</formula1>
    </dataValidation>
    <dataValidation sqref="D6:D105" showDropDown="0" showInputMessage="1" showErrorMessage="1" allowBlank="0" errorTitle="Invalid Depot" error="Select a depot from the list." promptTitle="Home Depot" prompt="Select the vehicle's home depot." type="list" errorStyle="stop">
      <formula1>=INDIRECT("'Settings'!$D$6:$D$10")</formula1>
    </dataValidation>
    <dataValidation sqref="E6:E105" showDropDown="0" showInputMessage="1" showErrorMessage="1" allowBlank="0" errorTitle="Invalid Selection" error="Select Yes or No." promptTitle="Vehicle Availability" prompt="Select Yes or No." type="list" errorStyle="stop">
      <formula1>=INDIRECT("'Settings'!$F$6:$F$7")</formula1>
    </dataValidation>
    <dataValidation sqref="F6:F105" showDropDown="0" showInputMessage="1" showErrorMessage="1" allowBlank="0" errorTitle="Invalid Payload" error="Enter a value greater than 0 and no more than 50,000." promptTitle="Maximum Payload" prompt="Enter payload capacity in pounds." type="decimal" errorStyle="stop" operator="between">
      <formula1>0.01</formula1>
      <formula2>50000</formula2>
    </dataValidation>
    <dataValidation sqref="G6:G105" showDropDown="0" showInputMessage="1" showErrorMessage="1" allowBlank="0" errorTitle="Invalid Volume" error="Enter a value greater than 0 and no more than 5,000." promptTitle="Cargo Volume" prompt="Enter cargo capacity in cubic feet." type="decimal" errorStyle="stop" operator="between">
      <formula1>0.01</formula1>
      <formula2>5000</formula2>
    </dataValidation>
    <dataValidation sqref="H6:H105" showDropDown="0" showInputMessage="1" showErrorMessage="1" allowBlank="0" errorTitle="Invalid Fuel Type" error="Select a fuel type from the list." promptTitle="Fuel Type" prompt="Select the planning fuel type." type="list" errorStyle="stop">
      <formula1>=INDIRECT("'Settings'!$G$6:$G$7")</formula1>
    </dataValidation>
    <dataValidation sqref="I6:I105" showDropDown="0" showInputMessage="1" showErrorMessage="1" allowBlank="0" errorTitle="Invalid MPG" error="Enter a number from 1 to 40." promptTitle="Planning MPG" prompt="Enter a planning estimate from 1 to 40 MPG." type="decimal" errorStyle="stop" operator="between">
      <formula1>1</formula1>
      <formula2>40</formula2>
    </dataValidation>
  </dataValidations>
  <pageMargins left="0.25" right="0.25" top="0.4" bottom="0.4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4" customWidth="1" min="3" max="3"/>
    <col width="18" customWidth="1" min="4" max="4"/>
    <col width="18" customWidth="1" min="5" max="5"/>
    <col width="15" customWidth="1" min="6" max="6"/>
    <col width="16" customWidth="1" min="7" max="7"/>
    <col width="24" customWidth="1" min="8" max="8"/>
  </cols>
  <sheetData>
    <row r="1" ht="28" customHeight="1">
      <c r="A1" s="1" t="inlineStr">
        <is>
          <t>Planning Settings</t>
        </is>
      </c>
      <c r="B1" s="40" t="n"/>
      <c r="C1" s="40" t="n"/>
      <c r="D1" s="40" t="n"/>
      <c r="E1" s="40" t="n"/>
      <c r="F1" s="40" t="n"/>
      <c r="G1" s="40" t="n"/>
      <c r="H1" s="41" t="n"/>
    </row>
    <row r="2" ht="30" customHeight="1">
      <c r="A2" s="2" t="inlineStr">
        <is>
          <t>Update assumptions and list values as operating conditions change.</t>
        </is>
      </c>
      <c r="B2" s="2" t="n"/>
      <c r="C2" s="2" t="n"/>
      <c r="D2" s="2" t="n"/>
      <c r="E2" s="2" t="n"/>
      <c r="F2" s="2" t="n"/>
      <c r="G2" s="2" t="n"/>
      <c r="H2" s="2" t="n"/>
    </row>
    <row r="3" ht="28" customHeight="1">
      <c r="A3" s="34" t="inlineStr">
        <is>
          <t>Yellow cells are editable settings. Formula results elsewhere will update when Excel recalculates.</t>
        </is>
      </c>
      <c r="B3" s="34" t="n"/>
      <c r="C3" s="34" t="n"/>
      <c r="D3" s="34" t="n"/>
      <c r="E3" s="34" t="n"/>
      <c r="F3" s="34" t="n"/>
      <c r="G3" s="34" t="n"/>
      <c r="H3" s="34" t="n"/>
    </row>
    <row r="4">
      <c r="A4" s="7" t="inlineStr">
        <is>
          <t>Planning Assumptions</t>
        </is>
      </c>
      <c r="B4" s="7" t="n"/>
      <c r="C4" s="7" t="n"/>
    </row>
    <row r="5">
      <c r="A5" s="35" t="inlineStr">
        <is>
          <t>Average Planning Speed</t>
        </is>
      </c>
      <c r="B5" s="53" t="n">
        <v>32</v>
      </c>
      <c r="C5" s="35" t="inlineStr">
        <is>
          <t>mph</t>
        </is>
      </c>
      <c r="D5" s="21" t="inlineStr">
        <is>
          <t>Depot List</t>
        </is>
      </c>
      <c r="E5" s="21" t="inlineStr">
        <is>
          <t>Status List</t>
        </is>
      </c>
      <c r="F5" s="21" t="inlineStr">
        <is>
          <t>Yes/No List</t>
        </is>
      </c>
      <c r="G5" s="21" t="inlineStr">
        <is>
          <t>Fuel Type</t>
        </is>
      </c>
      <c r="H5" s="21" t="inlineStr">
        <is>
          <t>Fuel Price per Gallon</t>
        </is>
      </c>
    </row>
    <row r="6">
      <c r="A6" s="35" t="inlineStr">
        <is>
          <t>Service Time per Stop</t>
        </is>
      </c>
      <c r="B6" s="53" t="n">
        <v>12</v>
      </c>
      <c r="C6" s="35" t="inlineStr">
        <is>
          <t>minutes</t>
        </is>
      </c>
      <c r="D6" s="37" t="inlineStr">
        <is>
          <t>Dallas</t>
        </is>
      </c>
      <c r="E6" s="37" t="inlineStr">
        <is>
          <t>Draft</t>
        </is>
      </c>
      <c r="F6" s="37" t="inlineStr">
        <is>
          <t>Yes</t>
        </is>
      </c>
      <c r="G6" s="37" t="inlineStr">
        <is>
          <t>Diesel</t>
        </is>
      </c>
      <c r="H6" s="54" t="n">
        <v>3.78</v>
      </c>
    </row>
    <row r="7">
      <c r="A7" s="35" t="inlineStr">
        <is>
          <t>Capacity Warning Threshold</t>
        </is>
      </c>
      <c r="B7" s="55" t="n">
        <v>0.85</v>
      </c>
      <c r="C7" s="35" t="inlineStr">
        <is>
          <t>percent</t>
        </is>
      </c>
      <c r="D7" s="37" t="inlineStr">
        <is>
          <t>Fort Worth</t>
        </is>
      </c>
      <c r="E7" s="37" t="inlineStr">
        <is>
          <t>Planned</t>
        </is>
      </c>
      <c r="F7" s="37" t="inlineStr">
        <is>
          <t>No</t>
        </is>
      </c>
      <c r="G7" s="37" t="inlineStr">
        <is>
          <t>Gasoline</t>
        </is>
      </c>
      <c r="H7" s="54" t="n">
        <v>3.45</v>
      </c>
    </row>
    <row r="8">
      <c r="A8" s="35" t="inlineStr">
        <is>
          <t>Time Warning Threshold</t>
        </is>
      </c>
      <c r="B8" s="55" t="n">
        <v>0.9</v>
      </c>
      <c r="C8" s="35" t="inlineStr">
        <is>
          <t>percent</t>
        </is>
      </c>
      <c r="D8" s="37" t="inlineStr">
        <is>
          <t>Arlington</t>
        </is>
      </c>
      <c r="E8" s="37" t="inlineStr">
        <is>
          <t>Dispatched</t>
        </is>
      </c>
      <c r="F8" s="37" t="n"/>
      <c r="G8" s="37" t="n"/>
      <c r="H8" s="37" t="n"/>
    </row>
    <row r="9">
      <c r="D9" s="37" t="inlineStr">
        <is>
          <t>Plano</t>
        </is>
      </c>
      <c r="E9" s="37" t="inlineStr">
        <is>
          <t>Completed</t>
        </is>
      </c>
      <c r="F9" s="37" t="n"/>
      <c r="G9" s="37" t="n"/>
      <c r="H9" s="37" t="n"/>
    </row>
    <row r="10">
      <c r="D10" s="37" t="inlineStr">
        <is>
          <t>Irving</t>
        </is>
      </c>
      <c r="E10" s="37" t="inlineStr">
        <is>
          <t>Canceled</t>
        </is>
      </c>
      <c r="F10" s="37" t="n"/>
      <c r="G10" s="37" t="n"/>
      <c r="H10" s="37" t="n"/>
    </row>
  </sheetData>
  <mergeCells count="1">
    <mergeCell ref="A1:H1"/>
  </mergeCells>
  <dataValidations count="4">
    <dataValidation sqref="B5" showDropDown="0" showInputMessage="1" showErrorMessage="1" allowBlank="0" errorTitle="Invalid Speed" error="Enter a value from 5 to 80." promptTitle="Average Planning Speed" prompt="Enter a planning speed from 5 to 80 mph." type="decimal" errorStyle="stop" operator="between">
      <formula1>5</formula1>
      <formula2>80</formula2>
    </dataValidation>
    <dataValidation sqref="B6" showDropDown="0" showInputMessage="1" showErrorMessage="1" allowBlank="0" errorTitle="Invalid Service Time" error="Enter a value from 1 to 60." promptTitle="Service Time" prompt="Enter service minutes per stop from 1 to 60." type="decimal" errorStyle="stop" operator="between">
      <formula1>1</formula1>
      <formula2>60</formula2>
    </dataValidation>
    <dataValidation sqref="B7:B8" showDropDown="0" showInputMessage="1" showErrorMessage="1" allowBlank="0" errorTitle="Invalid Threshold" error="Enter a percentage from 50% to 100%." promptTitle="Warning Threshold" prompt="Enter a percentage from 50% to 100%." type="decimal" errorStyle="stop" operator="between">
      <formula1>0.5</formula1>
      <formula2>1</formula2>
    </dataValidation>
    <dataValidation sqref="H6:H7" showDropDown="0" showInputMessage="1" showErrorMessage="1" allowBlank="0" errorTitle="Invalid Fuel Price" error="Enter a value from $0.00 to $10.00." promptTitle="Fuel Price" prompt="Enter the estimated price per gallon from $0.00 to $10.00." type="decimal" errorStyle="stop" operator="between">
      <formula1>0</formula1>
      <formula2>10</formula2>
    </dataValidation>
  </dataValidations>
  <pageMargins left="0.3" right="0.3" top="0.4" bottom="0.4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2026-09-07T18:11:12Z</dcterms:created>
  <dcterms:modified xmlns:dcterms="http://purl.org/dc/terms/" xmlns:xsi="http://www.w3.org/2001/XMLSchema-instance" xsi:type="dcterms:W3CDTF">2026-09-07T18:11:13+00:00Z</dcterms:modified>
</cp:coreProperties>
</file>