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Appointments" sheetId="2" state="visible" r:id="rId2"/>
    <sheet xmlns:r="http://schemas.openxmlformats.org/officeDocument/2006/relationships" name="Settings" sheetId="3" state="visible" r:id="rId3"/>
  </sheets>
  <definedNames>
    <definedName name="_xlnm.Print_Area" localSheetId="0">'Dashboard'!$A$1:$N$38</definedName>
    <definedName name="_xlnm.Print_Area" localSheetId="1">'Appointments'!$A$1:$AD$104</definedName>
    <definedName name="_xlnm.Print_Area" localSheetId="2">'Settings'!$A$1:$K$53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mm/dd/yyyy h:mm AM/PM"/>
    <numFmt numFmtId="165" formatCode="#,##0 &quot;mi&quot;"/>
    <numFmt numFmtId="166" formatCode="$#,##0.00"/>
    <numFmt numFmtId="167" formatCode="0.0%"/>
    <numFmt numFmtId="168" formatCode="mm/dd/yyyy"/>
    <numFmt numFmtId="169" formatCode="#,##0 &quot;min&quot;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123B52"/>
      <sz val="10"/>
    </font>
    <font>
      <name val="Calibri"/>
      <b val="1"/>
      <color rgb="00FFFFFF"/>
      <sz val="10"/>
    </font>
    <font>
      <name val="Calibri"/>
      <b val="1"/>
      <color rgb="001F1F1F"/>
      <sz val="10"/>
    </font>
    <font>
      <name val="Calibri"/>
      <b val="1"/>
      <color rgb="00123B52"/>
      <sz val="14"/>
    </font>
    <font>
      <name val="Calibri"/>
      <b val="1"/>
      <color rgb="00FFFFFF"/>
      <sz val="12"/>
    </font>
    <font>
      <name val="Calibri"/>
      <color rgb="001F1F1F"/>
      <sz val="10"/>
    </font>
    <font>
      <name val="Calibri"/>
      <b val="1"/>
      <color rgb="009C0006"/>
      <sz val="10"/>
    </font>
  </fonts>
  <fills count="9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1F7F5"/>
      </patternFill>
    </fill>
    <fill>
      <patternFill patternType="solid">
        <fgColor rgb="002A8C82"/>
      </patternFill>
    </fill>
    <fill>
      <patternFill patternType="solid">
        <fgColor rgb="00DDEBF7"/>
      </patternFill>
    </fill>
    <fill>
      <patternFill patternType="solid">
        <fgColor rgb="00FFF2CC"/>
      </patternFill>
    </fill>
    <fill>
      <patternFill patternType="solid">
        <fgColor rgb="00F4CCCC"/>
      </patternFill>
    </fill>
    <fill>
      <patternFill patternType="solid">
        <fgColor rgb="00E0F3EF"/>
      </patternFill>
    </fill>
  </fills>
  <borders count="6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  <border>
      <left/>
      <right/>
      <top style="thin">
        <color rgb="00CDDDE1"/>
      </top>
      <bottom/>
      <diagonal/>
    </border>
    <border>
      <left/>
      <right style="thin">
        <color rgb="00CDDDE1"/>
      </right>
      <top style="thin">
        <color rgb="00CDDDE1"/>
      </top>
      <bottom/>
      <diagonal/>
    </border>
    <border>
      <left/>
      <right/>
      <top style="thin">
        <color rgb="00CDDDE1"/>
      </top>
      <bottom style="thin">
        <color rgb="00CDDDE1"/>
      </bottom>
      <diagonal/>
    </border>
    <border>
      <left/>
      <right style="thin">
        <color rgb="00CDDDE1"/>
      </right>
      <top style="thin">
        <color rgb="00CDDDE1"/>
      </top>
      <bottom style="thin">
        <color rgb="00CDDDE1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1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167" fontId="5" fillId="5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/>
    </xf>
    <xf numFmtId="164" fontId="7" fillId="3" borderId="1" applyAlignment="1" pivotButton="0" quotePrefix="0" xfId="0">
      <alignment horizontal="left" vertical="center"/>
    </xf>
    <xf numFmtId="168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8" fillId="7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left" vertical="center"/>
    </xf>
    <xf numFmtId="168" fontId="7" fillId="6" borderId="1" applyAlignment="1" pivotButton="0" quotePrefix="0" xfId="0">
      <alignment horizontal="left" vertical="center"/>
    </xf>
    <xf numFmtId="18" fontId="7" fillId="6" borderId="1" applyAlignment="1" pivotButton="0" quotePrefix="0" xfId="0">
      <alignment horizontal="left" vertical="center"/>
    </xf>
    <xf numFmtId="165" fontId="7" fillId="6" borderId="1" applyAlignment="1" pivotButton="0" quotePrefix="0" xfId="0">
      <alignment horizontal="left" vertical="center"/>
    </xf>
    <xf numFmtId="164" fontId="7" fillId="6" borderId="1" applyAlignment="1" pivotButton="0" quotePrefix="0" xfId="0">
      <alignment horizontal="left" vertical="center"/>
    </xf>
    <xf numFmtId="0" fontId="7" fillId="6" borderId="1" applyAlignment="1" pivotButton="0" quotePrefix="0" xfId="0">
      <alignment horizontal="left" vertical="center" wrapText="1"/>
    </xf>
    <xf numFmtId="164" fontId="7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left" vertical="center"/>
    </xf>
    <xf numFmtId="169" fontId="7" fillId="5" borderId="1" applyAlignment="1" pivotButton="0" quotePrefix="0" xfId="0">
      <alignment horizontal="left" vertical="center"/>
    </xf>
    <xf numFmtId="2" fontId="7" fillId="5" borderId="1" applyAlignment="1" pivotButton="0" quotePrefix="0" xfId="0">
      <alignment horizontal="left" vertical="center"/>
    </xf>
    <xf numFmtId="166" fontId="7" fillId="5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9" fontId="7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7">
    <dxf>
      <font>
        <name val="Calibri"/>
        <b val="1"/>
        <color rgb="009C0006"/>
        <sz val="10"/>
      </font>
      <fill>
        <patternFill patternType="solid">
          <fgColor rgb="00F4CCCC"/>
        </patternFill>
      </fill>
    </dxf>
    <dxf>
      <font>
        <name val="Calibri"/>
        <b val="1"/>
        <color rgb="009C6500"/>
        <sz val="10"/>
      </font>
      <fill>
        <patternFill patternType="solid">
          <fgColor rgb="00FFE699"/>
        </patternFill>
      </fill>
    </dxf>
    <dxf>
      <font>
        <name val="Calibri"/>
        <b val="1"/>
        <color rgb="001F4E78"/>
        <sz val="10"/>
      </font>
      <fill>
        <patternFill patternType="solid">
          <fgColor rgb="00BDD7EE"/>
        </patternFill>
      </fill>
    </dxf>
    <dxf>
      <font>
        <name val="Calibri"/>
        <b val="1"/>
        <color rgb="00375623"/>
        <sz val="10"/>
      </font>
      <fill>
        <patternFill patternType="solid">
          <fgColor rgb="00C6E0B4"/>
        </patternFill>
      </fill>
    </dxf>
    <dxf>
      <font>
        <name val="Calibri"/>
        <b val="1"/>
        <color rgb="00375623"/>
        <sz val="10"/>
      </font>
      <fill>
        <patternFill patternType="solid">
          <fgColor rgb="00E2F0D9"/>
        </patternFill>
      </fill>
    </dxf>
    <dxf>
      <font>
        <name val="Calibri"/>
        <color rgb="00666666"/>
        <sz val="10"/>
      </font>
      <fill>
        <patternFill patternType="solid">
          <fgColor rgb="00E7E6E6"/>
        </patternFill>
      </fill>
    </dxf>
    <dxf>
      <font>
        <name val="Calibri"/>
        <b val="1"/>
        <color rgb="00C65911"/>
        <sz val="10"/>
      </font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7-Day Appointment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'Dashboard'!B26</f>
            </strRef>
          </tx>
          <spPr>
            <a:solidFill xmlns:a="http://schemas.openxmlformats.org/drawingml/2006/main">
              <a:srgbClr val="123B52"/>
            </a:solidFill>
            <a:ln xmlns:a="http://schemas.openxmlformats.org/drawingml/2006/main">
              <a:solidFill>
                <a:srgbClr val="123B52"/>
              </a:solidFill>
              <a:prstDash val="solid"/>
            </a:ln>
          </spPr>
          <cat>
            <numRef>
              <f>'Dashboard'!$A$27:$A$33</f>
            </numRef>
          </cat>
          <val>
            <numRef>
              <f>'Dashboard'!$B$27:$B$33</f>
            </numRef>
          </val>
        </ser>
        <ser>
          <idx val="1"/>
          <order val="1"/>
          <tx>
            <strRef>
              <f>'Dashboard'!C26</f>
            </strRef>
          </tx>
          <spPr>
            <a:solidFill xmlns:a="http://schemas.openxmlformats.org/drawingml/2006/main">
              <a:srgbClr val="2A8C82"/>
            </a:solidFill>
            <a:ln xmlns:a="http://schemas.openxmlformats.org/drawingml/2006/main">
              <a:solidFill>
                <a:srgbClr val="2A8C82"/>
              </a:solidFill>
              <a:prstDash val="solid"/>
            </a:ln>
          </spPr>
          <cat>
            <numRef>
              <f>'Dashboard'!$A$27:$A$33</f>
            </numRef>
          </cat>
          <val>
            <numRef>
              <f>'Dashboard'!$C$27:$C$33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Appointments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24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Appointments" displayName="tblAppointments" ref="A4:AE104" headerRowCount="1">
  <autoFilter ref="A4:AE104"/>
  <tableColumns count="31">
    <tableColumn id="1" name="Appointment ID"/>
    <tableColumn id="2" name="Load / Route ID"/>
    <tableColumn id="3" name="Stop Type"/>
    <tableColumn id="4" name="Status"/>
    <tableColumn id="5" name="Priority"/>
    <tableColumn id="6" name="Customer"/>
    <tableColumn id="7" name="Facility"/>
    <tableColumn id="8" name="City"/>
    <tableColumn id="9" name="State"/>
    <tableColumn id="10" name="Appointment Date"/>
    <tableColumn id="11" name="Window Start"/>
    <tableColumn id="12" name="Window End"/>
    <tableColumn id="13" name="Schedule Time Zone"/>
    <tableColumn id="14" name="Driver"/>
    <tableColumn id="15" name="Unit #"/>
    <tableColumn id="16" name="Trailer #"/>
    <tableColumn id="17" name="Leg Miles"/>
    <tableColumn id="18" name="Reference / PO"/>
    <tableColumn id="19" name="Actual Arrival"/>
    <tableColumn id="20" name="Actual Departure"/>
    <tableColumn id="21" name="Notes"/>
    <tableColumn id="22" name="Scheduled Start"/>
    <tableColumn id="23" name="Scheduled End"/>
    <tableColumn id="24" name="Schedule Alert"/>
    <tableColumn id="25" name="On-Time Result"/>
    <tableColumn id="26" name="Minutes After Window"/>
    <tableColumn id="27" name="Dwell Minutes"/>
    <tableColumn id="28" name="Billable Detention Hours"/>
    <tableColumn id="29" name="Est. Detention Charge"/>
    <tableColumn id="30" name="Data Check"/>
    <tableColumn id="31" name="Dashboard Sort Ke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23B52"/>
    <outlinePr summaryBelow="1" summaryRight="1"/>
    <pageSetUpPr fitToPage="1"/>
  </sheetPr>
  <dimension ref="A1:Z10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22" customWidth="1" min="3" max="3"/>
    <col width="25" customWidth="1" min="4" max="4"/>
    <col width="20" customWidth="1" min="5" max="5"/>
    <col width="18" customWidth="1" min="6" max="6"/>
    <col width="15" customWidth="1" min="7" max="7"/>
    <col width="18" customWidth="1" min="8" max="8"/>
    <col hidden="1" width="13" customWidth="1" min="26" max="26"/>
  </cols>
  <sheetData>
    <row r="1" ht="28" customHeight="1">
      <c r="A1" s="1" t="inlineStr">
        <is>
          <t>Pickup and Delivery Appointment Schedule</t>
        </is>
      </c>
      <c r="B1" s="38" t="n"/>
      <c r="C1" s="38" t="n"/>
      <c r="D1" s="38" t="n"/>
      <c r="E1" s="38" t="n"/>
      <c r="F1" s="38" t="n"/>
      <c r="G1" s="38" t="n"/>
      <c r="H1" s="39" t="n"/>
    </row>
    <row r="2" ht="22" customHeight="1">
      <c r="A2" s="2" t="inlineStr">
        <is>
          <t>Update the Schedule As Of value on the Settings sheet before reviewing current alerts.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Schedule As Of</t>
        </is>
      </c>
      <c r="B3" s="4">
        <f>'Settings'!$B$3</f>
        <v/>
      </c>
      <c r="D3" s="3" t="inlineStr">
        <is>
          <t>Schedule Time Zone</t>
        </is>
      </c>
      <c r="E3" s="5">
        <f>'Settings'!$B$4</f>
        <v/>
      </c>
    </row>
    <row r="4"/>
    <row r="5">
      <c r="A5" s="6" t="inlineStr">
        <is>
          <t>Active Appointments</t>
        </is>
      </c>
      <c r="B5" s="7">
        <f>COUNTIFS('Appointments'!$A$5:$A$104,"&lt;&gt;",'Appointments'!$D$5:$D$104,"&lt;&gt;Completed",'Appointments'!$D$5:$D$104,"&lt;&gt;Canceled")</f>
        <v/>
      </c>
      <c r="C5" s="6" t="inlineStr">
        <is>
          <t>Pickups Today</t>
        </is>
      </c>
      <c r="D5" s="7">
        <f>COUNTIFS('Appointments'!$J$5:$J$104,INT('Settings'!$B$3),'Appointments'!$C$5:$C$104,"Pickup",'Appointments'!$D$5:$D$104,"&lt;&gt;Canceled")</f>
        <v/>
      </c>
      <c r="E5" s="6" t="inlineStr">
        <is>
          <t>Deliveries Today</t>
        </is>
      </c>
      <c r="F5" s="7">
        <f>COUNTIFS('Appointments'!$J$5:$J$104,INT('Settings'!$B$3),'Appointments'!$C$5:$C$104,"Delivery",'Appointments'!$D$5:$D$104,"&lt;&gt;Canceled")</f>
        <v/>
      </c>
      <c r="G5" s="6" t="inlineStr">
        <is>
          <t>Late / Not Arrived</t>
        </is>
      </c>
      <c r="H5" s="7">
        <f>COUNTIF('Appointments'!$X$5:$X$104,"Late")</f>
        <v/>
      </c>
    </row>
    <row r="6"/>
    <row r="7">
      <c r="A7" s="6" t="inlineStr">
        <is>
          <t>Due Soon</t>
        </is>
      </c>
      <c r="B7" s="7">
        <f>COUNTIF('Appointments'!$X$5:$X$104,"Due Soon")</f>
        <v/>
      </c>
      <c r="C7" s="6" t="inlineStr">
        <is>
          <t>At Stop</t>
        </is>
      </c>
      <c r="D7" s="7">
        <f>COUNTIF('Appointments'!$X$5:$X$104,"At Stop")</f>
        <v/>
      </c>
      <c r="E7" s="6" t="inlineStr">
        <is>
          <t>Completed Today</t>
        </is>
      </c>
      <c r="F7" s="7">
        <f>COUNTIFS('Appointments'!$D$5:$D$104,"Completed",'Appointments'!$T$5:$T$104,"&gt;="&amp;INT('Settings'!$B$3),'Appointments'!$T$5:$T$104,"&lt;"&amp;INT('Settings'!$B$3)+1)</f>
        <v/>
      </c>
      <c r="G7" s="6" t="inlineStr">
        <is>
          <t>Data Exceptions</t>
        </is>
      </c>
      <c r="H7" s="7">
        <f>COUNTIFS('Appointments'!$A$5:$A$104,"&lt;&gt;",'Appointments'!$AD$5:$AD$104,"&lt;&gt;OK")</f>
        <v/>
      </c>
    </row>
    <row r="8"/>
    <row r="9">
      <c r="A9" s="6" t="inlineStr">
        <is>
          <t>Planned Miles in Lookahead</t>
        </is>
      </c>
      <c r="B9" s="8">
        <f>IFERROR(SUMIFS('Appointments'!$Q$5:$Q$104,'Appointments'!$V$5:$V$104,"&gt;="&amp;'Settings'!$B$3,'Appointments'!$V$5:$V$104,"&lt;"&amp;'Settings'!$B$3+'Settings'!$B$10,'Appointments'!$D$5:$D$104,"&lt;&gt;Canceled"),0)</f>
        <v/>
      </c>
      <c r="C9" s="6" t="inlineStr">
        <is>
          <t>Estimated Detention Charges</t>
        </is>
      </c>
      <c r="D9" s="9">
        <f>IFERROR(SUM('Appointments'!$AC$5:$AC$104),0)</f>
        <v/>
      </c>
      <c r="E9" s="6" t="inlineStr">
        <is>
          <t>Arrival On-Time %</t>
        </is>
      </c>
      <c r="F9" s="10">
        <f>IFERROR(COUNTIF('Appointments'!$Y$5:$Y$104,"On Time")/(COUNTIF('Appointments'!$Y$5:$Y$104,"On Time")+COUNTIF('Appointments'!$Y$5:$Y$104,"Late")+COUNTIF('Appointments'!$Y$5:$Y$104,"Early")),0)</f>
        <v/>
      </c>
      <c r="G9" s="6" t="inlineStr">
        <is>
          <t>Miles Today</t>
        </is>
      </c>
      <c r="H9" s="8">
        <f>IFERROR(SUMIFS('Appointments'!$Q$5:$Q$104,'Appointments'!$J$5:$J$104,INT('Settings'!$B$3),'Appointments'!$D$5:$D$104,"&lt;&gt;Canceled"),0)</f>
        <v/>
      </c>
    </row>
    <row r="10"/>
    <row r="11" ht="22" customHeight="1">
      <c r="A11" s="11" t="inlineStr">
        <is>
          <t>Active Schedule — Earliest First</t>
        </is>
      </c>
      <c r="B11" s="11" t="n"/>
      <c r="C11" s="11" t="n"/>
      <c r="D11" s="11" t="n"/>
      <c r="E11" s="11" t="n"/>
      <c r="F11" s="11" t="n"/>
      <c r="G11" s="11" t="n"/>
      <c r="H11" s="11" t="n"/>
    </row>
    <row r="12">
      <c r="A12" s="6" t="inlineStr">
        <is>
          <t>Appointment ID</t>
        </is>
      </c>
      <c r="B12" s="6" t="inlineStr">
        <is>
          <t>Stop Type</t>
        </is>
      </c>
      <c r="C12" s="6" t="inlineStr">
        <is>
          <t>Scheduled Start</t>
        </is>
      </c>
      <c r="D12" s="6" t="inlineStr">
        <is>
          <t>Facility</t>
        </is>
      </c>
      <c r="E12" s="6" t="inlineStr">
        <is>
          <t>City / State</t>
        </is>
      </c>
      <c r="F12" s="6" t="inlineStr">
        <is>
          <t>Driver</t>
        </is>
      </c>
      <c r="G12" s="6" t="inlineStr">
        <is>
          <t>Status</t>
        </is>
      </c>
      <c r="H12" s="6" t="inlineStr">
        <is>
          <t>Schedule Alert</t>
        </is>
      </c>
    </row>
    <row r="13">
      <c r="A13" s="12">
        <f>IF($Z13="","",IFERROR(INDEX('Appointments'!$A$5:$A$104,MATCH($Z13,'Appointments'!$AE$5:$AE$104,0)),""))</f>
        <v/>
      </c>
      <c r="B13" s="12">
        <f>IF($Z13="","",IFERROR(INDEX('Appointments'!$C$5:$C$104,MATCH($Z13,'Appointments'!$AE$5:$AE$104,0)),""))</f>
        <v/>
      </c>
      <c r="C13" s="13">
        <f>IF($Z13="","",IFERROR(INDEX('Appointments'!$V$5:$V$104,MATCH($Z13,'Appointments'!$AE$5:$AE$104,0)),""))</f>
        <v/>
      </c>
      <c r="D13" s="12">
        <f>IF($Z13="","",IFERROR(INDEX('Appointments'!$G$5:$G$104,MATCH($Z13,'Appointments'!$AE$5:$AE$104,0)),""))</f>
        <v/>
      </c>
      <c r="E13" s="12">
        <f>IF($Z13="","",IFERROR(INDEX('Appointments'!$H$5:$H$104,MATCH($Z13,'Appointments'!$AE$5:$AE$104,0))&amp;", "&amp;INDEX('Appointments'!$I$5:$I$104,MATCH($Z13,'Appointments'!$AE$5:$AE$104,0)),""))</f>
        <v/>
      </c>
      <c r="F13" s="12">
        <f>IF($Z13="","",IFERROR(INDEX('Appointments'!$N$5:$N$104,MATCH($Z13,'Appointments'!$AE$5:$AE$104,0)),""))</f>
        <v/>
      </c>
      <c r="G13" s="12">
        <f>IF($Z13="","",IFERROR(INDEX('Appointments'!$D$5:$D$104,MATCH($Z13,'Appointments'!$AE$5:$AE$104,0)),""))</f>
        <v/>
      </c>
      <c r="H13" s="12">
        <f>IF($Z13="","",IFERROR(INDEX('Appointments'!$X$5:$X$104,MATCH($Z13,'Appointments'!$AE$5:$AE$104,0)),""))</f>
        <v/>
      </c>
      <c r="Z13">
        <f>IFERROR(AGGREGATE(15,6,'Appointments'!$AE$5:$AE$104/('Appointments'!$AE$5:$AE$104&lt;&gt;""),ROWS($Z$13:Z13)),"")</f>
        <v/>
      </c>
    </row>
    <row r="14">
      <c r="A14" s="12">
        <f>IF($Z14="","",IFERROR(INDEX('Appointments'!$A$5:$A$104,MATCH($Z14,'Appointments'!$AE$5:$AE$104,0)),""))</f>
        <v/>
      </c>
      <c r="B14" s="12">
        <f>IF($Z14="","",IFERROR(INDEX('Appointments'!$C$5:$C$104,MATCH($Z14,'Appointments'!$AE$5:$AE$104,0)),""))</f>
        <v/>
      </c>
      <c r="C14" s="13">
        <f>IF($Z14="","",IFERROR(INDEX('Appointments'!$V$5:$V$104,MATCH($Z14,'Appointments'!$AE$5:$AE$104,0)),""))</f>
        <v/>
      </c>
      <c r="D14" s="12">
        <f>IF($Z14="","",IFERROR(INDEX('Appointments'!$G$5:$G$104,MATCH($Z14,'Appointments'!$AE$5:$AE$104,0)),""))</f>
        <v/>
      </c>
      <c r="E14" s="12">
        <f>IF($Z14="","",IFERROR(INDEX('Appointments'!$H$5:$H$104,MATCH($Z14,'Appointments'!$AE$5:$AE$104,0))&amp;", "&amp;INDEX('Appointments'!$I$5:$I$104,MATCH($Z14,'Appointments'!$AE$5:$AE$104,0)),""))</f>
        <v/>
      </c>
      <c r="F14" s="12">
        <f>IF($Z14="","",IFERROR(INDEX('Appointments'!$N$5:$N$104,MATCH($Z14,'Appointments'!$AE$5:$AE$104,0)),""))</f>
        <v/>
      </c>
      <c r="G14" s="12">
        <f>IF($Z14="","",IFERROR(INDEX('Appointments'!$D$5:$D$104,MATCH($Z14,'Appointments'!$AE$5:$AE$104,0)),""))</f>
        <v/>
      </c>
      <c r="H14" s="12">
        <f>IF($Z14="","",IFERROR(INDEX('Appointments'!$X$5:$X$104,MATCH($Z14,'Appointments'!$AE$5:$AE$104,0)),""))</f>
        <v/>
      </c>
      <c r="Z14">
        <f>IFERROR(AGGREGATE(15,6,'Appointments'!$AE$5:$AE$104/('Appointments'!$AE$5:$AE$104&lt;&gt;""),ROWS($Z$13:Z14)),"")</f>
        <v/>
      </c>
    </row>
    <row r="15">
      <c r="A15" s="12">
        <f>IF($Z15="","",IFERROR(INDEX('Appointments'!$A$5:$A$104,MATCH($Z15,'Appointments'!$AE$5:$AE$104,0)),""))</f>
        <v/>
      </c>
      <c r="B15" s="12">
        <f>IF($Z15="","",IFERROR(INDEX('Appointments'!$C$5:$C$104,MATCH($Z15,'Appointments'!$AE$5:$AE$104,0)),""))</f>
        <v/>
      </c>
      <c r="C15" s="13">
        <f>IF($Z15="","",IFERROR(INDEX('Appointments'!$V$5:$V$104,MATCH($Z15,'Appointments'!$AE$5:$AE$104,0)),""))</f>
        <v/>
      </c>
      <c r="D15" s="12">
        <f>IF($Z15="","",IFERROR(INDEX('Appointments'!$G$5:$G$104,MATCH($Z15,'Appointments'!$AE$5:$AE$104,0)),""))</f>
        <v/>
      </c>
      <c r="E15" s="12">
        <f>IF($Z15="","",IFERROR(INDEX('Appointments'!$H$5:$H$104,MATCH($Z15,'Appointments'!$AE$5:$AE$104,0))&amp;", "&amp;INDEX('Appointments'!$I$5:$I$104,MATCH($Z15,'Appointments'!$AE$5:$AE$104,0)),""))</f>
        <v/>
      </c>
      <c r="F15" s="12">
        <f>IF($Z15="","",IFERROR(INDEX('Appointments'!$N$5:$N$104,MATCH($Z15,'Appointments'!$AE$5:$AE$104,0)),""))</f>
        <v/>
      </c>
      <c r="G15" s="12">
        <f>IF($Z15="","",IFERROR(INDEX('Appointments'!$D$5:$D$104,MATCH($Z15,'Appointments'!$AE$5:$AE$104,0)),""))</f>
        <v/>
      </c>
      <c r="H15" s="12">
        <f>IF($Z15="","",IFERROR(INDEX('Appointments'!$X$5:$X$104,MATCH($Z15,'Appointments'!$AE$5:$AE$104,0)),""))</f>
        <v/>
      </c>
      <c r="Z15">
        <f>IFERROR(AGGREGATE(15,6,'Appointments'!$AE$5:$AE$104/('Appointments'!$AE$5:$AE$104&lt;&gt;""),ROWS($Z$13:Z15)),"")</f>
        <v/>
      </c>
    </row>
    <row r="16">
      <c r="A16" s="12">
        <f>IF($Z16="","",IFERROR(INDEX('Appointments'!$A$5:$A$104,MATCH($Z16,'Appointments'!$AE$5:$AE$104,0)),""))</f>
        <v/>
      </c>
      <c r="B16" s="12">
        <f>IF($Z16="","",IFERROR(INDEX('Appointments'!$C$5:$C$104,MATCH($Z16,'Appointments'!$AE$5:$AE$104,0)),""))</f>
        <v/>
      </c>
      <c r="C16" s="13">
        <f>IF($Z16="","",IFERROR(INDEX('Appointments'!$V$5:$V$104,MATCH($Z16,'Appointments'!$AE$5:$AE$104,0)),""))</f>
        <v/>
      </c>
      <c r="D16" s="12">
        <f>IF($Z16="","",IFERROR(INDEX('Appointments'!$G$5:$G$104,MATCH($Z16,'Appointments'!$AE$5:$AE$104,0)),""))</f>
        <v/>
      </c>
      <c r="E16" s="12">
        <f>IF($Z16="","",IFERROR(INDEX('Appointments'!$H$5:$H$104,MATCH($Z16,'Appointments'!$AE$5:$AE$104,0))&amp;", "&amp;INDEX('Appointments'!$I$5:$I$104,MATCH($Z16,'Appointments'!$AE$5:$AE$104,0)),""))</f>
        <v/>
      </c>
      <c r="F16" s="12">
        <f>IF($Z16="","",IFERROR(INDEX('Appointments'!$N$5:$N$104,MATCH($Z16,'Appointments'!$AE$5:$AE$104,0)),""))</f>
        <v/>
      </c>
      <c r="G16" s="12">
        <f>IF($Z16="","",IFERROR(INDEX('Appointments'!$D$5:$D$104,MATCH($Z16,'Appointments'!$AE$5:$AE$104,0)),""))</f>
        <v/>
      </c>
      <c r="H16" s="12">
        <f>IF($Z16="","",IFERROR(INDEX('Appointments'!$X$5:$X$104,MATCH($Z16,'Appointments'!$AE$5:$AE$104,0)),""))</f>
        <v/>
      </c>
      <c r="Z16">
        <f>IFERROR(AGGREGATE(15,6,'Appointments'!$AE$5:$AE$104/('Appointments'!$AE$5:$AE$104&lt;&gt;""),ROWS($Z$13:Z16)),"")</f>
        <v/>
      </c>
    </row>
    <row r="17">
      <c r="A17" s="12">
        <f>IF($Z17="","",IFERROR(INDEX('Appointments'!$A$5:$A$104,MATCH($Z17,'Appointments'!$AE$5:$AE$104,0)),""))</f>
        <v/>
      </c>
      <c r="B17" s="12">
        <f>IF($Z17="","",IFERROR(INDEX('Appointments'!$C$5:$C$104,MATCH($Z17,'Appointments'!$AE$5:$AE$104,0)),""))</f>
        <v/>
      </c>
      <c r="C17" s="13">
        <f>IF($Z17="","",IFERROR(INDEX('Appointments'!$V$5:$V$104,MATCH($Z17,'Appointments'!$AE$5:$AE$104,0)),""))</f>
        <v/>
      </c>
      <c r="D17" s="12">
        <f>IF($Z17="","",IFERROR(INDEX('Appointments'!$G$5:$G$104,MATCH($Z17,'Appointments'!$AE$5:$AE$104,0)),""))</f>
        <v/>
      </c>
      <c r="E17" s="12">
        <f>IF($Z17="","",IFERROR(INDEX('Appointments'!$H$5:$H$104,MATCH($Z17,'Appointments'!$AE$5:$AE$104,0))&amp;", "&amp;INDEX('Appointments'!$I$5:$I$104,MATCH($Z17,'Appointments'!$AE$5:$AE$104,0)),""))</f>
        <v/>
      </c>
      <c r="F17" s="12">
        <f>IF($Z17="","",IFERROR(INDEX('Appointments'!$N$5:$N$104,MATCH($Z17,'Appointments'!$AE$5:$AE$104,0)),""))</f>
        <v/>
      </c>
      <c r="G17" s="12">
        <f>IF($Z17="","",IFERROR(INDEX('Appointments'!$D$5:$D$104,MATCH($Z17,'Appointments'!$AE$5:$AE$104,0)),""))</f>
        <v/>
      </c>
      <c r="H17" s="12">
        <f>IF($Z17="","",IFERROR(INDEX('Appointments'!$X$5:$X$104,MATCH($Z17,'Appointments'!$AE$5:$AE$104,0)),""))</f>
        <v/>
      </c>
      <c r="Z17">
        <f>IFERROR(AGGREGATE(15,6,'Appointments'!$AE$5:$AE$104/('Appointments'!$AE$5:$AE$104&lt;&gt;""),ROWS($Z$13:Z17)),"")</f>
        <v/>
      </c>
    </row>
    <row r="18">
      <c r="A18" s="12">
        <f>IF($Z18="","",IFERROR(INDEX('Appointments'!$A$5:$A$104,MATCH($Z18,'Appointments'!$AE$5:$AE$104,0)),""))</f>
        <v/>
      </c>
      <c r="B18" s="12">
        <f>IF($Z18="","",IFERROR(INDEX('Appointments'!$C$5:$C$104,MATCH($Z18,'Appointments'!$AE$5:$AE$104,0)),""))</f>
        <v/>
      </c>
      <c r="C18" s="13">
        <f>IF($Z18="","",IFERROR(INDEX('Appointments'!$V$5:$V$104,MATCH($Z18,'Appointments'!$AE$5:$AE$104,0)),""))</f>
        <v/>
      </c>
      <c r="D18" s="12">
        <f>IF($Z18="","",IFERROR(INDEX('Appointments'!$G$5:$G$104,MATCH($Z18,'Appointments'!$AE$5:$AE$104,0)),""))</f>
        <v/>
      </c>
      <c r="E18" s="12">
        <f>IF($Z18="","",IFERROR(INDEX('Appointments'!$H$5:$H$104,MATCH($Z18,'Appointments'!$AE$5:$AE$104,0))&amp;", "&amp;INDEX('Appointments'!$I$5:$I$104,MATCH($Z18,'Appointments'!$AE$5:$AE$104,0)),""))</f>
        <v/>
      </c>
      <c r="F18" s="12">
        <f>IF($Z18="","",IFERROR(INDEX('Appointments'!$N$5:$N$104,MATCH($Z18,'Appointments'!$AE$5:$AE$104,0)),""))</f>
        <v/>
      </c>
      <c r="G18" s="12">
        <f>IF($Z18="","",IFERROR(INDEX('Appointments'!$D$5:$D$104,MATCH($Z18,'Appointments'!$AE$5:$AE$104,0)),""))</f>
        <v/>
      </c>
      <c r="H18" s="12">
        <f>IF($Z18="","",IFERROR(INDEX('Appointments'!$X$5:$X$104,MATCH($Z18,'Appointments'!$AE$5:$AE$104,0)),""))</f>
        <v/>
      </c>
      <c r="Z18">
        <f>IFERROR(AGGREGATE(15,6,'Appointments'!$AE$5:$AE$104/('Appointments'!$AE$5:$AE$104&lt;&gt;""),ROWS($Z$13:Z18)),"")</f>
        <v/>
      </c>
    </row>
    <row r="19">
      <c r="A19" s="12">
        <f>IF($Z19="","",IFERROR(INDEX('Appointments'!$A$5:$A$104,MATCH($Z19,'Appointments'!$AE$5:$AE$104,0)),""))</f>
        <v/>
      </c>
      <c r="B19" s="12">
        <f>IF($Z19="","",IFERROR(INDEX('Appointments'!$C$5:$C$104,MATCH($Z19,'Appointments'!$AE$5:$AE$104,0)),""))</f>
        <v/>
      </c>
      <c r="C19" s="13">
        <f>IF($Z19="","",IFERROR(INDEX('Appointments'!$V$5:$V$104,MATCH($Z19,'Appointments'!$AE$5:$AE$104,0)),""))</f>
        <v/>
      </c>
      <c r="D19" s="12">
        <f>IF($Z19="","",IFERROR(INDEX('Appointments'!$G$5:$G$104,MATCH($Z19,'Appointments'!$AE$5:$AE$104,0)),""))</f>
        <v/>
      </c>
      <c r="E19" s="12">
        <f>IF($Z19="","",IFERROR(INDEX('Appointments'!$H$5:$H$104,MATCH($Z19,'Appointments'!$AE$5:$AE$104,0))&amp;", "&amp;INDEX('Appointments'!$I$5:$I$104,MATCH($Z19,'Appointments'!$AE$5:$AE$104,0)),""))</f>
        <v/>
      </c>
      <c r="F19" s="12">
        <f>IF($Z19="","",IFERROR(INDEX('Appointments'!$N$5:$N$104,MATCH($Z19,'Appointments'!$AE$5:$AE$104,0)),""))</f>
        <v/>
      </c>
      <c r="G19" s="12">
        <f>IF($Z19="","",IFERROR(INDEX('Appointments'!$D$5:$D$104,MATCH($Z19,'Appointments'!$AE$5:$AE$104,0)),""))</f>
        <v/>
      </c>
      <c r="H19" s="12">
        <f>IF($Z19="","",IFERROR(INDEX('Appointments'!$X$5:$X$104,MATCH($Z19,'Appointments'!$AE$5:$AE$104,0)),""))</f>
        <v/>
      </c>
      <c r="Z19">
        <f>IFERROR(AGGREGATE(15,6,'Appointments'!$AE$5:$AE$104/('Appointments'!$AE$5:$AE$104&lt;&gt;""),ROWS($Z$13:Z19)),"")</f>
        <v/>
      </c>
    </row>
    <row r="20">
      <c r="A20" s="12">
        <f>IF($Z20="","",IFERROR(INDEX('Appointments'!$A$5:$A$104,MATCH($Z20,'Appointments'!$AE$5:$AE$104,0)),""))</f>
        <v/>
      </c>
      <c r="B20" s="12">
        <f>IF($Z20="","",IFERROR(INDEX('Appointments'!$C$5:$C$104,MATCH($Z20,'Appointments'!$AE$5:$AE$104,0)),""))</f>
        <v/>
      </c>
      <c r="C20" s="13">
        <f>IF($Z20="","",IFERROR(INDEX('Appointments'!$V$5:$V$104,MATCH($Z20,'Appointments'!$AE$5:$AE$104,0)),""))</f>
        <v/>
      </c>
      <c r="D20" s="12">
        <f>IF($Z20="","",IFERROR(INDEX('Appointments'!$G$5:$G$104,MATCH($Z20,'Appointments'!$AE$5:$AE$104,0)),""))</f>
        <v/>
      </c>
      <c r="E20" s="12">
        <f>IF($Z20="","",IFERROR(INDEX('Appointments'!$H$5:$H$104,MATCH($Z20,'Appointments'!$AE$5:$AE$104,0))&amp;", "&amp;INDEX('Appointments'!$I$5:$I$104,MATCH($Z20,'Appointments'!$AE$5:$AE$104,0)),""))</f>
        <v/>
      </c>
      <c r="F20" s="12">
        <f>IF($Z20="","",IFERROR(INDEX('Appointments'!$N$5:$N$104,MATCH($Z20,'Appointments'!$AE$5:$AE$104,0)),""))</f>
        <v/>
      </c>
      <c r="G20" s="12">
        <f>IF($Z20="","",IFERROR(INDEX('Appointments'!$D$5:$D$104,MATCH($Z20,'Appointments'!$AE$5:$AE$104,0)),""))</f>
        <v/>
      </c>
      <c r="H20" s="12">
        <f>IF($Z20="","",IFERROR(INDEX('Appointments'!$X$5:$X$104,MATCH($Z20,'Appointments'!$AE$5:$AE$104,0)),""))</f>
        <v/>
      </c>
      <c r="Z20">
        <f>IFERROR(AGGREGATE(15,6,'Appointments'!$AE$5:$AE$104/('Appointments'!$AE$5:$AE$104&lt;&gt;""),ROWS($Z$13:Z20)),"")</f>
        <v/>
      </c>
    </row>
    <row r="21">
      <c r="A21" s="12">
        <f>IF($Z21="","",IFERROR(INDEX('Appointments'!$A$5:$A$104,MATCH($Z21,'Appointments'!$AE$5:$AE$104,0)),""))</f>
        <v/>
      </c>
      <c r="B21" s="12">
        <f>IF($Z21="","",IFERROR(INDEX('Appointments'!$C$5:$C$104,MATCH($Z21,'Appointments'!$AE$5:$AE$104,0)),""))</f>
        <v/>
      </c>
      <c r="C21" s="13">
        <f>IF($Z21="","",IFERROR(INDEX('Appointments'!$V$5:$V$104,MATCH($Z21,'Appointments'!$AE$5:$AE$104,0)),""))</f>
        <v/>
      </c>
      <c r="D21" s="12">
        <f>IF($Z21="","",IFERROR(INDEX('Appointments'!$G$5:$G$104,MATCH($Z21,'Appointments'!$AE$5:$AE$104,0)),""))</f>
        <v/>
      </c>
      <c r="E21" s="12">
        <f>IF($Z21="","",IFERROR(INDEX('Appointments'!$H$5:$H$104,MATCH($Z21,'Appointments'!$AE$5:$AE$104,0))&amp;", "&amp;INDEX('Appointments'!$I$5:$I$104,MATCH($Z21,'Appointments'!$AE$5:$AE$104,0)),""))</f>
        <v/>
      </c>
      <c r="F21" s="12">
        <f>IF($Z21="","",IFERROR(INDEX('Appointments'!$N$5:$N$104,MATCH($Z21,'Appointments'!$AE$5:$AE$104,0)),""))</f>
        <v/>
      </c>
      <c r="G21" s="12">
        <f>IF($Z21="","",IFERROR(INDEX('Appointments'!$D$5:$D$104,MATCH($Z21,'Appointments'!$AE$5:$AE$104,0)),""))</f>
        <v/>
      </c>
      <c r="H21" s="12">
        <f>IF($Z21="","",IFERROR(INDEX('Appointments'!$X$5:$X$104,MATCH($Z21,'Appointments'!$AE$5:$AE$104,0)),""))</f>
        <v/>
      </c>
      <c r="Z21">
        <f>IFERROR(AGGREGATE(15,6,'Appointments'!$AE$5:$AE$104/('Appointments'!$AE$5:$AE$104&lt;&gt;""),ROWS($Z$13:Z21)),"")</f>
        <v/>
      </c>
    </row>
    <row r="22">
      <c r="A22" s="12">
        <f>IF($Z22="","",IFERROR(INDEX('Appointments'!$A$5:$A$104,MATCH($Z22,'Appointments'!$AE$5:$AE$104,0)),""))</f>
        <v/>
      </c>
      <c r="B22" s="12">
        <f>IF($Z22="","",IFERROR(INDEX('Appointments'!$C$5:$C$104,MATCH($Z22,'Appointments'!$AE$5:$AE$104,0)),""))</f>
        <v/>
      </c>
      <c r="C22" s="13">
        <f>IF($Z22="","",IFERROR(INDEX('Appointments'!$V$5:$V$104,MATCH($Z22,'Appointments'!$AE$5:$AE$104,0)),""))</f>
        <v/>
      </c>
      <c r="D22" s="12">
        <f>IF($Z22="","",IFERROR(INDEX('Appointments'!$G$5:$G$104,MATCH($Z22,'Appointments'!$AE$5:$AE$104,0)),""))</f>
        <v/>
      </c>
      <c r="E22" s="12">
        <f>IF($Z22="","",IFERROR(INDEX('Appointments'!$H$5:$H$104,MATCH($Z22,'Appointments'!$AE$5:$AE$104,0))&amp;", "&amp;INDEX('Appointments'!$I$5:$I$104,MATCH($Z22,'Appointments'!$AE$5:$AE$104,0)),""))</f>
        <v/>
      </c>
      <c r="F22" s="12">
        <f>IF($Z22="","",IFERROR(INDEX('Appointments'!$N$5:$N$104,MATCH($Z22,'Appointments'!$AE$5:$AE$104,0)),""))</f>
        <v/>
      </c>
      <c r="G22" s="12">
        <f>IF($Z22="","",IFERROR(INDEX('Appointments'!$D$5:$D$104,MATCH($Z22,'Appointments'!$AE$5:$AE$104,0)),""))</f>
        <v/>
      </c>
      <c r="H22" s="12">
        <f>IF($Z22="","",IFERROR(INDEX('Appointments'!$X$5:$X$104,MATCH($Z22,'Appointments'!$AE$5:$AE$104,0)),""))</f>
        <v/>
      </c>
      <c r="Z22">
        <f>IFERROR(AGGREGATE(15,6,'Appointments'!$AE$5:$AE$104/('Appointments'!$AE$5:$AE$104&lt;&gt;""),ROWS($Z$13:Z22)),"")</f>
        <v/>
      </c>
    </row>
    <row r="23">
      <c r="F23">
        <f>""</f>
        <v/>
      </c>
      <c r="G23">
        <f>""</f>
        <v/>
      </c>
      <c r="H23">
        <f>""</f>
        <v/>
      </c>
      <c r="Z23">
        <f>""</f>
        <v/>
      </c>
    </row>
    <row r="24">
      <c r="F24">
        <f>""</f>
        <v/>
      </c>
      <c r="G24">
        <f>""</f>
        <v/>
      </c>
      <c r="H24">
        <f>""</f>
        <v/>
      </c>
      <c r="Z24">
        <f>""</f>
        <v/>
      </c>
    </row>
    <row r="25">
      <c r="A25" s="11" t="inlineStr">
        <is>
          <t>7-Day Appointment Outlook</t>
        </is>
      </c>
      <c r="B25" s="11" t="n"/>
      <c r="C25" s="11" t="n"/>
      <c r="D25" s="11" t="n"/>
      <c r="E25" s="11" t="n"/>
      <c r="F25">
        <f>""</f>
        <v/>
      </c>
      <c r="G25">
        <f>""</f>
        <v/>
      </c>
      <c r="H25">
        <f>""</f>
        <v/>
      </c>
      <c r="Z25">
        <f>""</f>
        <v/>
      </c>
    </row>
    <row r="26">
      <c r="A26" s="6" t="inlineStr">
        <is>
          <t>Date</t>
        </is>
      </c>
      <c r="B26" s="6" t="inlineStr">
        <is>
          <t>Pickups</t>
        </is>
      </c>
      <c r="C26" s="6" t="inlineStr">
        <is>
          <t>Deliveries</t>
        </is>
      </c>
      <c r="D26" s="6" t="inlineStr">
        <is>
          <t>Total Stops</t>
        </is>
      </c>
      <c r="E26" s="6" t="inlineStr">
        <is>
          <t>Planned Miles</t>
        </is>
      </c>
      <c r="F26">
        <f>""</f>
        <v/>
      </c>
      <c r="G26">
        <f>""</f>
        <v/>
      </c>
      <c r="H26">
        <f>""</f>
        <v/>
      </c>
      <c r="Z26">
        <f>""</f>
        <v/>
      </c>
    </row>
    <row r="27">
      <c r="A27" s="14">
        <f>INT('Settings'!$B$3)+ROWS($A$27:A27)-1</f>
        <v/>
      </c>
      <c r="B27" s="15">
        <f>COUNTIFS('Appointments'!$J$5:$J$104,$A27,'Appointments'!$C$5:$C$104,"Pickup",'Appointments'!$D$5:$D$104,"&lt;&gt;Canceled")</f>
        <v/>
      </c>
      <c r="C27" s="15">
        <f>COUNTIFS('Appointments'!$J$5:$J$104,$A27,'Appointments'!$C$5:$C$104,"Delivery",'Appointments'!$D$5:$D$104,"&lt;&gt;Canceled")</f>
        <v/>
      </c>
      <c r="D27" s="15">
        <f>B27+C27</f>
        <v/>
      </c>
      <c r="E27" s="16">
        <f>IFERROR(SUMIFS('Appointments'!$Q$5:$Q$104,'Appointments'!$J$5:$J$104,$A27,'Appointments'!$D$5:$D$104,"&lt;&gt;Canceled"),0)</f>
        <v/>
      </c>
      <c r="F27">
        <f>""</f>
        <v/>
      </c>
      <c r="G27">
        <f>""</f>
        <v/>
      </c>
      <c r="H27">
        <f>""</f>
        <v/>
      </c>
      <c r="Z27">
        <f>""</f>
        <v/>
      </c>
    </row>
    <row r="28">
      <c r="A28" s="14">
        <f>INT('Settings'!$B$3)+ROWS($A$27:A28)-1</f>
        <v/>
      </c>
      <c r="B28" s="15">
        <f>COUNTIFS('Appointments'!$J$5:$J$104,$A28,'Appointments'!$C$5:$C$104,"Pickup",'Appointments'!$D$5:$D$104,"&lt;&gt;Canceled")</f>
        <v/>
      </c>
      <c r="C28" s="15">
        <f>COUNTIFS('Appointments'!$J$5:$J$104,$A28,'Appointments'!$C$5:$C$104,"Delivery",'Appointments'!$D$5:$D$104,"&lt;&gt;Canceled")</f>
        <v/>
      </c>
      <c r="D28" s="15">
        <f>B28+C28</f>
        <v/>
      </c>
      <c r="E28" s="16">
        <f>IFERROR(SUMIFS('Appointments'!$Q$5:$Q$104,'Appointments'!$J$5:$J$104,$A28,'Appointments'!$D$5:$D$104,"&lt;&gt;Canceled"),0)</f>
        <v/>
      </c>
      <c r="F28">
        <f>""</f>
        <v/>
      </c>
      <c r="G28">
        <f>""</f>
        <v/>
      </c>
      <c r="H28">
        <f>""</f>
        <v/>
      </c>
      <c r="Z28">
        <f>""</f>
        <v/>
      </c>
    </row>
    <row r="29">
      <c r="A29" s="14">
        <f>INT('Settings'!$B$3)+ROWS($A$27:A29)-1</f>
        <v/>
      </c>
      <c r="B29" s="15">
        <f>COUNTIFS('Appointments'!$J$5:$J$104,$A29,'Appointments'!$C$5:$C$104,"Pickup",'Appointments'!$D$5:$D$104,"&lt;&gt;Canceled")</f>
        <v/>
      </c>
      <c r="C29" s="15">
        <f>COUNTIFS('Appointments'!$J$5:$J$104,$A29,'Appointments'!$C$5:$C$104,"Delivery",'Appointments'!$D$5:$D$104,"&lt;&gt;Canceled")</f>
        <v/>
      </c>
      <c r="D29" s="15">
        <f>B29+C29</f>
        <v/>
      </c>
      <c r="E29" s="16">
        <f>IFERROR(SUMIFS('Appointments'!$Q$5:$Q$104,'Appointments'!$J$5:$J$104,$A29,'Appointments'!$D$5:$D$104,"&lt;&gt;Canceled"),0)</f>
        <v/>
      </c>
      <c r="F29">
        <f>""</f>
        <v/>
      </c>
      <c r="G29">
        <f>""</f>
        <v/>
      </c>
      <c r="H29">
        <f>""</f>
        <v/>
      </c>
      <c r="Z29">
        <f>""</f>
        <v/>
      </c>
    </row>
    <row r="30">
      <c r="A30" s="14">
        <f>INT('Settings'!$B$3)+ROWS($A$27:A30)-1</f>
        <v/>
      </c>
      <c r="B30" s="15">
        <f>COUNTIFS('Appointments'!$J$5:$J$104,$A30,'Appointments'!$C$5:$C$104,"Pickup",'Appointments'!$D$5:$D$104,"&lt;&gt;Canceled")</f>
        <v/>
      </c>
      <c r="C30" s="15">
        <f>COUNTIFS('Appointments'!$J$5:$J$104,$A30,'Appointments'!$C$5:$C$104,"Delivery",'Appointments'!$D$5:$D$104,"&lt;&gt;Canceled")</f>
        <v/>
      </c>
      <c r="D30" s="15">
        <f>B30+C30</f>
        <v/>
      </c>
      <c r="E30" s="16">
        <f>IFERROR(SUMIFS('Appointments'!$Q$5:$Q$104,'Appointments'!$J$5:$J$104,$A30,'Appointments'!$D$5:$D$104,"&lt;&gt;Canceled"),0)</f>
        <v/>
      </c>
      <c r="F30">
        <f>""</f>
        <v/>
      </c>
      <c r="G30">
        <f>""</f>
        <v/>
      </c>
      <c r="H30">
        <f>""</f>
        <v/>
      </c>
      <c r="Z30">
        <f>""</f>
        <v/>
      </c>
    </row>
    <row r="31">
      <c r="A31" s="14">
        <f>INT('Settings'!$B$3)+ROWS($A$27:A31)-1</f>
        <v/>
      </c>
      <c r="B31" s="15">
        <f>COUNTIFS('Appointments'!$J$5:$J$104,$A31,'Appointments'!$C$5:$C$104,"Pickup",'Appointments'!$D$5:$D$104,"&lt;&gt;Canceled")</f>
        <v/>
      </c>
      <c r="C31" s="15">
        <f>COUNTIFS('Appointments'!$J$5:$J$104,$A31,'Appointments'!$C$5:$C$104,"Delivery",'Appointments'!$D$5:$D$104,"&lt;&gt;Canceled")</f>
        <v/>
      </c>
      <c r="D31" s="15">
        <f>B31+C31</f>
        <v/>
      </c>
      <c r="E31" s="16">
        <f>IFERROR(SUMIFS('Appointments'!$Q$5:$Q$104,'Appointments'!$J$5:$J$104,$A31,'Appointments'!$D$5:$D$104,"&lt;&gt;Canceled"),0)</f>
        <v/>
      </c>
      <c r="F31">
        <f>""</f>
        <v/>
      </c>
      <c r="G31">
        <f>""</f>
        <v/>
      </c>
      <c r="H31">
        <f>""</f>
        <v/>
      </c>
      <c r="Z31">
        <f>""</f>
        <v/>
      </c>
    </row>
    <row r="32">
      <c r="A32" s="14">
        <f>INT('Settings'!$B$3)+ROWS($A$27:A32)-1</f>
        <v/>
      </c>
      <c r="B32" s="15">
        <f>COUNTIFS('Appointments'!$J$5:$J$104,$A32,'Appointments'!$C$5:$C$104,"Pickup",'Appointments'!$D$5:$D$104,"&lt;&gt;Canceled")</f>
        <v/>
      </c>
      <c r="C32" s="15">
        <f>COUNTIFS('Appointments'!$J$5:$J$104,$A32,'Appointments'!$C$5:$C$104,"Delivery",'Appointments'!$D$5:$D$104,"&lt;&gt;Canceled")</f>
        <v/>
      </c>
      <c r="D32" s="15">
        <f>B32+C32</f>
        <v/>
      </c>
      <c r="E32" s="16">
        <f>IFERROR(SUMIFS('Appointments'!$Q$5:$Q$104,'Appointments'!$J$5:$J$104,$A32,'Appointments'!$D$5:$D$104,"&lt;&gt;Canceled"),0)</f>
        <v/>
      </c>
      <c r="F32">
        <f>""</f>
        <v/>
      </c>
      <c r="G32">
        <f>""</f>
        <v/>
      </c>
      <c r="H32">
        <f>""</f>
        <v/>
      </c>
      <c r="Z32">
        <f>""</f>
        <v/>
      </c>
    </row>
    <row r="33">
      <c r="A33" s="14">
        <f>INT('Settings'!$B$3)+ROWS($A$27:A33)-1</f>
        <v/>
      </c>
      <c r="B33" s="15">
        <f>COUNTIFS('Appointments'!$J$5:$J$104,$A33,'Appointments'!$C$5:$C$104,"Pickup",'Appointments'!$D$5:$D$104,"&lt;&gt;Canceled")</f>
        <v/>
      </c>
      <c r="C33" s="15">
        <f>COUNTIFS('Appointments'!$J$5:$J$104,$A33,'Appointments'!$C$5:$C$104,"Delivery",'Appointments'!$D$5:$D$104,"&lt;&gt;Canceled")</f>
        <v/>
      </c>
      <c r="D33" s="15">
        <f>B33+C33</f>
        <v/>
      </c>
      <c r="E33" s="16">
        <f>IFERROR(SUMIFS('Appointments'!$Q$5:$Q$104,'Appointments'!$J$5:$J$104,$A33,'Appointments'!$D$5:$D$104,"&lt;&gt;Canceled"),0)</f>
        <v/>
      </c>
      <c r="F33">
        <f>""</f>
        <v/>
      </c>
      <c r="G33">
        <f>""</f>
        <v/>
      </c>
      <c r="H33">
        <f>""</f>
        <v/>
      </c>
      <c r="Z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  <c r="Z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  <c r="Z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  <c r="Z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  <c r="Z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  <c r="Z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  <c r="Z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  <c r="Z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  <c r="Z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Z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Z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Z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Z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Z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Z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Z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Z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Z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Z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Z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Z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Z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Z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Z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Z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Z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Z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Z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Z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Z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Z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Z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Z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Z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Z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Z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Z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Z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Z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Z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Z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Z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Z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Z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Z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Z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Z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Z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Z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Z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Z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Z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Z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Z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Z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Z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Z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Z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Z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Z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Z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Z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Z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Z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Z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Z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Z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Z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Z101">
        <f>""</f>
        <v/>
      </c>
    </row>
  </sheetData>
  <mergeCells count="1">
    <mergeCell ref="A1:H1"/>
  </mergeCells>
  <conditionalFormatting sqref="H5">
    <cfRule type="expression" priority="1" dxfId="0">
      <formula>$H$5&gt;0</formula>
    </cfRule>
  </conditionalFormatting>
  <conditionalFormatting sqref="H7">
    <cfRule type="expression" priority="2" dxfId="0">
      <formula>$H$7&gt;0</formula>
    </cfRule>
  </conditionalFormatting>
  <conditionalFormatting sqref="B7">
    <cfRule type="expression" priority="3" dxfId="1">
      <formula>$B$7&gt;0</formula>
    </cfRule>
  </conditionalFormatting>
  <conditionalFormatting sqref="D7">
    <cfRule type="expression" priority="4" dxfId="2">
      <formula>$D$7&gt;0</formula>
    </cfRule>
  </conditionalFormatting>
  <conditionalFormatting sqref="F9">
    <cfRule type="expression" priority="5" dxfId="3">
      <formula>$F$9&gt;=0.9</formula>
    </cfRule>
    <cfRule type="expression" priority="6" dxfId="1">
      <formula>AND($F$9&gt;=0.8,$F$9&lt;0.9)</formula>
    </cfRule>
    <cfRule type="expression" priority="7" dxfId="0">
      <formula>$F$9&lt;0.8</formula>
    </cfRule>
  </conditionalFormatting>
  <conditionalFormatting sqref="H13:H22">
    <cfRule type="expression" priority="8" dxfId="0">
      <formula>$H13="Late"</formula>
    </cfRule>
    <cfRule type="expression" priority="9" dxfId="1">
      <formula>$H13="Due Soon"</formula>
    </cfRule>
    <cfRule type="expression" priority="10" dxfId="2">
      <formula>$H13="At Stop"</formula>
    </cfRule>
    <cfRule type="expression" priority="11" dxfId="4">
      <formula>$H13="Upcoming"</formula>
    </cfRule>
    <cfRule type="expression" priority="12" dxfId="3">
      <formula>$H13="Completed"</formula>
    </cfRule>
    <cfRule type="expression" priority="13" dxfId="5">
      <formula>$H13="Canceled"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A8C82"/>
    <outlinePr summaryBelow="1" summaryRight="1"/>
    <pageSetUpPr fitToPage="1"/>
  </sheetPr>
  <dimension ref="A1:AE104"/>
  <sheetViews>
    <sheetView showGridLines="0" zoomScale="90" workbookViewId="0">
      <pane xSplit="5" ySplit="4" topLeftCell="F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9" customWidth="1" min="1" max="1"/>
    <col width="16" customWidth="1" min="2" max="2"/>
    <col width="12" customWidth="1" min="3" max="3"/>
    <col width="13" customWidth="1" min="4" max="4"/>
    <col width="10" customWidth="1" min="5" max="5"/>
    <col width="22" customWidth="1" min="6" max="6"/>
    <col width="25" customWidth="1" min="7" max="7"/>
    <col width="16" customWidth="1" min="8" max="8"/>
    <col width="8" customWidth="1" min="9" max="9"/>
    <col width="15" customWidth="1" min="10" max="10"/>
    <col width="13" customWidth="1" min="11" max="11"/>
    <col width="13" customWidth="1" min="12" max="12"/>
    <col width="17" customWidth="1" min="13" max="13"/>
    <col width="18" customWidth="1" min="14" max="14"/>
    <col width="12" customWidth="1" min="15" max="15"/>
    <col width="12" customWidth="1" min="16" max="16"/>
    <col width="12" customWidth="1" min="17" max="17"/>
    <col width="18" customWidth="1" min="18" max="18"/>
    <col width="21" customWidth="1" min="19" max="19"/>
    <col width="21" customWidth="1" min="20" max="20"/>
    <col width="32" customWidth="1" min="21" max="21"/>
    <col width="21" customWidth="1" min="22" max="22"/>
    <col width="21" customWidth="1" min="23" max="23"/>
    <col width="17" customWidth="1" min="24" max="24"/>
    <col width="17" customWidth="1" min="25" max="25"/>
    <col width="19" customWidth="1" min="26" max="26"/>
    <col width="15" customWidth="1" min="27" max="27"/>
    <col width="22" customWidth="1" min="28" max="28"/>
    <col width="21" customWidth="1" min="29" max="29"/>
    <col width="30" customWidth="1" min="30" max="30"/>
    <col hidden="1" width="13" customWidth="1" min="31" max="31"/>
  </cols>
  <sheetData>
    <row r="1" ht="28" customHeight="1">
      <c r="A1" s="1" t="inlineStr">
        <is>
          <t>Pickup and Delivery Appointments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8" t="n"/>
      <c r="N1" s="38" t="n"/>
      <c r="O1" s="38" t="n"/>
      <c r="P1" s="38" t="n"/>
      <c r="Q1" s="38" t="n"/>
      <c r="R1" s="38" t="n"/>
      <c r="S1" s="38" t="n"/>
      <c r="T1" s="38" t="n"/>
      <c r="U1" s="38" t="n"/>
      <c r="V1" s="38" t="n"/>
      <c r="W1" s="38" t="n"/>
      <c r="X1" s="38" t="n"/>
      <c r="Y1" s="38" t="n"/>
      <c r="Z1" s="38" t="n"/>
      <c r="AA1" s="38" t="n"/>
      <c r="AB1" s="38" t="n"/>
      <c r="AC1" s="38" t="n"/>
      <c r="AD1" s="39" t="n"/>
    </row>
    <row r="2" ht="30" customHeight="1">
      <c r="A2" s="2" t="inlineStr">
        <is>
          <t>Enter appointment details in yellow cells. Blue cells contain formulas and should not be overwritten. Appointment times must use the Schedule Time Zone shown on the Settings sheet.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</row>
    <row r="3">
      <c r="A3" s="17" t="inlineStr">
        <is>
          <t>Input</t>
        </is>
      </c>
      <c r="C3" s="5" t="inlineStr">
        <is>
          <t>Calculated</t>
        </is>
      </c>
      <c r="E3" s="18" t="inlineStr">
        <is>
          <t>Exception</t>
        </is>
      </c>
    </row>
    <row r="4" ht="42" customHeight="1">
      <c r="A4" s="6" t="inlineStr">
        <is>
          <t>Appointment ID</t>
        </is>
      </c>
      <c r="B4" s="6" t="inlineStr">
        <is>
          <t>Load / Route ID</t>
        </is>
      </c>
      <c r="C4" s="6" t="inlineStr">
        <is>
          <t>Stop Type</t>
        </is>
      </c>
      <c r="D4" s="6" t="inlineStr">
        <is>
          <t>Status</t>
        </is>
      </c>
      <c r="E4" s="6" t="inlineStr">
        <is>
          <t>Priority</t>
        </is>
      </c>
      <c r="F4" s="6" t="inlineStr">
        <is>
          <t>Customer</t>
        </is>
      </c>
      <c r="G4" s="6" t="inlineStr">
        <is>
          <t>Facility</t>
        </is>
      </c>
      <c r="H4" s="6" t="inlineStr">
        <is>
          <t>City</t>
        </is>
      </c>
      <c r="I4" s="6" t="inlineStr">
        <is>
          <t>State</t>
        </is>
      </c>
      <c r="J4" s="6" t="inlineStr">
        <is>
          <t>Appointment Date</t>
        </is>
      </c>
      <c r="K4" s="6" t="inlineStr">
        <is>
          <t>Window Start</t>
        </is>
      </c>
      <c r="L4" s="6" t="inlineStr">
        <is>
          <t>Window End</t>
        </is>
      </c>
      <c r="M4" s="6" t="inlineStr">
        <is>
          <t>Schedule Time Zone</t>
        </is>
      </c>
      <c r="N4" s="6" t="inlineStr">
        <is>
          <t>Driver</t>
        </is>
      </c>
      <c r="O4" s="6" t="inlineStr">
        <is>
          <t>Unit #</t>
        </is>
      </c>
      <c r="P4" s="6" t="inlineStr">
        <is>
          <t>Trailer #</t>
        </is>
      </c>
      <c r="Q4" s="6" t="inlineStr">
        <is>
          <t>Leg Miles</t>
        </is>
      </c>
      <c r="R4" s="6" t="inlineStr">
        <is>
          <t>Reference / PO</t>
        </is>
      </c>
      <c r="S4" s="6" t="inlineStr">
        <is>
          <t>Actual Arrival</t>
        </is>
      </c>
      <c r="T4" s="6" t="inlineStr">
        <is>
          <t>Actual Departure</t>
        </is>
      </c>
      <c r="U4" s="6" t="inlineStr">
        <is>
          <t>Notes</t>
        </is>
      </c>
      <c r="V4" s="6" t="inlineStr">
        <is>
          <t>Scheduled Start</t>
        </is>
      </c>
      <c r="W4" s="6" t="inlineStr">
        <is>
          <t>Scheduled End</t>
        </is>
      </c>
      <c r="X4" s="6" t="inlineStr">
        <is>
          <t>Schedule Alert</t>
        </is>
      </c>
      <c r="Y4" s="6" t="inlineStr">
        <is>
          <t>On-Time Result</t>
        </is>
      </c>
      <c r="Z4" s="6" t="inlineStr">
        <is>
          <t>Minutes After Window</t>
        </is>
      </c>
      <c r="AA4" s="6" t="inlineStr">
        <is>
          <t>Dwell Minutes</t>
        </is>
      </c>
      <c r="AB4" s="6" t="inlineStr">
        <is>
          <t>Billable Detention Hours</t>
        </is>
      </c>
      <c r="AC4" s="6" t="inlineStr">
        <is>
          <t>Est. Detention Charge</t>
        </is>
      </c>
      <c r="AD4" s="6" t="inlineStr">
        <is>
          <t>Data Check</t>
        </is>
      </c>
      <c r="AE4" s="6" t="inlineStr">
        <is>
          <t>Dashboard Sort Key</t>
        </is>
      </c>
    </row>
    <row r="5">
      <c r="A5" s="19" t="inlineStr">
        <is>
          <t>APT-260906-01</t>
        </is>
      </c>
      <c r="B5" s="19" t="inlineStr">
        <is>
          <t>LD-83472</t>
        </is>
      </c>
      <c r="C5" s="19" t="inlineStr">
        <is>
          <t>Delivery</t>
        </is>
      </c>
      <c r="D5" s="19" t="inlineStr">
        <is>
          <t>Completed</t>
        </is>
      </c>
      <c r="E5" s="19" t="inlineStr">
        <is>
          <t>High</t>
        </is>
      </c>
      <c r="F5" s="19" t="inlineStr">
        <is>
          <t>RetailMart</t>
        </is>
      </c>
      <c r="G5" s="19" t="inlineStr">
        <is>
          <t>Dallas DC 12</t>
        </is>
      </c>
      <c r="H5" s="19" t="inlineStr">
        <is>
          <t>Dallas</t>
        </is>
      </c>
      <c r="I5" s="19" t="inlineStr">
        <is>
          <t>TX</t>
        </is>
      </c>
      <c r="J5" s="20" t="n">
        <v>46271</v>
      </c>
      <c r="K5" s="21" t="n">
        <v>0.3333333333333333</v>
      </c>
      <c r="L5" s="21" t="n">
        <v>0.375</v>
      </c>
      <c r="M5" s="19" t="inlineStr">
        <is>
          <t>CT</t>
        </is>
      </c>
      <c r="N5" s="19" t="inlineStr">
        <is>
          <t>Jordan Lee</t>
        </is>
      </c>
      <c r="O5" s="19" t="inlineStr">
        <is>
          <t>U-214</t>
        </is>
      </c>
      <c r="P5" s="19" t="inlineStr">
        <is>
          <t>TR-5081</t>
        </is>
      </c>
      <c r="Q5" s="22" t="n">
        <v>185</v>
      </c>
      <c r="R5" s="19" t="inlineStr">
        <is>
          <t>PO-771284</t>
        </is>
      </c>
      <c r="S5" s="23" t="n">
        <v>46271.39444444444</v>
      </c>
      <c r="T5" s="23" t="n">
        <v>46271.45972222222</v>
      </c>
      <c r="U5" s="24" t="inlineStr">
        <is>
          <t>Traffic delay reported.</t>
        </is>
      </c>
      <c r="V5" s="25">
        <f>IF(OR($J5="",$K5=""),"",IFERROR($J5+$K5,""))</f>
        <v/>
      </c>
      <c r="W5" s="25">
        <f>IF(OR($J5="",$K5="",$L5=""),"",IFERROR($J5+$L5+IF($L5&lt;$K5,1,0),""))</f>
        <v/>
      </c>
      <c r="X5" s="26">
        <f>IF($A5="","",IF($D5="Canceled","Canceled",IF(OR($D5="Completed",$T5&lt;&gt;""),"Completed",IF($S5&lt;&gt;"","At Stop",IF($V5="","Missing Schedule",IF($V5&lt;'Settings'!$B$3-'Settings'!$B$6/1440,"Late",IF($V5&lt;='Settings'!$B$3+'Settings'!$B$5/24,"Due Soon","Upcoming")))))))</f>
        <v/>
      </c>
      <c r="Y5" s="26">
        <f>IF($A5="","",IF($D5="Canceled","Canceled",IF($S5="","Pending",IFERROR(IF($S5&lt;$V5-'Settings'!$B$6/1440,"Early",IF($S5&lt;=$W5+'Settings'!$B$6/1440,"On Time","Late")),"Check Schedule"))))</f>
        <v/>
      </c>
      <c r="Z5" s="40">
        <f>IF(OR($A5="",$S5="",$W5=""),"",IFERROR(MAX(0,ROUND(($S5-$W5)*1440,0)),""))</f>
        <v/>
      </c>
      <c r="AA5" s="40">
        <f>IF($S5="","",IFERROR(MAX(0,ROUND((IF($T5&lt;&gt;"",$T5,'Settings'!$B$3)-$S5)*1440,0)),""))</f>
        <v/>
      </c>
      <c r="AB5" s="28">
        <f>IF($AA5="","",IFERROR(MAX(0,CEILING(MAX(0,$AA5-'Settings'!$B$7),'Settings'!$B$9)/60),""))</f>
        <v/>
      </c>
      <c r="AC5" s="29">
        <f>IF($AB5="","",IFERROR($AB5*'Settings'!$B$8,""))</f>
        <v/>
      </c>
      <c r="AD5" s="26">
        <f>IF($A5="","",IF(COUNTIF($A$5:$A$104,$A5)&gt;1,"Duplicate Appointment ID",IF(OR($B5="",$C5="",$D5="",$F5="",$G5="",$H5="",$I5="",$J5="",$K5="",$L5="",$M5=""),"Missing Required Field",IF($M5&lt;&gt;'Settings'!$B$4,"Time Zone Differs From Settings",IF(AND($T5&lt;&gt;"",$S5=""),"Departure Without Arrival",IF(AND($S5&lt;&gt;"",$T5&lt;&gt;"",$T5&lt;$S5),"Departure Before Arrival",IF(AND($D5="Arrived",$S5=""),"Arrived Status Missing Time",IF(AND($D5="Completed",$T5=""),"Completed Without Departure",IF(AND($T5&lt;&gt;"",$D5&lt;&gt;"Completed",$D5&lt;&gt;"Canceled"),"Update Status to Completed",IF(AND($S5&lt;&gt;"",$T5="",$D5&lt;&gt;"Arrived"),"Update Status to Arrived",IF(AND($Q5&lt;&gt;"",$Q5&lt;0),"Negative Miles",IF(AND($AA5&lt;&gt;"",$AA5&gt;'Settings'!$B$11),"Dwell Exceeds Expected Limit","OK"))))))))))))</f>
        <v/>
      </c>
      <c r="AE5" s="26">
        <f>IF(OR($A5="",$V5="",$D5="Completed",$D5="Canceled"),"",IFERROR(IF($V5&lt;='Settings'!$B$3+'Settings'!$B$10,$V5+ROW()/10000000,""),""))</f>
        <v/>
      </c>
    </row>
    <row r="6">
      <c r="A6" s="19" t="inlineStr">
        <is>
          <t>APT-260906-02</t>
        </is>
      </c>
      <c r="B6" s="19" t="inlineStr">
        <is>
          <t>LD-83479</t>
        </is>
      </c>
      <c r="C6" s="19" t="inlineStr">
        <is>
          <t>Pickup</t>
        </is>
      </c>
      <c r="D6" s="19" t="inlineStr">
        <is>
          <t>Completed</t>
        </is>
      </c>
      <c r="E6" s="19" t="inlineStr">
        <is>
          <t>Standard</t>
        </is>
      </c>
      <c r="F6" s="19" t="inlineStr">
        <is>
          <t>Gulf Packaging</t>
        </is>
      </c>
      <c r="G6" s="19" t="inlineStr">
        <is>
          <t>Houston Plant 3</t>
        </is>
      </c>
      <c r="H6" s="19" t="inlineStr">
        <is>
          <t>Houston</t>
        </is>
      </c>
      <c r="I6" s="19" t="inlineStr">
        <is>
          <t>TX</t>
        </is>
      </c>
      <c r="J6" s="20" t="n">
        <v>46271</v>
      </c>
      <c r="K6" s="21" t="n">
        <v>0.5416666666666666</v>
      </c>
      <c r="L6" s="21" t="n">
        <v>0.5833333333333334</v>
      </c>
      <c r="M6" s="19" t="inlineStr">
        <is>
          <t>CT</t>
        </is>
      </c>
      <c r="N6" s="19" t="inlineStr">
        <is>
          <t>Avery Brown</t>
        </is>
      </c>
      <c r="O6" s="19" t="inlineStr">
        <is>
          <t>U-118</t>
        </is>
      </c>
      <c r="P6" s="19" t="inlineStr">
        <is>
          <t>TR-4420</t>
        </is>
      </c>
      <c r="Q6" s="22" t="n">
        <v>238</v>
      </c>
      <c r="R6" s="19" t="inlineStr">
        <is>
          <t>PU-45819</t>
        </is>
      </c>
      <c r="S6" s="23" t="n">
        <v>46271.55</v>
      </c>
      <c r="T6" s="23" t="n">
        <v>46271.65833333333</v>
      </c>
      <c r="U6" s="24" t="inlineStr">
        <is>
          <t>Paperwork delay at shipping office.</t>
        </is>
      </c>
      <c r="V6" s="25">
        <f>IF(OR($J6="",$K6=""),"",IFERROR($J6+$K6,""))</f>
        <v/>
      </c>
      <c r="W6" s="25">
        <f>IF(OR($J6="",$K6="",$L6=""),"",IFERROR($J6+$L6+IF($L6&lt;$K6,1,0),""))</f>
        <v/>
      </c>
      <c r="X6" s="26">
        <f>IF($A6="","",IF($D6="Canceled","Canceled",IF(OR($D6="Completed",$T6&lt;&gt;""),"Completed",IF($S6&lt;&gt;"","At Stop",IF($V6="","Missing Schedule",IF($V6&lt;'Settings'!$B$3-'Settings'!$B$6/1440,"Late",IF($V6&lt;='Settings'!$B$3+'Settings'!$B$5/24,"Due Soon","Upcoming")))))))</f>
        <v/>
      </c>
      <c r="Y6" s="26">
        <f>IF($A6="","",IF($D6="Canceled","Canceled",IF($S6="","Pending",IFERROR(IF($S6&lt;$V6-'Settings'!$B$6/1440,"Early",IF($S6&lt;=$W6+'Settings'!$B$6/1440,"On Time","Late")),"Check Schedule"))))</f>
        <v/>
      </c>
      <c r="Z6" s="40">
        <f>IF(OR($A6="",$S6="",$W6=""),"",IFERROR(MAX(0,ROUND(($S6-$W6)*1440,0)),""))</f>
        <v/>
      </c>
      <c r="AA6" s="40">
        <f>IF($S6="","",IFERROR(MAX(0,ROUND((IF($T6&lt;&gt;"",$T6,'Settings'!$B$3)-$S6)*1440,0)),""))</f>
        <v/>
      </c>
      <c r="AB6" s="28">
        <f>IF($AA6="","",IFERROR(MAX(0,CEILING(MAX(0,$AA6-'Settings'!$B$7),'Settings'!$B$9)/60),""))</f>
        <v/>
      </c>
      <c r="AC6" s="29">
        <f>IF($AB6="","",IFERROR($AB6*'Settings'!$B$8,""))</f>
        <v/>
      </c>
      <c r="AD6" s="26">
        <f>IF($A6="","",IF(COUNTIF($A$5:$A$104,$A6)&gt;1,"Duplicate Appointment ID",IF(OR($B6="",$C6="",$D6="",$F6="",$G6="",$H6="",$I6="",$J6="",$K6="",$L6="",$M6=""),"Missing Required Field",IF($M6&lt;&gt;'Settings'!$B$4,"Time Zone Differs From Settings",IF(AND($T6&lt;&gt;"",$S6=""),"Departure Without Arrival",IF(AND($S6&lt;&gt;"",$T6&lt;&gt;"",$T6&lt;$S6),"Departure Before Arrival",IF(AND($D6="Arrived",$S6=""),"Arrived Status Missing Time",IF(AND($D6="Completed",$T6=""),"Completed Without Departure",IF(AND($T6&lt;&gt;"",$D6&lt;&gt;"Completed",$D6&lt;&gt;"Canceled"),"Update Status to Completed",IF(AND($S6&lt;&gt;"",$T6="",$D6&lt;&gt;"Arrived"),"Update Status to Arrived",IF(AND($Q6&lt;&gt;"",$Q6&lt;0),"Negative Miles",IF(AND($AA6&lt;&gt;"",$AA6&gt;'Settings'!$B$11),"Dwell Exceeds Expected Limit","OK"))))))))))))</f>
        <v/>
      </c>
      <c r="AE6" s="26">
        <f>IF(OR($A6="",$V6="",$D6="Completed",$D6="Canceled"),"",IFERROR(IF($V6&lt;='Settings'!$B$3+'Settings'!$B$10,$V6+ROW()/10000000,""),""))</f>
        <v/>
      </c>
    </row>
    <row r="7">
      <c r="A7" s="19" t="inlineStr">
        <is>
          <t>APT-260907-01</t>
        </is>
      </c>
      <c r="B7" s="19" t="inlineStr">
        <is>
          <t>LD-83501</t>
        </is>
      </c>
      <c r="C7" s="19" t="inlineStr">
        <is>
          <t>Pickup</t>
        </is>
      </c>
      <c r="D7" s="19" t="inlineStr">
        <is>
          <t>Confirmed</t>
        </is>
      </c>
      <c r="E7" s="19" t="inlineStr">
        <is>
          <t>High</t>
        </is>
      </c>
      <c r="F7" s="19" t="inlineStr">
        <is>
          <t>FreshLine Foods</t>
        </is>
      </c>
      <c r="G7" s="19" t="inlineStr">
        <is>
          <t>Fort Worth Cold Storage</t>
        </is>
      </c>
      <c r="H7" s="19" t="inlineStr">
        <is>
          <t>Fort Worth</t>
        </is>
      </c>
      <c r="I7" s="19" t="inlineStr">
        <is>
          <t>TX</t>
        </is>
      </c>
      <c r="J7" s="20" t="n">
        <v>46272</v>
      </c>
      <c r="K7" s="21" t="n">
        <v>0.3541666666666667</v>
      </c>
      <c r="L7" s="21" t="n">
        <v>0.375</v>
      </c>
      <c r="M7" s="19" t="inlineStr">
        <is>
          <t>CT</t>
        </is>
      </c>
      <c r="N7" s="19" t="inlineStr">
        <is>
          <t>Miguel Santos</t>
        </is>
      </c>
      <c r="O7" s="19" t="inlineStr">
        <is>
          <t>U-214</t>
        </is>
      </c>
      <c r="P7" s="19" t="inlineStr">
        <is>
          <t>TR-5081</t>
        </is>
      </c>
      <c r="Q7" s="22" t="n">
        <v>34</v>
      </c>
      <c r="R7" s="19" t="inlineStr">
        <is>
          <t>PU-45844</t>
        </is>
      </c>
      <c r="S7" s="23" t="n"/>
      <c r="T7" s="23" t="n"/>
      <c r="U7" s="24" t="inlineStr">
        <is>
          <t>Reefer set to 36°F.</t>
        </is>
      </c>
      <c r="V7" s="25">
        <f>IF(OR($J7="",$K7=""),"",IFERROR($J7+$K7,""))</f>
        <v/>
      </c>
      <c r="W7" s="25">
        <f>IF(OR($J7="",$K7="",$L7=""),"",IFERROR($J7+$L7+IF($L7&lt;$K7,1,0),""))</f>
        <v/>
      </c>
      <c r="X7" s="26">
        <f>IF($A7="","",IF($D7="Canceled","Canceled",IF(OR($D7="Completed",$T7&lt;&gt;""),"Completed",IF($S7&lt;&gt;"","At Stop",IF($V7="","Missing Schedule",IF($V7&lt;'Settings'!$B$3-'Settings'!$B$6/1440,"Late",IF($V7&lt;='Settings'!$B$3+'Settings'!$B$5/24,"Due Soon","Upcoming")))))))</f>
        <v/>
      </c>
      <c r="Y7" s="26">
        <f>IF($A7="","",IF($D7="Canceled","Canceled",IF($S7="","Pending",IFERROR(IF($S7&lt;$V7-'Settings'!$B$6/1440,"Early",IF($S7&lt;=$W7+'Settings'!$B$6/1440,"On Time","Late")),"Check Schedule"))))</f>
        <v/>
      </c>
      <c r="Z7" s="40">
        <f>IF(OR($A7="",$S7="",$W7=""),"",IFERROR(MAX(0,ROUND(($S7-$W7)*1440,0)),""))</f>
        <v/>
      </c>
      <c r="AA7" s="40">
        <f>IF($S7="","",IFERROR(MAX(0,ROUND((IF($T7&lt;&gt;"",$T7,'Settings'!$B$3)-$S7)*1440,0)),""))</f>
        <v/>
      </c>
      <c r="AB7" s="28">
        <f>IF($AA7="","",IFERROR(MAX(0,CEILING(MAX(0,$AA7-'Settings'!$B$7),'Settings'!$B$9)/60),""))</f>
        <v/>
      </c>
      <c r="AC7" s="29">
        <f>IF($AB7="","",IFERROR($AB7*'Settings'!$B$8,""))</f>
        <v/>
      </c>
      <c r="AD7" s="26">
        <f>IF($A7="","",IF(COUNTIF($A$5:$A$104,$A7)&gt;1,"Duplicate Appointment ID",IF(OR($B7="",$C7="",$D7="",$F7="",$G7="",$H7="",$I7="",$J7="",$K7="",$L7="",$M7=""),"Missing Required Field",IF($M7&lt;&gt;'Settings'!$B$4,"Time Zone Differs From Settings",IF(AND($T7&lt;&gt;"",$S7=""),"Departure Without Arrival",IF(AND($S7&lt;&gt;"",$T7&lt;&gt;"",$T7&lt;$S7),"Departure Before Arrival",IF(AND($D7="Arrived",$S7=""),"Arrived Status Missing Time",IF(AND($D7="Completed",$T7=""),"Completed Without Departure",IF(AND($T7&lt;&gt;"",$D7&lt;&gt;"Completed",$D7&lt;&gt;"Canceled"),"Update Status to Completed",IF(AND($S7&lt;&gt;"",$T7="",$D7&lt;&gt;"Arrived"),"Update Status to Arrived",IF(AND($Q7&lt;&gt;"",$Q7&lt;0),"Negative Miles",IF(AND($AA7&lt;&gt;"",$AA7&gt;'Settings'!$B$11),"Dwell Exceeds Expected Limit","OK"))))))))))))</f>
        <v/>
      </c>
      <c r="AE7" s="26">
        <f>IF(OR($A7="",$V7="",$D7="Completed",$D7="Canceled"),"",IFERROR(IF($V7&lt;='Settings'!$B$3+'Settings'!$B$10,$V7+ROW()/10000000,""),""))</f>
        <v/>
      </c>
    </row>
    <row r="8">
      <c r="A8" s="19" t="inlineStr">
        <is>
          <t>APT-260907-02</t>
        </is>
      </c>
      <c r="B8" s="19" t="inlineStr">
        <is>
          <t>LD-83505</t>
        </is>
      </c>
      <c r="C8" s="19" t="inlineStr">
        <is>
          <t>Delivery</t>
        </is>
      </c>
      <c r="D8" s="19" t="inlineStr">
        <is>
          <t>En Route</t>
        </is>
      </c>
      <c r="E8" s="19" t="inlineStr">
        <is>
          <t>Standard</t>
        </is>
      </c>
      <c r="F8" s="19" t="inlineStr">
        <is>
          <t>HomeBuild Supply</t>
        </is>
      </c>
      <c r="G8" s="19" t="inlineStr">
        <is>
          <t>Irving Crossdock</t>
        </is>
      </c>
      <c r="H8" s="19" t="inlineStr">
        <is>
          <t>Irving</t>
        </is>
      </c>
      <c r="I8" s="19" t="inlineStr">
        <is>
          <t>TX</t>
        </is>
      </c>
      <c r="J8" s="20" t="n">
        <v>46272</v>
      </c>
      <c r="K8" s="21" t="n">
        <v>0.3958333333333333</v>
      </c>
      <c r="L8" s="21" t="n">
        <v>0.4375</v>
      </c>
      <c r="M8" s="19" t="inlineStr">
        <is>
          <t>CT</t>
        </is>
      </c>
      <c r="N8" s="19" t="inlineStr">
        <is>
          <t>Dana Kim</t>
        </is>
      </c>
      <c r="O8" s="19" t="inlineStr">
        <is>
          <t>U-305</t>
        </is>
      </c>
      <c r="P8" s="19" t="inlineStr">
        <is>
          <t>TR-6193</t>
        </is>
      </c>
      <c r="Q8" s="22" t="n">
        <v>42</v>
      </c>
      <c r="R8" s="19" t="inlineStr">
        <is>
          <t>PO-771310</t>
        </is>
      </c>
      <c r="S8" s="23" t="n"/>
      <c r="T8" s="23" t="n"/>
      <c r="U8" s="24" t="inlineStr">
        <is>
          <t>Check in at receiving gate.</t>
        </is>
      </c>
      <c r="V8" s="25">
        <f>IF(OR($J8="",$K8=""),"",IFERROR($J8+$K8,""))</f>
        <v/>
      </c>
      <c r="W8" s="25">
        <f>IF(OR($J8="",$K8="",$L8=""),"",IFERROR($J8+$L8+IF($L8&lt;$K8,1,0),""))</f>
        <v/>
      </c>
      <c r="X8" s="26">
        <f>IF($A8="","",IF($D8="Canceled","Canceled",IF(OR($D8="Completed",$T8&lt;&gt;""),"Completed",IF($S8&lt;&gt;"","At Stop",IF($V8="","Missing Schedule",IF($V8&lt;'Settings'!$B$3-'Settings'!$B$6/1440,"Late",IF($V8&lt;='Settings'!$B$3+'Settings'!$B$5/24,"Due Soon","Upcoming")))))))</f>
        <v/>
      </c>
      <c r="Y8" s="26">
        <f>IF($A8="","",IF($D8="Canceled","Canceled",IF($S8="","Pending",IFERROR(IF($S8&lt;$V8-'Settings'!$B$6/1440,"Early",IF($S8&lt;=$W8+'Settings'!$B$6/1440,"On Time","Late")),"Check Schedule"))))</f>
        <v/>
      </c>
      <c r="Z8" s="40">
        <f>IF(OR($A8="",$S8="",$W8=""),"",IFERROR(MAX(0,ROUND(($S8-$W8)*1440,0)),""))</f>
        <v/>
      </c>
      <c r="AA8" s="40">
        <f>IF($S8="","",IFERROR(MAX(0,ROUND((IF($T8&lt;&gt;"",$T8,'Settings'!$B$3)-$S8)*1440,0)),""))</f>
        <v/>
      </c>
      <c r="AB8" s="28">
        <f>IF($AA8="","",IFERROR(MAX(0,CEILING(MAX(0,$AA8-'Settings'!$B$7),'Settings'!$B$9)/60),""))</f>
        <v/>
      </c>
      <c r="AC8" s="29">
        <f>IF($AB8="","",IFERROR($AB8*'Settings'!$B$8,""))</f>
        <v/>
      </c>
      <c r="AD8" s="26">
        <f>IF($A8="","",IF(COUNTIF($A$5:$A$104,$A8)&gt;1,"Duplicate Appointment ID",IF(OR($B8="",$C8="",$D8="",$F8="",$G8="",$H8="",$I8="",$J8="",$K8="",$L8="",$M8=""),"Missing Required Field",IF($M8&lt;&gt;'Settings'!$B$4,"Time Zone Differs From Settings",IF(AND($T8&lt;&gt;"",$S8=""),"Departure Without Arrival",IF(AND($S8&lt;&gt;"",$T8&lt;&gt;"",$T8&lt;$S8),"Departure Before Arrival",IF(AND($D8="Arrived",$S8=""),"Arrived Status Missing Time",IF(AND($D8="Completed",$T8=""),"Completed Without Departure",IF(AND($T8&lt;&gt;"",$D8&lt;&gt;"Completed",$D8&lt;&gt;"Canceled"),"Update Status to Completed",IF(AND($S8&lt;&gt;"",$T8="",$D8&lt;&gt;"Arrived"),"Update Status to Arrived",IF(AND($Q8&lt;&gt;"",$Q8&lt;0),"Negative Miles",IF(AND($AA8&lt;&gt;"",$AA8&gt;'Settings'!$B$11),"Dwell Exceeds Expected Limit","OK"))))))))))))</f>
        <v/>
      </c>
      <c r="AE8" s="26">
        <f>IF(OR($A8="",$V8="",$D8="Completed",$D8="Canceled"),"",IFERROR(IF($V8&lt;='Settings'!$B$3+'Settings'!$B$10,$V8+ROW()/10000000,""),""))</f>
        <v/>
      </c>
    </row>
    <row r="9">
      <c r="A9" s="19" t="inlineStr">
        <is>
          <t>APT-260907-03</t>
        </is>
      </c>
      <c r="B9" s="19" t="inlineStr">
        <is>
          <t>LD-83509</t>
        </is>
      </c>
      <c r="C9" s="19" t="inlineStr">
        <is>
          <t>Pickup</t>
        </is>
      </c>
      <c r="D9" s="19" t="inlineStr">
        <is>
          <t>Scheduled</t>
        </is>
      </c>
      <c r="E9" s="19" t="inlineStr">
        <is>
          <t>Standard</t>
        </is>
      </c>
      <c r="F9" s="19" t="inlineStr">
        <is>
          <t>Lone Star Paper</t>
        </is>
      </c>
      <c r="G9" s="19" t="inlineStr">
        <is>
          <t>Waco Mill</t>
        </is>
      </c>
      <c r="H9" s="19" t="inlineStr">
        <is>
          <t>Waco</t>
        </is>
      </c>
      <c r="I9" s="19" t="inlineStr">
        <is>
          <t>TX</t>
        </is>
      </c>
      <c r="J9" s="20" t="n">
        <v>46272</v>
      </c>
      <c r="K9" s="21" t="n">
        <v>0.5416666666666666</v>
      </c>
      <c r="L9" s="21" t="n">
        <v>0.5833333333333334</v>
      </c>
      <c r="M9" s="19" t="inlineStr">
        <is>
          <t>CT</t>
        </is>
      </c>
      <c r="N9" s="19" t="inlineStr">
        <is>
          <t>Jordan Lee</t>
        </is>
      </c>
      <c r="O9" s="19" t="inlineStr">
        <is>
          <t>U-118</t>
        </is>
      </c>
      <c r="P9" s="19" t="inlineStr">
        <is>
          <t>TR-4420</t>
        </is>
      </c>
      <c r="Q9" s="22" t="n">
        <v>96</v>
      </c>
      <c r="R9" s="19" t="inlineStr">
        <is>
          <t>PU-45851</t>
        </is>
      </c>
      <c r="S9" s="23" t="n"/>
      <c r="T9" s="23" t="n"/>
      <c r="U9" s="24" t="inlineStr">
        <is>
          <t>Driver must carry pickup number.</t>
        </is>
      </c>
      <c r="V9" s="25">
        <f>IF(OR($J9="",$K9=""),"",IFERROR($J9+$K9,""))</f>
        <v/>
      </c>
      <c r="W9" s="25">
        <f>IF(OR($J9="",$K9="",$L9=""),"",IFERROR($J9+$L9+IF($L9&lt;$K9,1,0),""))</f>
        <v/>
      </c>
      <c r="X9" s="26">
        <f>IF($A9="","",IF($D9="Canceled","Canceled",IF(OR($D9="Completed",$T9&lt;&gt;""),"Completed",IF($S9&lt;&gt;"","At Stop",IF($V9="","Missing Schedule",IF($V9&lt;'Settings'!$B$3-'Settings'!$B$6/1440,"Late",IF($V9&lt;='Settings'!$B$3+'Settings'!$B$5/24,"Due Soon","Upcoming")))))))</f>
        <v/>
      </c>
      <c r="Y9" s="26">
        <f>IF($A9="","",IF($D9="Canceled","Canceled",IF($S9="","Pending",IFERROR(IF($S9&lt;$V9-'Settings'!$B$6/1440,"Early",IF($S9&lt;=$W9+'Settings'!$B$6/1440,"On Time","Late")),"Check Schedule"))))</f>
        <v/>
      </c>
      <c r="Z9" s="40">
        <f>IF(OR($A9="",$S9="",$W9=""),"",IFERROR(MAX(0,ROUND(($S9-$W9)*1440,0)),""))</f>
        <v/>
      </c>
      <c r="AA9" s="40">
        <f>IF($S9="","",IFERROR(MAX(0,ROUND((IF($T9&lt;&gt;"",$T9,'Settings'!$B$3)-$S9)*1440,0)),""))</f>
        <v/>
      </c>
      <c r="AB9" s="28">
        <f>IF($AA9="","",IFERROR(MAX(0,CEILING(MAX(0,$AA9-'Settings'!$B$7),'Settings'!$B$9)/60),""))</f>
        <v/>
      </c>
      <c r="AC9" s="29">
        <f>IF($AB9="","",IFERROR($AB9*'Settings'!$B$8,""))</f>
        <v/>
      </c>
      <c r="AD9" s="26">
        <f>IF($A9="","",IF(COUNTIF($A$5:$A$104,$A9)&gt;1,"Duplicate Appointment ID",IF(OR($B9="",$C9="",$D9="",$F9="",$G9="",$H9="",$I9="",$J9="",$K9="",$L9="",$M9=""),"Missing Required Field",IF($M9&lt;&gt;'Settings'!$B$4,"Time Zone Differs From Settings",IF(AND($T9&lt;&gt;"",$S9=""),"Departure Without Arrival",IF(AND($S9&lt;&gt;"",$T9&lt;&gt;"",$T9&lt;$S9),"Departure Before Arrival",IF(AND($D9="Arrived",$S9=""),"Arrived Status Missing Time",IF(AND($D9="Completed",$T9=""),"Completed Without Departure",IF(AND($T9&lt;&gt;"",$D9&lt;&gt;"Completed",$D9&lt;&gt;"Canceled"),"Update Status to Completed",IF(AND($S9&lt;&gt;"",$T9="",$D9&lt;&gt;"Arrived"),"Update Status to Arrived",IF(AND($Q9&lt;&gt;"",$Q9&lt;0),"Negative Miles",IF(AND($AA9&lt;&gt;"",$AA9&gt;'Settings'!$B$11),"Dwell Exceeds Expected Limit","OK"))))))))))))</f>
        <v/>
      </c>
      <c r="AE9" s="26">
        <f>IF(OR($A9="",$V9="",$D9="Completed",$D9="Canceled"),"",IFERROR(IF($V9&lt;='Settings'!$B$3+'Settings'!$B$10,$V9+ROW()/10000000,""),""))</f>
        <v/>
      </c>
    </row>
    <row r="10">
      <c r="A10" s="19" t="inlineStr">
        <is>
          <t>APT-260907-04</t>
        </is>
      </c>
      <c r="B10" s="19" t="inlineStr">
        <is>
          <t>LD-83496</t>
        </is>
      </c>
      <c r="C10" s="19" t="inlineStr">
        <is>
          <t>Delivery</t>
        </is>
      </c>
      <c r="D10" s="19" t="inlineStr">
        <is>
          <t>Arrived</t>
        </is>
      </c>
      <c r="E10" s="19" t="inlineStr">
        <is>
          <t>Critical</t>
        </is>
      </c>
      <c r="F10" s="19" t="inlineStr">
        <is>
          <t>Metro Grocery</t>
        </is>
      </c>
      <c r="G10" s="19" t="inlineStr">
        <is>
          <t>Arlington DC 4</t>
        </is>
      </c>
      <c r="H10" s="19" t="inlineStr">
        <is>
          <t>Arlington</t>
        </is>
      </c>
      <c r="I10" s="19" t="inlineStr">
        <is>
          <t>TX</t>
        </is>
      </c>
      <c r="J10" s="20" t="n">
        <v>46272</v>
      </c>
      <c r="K10" s="21" t="n">
        <v>0.2708333333333333</v>
      </c>
      <c r="L10" s="21" t="n">
        <v>0.3125</v>
      </c>
      <c r="M10" s="19" t="inlineStr">
        <is>
          <t>CT</t>
        </is>
      </c>
      <c r="N10" s="19" t="inlineStr">
        <is>
          <t>Avery Brown</t>
        </is>
      </c>
      <c r="O10" s="19" t="inlineStr">
        <is>
          <t>U-412</t>
        </is>
      </c>
      <c r="P10" s="19" t="inlineStr">
        <is>
          <t>TR-7308</t>
        </is>
      </c>
      <c r="Q10" s="22" t="n">
        <v>27</v>
      </c>
      <c r="R10" s="19" t="inlineStr">
        <is>
          <t>PO-771298</t>
        </is>
      </c>
      <c r="S10" s="23" t="n">
        <v>46272.29513888889</v>
      </c>
      <c r="T10" s="23" t="n"/>
      <c r="U10" s="24" t="inlineStr">
        <is>
          <t>Waiting at door 22.</t>
        </is>
      </c>
      <c r="V10" s="25">
        <f>IF(OR($J10="",$K10=""),"",IFERROR($J10+$K10,""))</f>
        <v/>
      </c>
      <c r="W10" s="25">
        <f>IF(OR($J10="",$K10="",$L10=""),"",IFERROR($J10+$L10+IF($L10&lt;$K10,1,0),""))</f>
        <v/>
      </c>
      <c r="X10" s="26">
        <f>IF($A10="","",IF($D10="Canceled","Canceled",IF(OR($D10="Completed",$T10&lt;&gt;""),"Completed",IF($S10&lt;&gt;"","At Stop",IF($V10="","Missing Schedule",IF($V10&lt;'Settings'!$B$3-'Settings'!$B$6/1440,"Late",IF($V10&lt;='Settings'!$B$3+'Settings'!$B$5/24,"Due Soon","Upcoming")))))))</f>
        <v/>
      </c>
      <c r="Y10" s="26">
        <f>IF($A10="","",IF($D10="Canceled","Canceled",IF($S10="","Pending",IFERROR(IF($S10&lt;$V10-'Settings'!$B$6/1440,"Early",IF($S10&lt;=$W10+'Settings'!$B$6/1440,"On Time","Late")),"Check Schedule"))))</f>
        <v/>
      </c>
      <c r="Z10" s="40">
        <f>IF(OR($A10="",$S10="",$W10=""),"",IFERROR(MAX(0,ROUND(($S10-$W10)*1440,0)),""))</f>
        <v/>
      </c>
      <c r="AA10" s="40">
        <f>IF($S10="","",IFERROR(MAX(0,ROUND((IF($T10&lt;&gt;"",$T10,'Settings'!$B$3)-$S10)*1440,0)),""))</f>
        <v/>
      </c>
      <c r="AB10" s="28">
        <f>IF($AA10="","",IFERROR(MAX(0,CEILING(MAX(0,$AA10-'Settings'!$B$7),'Settings'!$B$9)/60),""))</f>
        <v/>
      </c>
      <c r="AC10" s="29">
        <f>IF($AB10="","",IFERROR($AB10*'Settings'!$B$8,""))</f>
        <v/>
      </c>
      <c r="AD10" s="26">
        <f>IF($A10="","",IF(COUNTIF($A$5:$A$104,$A10)&gt;1,"Duplicate Appointment ID",IF(OR($B10="",$C10="",$D10="",$F10="",$G10="",$H10="",$I10="",$J10="",$K10="",$L10="",$M10=""),"Missing Required Field",IF($M10&lt;&gt;'Settings'!$B$4,"Time Zone Differs From Settings",IF(AND($T10&lt;&gt;"",$S10=""),"Departure Without Arrival",IF(AND($S10&lt;&gt;"",$T10&lt;&gt;"",$T10&lt;$S10),"Departure Before Arrival",IF(AND($D10="Arrived",$S10=""),"Arrived Status Missing Time",IF(AND($D10="Completed",$T10=""),"Completed Without Departure",IF(AND($T10&lt;&gt;"",$D10&lt;&gt;"Completed",$D10&lt;&gt;"Canceled"),"Update Status to Completed",IF(AND($S10&lt;&gt;"",$T10="",$D10&lt;&gt;"Arrived"),"Update Status to Arrived",IF(AND($Q10&lt;&gt;"",$Q10&lt;0),"Negative Miles",IF(AND($AA10&lt;&gt;"",$AA10&gt;'Settings'!$B$11),"Dwell Exceeds Expected Limit","OK"))))))))))))</f>
        <v/>
      </c>
      <c r="AE10" s="26">
        <f>IF(OR($A10="",$V10="",$D10="Completed",$D10="Canceled"),"",IFERROR(IF($V10&lt;='Settings'!$B$3+'Settings'!$B$10,$V10+ROW()/10000000,""),""))</f>
        <v/>
      </c>
    </row>
    <row r="11">
      <c r="A11" s="19" t="inlineStr">
        <is>
          <t>APT-260907-05</t>
        </is>
      </c>
      <c r="B11" s="19" t="inlineStr">
        <is>
          <t>RT-2147</t>
        </is>
      </c>
      <c r="C11" s="19" t="inlineStr">
        <is>
          <t>Delivery</t>
        </is>
      </c>
      <c r="D11" s="19" t="inlineStr">
        <is>
          <t>Confirmed</t>
        </is>
      </c>
      <c r="E11" s="19" t="inlineStr">
        <is>
          <t>High</t>
        </is>
      </c>
      <c r="F11" s="19" t="inlineStr">
        <is>
          <t>QuickCare Medical</t>
        </is>
      </c>
      <c r="G11" s="19" t="inlineStr">
        <is>
          <t>North Dallas Clinic Hub</t>
        </is>
      </c>
      <c r="H11" s="19" t="inlineStr">
        <is>
          <t>Dallas</t>
        </is>
      </c>
      <c r="I11" s="19" t="inlineStr">
        <is>
          <t>TX</t>
        </is>
      </c>
      <c r="J11" s="20" t="n">
        <v>46272</v>
      </c>
      <c r="K11" s="21" t="n">
        <v>0.25</v>
      </c>
      <c r="L11" s="21" t="n">
        <v>0.2916666666666667</v>
      </c>
      <c r="M11" s="19" t="inlineStr">
        <is>
          <t>CT</t>
        </is>
      </c>
      <c r="N11" s="19" t="inlineStr">
        <is>
          <t>Miguel Santos</t>
        </is>
      </c>
      <c r="O11" s="19" t="inlineStr">
        <is>
          <t>VAN-27</t>
        </is>
      </c>
      <c r="P11" s="19" t="n"/>
      <c r="Q11" s="22" t="n">
        <v>18</v>
      </c>
      <c r="R11" s="19" t="inlineStr">
        <is>
          <t>REF-99317</t>
        </is>
      </c>
      <c r="S11" s="23" t="n"/>
      <c r="T11" s="23" t="n"/>
      <c r="U11" s="24" t="inlineStr">
        <is>
          <t>Call receiver on arrival.</t>
        </is>
      </c>
      <c r="V11" s="25">
        <f>IF(OR($J11="",$K11=""),"",IFERROR($J11+$K11,""))</f>
        <v/>
      </c>
      <c r="W11" s="25">
        <f>IF(OR($J11="",$K11="",$L11=""),"",IFERROR($J11+$L11+IF($L11&lt;$K11,1,0),""))</f>
        <v/>
      </c>
      <c r="X11" s="26">
        <f>IF($A11="","",IF($D11="Canceled","Canceled",IF(OR($D11="Completed",$T11&lt;&gt;""),"Completed",IF($S11&lt;&gt;"","At Stop",IF($V11="","Missing Schedule",IF($V11&lt;'Settings'!$B$3-'Settings'!$B$6/1440,"Late",IF($V11&lt;='Settings'!$B$3+'Settings'!$B$5/24,"Due Soon","Upcoming")))))))</f>
        <v/>
      </c>
      <c r="Y11" s="26">
        <f>IF($A11="","",IF($D11="Canceled","Canceled",IF($S11="","Pending",IFERROR(IF($S11&lt;$V11-'Settings'!$B$6/1440,"Early",IF($S11&lt;=$W11+'Settings'!$B$6/1440,"On Time","Late")),"Check Schedule"))))</f>
        <v/>
      </c>
      <c r="Z11" s="40">
        <f>IF(OR($A11="",$S11="",$W11=""),"",IFERROR(MAX(0,ROUND(($S11-$W11)*1440,0)),""))</f>
        <v/>
      </c>
      <c r="AA11" s="40">
        <f>IF($S11="","",IFERROR(MAX(0,ROUND((IF($T11&lt;&gt;"",$T11,'Settings'!$B$3)-$S11)*1440,0)),""))</f>
        <v/>
      </c>
      <c r="AB11" s="28">
        <f>IF($AA11="","",IFERROR(MAX(0,CEILING(MAX(0,$AA11-'Settings'!$B$7),'Settings'!$B$9)/60),""))</f>
        <v/>
      </c>
      <c r="AC11" s="29">
        <f>IF($AB11="","",IFERROR($AB11*'Settings'!$B$8,""))</f>
        <v/>
      </c>
      <c r="AD11" s="26">
        <f>IF($A11="","",IF(COUNTIF($A$5:$A$104,$A11)&gt;1,"Duplicate Appointment ID",IF(OR($B11="",$C11="",$D11="",$F11="",$G11="",$H11="",$I11="",$J11="",$K11="",$L11="",$M11=""),"Missing Required Field",IF($M11&lt;&gt;'Settings'!$B$4,"Time Zone Differs From Settings",IF(AND($T11&lt;&gt;"",$S11=""),"Departure Without Arrival",IF(AND($S11&lt;&gt;"",$T11&lt;&gt;"",$T11&lt;$S11),"Departure Before Arrival",IF(AND($D11="Arrived",$S11=""),"Arrived Status Missing Time",IF(AND($D11="Completed",$T11=""),"Completed Without Departure",IF(AND($T11&lt;&gt;"",$D11&lt;&gt;"Completed",$D11&lt;&gt;"Canceled"),"Update Status to Completed",IF(AND($S11&lt;&gt;"",$T11="",$D11&lt;&gt;"Arrived"),"Update Status to Arrived",IF(AND($Q11&lt;&gt;"",$Q11&lt;0),"Negative Miles",IF(AND($AA11&lt;&gt;"",$AA11&gt;'Settings'!$B$11),"Dwell Exceeds Expected Limit","OK"))))))))))))</f>
        <v/>
      </c>
      <c r="AE11" s="26">
        <f>IF(OR($A11="",$V11="",$D11="Completed",$D11="Canceled"),"",IFERROR(IF($V11&lt;='Settings'!$B$3+'Settings'!$B$10,$V11+ROW()/10000000,""),""))</f>
        <v/>
      </c>
    </row>
    <row r="12">
      <c r="A12" s="19" t="inlineStr">
        <is>
          <t>APT-260908-01</t>
        </is>
      </c>
      <c r="B12" s="19" t="inlineStr">
        <is>
          <t>LD-83522</t>
        </is>
      </c>
      <c r="C12" s="19" t="inlineStr">
        <is>
          <t>Pickup</t>
        </is>
      </c>
      <c r="D12" s="19" t="inlineStr">
        <is>
          <t>Scheduled</t>
        </is>
      </c>
      <c r="E12" s="19" t="inlineStr">
        <is>
          <t>Standard</t>
        </is>
      </c>
      <c r="F12" s="19" t="inlineStr">
        <is>
          <t>Capital Office Supply</t>
        </is>
      </c>
      <c r="G12" s="19" t="inlineStr">
        <is>
          <t>Austin Warehouse</t>
        </is>
      </c>
      <c r="H12" s="19" t="inlineStr">
        <is>
          <t>Austin</t>
        </is>
      </c>
      <c r="I12" s="19" t="inlineStr">
        <is>
          <t>TX</t>
        </is>
      </c>
      <c r="J12" s="20" t="n">
        <v>46273</v>
      </c>
      <c r="K12" s="21" t="n">
        <v>0.2916666666666667</v>
      </c>
      <c r="L12" s="21" t="n">
        <v>0.3333333333333333</v>
      </c>
      <c r="M12" s="19" t="inlineStr">
        <is>
          <t>CT</t>
        </is>
      </c>
      <c r="N12" s="19" t="inlineStr">
        <is>
          <t>Dana Kim</t>
        </is>
      </c>
      <c r="O12" s="19" t="inlineStr">
        <is>
          <t>U-305</t>
        </is>
      </c>
      <c r="P12" s="19" t="inlineStr">
        <is>
          <t>TR-6193</t>
        </is>
      </c>
      <c r="Q12" s="22" t="n">
        <v>195</v>
      </c>
      <c r="R12" s="19" t="inlineStr">
        <is>
          <t>PU-45872</t>
        </is>
      </c>
      <c r="S12" s="23" t="n"/>
      <c r="T12" s="23" t="n"/>
      <c r="U12" s="24" t="inlineStr">
        <is>
          <t>Pallet count required.</t>
        </is>
      </c>
      <c r="V12" s="25">
        <f>IF(OR($J12="",$K12=""),"",IFERROR($J12+$K12,""))</f>
        <v/>
      </c>
      <c r="W12" s="25">
        <f>IF(OR($J12="",$K12="",$L12=""),"",IFERROR($J12+$L12+IF($L12&lt;$K12,1,0),""))</f>
        <v/>
      </c>
      <c r="X12" s="26">
        <f>IF($A12="","",IF($D12="Canceled","Canceled",IF(OR($D12="Completed",$T12&lt;&gt;""),"Completed",IF($S12&lt;&gt;"","At Stop",IF($V12="","Missing Schedule",IF($V12&lt;'Settings'!$B$3-'Settings'!$B$6/1440,"Late",IF($V12&lt;='Settings'!$B$3+'Settings'!$B$5/24,"Due Soon","Upcoming")))))))</f>
        <v/>
      </c>
      <c r="Y12" s="26">
        <f>IF($A12="","",IF($D12="Canceled","Canceled",IF($S12="","Pending",IFERROR(IF($S12&lt;$V12-'Settings'!$B$6/1440,"Early",IF($S12&lt;=$W12+'Settings'!$B$6/1440,"On Time","Late")),"Check Schedule"))))</f>
        <v/>
      </c>
      <c r="Z12" s="40">
        <f>IF(OR($A12="",$S12="",$W12=""),"",IFERROR(MAX(0,ROUND(($S12-$W12)*1440,0)),""))</f>
        <v/>
      </c>
      <c r="AA12" s="40">
        <f>IF($S12="","",IFERROR(MAX(0,ROUND((IF($T12&lt;&gt;"",$T12,'Settings'!$B$3)-$S12)*1440,0)),""))</f>
        <v/>
      </c>
      <c r="AB12" s="28">
        <f>IF($AA12="","",IFERROR(MAX(0,CEILING(MAX(0,$AA12-'Settings'!$B$7),'Settings'!$B$9)/60),""))</f>
        <v/>
      </c>
      <c r="AC12" s="29">
        <f>IF($AB12="","",IFERROR($AB12*'Settings'!$B$8,""))</f>
        <v/>
      </c>
      <c r="AD12" s="26">
        <f>IF($A12="","",IF(COUNTIF($A$5:$A$104,$A12)&gt;1,"Duplicate Appointment ID",IF(OR($B12="",$C12="",$D12="",$F12="",$G12="",$H12="",$I12="",$J12="",$K12="",$L12="",$M12=""),"Missing Required Field",IF($M12&lt;&gt;'Settings'!$B$4,"Time Zone Differs From Settings",IF(AND($T12&lt;&gt;"",$S12=""),"Departure Without Arrival",IF(AND($S12&lt;&gt;"",$T12&lt;&gt;"",$T12&lt;$S12),"Departure Before Arrival",IF(AND($D12="Arrived",$S12=""),"Arrived Status Missing Time",IF(AND($D12="Completed",$T12=""),"Completed Without Departure",IF(AND($T12&lt;&gt;"",$D12&lt;&gt;"Completed",$D12&lt;&gt;"Canceled"),"Update Status to Completed",IF(AND($S12&lt;&gt;"",$T12="",$D12&lt;&gt;"Arrived"),"Update Status to Arrived",IF(AND($Q12&lt;&gt;"",$Q12&lt;0),"Negative Miles",IF(AND($AA12&lt;&gt;"",$AA12&gt;'Settings'!$B$11),"Dwell Exceeds Expected Limit","OK"))))))))))))</f>
        <v/>
      </c>
      <c r="AE12" s="26">
        <f>IF(OR($A12="",$V12="",$D12="Completed",$D12="Canceled"),"",IFERROR(IF($V12&lt;='Settings'!$B$3+'Settings'!$B$10,$V12+ROW()/10000000,""),""))</f>
        <v/>
      </c>
    </row>
    <row r="13">
      <c r="A13" s="19" t="inlineStr">
        <is>
          <t>APT-260908-02</t>
        </is>
      </c>
      <c r="B13" s="19" t="inlineStr">
        <is>
          <t>LD-83526</t>
        </is>
      </c>
      <c r="C13" s="19" t="inlineStr">
        <is>
          <t>Delivery</t>
        </is>
      </c>
      <c r="D13" s="19" t="inlineStr">
        <is>
          <t>Canceled</t>
        </is>
      </c>
      <c r="E13" s="19" t="inlineStr">
        <is>
          <t>Standard</t>
        </is>
      </c>
      <c r="F13" s="19" t="inlineStr">
        <is>
          <t>Alamo Restaurant Supply</t>
        </is>
      </c>
      <c r="G13" s="19" t="inlineStr">
        <is>
          <t>San Antonio Hub</t>
        </is>
      </c>
      <c r="H13" s="19" t="inlineStr">
        <is>
          <t>San Antonio</t>
        </is>
      </c>
      <c r="I13" s="19" t="inlineStr">
        <is>
          <t>TX</t>
        </is>
      </c>
      <c r="J13" s="20" t="n">
        <v>46273</v>
      </c>
      <c r="K13" s="21" t="n">
        <v>0.4583333333333333</v>
      </c>
      <c r="L13" s="21" t="n">
        <v>0.5</v>
      </c>
      <c r="M13" s="19" t="inlineStr">
        <is>
          <t>CT</t>
        </is>
      </c>
      <c r="N13" s="19" t="inlineStr">
        <is>
          <t>Jordan Lee</t>
        </is>
      </c>
      <c r="O13" s="19" t="inlineStr">
        <is>
          <t>U-118</t>
        </is>
      </c>
      <c r="P13" s="19" t="inlineStr">
        <is>
          <t>TR-4420</t>
        </is>
      </c>
      <c r="Q13" s="22" t="n">
        <v>79</v>
      </c>
      <c r="R13" s="19" t="inlineStr">
        <is>
          <t>PO-771342</t>
        </is>
      </c>
      <c r="S13" s="23" t="n"/>
      <c r="T13" s="23" t="n"/>
      <c r="U13" s="24" t="inlineStr">
        <is>
          <t>Customer canceled appointment.</t>
        </is>
      </c>
      <c r="V13" s="25">
        <f>IF(OR($J13="",$K13=""),"",IFERROR($J13+$K13,""))</f>
        <v/>
      </c>
      <c r="W13" s="25">
        <f>IF(OR($J13="",$K13="",$L13=""),"",IFERROR($J13+$L13+IF($L13&lt;$K13,1,0),""))</f>
        <v/>
      </c>
      <c r="X13" s="26">
        <f>IF($A13="","",IF($D13="Canceled","Canceled",IF(OR($D13="Completed",$T13&lt;&gt;""),"Completed",IF($S13&lt;&gt;"","At Stop",IF($V13="","Missing Schedule",IF($V13&lt;'Settings'!$B$3-'Settings'!$B$6/1440,"Late",IF($V13&lt;='Settings'!$B$3+'Settings'!$B$5/24,"Due Soon","Upcoming")))))))</f>
        <v/>
      </c>
      <c r="Y13" s="26">
        <f>IF($A13="","",IF($D13="Canceled","Canceled",IF($S13="","Pending",IFERROR(IF($S13&lt;$V13-'Settings'!$B$6/1440,"Early",IF($S13&lt;=$W13+'Settings'!$B$6/1440,"On Time","Late")),"Check Schedule"))))</f>
        <v/>
      </c>
      <c r="Z13" s="40">
        <f>IF(OR($A13="",$S13="",$W13=""),"",IFERROR(MAX(0,ROUND(($S13-$W13)*1440,0)),""))</f>
        <v/>
      </c>
      <c r="AA13" s="40">
        <f>IF($S13="","",IFERROR(MAX(0,ROUND((IF($T13&lt;&gt;"",$T13,'Settings'!$B$3)-$S13)*1440,0)),""))</f>
        <v/>
      </c>
      <c r="AB13" s="28">
        <f>IF($AA13="","",IFERROR(MAX(0,CEILING(MAX(0,$AA13-'Settings'!$B$7),'Settings'!$B$9)/60),""))</f>
        <v/>
      </c>
      <c r="AC13" s="29">
        <f>IF($AB13="","",IFERROR($AB13*'Settings'!$B$8,""))</f>
        <v/>
      </c>
      <c r="AD13" s="26">
        <f>IF($A13="","",IF(COUNTIF($A$5:$A$104,$A13)&gt;1,"Duplicate Appointment ID",IF(OR($B13="",$C13="",$D13="",$F13="",$G13="",$H13="",$I13="",$J13="",$K13="",$L13="",$M13=""),"Missing Required Field",IF($M13&lt;&gt;'Settings'!$B$4,"Time Zone Differs From Settings",IF(AND($T13&lt;&gt;"",$S13=""),"Departure Without Arrival",IF(AND($S13&lt;&gt;"",$T13&lt;&gt;"",$T13&lt;$S13),"Departure Before Arrival",IF(AND($D13="Arrived",$S13=""),"Arrived Status Missing Time",IF(AND($D13="Completed",$T13=""),"Completed Without Departure",IF(AND($T13&lt;&gt;"",$D13&lt;&gt;"Completed",$D13&lt;&gt;"Canceled"),"Update Status to Completed",IF(AND($S13&lt;&gt;"",$T13="",$D13&lt;&gt;"Arrived"),"Update Status to Arrived",IF(AND($Q13&lt;&gt;"",$Q13&lt;0),"Negative Miles",IF(AND($AA13&lt;&gt;"",$AA13&gt;'Settings'!$B$11),"Dwell Exceeds Expected Limit","OK"))))))))))))</f>
        <v/>
      </c>
      <c r="AE13" s="26">
        <f>IF(OR($A13="",$V13="",$D13="Completed",$D13="Canceled"),"",IFERROR(IF($V13&lt;='Settings'!$B$3+'Settings'!$B$10,$V13+ROW()/10000000,""),""))</f>
        <v/>
      </c>
    </row>
    <row r="14">
      <c r="A14" s="19" t="inlineStr">
        <is>
          <t>APT-260909-01</t>
        </is>
      </c>
      <c r="B14" s="19" t="inlineStr">
        <is>
          <t>LD-83541</t>
        </is>
      </c>
      <c r="C14" s="19" t="inlineStr">
        <is>
          <t>Delivery</t>
        </is>
      </c>
      <c r="D14" s="19" t="inlineStr">
        <is>
          <t>Scheduled</t>
        </is>
      </c>
      <c r="E14" s="19" t="inlineStr">
        <is>
          <t>High</t>
        </is>
      </c>
      <c r="F14" s="19" t="inlineStr">
        <is>
          <t>Plains Hardware</t>
        </is>
      </c>
      <c r="G14" s="19" t="inlineStr">
        <is>
          <t>Oklahoma City DC</t>
        </is>
      </c>
      <c r="H14" s="19" t="inlineStr">
        <is>
          <t>Oklahoma City</t>
        </is>
      </c>
      <c r="I14" s="19" t="inlineStr">
        <is>
          <t>OK</t>
        </is>
      </c>
      <c r="J14" s="20" t="n">
        <v>46274</v>
      </c>
      <c r="K14" s="21" t="n">
        <v>0.9583333333333334</v>
      </c>
      <c r="L14" s="21" t="n">
        <v>0.04166666666666666</v>
      </c>
      <c r="M14" s="19" t="inlineStr">
        <is>
          <t>CT</t>
        </is>
      </c>
      <c r="N14" s="19" t="inlineStr">
        <is>
          <t>Avery Brown</t>
        </is>
      </c>
      <c r="O14" s="19" t="inlineStr">
        <is>
          <t>U-412</t>
        </is>
      </c>
      <c r="P14" s="19" t="inlineStr">
        <is>
          <t>TR-7308</t>
        </is>
      </c>
      <c r="Q14" s="22" t="n">
        <v>211</v>
      </c>
      <c r="R14" s="19" t="inlineStr">
        <is>
          <t>PO-771381</t>
        </is>
      </c>
      <c r="S14" s="23" t="n"/>
      <c r="T14" s="23" t="n"/>
      <c r="U14" s="24" t="inlineStr">
        <is>
          <t>Overnight appointment window.</t>
        </is>
      </c>
      <c r="V14" s="25">
        <f>IF(OR($J14="",$K14=""),"",IFERROR($J14+$K14,""))</f>
        <v/>
      </c>
      <c r="W14" s="25">
        <f>IF(OR($J14="",$K14="",$L14=""),"",IFERROR($J14+$L14+IF($L14&lt;$K14,1,0),""))</f>
        <v/>
      </c>
      <c r="X14" s="26">
        <f>IF($A14="","",IF($D14="Canceled","Canceled",IF(OR($D14="Completed",$T14&lt;&gt;""),"Completed",IF($S14&lt;&gt;"","At Stop",IF($V14="","Missing Schedule",IF($V14&lt;'Settings'!$B$3-'Settings'!$B$6/1440,"Late",IF($V14&lt;='Settings'!$B$3+'Settings'!$B$5/24,"Due Soon","Upcoming")))))))</f>
        <v/>
      </c>
      <c r="Y14" s="26">
        <f>IF($A14="","",IF($D14="Canceled","Canceled",IF($S14="","Pending",IFERROR(IF($S14&lt;$V14-'Settings'!$B$6/1440,"Early",IF($S14&lt;=$W14+'Settings'!$B$6/1440,"On Time","Late")),"Check Schedule"))))</f>
        <v/>
      </c>
      <c r="Z14" s="40">
        <f>IF(OR($A14="",$S14="",$W14=""),"",IFERROR(MAX(0,ROUND(($S14-$W14)*1440,0)),""))</f>
        <v/>
      </c>
      <c r="AA14" s="40">
        <f>IF($S14="","",IFERROR(MAX(0,ROUND((IF($T14&lt;&gt;"",$T14,'Settings'!$B$3)-$S14)*1440,0)),""))</f>
        <v/>
      </c>
      <c r="AB14" s="28">
        <f>IF($AA14="","",IFERROR(MAX(0,CEILING(MAX(0,$AA14-'Settings'!$B$7),'Settings'!$B$9)/60),""))</f>
        <v/>
      </c>
      <c r="AC14" s="29">
        <f>IF($AB14="","",IFERROR($AB14*'Settings'!$B$8,""))</f>
        <v/>
      </c>
      <c r="AD14" s="26">
        <f>IF($A14="","",IF(COUNTIF($A$5:$A$104,$A14)&gt;1,"Duplicate Appointment ID",IF(OR($B14="",$C14="",$D14="",$F14="",$G14="",$H14="",$I14="",$J14="",$K14="",$L14="",$M14=""),"Missing Required Field",IF($M14&lt;&gt;'Settings'!$B$4,"Time Zone Differs From Settings",IF(AND($T14&lt;&gt;"",$S14=""),"Departure Without Arrival",IF(AND($S14&lt;&gt;"",$T14&lt;&gt;"",$T14&lt;$S14),"Departure Before Arrival",IF(AND($D14="Arrived",$S14=""),"Arrived Status Missing Time",IF(AND($D14="Completed",$T14=""),"Completed Without Departure",IF(AND($T14&lt;&gt;"",$D14&lt;&gt;"Completed",$D14&lt;&gt;"Canceled"),"Update Status to Completed",IF(AND($S14&lt;&gt;"",$T14="",$D14&lt;&gt;"Arrived"),"Update Status to Arrived",IF(AND($Q14&lt;&gt;"",$Q14&lt;0),"Negative Miles",IF(AND($AA14&lt;&gt;"",$AA14&gt;'Settings'!$B$11),"Dwell Exceeds Expected Limit","OK"))))))))))))</f>
        <v/>
      </c>
      <c r="AE14" s="26">
        <f>IF(OR($A14="",$V14="",$D14="Completed",$D14="Canceled"),"",IFERROR(IF($V14&lt;='Settings'!$B$3+'Settings'!$B$10,$V14+ROW()/10000000,""),""))</f>
        <v/>
      </c>
    </row>
    <row r="15">
      <c r="A15" s="19" t="n"/>
      <c r="B15" s="19" t="n"/>
      <c r="C15" s="19" t="n"/>
      <c r="D15" s="19" t="n"/>
      <c r="E15" s="19" t="n"/>
      <c r="F15" s="19" t="n"/>
      <c r="G15" s="19" t="n"/>
      <c r="H15" s="19" t="n"/>
      <c r="I15" s="19" t="n"/>
      <c r="J15" s="20" t="n"/>
      <c r="K15" s="21" t="n"/>
      <c r="L15" s="21" t="n"/>
      <c r="M15" s="19" t="n"/>
      <c r="N15" s="19" t="n"/>
      <c r="O15" s="19" t="n"/>
      <c r="P15" s="19" t="n"/>
      <c r="Q15" s="22" t="n"/>
      <c r="R15" s="19" t="n"/>
      <c r="S15" s="23" t="n"/>
      <c r="T15" s="23" t="n"/>
      <c r="U15" s="24" t="n"/>
      <c r="V15" s="25">
        <f>IF(OR($J15="",$K15=""),"",IFERROR($J15+$K15,""))</f>
        <v/>
      </c>
      <c r="W15" s="25">
        <f>IF(OR($J15="",$K15="",$L15=""),"",IFERROR($J15+$L15+IF($L15&lt;$K15,1,0),""))</f>
        <v/>
      </c>
      <c r="X15" s="26">
        <f>IF($A15="","",IF($D15="Canceled","Canceled",IF(OR($D15="Completed",$T15&lt;&gt;""),"Completed",IF($S15&lt;&gt;"","At Stop",IF($V15="","Missing Schedule",IF($V15&lt;'Settings'!$B$3-'Settings'!$B$6/1440,"Late",IF($V15&lt;='Settings'!$B$3+'Settings'!$B$5/24,"Due Soon","Upcoming")))))))</f>
        <v/>
      </c>
      <c r="Y15" s="26">
        <f>IF($A15="","",IF($D15="Canceled","Canceled",IF($S15="","Pending",IFERROR(IF($S15&lt;$V15-'Settings'!$B$6/1440,"Early",IF($S15&lt;=$W15+'Settings'!$B$6/1440,"On Time","Late")),"Check Schedule"))))</f>
        <v/>
      </c>
      <c r="Z15" s="40">
        <f>IF(OR($A15="",$S15="",$W15=""),"",IFERROR(MAX(0,ROUND(($S15-$W15)*1440,0)),""))</f>
        <v/>
      </c>
      <c r="AA15" s="40">
        <f>IF($S15="","",IFERROR(MAX(0,ROUND((IF($T15&lt;&gt;"",$T15,'Settings'!$B$3)-$S15)*1440,0)),""))</f>
        <v/>
      </c>
      <c r="AB15" s="28">
        <f>IF($AA15="","",IFERROR(MAX(0,CEILING(MAX(0,$AA15-'Settings'!$B$7),'Settings'!$B$9)/60),""))</f>
        <v/>
      </c>
      <c r="AC15" s="29">
        <f>IF($AB15="","",IFERROR($AB15*'Settings'!$B$8,""))</f>
        <v/>
      </c>
      <c r="AD15" s="26">
        <f>IF($A15="","",IF(COUNTIF($A$5:$A$104,$A15)&gt;1,"Duplicate Appointment ID",IF(OR($B15="",$C15="",$D15="",$F15="",$G15="",$H15="",$I15="",$J15="",$K15="",$L15="",$M15=""),"Missing Required Field",IF($M15&lt;&gt;'Settings'!$B$4,"Time Zone Differs From Settings",IF(AND($T15&lt;&gt;"",$S15=""),"Departure Without Arrival",IF(AND($S15&lt;&gt;"",$T15&lt;&gt;"",$T15&lt;$S15),"Departure Before Arrival",IF(AND($D15="Arrived",$S15=""),"Arrived Status Missing Time",IF(AND($D15="Completed",$T15=""),"Completed Without Departure",IF(AND($T15&lt;&gt;"",$D15&lt;&gt;"Completed",$D15&lt;&gt;"Canceled"),"Update Status to Completed",IF(AND($S15&lt;&gt;"",$T15="",$D15&lt;&gt;"Arrived"),"Update Status to Arrived",IF(AND($Q15&lt;&gt;"",$Q15&lt;0),"Negative Miles",IF(AND($AA15&lt;&gt;"",$AA15&gt;'Settings'!$B$11),"Dwell Exceeds Expected Limit","OK"))))))))))))</f>
        <v/>
      </c>
      <c r="AE15" s="26">
        <f>IF(OR($A15="",$V15="",$D15="Completed",$D15="Canceled"),"",IFERROR(IF($V15&lt;='Settings'!$B$3+'Settings'!$B$10,$V15+ROW()/10000000,""),""))</f>
        <v/>
      </c>
    </row>
    <row r="16">
      <c r="A16" s="19" t="n"/>
      <c r="B16" s="19" t="n"/>
      <c r="C16" s="19" t="n"/>
      <c r="D16" s="19" t="n"/>
      <c r="E16" s="19" t="n"/>
      <c r="F16" s="19" t="n"/>
      <c r="G16" s="19" t="n"/>
      <c r="H16" s="19" t="n"/>
      <c r="I16" s="19" t="n"/>
      <c r="J16" s="20" t="n"/>
      <c r="K16" s="21" t="n"/>
      <c r="L16" s="21" t="n"/>
      <c r="M16" s="19" t="n"/>
      <c r="N16" s="19" t="n"/>
      <c r="O16" s="19" t="n"/>
      <c r="P16" s="19" t="n"/>
      <c r="Q16" s="22" t="n"/>
      <c r="R16" s="19" t="n"/>
      <c r="S16" s="23" t="n"/>
      <c r="T16" s="23" t="n"/>
      <c r="U16" s="24" t="n"/>
      <c r="V16" s="25">
        <f>IF(OR($J16="",$K16=""),"",IFERROR($J16+$K16,""))</f>
        <v/>
      </c>
      <c r="W16" s="25">
        <f>IF(OR($J16="",$K16="",$L16=""),"",IFERROR($J16+$L16+IF($L16&lt;$K16,1,0),""))</f>
        <v/>
      </c>
      <c r="X16" s="26">
        <f>IF($A16="","",IF($D16="Canceled","Canceled",IF(OR($D16="Completed",$T16&lt;&gt;""),"Completed",IF($S16&lt;&gt;"","At Stop",IF($V16="","Missing Schedule",IF($V16&lt;'Settings'!$B$3-'Settings'!$B$6/1440,"Late",IF($V16&lt;='Settings'!$B$3+'Settings'!$B$5/24,"Due Soon","Upcoming")))))))</f>
        <v/>
      </c>
      <c r="Y16" s="26">
        <f>IF($A16="","",IF($D16="Canceled","Canceled",IF($S16="","Pending",IFERROR(IF($S16&lt;$V16-'Settings'!$B$6/1440,"Early",IF($S16&lt;=$W16+'Settings'!$B$6/1440,"On Time","Late")),"Check Schedule"))))</f>
        <v/>
      </c>
      <c r="Z16" s="40">
        <f>IF(OR($A16="",$S16="",$W16=""),"",IFERROR(MAX(0,ROUND(($S16-$W16)*1440,0)),""))</f>
        <v/>
      </c>
      <c r="AA16" s="40">
        <f>IF($S16="","",IFERROR(MAX(0,ROUND((IF($T16&lt;&gt;"",$T16,'Settings'!$B$3)-$S16)*1440,0)),""))</f>
        <v/>
      </c>
      <c r="AB16" s="28">
        <f>IF($AA16="","",IFERROR(MAX(0,CEILING(MAX(0,$AA16-'Settings'!$B$7),'Settings'!$B$9)/60),""))</f>
        <v/>
      </c>
      <c r="AC16" s="29">
        <f>IF($AB16="","",IFERROR($AB16*'Settings'!$B$8,""))</f>
        <v/>
      </c>
      <c r="AD16" s="26">
        <f>IF($A16="","",IF(COUNTIF($A$5:$A$104,$A16)&gt;1,"Duplicate Appointment ID",IF(OR($B16="",$C16="",$D16="",$F16="",$G16="",$H16="",$I16="",$J16="",$K16="",$L16="",$M16=""),"Missing Required Field",IF($M16&lt;&gt;'Settings'!$B$4,"Time Zone Differs From Settings",IF(AND($T16&lt;&gt;"",$S16=""),"Departure Without Arrival",IF(AND($S16&lt;&gt;"",$T16&lt;&gt;"",$T16&lt;$S16),"Departure Before Arrival",IF(AND($D16="Arrived",$S16=""),"Arrived Status Missing Time",IF(AND($D16="Completed",$T16=""),"Completed Without Departure",IF(AND($T16&lt;&gt;"",$D16&lt;&gt;"Completed",$D16&lt;&gt;"Canceled"),"Update Status to Completed",IF(AND($S16&lt;&gt;"",$T16="",$D16&lt;&gt;"Arrived"),"Update Status to Arrived",IF(AND($Q16&lt;&gt;"",$Q16&lt;0),"Negative Miles",IF(AND($AA16&lt;&gt;"",$AA16&gt;'Settings'!$B$11),"Dwell Exceeds Expected Limit","OK"))))))))))))</f>
        <v/>
      </c>
      <c r="AE16" s="26">
        <f>IF(OR($A16="",$V16="",$D16="Completed",$D16="Canceled"),"",IFERROR(IF($V16&lt;='Settings'!$B$3+'Settings'!$B$10,$V16+ROW()/10000000,""),""))</f>
        <v/>
      </c>
    </row>
    <row r="17">
      <c r="A17" s="19" t="n"/>
      <c r="B17" s="19" t="n"/>
      <c r="C17" s="19" t="n"/>
      <c r="D17" s="19" t="n"/>
      <c r="E17" s="19" t="n"/>
      <c r="F17" s="19" t="n"/>
      <c r="G17" s="19" t="n"/>
      <c r="H17" s="19" t="n"/>
      <c r="I17" s="19" t="n"/>
      <c r="J17" s="20" t="n"/>
      <c r="K17" s="21" t="n"/>
      <c r="L17" s="21" t="n"/>
      <c r="M17" s="19" t="n"/>
      <c r="N17" s="19" t="n"/>
      <c r="O17" s="19" t="n"/>
      <c r="P17" s="19" t="n"/>
      <c r="Q17" s="22" t="n"/>
      <c r="R17" s="19" t="n"/>
      <c r="S17" s="23" t="n"/>
      <c r="T17" s="23" t="n"/>
      <c r="U17" s="24" t="n"/>
      <c r="V17" s="25">
        <f>IF(OR($J17="",$K17=""),"",IFERROR($J17+$K17,""))</f>
        <v/>
      </c>
      <c r="W17" s="25">
        <f>IF(OR($J17="",$K17="",$L17=""),"",IFERROR($J17+$L17+IF($L17&lt;$K17,1,0),""))</f>
        <v/>
      </c>
      <c r="X17" s="26">
        <f>IF($A17="","",IF($D17="Canceled","Canceled",IF(OR($D17="Completed",$T17&lt;&gt;""),"Completed",IF($S17&lt;&gt;"","At Stop",IF($V17="","Missing Schedule",IF($V17&lt;'Settings'!$B$3-'Settings'!$B$6/1440,"Late",IF($V17&lt;='Settings'!$B$3+'Settings'!$B$5/24,"Due Soon","Upcoming")))))))</f>
        <v/>
      </c>
      <c r="Y17" s="26">
        <f>IF($A17="","",IF($D17="Canceled","Canceled",IF($S17="","Pending",IFERROR(IF($S17&lt;$V17-'Settings'!$B$6/1440,"Early",IF($S17&lt;=$W17+'Settings'!$B$6/1440,"On Time","Late")),"Check Schedule"))))</f>
        <v/>
      </c>
      <c r="Z17" s="40">
        <f>IF(OR($A17="",$S17="",$W17=""),"",IFERROR(MAX(0,ROUND(($S17-$W17)*1440,0)),""))</f>
        <v/>
      </c>
      <c r="AA17" s="40">
        <f>IF($S17="","",IFERROR(MAX(0,ROUND((IF($T17&lt;&gt;"",$T17,'Settings'!$B$3)-$S17)*1440,0)),""))</f>
        <v/>
      </c>
      <c r="AB17" s="28">
        <f>IF($AA17="","",IFERROR(MAX(0,CEILING(MAX(0,$AA17-'Settings'!$B$7),'Settings'!$B$9)/60),""))</f>
        <v/>
      </c>
      <c r="AC17" s="29">
        <f>IF($AB17="","",IFERROR($AB17*'Settings'!$B$8,""))</f>
        <v/>
      </c>
      <c r="AD17" s="26">
        <f>IF($A17="","",IF(COUNTIF($A$5:$A$104,$A17)&gt;1,"Duplicate Appointment ID",IF(OR($B17="",$C17="",$D17="",$F17="",$G17="",$H17="",$I17="",$J17="",$K17="",$L17="",$M17=""),"Missing Required Field",IF($M17&lt;&gt;'Settings'!$B$4,"Time Zone Differs From Settings",IF(AND($T17&lt;&gt;"",$S17=""),"Departure Without Arrival",IF(AND($S17&lt;&gt;"",$T17&lt;&gt;"",$T17&lt;$S17),"Departure Before Arrival",IF(AND($D17="Arrived",$S17=""),"Arrived Status Missing Time",IF(AND($D17="Completed",$T17=""),"Completed Without Departure",IF(AND($T17&lt;&gt;"",$D17&lt;&gt;"Completed",$D17&lt;&gt;"Canceled"),"Update Status to Completed",IF(AND($S17&lt;&gt;"",$T17="",$D17&lt;&gt;"Arrived"),"Update Status to Arrived",IF(AND($Q17&lt;&gt;"",$Q17&lt;0),"Negative Miles",IF(AND($AA17&lt;&gt;"",$AA17&gt;'Settings'!$B$11),"Dwell Exceeds Expected Limit","OK"))))))))))))</f>
        <v/>
      </c>
      <c r="AE17" s="26">
        <f>IF(OR($A17="",$V17="",$D17="Completed",$D17="Canceled"),"",IFERROR(IF($V17&lt;='Settings'!$B$3+'Settings'!$B$10,$V17+ROW()/10000000,""),""))</f>
        <v/>
      </c>
    </row>
    <row r="18">
      <c r="A18" s="19" t="n"/>
      <c r="B18" s="19" t="n"/>
      <c r="C18" s="19" t="n"/>
      <c r="D18" s="19" t="n"/>
      <c r="E18" s="19" t="n"/>
      <c r="F18" s="19" t="n"/>
      <c r="G18" s="19" t="n"/>
      <c r="H18" s="19" t="n"/>
      <c r="I18" s="19" t="n"/>
      <c r="J18" s="20" t="n"/>
      <c r="K18" s="21" t="n"/>
      <c r="L18" s="21" t="n"/>
      <c r="M18" s="19" t="n"/>
      <c r="N18" s="19" t="n"/>
      <c r="O18" s="19" t="n"/>
      <c r="P18" s="19" t="n"/>
      <c r="Q18" s="22" t="n"/>
      <c r="R18" s="19" t="n"/>
      <c r="S18" s="23" t="n"/>
      <c r="T18" s="23" t="n"/>
      <c r="U18" s="24" t="n"/>
      <c r="V18" s="25">
        <f>IF(OR($J18="",$K18=""),"",IFERROR($J18+$K18,""))</f>
        <v/>
      </c>
      <c r="W18" s="25">
        <f>IF(OR($J18="",$K18="",$L18=""),"",IFERROR($J18+$L18+IF($L18&lt;$K18,1,0),""))</f>
        <v/>
      </c>
      <c r="X18" s="26">
        <f>IF($A18="","",IF($D18="Canceled","Canceled",IF(OR($D18="Completed",$T18&lt;&gt;""),"Completed",IF($S18&lt;&gt;"","At Stop",IF($V18="","Missing Schedule",IF($V18&lt;'Settings'!$B$3-'Settings'!$B$6/1440,"Late",IF($V18&lt;='Settings'!$B$3+'Settings'!$B$5/24,"Due Soon","Upcoming")))))))</f>
        <v/>
      </c>
      <c r="Y18" s="26">
        <f>IF($A18="","",IF($D18="Canceled","Canceled",IF($S18="","Pending",IFERROR(IF($S18&lt;$V18-'Settings'!$B$6/1440,"Early",IF($S18&lt;=$W18+'Settings'!$B$6/1440,"On Time","Late")),"Check Schedule"))))</f>
        <v/>
      </c>
      <c r="Z18" s="40">
        <f>IF(OR($A18="",$S18="",$W18=""),"",IFERROR(MAX(0,ROUND(($S18-$W18)*1440,0)),""))</f>
        <v/>
      </c>
      <c r="AA18" s="40">
        <f>IF($S18="","",IFERROR(MAX(0,ROUND((IF($T18&lt;&gt;"",$T18,'Settings'!$B$3)-$S18)*1440,0)),""))</f>
        <v/>
      </c>
      <c r="AB18" s="28">
        <f>IF($AA18="","",IFERROR(MAX(0,CEILING(MAX(0,$AA18-'Settings'!$B$7),'Settings'!$B$9)/60),""))</f>
        <v/>
      </c>
      <c r="AC18" s="29">
        <f>IF($AB18="","",IFERROR($AB18*'Settings'!$B$8,""))</f>
        <v/>
      </c>
      <c r="AD18" s="26">
        <f>IF($A18="","",IF(COUNTIF($A$5:$A$104,$A18)&gt;1,"Duplicate Appointment ID",IF(OR($B18="",$C18="",$D18="",$F18="",$G18="",$H18="",$I18="",$J18="",$K18="",$L18="",$M18=""),"Missing Required Field",IF($M18&lt;&gt;'Settings'!$B$4,"Time Zone Differs From Settings",IF(AND($T18&lt;&gt;"",$S18=""),"Departure Without Arrival",IF(AND($S18&lt;&gt;"",$T18&lt;&gt;"",$T18&lt;$S18),"Departure Before Arrival",IF(AND($D18="Arrived",$S18=""),"Arrived Status Missing Time",IF(AND($D18="Completed",$T18=""),"Completed Without Departure",IF(AND($T18&lt;&gt;"",$D18&lt;&gt;"Completed",$D18&lt;&gt;"Canceled"),"Update Status to Completed",IF(AND($S18&lt;&gt;"",$T18="",$D18&lt;&gt;"Arrived"),"Update Status to Arrived",IF(AND($Q18&lt;&gt;"",$Q18&lt;0),"Negative Miles",IF(AND($AA18&lt;&gt;"",$AA18&gt;'Settings'!$B$11),"Dwell Exceeds Expected Limit","OK"))))))))))))</f>
        <v/>
      </c>
      <c r="AE18" s="26">
        <f>IF(OR($A18="",$V18="",$D18="Completed",$D18="Canceled"),"",IFERROR(IF($V18&lt;='Settings'!$B$3+'Settings'!$B$10,$V18+ROW()/10000000,""),""))</f>
        <v/>
      </c>
    </row>
    <row r="19">
      <c r="A19" s="19" t="n"/>
      <c r="B19" s="19" t="n"/>
      <c r="C19" s="19" t="n"/>
      <c r="D19" s="19" t="n"/>
      <c r="E19" s="19" t="n"/>
      <c r="F19" s="19" t="n"/>
      <c r="G19" s="19" t="n"/>
      <c r="H19" s="19" t="n"/>
      <c r="I19" s="19" t="n"/>
      <c r="J19" s="20" t="n"/>
      <c r="K19" s="21" t="n"/>
      <c r="L19" s="21" t="n"/>
      <c r="M19" s="19" t="n"/>
      <c r="N19" s="19" t="n"/>
      <c r="O19" s="19" t="n"/>
      <c r="P19" s="19" t="n"/>
      <c r="Q19" s="22" t="n"/>
      <c r="R19" s="19" t="n"/>
      <c r="S19" s="23" t="n"/>
      <c r="T19" s="23" t="n"/>
      <c r="U19" s="24" t="n"/>
      <c r="V19" s="25">
        <f>IF(OR($J19="",$K19=""),"",IFERROR($J19+$K19,""))</f>
        <v/>
      </c>
      <c r="W19" s="25">
        <f>IF(OR($J19="",$K19="",$L19=""),"",IFERROR($J19+$L19+IF($L19&lt;$K19,1,0),""))</f>
        <v/>
      </c>
      <c r="X19" s="26">
        <f>IF($A19="","",IF($D19="Canceled","Canceled",IF(OR($D19="Completed",$T19&lt;&gt;""),"Completed",IF($S19&lt;&gt;"","At Stop",IF($V19="","Missing Schedule",IF($V19&lt;'Settings'!$B$3-'Settings'!$B$6/1440,"Late",IF($V19&lt;='Settings'!$B$3+'Settings'!$B$5/24,"Due Soon","Upcoming")))))))</f>
        <v/>
      </c>
      <c r="Y19" s="26">
        <f>IF($A19="","",IF($D19="Canceled","Canceled",IF($S19="","Pending",IFERROR(IF($S19&lt;$V19-'Settings'!$B$6/1440,"Early",IF($S19&lt;=$W19+'Settings'!$B$6/1440,"On Time","Late")),"Check Schedule"))))</f>
        <v/>
      </c>
      <c r="Z19" s="40">
        <f>IF(OR($A19="",$S19="",$W19=""),"",IFERROR(MAX(0,ROUND(($S19-$W19)*1440,0)),""))</f>
        <v/>
      </c>
      <c r="AA19" s="40">
        <f>IF($S19="","",IFERROR(MAX(0,ROUND((IF($T19&lt;&gt;"",$T19,'Settings'!$B$3)-$S19)*1440,0)),""))</f>
        <v/>
      </c>
      <c r="AB19" s="28">
        <f>IF($AA19="","",IFERROR(MAX(0,CEILING(MAX(0,$AA19-'Settings'!$B$7),'Settings'!$B$9)/60),""))</f>
        <v/>
      </c>
      <c r="AC19" s="29">
        <f>IF($AB19="","",IFERROR($AB19*'Settings'!$B$8,""))</f>
        <v/>
      </c>
      <c r="AD19" s="26">
        <f>IF($A19="","",IF(COUNTIF($A$5:$A$104,$A19)&gt;1,"Duplicate Appointment ID",IF(OR($B19="",$C19="",$D19="",$F19="",$G19="",$H19="",$I19="",$J19="",$K19="",$L19="",$M19=""),"Missing Required Field",IF($M19&lt;&gt;'Settings'!$B$4,"Time Zone Differs From Settings",IF(AND($T19&lt;&gt;"",$S19=""),"Departure Without Arrival",IF(AND($S19&lt;&gt;"",$T19&lt;&gt;"",$T19&lt;$S19),"Departure Before Arrival",IF(AND($D19="Arrived",$S19=""),"Arrived Status Missing Time",IF(AND($D19="Completed",$T19=""),"Completed Without Departure",IF(AND($T19&lt;&gt;"",$D19&lt;&gt;"Completed",$D19&lt;&gt;"Canceled"),"Update Status to Completed",IF(AND($S19&lt;&gt;"",$T19="",$D19&lt;&gt;"Arrived"),"Update Status to Arrived",IF(AND($Q19&lt;&gt;"",$Q19&lt;0),"Negative Miles",IF(AND($AA19&lt;&gt;"",$AA19&gt;'Settings'!$B$11),"Dwell Exceeds Expected Limit","OK"))))))))))))</f>
        <v/>
      </c>
      <c r="AE19" s="26">
        <f>IF(OR($A19="",$V19="",$D19="Completed",$D19="Canceled"),"",IFERROR(IF($V19&lt;='Settings'!$B$3+'Settings'!$B$10,$V19+ROW()/10000000,""),""))</f>
        <v/>
      </c>
    </row>
    <row r="20">
      <c r="A20" s="19" t="n"/>
      <c r="B20" s="19" t="n"/>
      <c r="C20" s="19" t="n"/>
      <c r="D20" s="19" t="n"/>
      <c r="E20" s="19" t="n"/>
      <c r="F20" s="19" t="n"/>
      <c r="G20" s="19" t="n"/>
      <c r="H20" s="19" t="n"/>
      <c r="I20" s="19" t="n"/>
      <c r="J20" s="20" t="n"/>
      <c r="K20" s="21" t="n"/>
      <c r="L20" s="21" t="n"/>
      <c r="M20" s="19" t="n"/>
      <c r="N20" s="19" t="n"/>
      <c r="O20" s="19" t="n"/>
      <c r="P20" s="19" t="n"/>
      <c r="Q20" s="22" t="n"/>
      <c r="R20" s="19" t="n"/>
      <c r="S20" s="23" t="n"/>
      <c r="T20" s="23" t="n"/>
      <c r="U20" s="24" t="n"/>
      <c r="V20" s="25">
        <f>IF(OR($J20="",$K20=""),"",IFERROR($J20+$K20,""))</f>
        <v/>
      </c>
      <c r="W20" s="25">
        <f>IF(OR($J20="",$K20="",$L20=""),"",IFERROR($J20+$L20+IF($L20&lt;$K20,1,0),""))</f>
        <v/>
      </c>
      <c r="X20" s="26">
        <f>IF($A20="","",IF($D20="Canceled","Canceled",IF(OR($D20="Completed",$T20&lt;&gt;""),"Completed",IF($S20&lt;&gt;"","At Stop",IF($V20="","Missing Schedule",IF($V20&lt;'Settings'!$B$3-'Settings'!$B$6/1440,"Late",IF($V20&lt;='Settings'!$B$3+'Settings'!$B$5/24,"Due Soon","Upcoming")))))))</f>
        <v/>
      </c>
      <c r="Y20" s="26">
        <f>IF($A20="","",IF($D20="Canceled","Canceled",IF($S20="","Pending",IFERROR(IF($S20&lt;$V20-'Settings'!$B$6/1440,"Early",IF($S20&lt;=$W20+'Settings'!$B$6/1440,"On Time","Late")),"Check Schedule"))))</f>
        <v/>
      </c>
      <c r="Z20" s="40">
        <f>IF(OR($A20="",$S20="",$W20=""),"",IFERROR(MAX(0,ROUND(($S20-$W20)*1440,0)),""))</f>
        <v/>
      </c>
      <c r="AA20" s="40">
        <f>IF($S20="","",IFERROR(MAX(0,ROUND((IF($T20&lt;&gt;"",$T20,'Settings'!$B$3)-$S20)*1440,0)),""))</f>
        <v/>
      </c>
      <c r="AB20" s="28">
        <f>IF($AA20="","",IFERROR(MAX(0,CEILING(MAX(0,$AA20-'Settings'!$B$7),'Settings'!$B$9)/60),""))</f>
        <v/>
      </c>
      <c r="AC20" s="29">
        <f>IF($AB20="","",IFERROR($AB20*'Settings'!$B$8,""))</f>
        <v/>
      </c>
      <c r="AD20" s="26">
        <f>IF($A20="","",IF(COUNTIF($A$5:$A$104,$A20)&gt;1,"Duplicate Appointment ID",IF(OR($B20="",$C20="",$D20="",$F20="",$G20="",$H20="",$I20="",$J20="",$K20="",$L20="",$M20=""),"Missing Required Field",IF($M20&lt;&gt;'Settings'!$B$4,"Time Zone Differs From Settings",IF(AND($T20&lt;&gt;"",$S20=""),"Departure Without Arrival",IF(AND($S20&lt;&gt;"",$T20&lt;&gt;"",$T20&lt;$S20),"Departure Before Arrival",IF(AND($D20="Arrived",$S20=""),"Arrived Status Missing Time",IF(AND($D20="Completed",$T20=""),"Completed Without Departure",IF(AND($T20&lt;&gt;"",$D20&lt;&gt;"Completed",$D20&lt;&gt;"Canceled"),"Update Status to Completed",IF(AND($S20&lt;&gt;"",$T20="",$D20&lt;&gt;"Arrived"),"Update Status to Arrived",IF(AND($Q20&lt;&gt;"",$Q20&lt;0),"Negative Miles",IF(AND($AA20&lt;&gt;"",$AA20&gt;'Settings'!$B$11),"Dwell Exceeds Expected Limit","OK"))))))))))))</f>
        <v/>
      </c>
      <c r="AE20" s="26">
        <f>IF(OR($A20="",$V20="",$D20="Completed",$D20="Canceled"),"",IFERROR(IF($V20&lt;='Settings'!$B$3+'Settings'!$B$10,$V20+ROW()/10000000,""),""))</f>
        <v/>
      </c>
    </row>
    <row r="21">
      <c r="A21" s="19" t="n"/>
      <c r="B21" s="19" t="n"/>
      <c r="C21" s="19" t="n"/>
      <c r="D21" s="19" t="n"/>
      <c r="E21" s="19" t="n"/>
      <c r="F21" s="19" t="n"/>
      <c r="G21" s="19" t="n"/>
      <c r="H21" s="19" t="n"/>
      <c r="I21" s="19" t="n"/>
      <c r="J21" s="20" t="n"/>
      <c r="K21" s="21" t="n"/>
      <c r="L21" s="21" t="n"/>
      <c r="M21" s="19" t="n"/>
      <c r="N21" s="19" t="n"/>
      <c r="O21" s="19" t="n"/>
      <c r="P21" s="19" t="n"/>
      <c r="Q21" s="22" t="n"/>
      <c r="R21" s="19" t="n"/>
      <c r="S21" s="23" t="n"/>
      <c r="T21" s="23" t="n"/>
      <c r="U21" s="24" t="n"/>
      <c r="V21" s="25">
        <f>IF(OR($J21="",$K21=""),"",IFERROR($J21+$K21,""))</f>
        <v/>
      </c>
      <c r="W21" s="25">
        <f>IF(OR($J21="",$K21="",$L21=""),"",IFERROR($J21+$L21+IF($L21&lt;$K21,1,0),""))</f>
        <v/>
      </c>
      <c r="X21" s="26">
        <f>IF($A21="","",IF($D21="Canceled","Canceled",IF(OR($D21="Completed",$T21&lt;&gt;""),"Completed",IF($S21&lt;&gt;"","At Stop",IF($V21="","Missing Schedule",IF($V21&lt;'Settings'!$B$3-'Settings'!$B$6/1440,"Late",IF($V21&lt;='Settings'!$B$3+'Settings'!$B$5/24,"Due Soon","Upcoming")))))))</f>
        <v/>
      </c>
      <c r="Y21" s="26">
        <f>IF($A21="","",IF($D21="Canceled","Canceled",IF($S21="","Pending",IFERROR(IF($S21&lt;$V21-'Settings'!$B$6/1440,"Early",IF($S21&lt;=$W21+'Settings'!$B$6/1440,"On Time","Late")),"Check Schedule"))))</f>
        <v/>
      </c>
      <c r="Z21" s="40">
        <f>IF(OR($A21="",$S21="",$W21=""),"",IFERROR(MAX(0,ROUND(($S21-$W21)*1440,0)),""))</f>
        <v/>
      </c>
      <c r="AA21" s="40">
        <f>IF($S21="","",IFERROR(MAX(0,ROUND((IF($T21&lt;&gt;"",$T21,'Settings'!$B$3)-$S21)*1440,0)),""))</f>
        <v/>
      </c>
      <c r="AB21" s="28">
        <f>IF($AA21="","",IFERROR(MAX(0,CEILING(MAX(0,$AA21-'Settings'!$B$7),'Settings'!$B$9)/60),""))</f>
        <v/>
      </c>
      <c r="AC21" s="29">
        <f>IF($AB21="","",IFERROR($AB21*'Settings'!$B$8,""))</f>
        <v/>
      </c>
      <c r="AD21" s="26">
        <f>IF($A21="","",IF(COUNTIF($A$5:$A$104,$A21)&gt;1,"Duplicate Appointment ID",IF(OR($B21="",$C21="",$D21="",$F21="",$G21="",$H21="",$I21="",$J21="",$K21="",$L21="",$M21=""),"Missing Required Field",IF($M21&lt;&gt;'Settings'!$B$4,"Time Zone Differs From Settings",IF(AND($T21&lt;&gt;"",$S21=""),"Departure Without Arrival",IF(AND($S21&lt;&gt;"",$T21&lt;&gt;"",$T21&lt;$S21),"Departure Before Arrival",IF(AND($D21="Arrived",$S21=""),"Arrived Status Missing Time",IF(AND($D21="Completed",$T21=""),"Completed Without Departure",IF(AND($T21&lt;&gt;"",$D21&lt;&gt;"Completed",$D21&lt;&gt;"Canceled"),"Update Status to Completed",IF(AND($S21&lt;&gt;"",$T21="",$D21&lt;&gt;"Arrived"),"Update Status to Arrived",IF(AND($Q21&lt;&gt;"",$Q21&lt;0),"Negative Miles",IF(AND($AA21&lt;&gt;"",$AA21&gt;'Settings'!$B$11),"Dwell Exceeds Expected Limit","OK"))))))))))))</f>
        <v/>
      </c>
      <c r="AE21" s="26">
        <f>IF(OR($A21="",$V21="",$D21="Completed",$D21="Canceled"),"",IFERROR(IF($V21&lt;='Settings'!$B$3+'Settings'!$B$10,$V21+ROW()/10000000,""),""))</f>
        <v/>
      </c>
    </row>
    <row r="22">
      <c r="A22" s="19" t="n"/>
      <c r="B22" s="19" t="n"/>
      <c r="C22" s="19" t="n"/>
      <c r="D22" s="19" t="n"/>
      <c r="E22" s="19" t="n"/>
      <c r="F22" s="19" t="n"/>
      <c r="G22" s="19" t="n"/>
      <c r="H22" s="19" t="n"/>
      <c r="I22" s="19" t="n"/>
      <c r="J22" s="20" t="n"/>
      <c r="K22" s="21" t="n"/>
      <c r="L22" s="21" t="n"/>
      <c r="M22" s="19" t="n"/>
      <c r="N22" s="19" t="n"/>
      <c r="O22" s="19" t="n"/>
      <c r="P22" s="19" t="n"/>
      <c r="Q22" s="22" t="n"/>
      <c r="R22" s="19" t="n"/>
      <c r="S22" s="23" t="n"/>
      <c r="T22" s="23" t="n"/>
      <c r="U22" s="24" t="n"/>
      <c r="V22" s="25">
        <f>IF(OR($J22="",$K22=""),"",IFERROR($J22+$K22,""))</f>
        <v/>
      </c>
      <c r="W22" s="25">
        <f>IF(OR($J22="",$K22="",$L22=""),"",IFERROR($J22+$L22+IF($L22&lt;$K22,1,0),""))</f>
        <v/>
      </c>
      <c r="X22" s="26">
        <f>IF($A22="","",IF($D22="Canceled","Canceled",IF(OR($D22="Completed",$T22&lt;&gt;""),"Completed",IF($S22&lt;&gt;"","At Stop",IF($V22="","Missing Schedule",IF($V22&lt;'Settings'!$B$3-'Settings'!$B$6/1440,"Late",IF($V22&lt;='Settings'!$B$3+'Settings'!$B$5/24,"Due Soon","Upcoming")))))))</f>
        <v/>
      </c>
      <c r="Y22" s="26">
        <f>IF($A22="","",IF($D22="Canceled","Canceled",IF($S22="","Pending",IFERROR(IF($S22&lt;$V22-'Settings'!$B$6/1440,"Early",IF($S22&lt;=$W22+'Settings'!$B$6/1440,"On Time","Late")),"Check Schedule"))))</f>
        <v/>
      </c>
      <c r="Z22" s="40">
        <f>IF(OR($A22="",$S22="",$W22=""),"",IFERROR(MAX(0,ROUND(($S22-$W22)*1440,0)),""))</f>
        <v/>
      </c>
      <c r="AA22" s="40">
        <f>IF($S22="","",IFERROR(MAX(0,ROUND((IF($T22&lt;&gt;"",$T22,'Settings'!$B$3)-$S22)*1440,0)),""))</f>
        <v/>
      </c>
      <c r="AB22" s="28">
        <f>IF($AA22="","",IFERROR(MAX(0,CEILING(MAX(0,$AA22-'Settings'!$B$7),'Settings'!$B$9)/60),""))</f>
        <v/>
      </c>
      <c r="AC22" s="29">
        <f>IF($AB22="","",IFERROR($AB22*'Settings'!$B$8,""))</f>
        <v/>
      </c>
      <c r="AD22" s="26">
        <f>IF($A22="","",IF(COUNTIF($A$5:$A$104,$A22)&gt;1,"Duplicate Appointment ID",IF(OR($B22="",$C22="",$D22="",$F22="",$G22="",$H22="",$I22="",$J22="",$K22="",$L22="",$M22=""),"Missing Required Field",IF($M22&lt;&gt;'Settings'!$B$4,"Time Zone Differs From Settings",IF(AND($T22&lt;&gt;"",$S22=""),"Departure Without Arrival",IF(AND($S22&lt;&gt;"",$T22&lt;&gt;"",$T22&lt;$S22),"Departure Before Arrival",IF(AND($D22="Arrived",$S22=""),"Arrived Status Missing Time",IF(AND($D22="Completed",$T22=""),"Completed Without Departure",IF(AND($T22&lt;&gt;"",$D22&lt;&gt;"Completed",$D22&lt;&gt;"Canceled"),"Update Status to Completed",IF(AND($S22&lt;&gt;"",$T22="",$D22&lt;&gt;"Arrived"),"Update Status to Arrived",IF(AND($Q22&lt;&gt;"",$Q22&lt;0),"Negative Miles",IF(AND($AA22&lt;&gt;"",$AA22&gt;'Settings'!$B$11),"Dwell Exceeds Expected Limit","OK"))))))))))))</f>
        <v/>
      </c>
      <c r="AE22" s="26">
        <f>IF(OR($A22="",$V22="",$D22="Completed",$D22="Canceled"),"",IFERROR(IF($V22&lt;='Settings'!$B$3+'Settings'!$B$10,$V22+ROW()/10000000,""),""))</f>
        <v/>
      </c>
    </row>
    <row r="23">
      <c r="A23" s="19" t="n"/>
      <c r="B23" s="19" t="n"/>
      <c r="C23" s="19" t="n"/>
      <c r="D23" s="19" t="n"/>
      <c r="E23" s="19" t="n"/>
      <c r="F23" s="19" t="n"/>
      <c r="G23" s="19" t="n"/>
      <c r="H23" s="19" t="n"/>
      <c r="I23" s="19" t="n"/>
      <c r="J23" s="20" t="n"/>
      <c r="K23" s="21" t="n"/>
      <c r="L23" s="21" t="n"/>
      <c r="M23" s="19" t="n"/>
      <c r="N23" s="19" t="n"/>
      <c r="O23" s="19" t="n"/>
      <c r="P23" s="19" t="n"/>
      <c r="Q23" s="22" t="n"/>
      <c r="R23" s="19" t="n"/>
      <c r="S23" s="23" t="n"/>
      <c r="T23" s="23" t="n"/>
      <c r="U23" s="24" t="n"/>
      <c r="V23" s="25">
        <f>IF(OR($J23="",$K23=""),"",IFERROR($J23+$K23,""))</f>
        <v/>
      </c>
      <c r="W23" s="25">
        <f>IF(OR($J23="",$K23="",$L23=""),"",IFERROR($J23+$L23+IF($L23&lt;$K23,1,0),""))</f>
        <v/>
      </c>
      <c r="X23" s="26">
        <f>IF($A23="","",IF($D23="Canceled","Canceled",IF(OR($D23="Completed",$T23&lt;&gt;""),"Completed",IF($S23&lt;&gt;"","At Stop",IF($V23="","Missing Schedule",IF($V23&lt;'Settings'!$B$3-'Settings'!$B$6/1440,"Late",IF($V23&lt;='Settings'!$B$3+'Settings'!$B$5/24,"Due Soon","Upcoming")))))))</f>
        <v/>
      </c>
      <c r="Y23" s="26">
        <f>IF($A23="","",IF($D23="Canceled","Canceled",IF($S23="","Pending",IFERROR(IF($S23&lt;$V23-'Settings'!$B$6/1440,"Early",IF($S23&lt;=$W23+'Settings'!$B$6/1440,"On Time","Late")),"Check Schedule"))))</f>
        <v/>
      </c>
      <c r="Z23" s="40">
        <f>IF(OR($A23="",$S23="",$W23=""),"",IFERROR(MAX(0,ROUND(($S23-$W23)*1440,0)),""))</f>
        <v/>
      </c>
      <c r="AA23" s="40">
        <f>IF($S23="","",IFERROR(MAX(0,ROUND((IF($T23&lt;&gt;"",$T23,'Settings'!$B$3)-$S23)*1440,0)),""))</f>
        <v/>
      </c>
      <c r="AB23" s="28">
        <f>IF($AA23="","",IFERROR(MAX(0,CEILING(MAX(0,$AA23-'Settings'!$B$7),'Settings'!$B$9)/60),""))</f>
        <v/>
      </c>
      <c r="AC23" s="29">
        <f>IF($AB23="","",IFERROR($AB23*'Settings'!$B$8,""))</f>
        <v/>
      </c>
      <c r="AD23" s="26">
        <f>IF($A23="","",IF(COUNTIF($A$5:$A$104,$A23)&gt;1,"Duplicate Appointment ID",IF(OR($B23="",$C23="",$D23="",$F23="",$G23="",$H23="",$I23="",$J23="",$K23="",$L23="",$M23=""),"Missing Required Field",IF($M23&lt;&gt;'Settings'!$B$4,"Time Zone Differs From Settings",IF(AND($T23&lt;&gt;"",$S23=""),"Departure Without Arrival",IF(AND($S23&lt;&gt;"",$T23&lt;&gt;"",$T23&lt;$S23),"Departure Before Arrival",IF(AND($D23="Arrived",$S23=""),"Arrived Status Missing Time",IF(AND($D23="Completed",$T23=""),"Completed Without Departure",IF(AND($T23&lt;&gt;"",$D23&lt;&gt;"Completed",$D23&lt;&gt;"Canceled"),"Update Status to Completed",IF(AND($S23&lt;&gt;"",$T23="",$D23&lt;&gt;"Arrived"),"Update Status to Arrived",IF(AND($Q23&lt;&gt;"",$Q23&lt;0),"Negative Miles",IF(AND($AA23&lt;&gt;"",$AA23&gt;'Settings'!$B$11),"Dwell Exceeds Expected Limit","OK"))))))))))))</f>
        <v/>
      </c>
      <c r="AE23" s="26">
        <f>IF(OR($A23="",$V23="",$D23="Completed",$D23="Canceled"),"",IFERROR(IF($V23&lt;='Settings'!$B$3+'Settings'!$B$10,$V23+ROW()/10000000,""),""))</f>
        <v/>
      </c>
    </row>
    <row r="24">
      <c r="A24" s="19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20" t="n"/>
      <c r="K24" s="21" t="n"/>
      <c r="L24" s="21" t="n"/>
      <c r="M24" s="19" t="n"/>
      <c r="N24" s="19" t="n"/>
      <c r="O24" s="19" t="n"/>
      <c r="P24" s="19" t="n"/>
      <c r="Q24" s="22" t="n"/>
      <c r="R24" s="19" t="n"/>
      <c r="S24" s="23" t="n"/>
      <c r="T24" s="23" t="n"/>
      <c r="U24" s="24" t="n"/>
      <c r="V24" s="25">
        <f>IF(OR($J24="",$K24=""),"",IFERROR($J24+$K24,""))</f>
        <v/>
      </c>
      <c r="W24" s="25">
        <f>IF(OR($J24="",$K24="",$L24=""),"",IFERROR($J24+$L24+IF($L24&lt;$K24,1,0),""))</f>
        <v/>
      </c>
      <c r="X24" s="26">
        <f>IF($A24="","",IF($D24="Canceled","Canceled",IF(OR($D24="Completed",$T24&lt;&gt;""),"Completed",IF($S24&lt;&gt;"","At Stop",IF($V24="","Missing Schedule",IF($V24&lt;'Settings'!$B$3-'Settings'!$B$6/1440,"Late",IF($V24&lt;='Settings'!$B$3+'Settings'!$B$5/24,"Due Soon","Upcoming")))))))</f>
        <v/>
      </c>
      <c r="Y24" s="26">
        <f>IF($A24="","",IF($D24="Canceled","Canceled",IF($S24="","Pending",IFERROR(IF($S24&lt;$V24-'Settings'!$B$6/1440,"Early",IF($S24&lt;=$W24+'Settings'!$B$6/1440,"On Time","Late")),"Check Schedule"))))</f>
        <v/>
      </c>
      <c r="Z24" s="40">
        <f>IF(OR($A24="",$S24="",$W24=""),"",IFERROR(MAX(0,ROUND(($S24-$W24)*1440,0)),""))</f>
        <v/>
      </c>
      <c r="AA24" s="40">
        <f>IF($S24="","",IFERROR(MAX(0,ROUND((IF($T24&lt;&gt;"",$T24,'Settings'!$B$3)-$S24)*1440,0)),""))</f>
        <v/>
      </c>
      <c r="AB24" s="28">
        <f>IF($AA24="","",IFERROR(MAX(0,CEILING(MAX(0,$AA24-'Settings'!$B$7),'Settings'!$B$9)/60),""))</f>
        <v/>
      </c>
      <c r="AC24" s="29">
        <f>IF($AB24="","",IFERROR($AB24*'Settings'!$B$8,""))</f>
        <v/>
      </c>
      <c r="AD24" s="26">
        <f>IF($A24="","",IF(COUNTIF($A$5:$A$104,$A24)&gt;1,"Duplicate Appointment ID",IF(OR($B24="",$C24="",$D24="",$F24="",$G24="",$H24="",$I24="",$J24="",$K24="",$L24="",$M24=""),"Missing Required Field",IF($M24&lt;&gt;'Settings'!$B$4,"Time Zone Differs From Settings",IF(AND($T24&lt;&gt;"",$S24=""),"Departure Without Arrival",IF(AND($S24&lt;&gt;"",$T24&lt;&gt;"",$T24&lt;$S24),"Departure Before Arrival",IF(AND($D24="Arrived",$S24=""),"Arrived Status Missing Time",IF(AND($D24="Completed",$T24=""),"Completed Without Departure",IF(AND($T24&lt;&gt;"",$D24&lt;&gt;"Completed",$D24&lt;&gt;"Canceled"),"Update Status to Completed",IF(AND($S24&lt;&gt;"",$T24="",$D24&lt;&gt;"Arrived"),"Update Status to Arrived",IF(AND($Q24&lt;&gt;"",$Q24&lt;0),"Negative Miles",IF(AND($AA24&lt;&gt;"",$AA24&gt;'Settings'!$B$11),"Dwell Exceeds Expected Limit","OK"))))))))))))</f>
        <v/>
      </c>
      <c r="AE24" s="26">
        <f>IF(OR($A24="",$V24="",$D24="Completed",$D24="Canceled"),"",IFERROR(IF($V24&lt;='Settings'!$B$3+'Settings'!$B$10,$V24+ROW()/10000000,""),""))</f>
        <v/>
      </c>
    </row>
    <row r="25">
      <c r="A25" s="19" t="n"/>
      <c r="B25" s="19" t="n"/>
      <c r="C25" s="19" t="n"/>
      <c r="D25" s="19" t="n"/>
      <c r="E25" s="19" t="n"/>
      <c r="F25" s="19" t="n"/>
      <c r="G25" s="19" t="n"/>
      <c r="H25" s="19" t="n"/>
      <c r="I25" s="19" t="n"/>
      <c r="J25" s="20" t="n"/>
      <c r="K25" s="21" t="n"/>
      <c r="L25" s="21" t="n"/>
      <c r="M25" s="19" t="n"/>
      <c r="N25" s="19" t="n"/>
      <c r="O25" s="19" t="n"/>
      <c r="P25" s="19" t="n"/>
      <c r="Q25" s="22" t="n"/>
      <c r="R25" s="19" t="n"/>
      <c r="S25" s="23" t="n"/>
      <c r="T25" s="23" t="n"/>
      <c r="U25" s="24" t="n"/>
      <c r="V25" s="25">
        <f>IF(OR($J25="",$K25=""),"",IFERROR($J25+$K25,""))</f>
        <v/>
      </c>
      <c r="W25" s="25">
        <f>IF(OR($J25="",$K25="",$L25=""),"",IFERROR($J25+$L25+IF($L25&lt;$K25,1,0),""))</f>
        <v/>
      </c>
      <c r="X25" s="26">
        <f>IF($A25="","",IF($D25="Canceled","Canceled",IF(OR($D25="Completed",$T25&lt;&gt;""),"Completed",IF($S25&lt;&gt;"","At Stop",IF($V25="","Missing Schedule",IF($V25&lt;'Settings'!$B$3-'Settings'!$B$6/1440,"Late",IF($V25&lt;='Settings'!$B$3+'Settings'!$B$5/24,"Due Soon","Upcoming")))))))</f>
        <v/>
      </c>
      <c r="Y25" s="26">
        <f>IF($A25="","",IF($D25="Canceled","Canceled",IF($S25="","Pending",IFERROR(IF($S25&lt;$V25-'Settings'!$B$6/1440,"Early",IF($S25&lt;=$W25+'Settings'!$B$6/1440,"On Time","Late")),"Check Schedule"))))</f>
        <v/>
      </c>
      <c r="Z25" s="40">
        <f>IF(OR($A25="",$S25="",$W25=""),"",IFERROR(MAX(0,ROUND(($S25-$W25)*1440,0)),""))</f>
        <v/>
      </c>
      <c r="AA25" s="40">
        <f>IF($S25="","",IFERROR(MAX(0,ROUND((IF($T25&lt;&gt;"",$T25,'Settings'!$B$3)-$S25)*1440,0)),""))</f>
        <v/>
      </c>
      <c r="AB25" s="28">
        <f>IF($AA25="","",IFERROR(MAX(0,CEILING(MAX(0,$AA25-'Settings'!$B$7),'Settings'!$B$9)/60),""))</f>
        <v/>
      </c>
      <c r="AC25" s="29">
        <f>IF($AB25="","",IFERROR($AB25*'Settings'!$B$8,""))</f>
        <v/>
      </c>
      <c r="AD25" s="26">
        <f>IF($A25="","",IF(COUNTIF($A$5:$A$104,$A25)&gt;1,"Duplicate Appointment ID",IF(OR($B25="",$C25="",$D25="",$F25="",$G25="",$H25="",$I25="",$J25="",$K25="",$L25="",$M25=""),"Missing Required Field",IF($M25&lt;&gt;'Settings'!$B$4,"Time Zone Differs From Settings",IF(AND($T25&lt;&gt;"",$S25=""),"Departure Without Arrival",IF(AND($S25&lt;&gt;"",$T25&lt;&gt;"",$T25&lt;$S25),"Departure Before Arrival",IF(AND($D25="Arrived",$S25=""),"Arrived Status Missing Time",IF(AND($D25="Completed",$T25=""),"Completed Without Departure",IF(AND($T25&lt;&gt;"",$D25&lt;&gt;"Completed",$D25&lt;&gt;"Canceled"),"Update Status to Completed",IF(AND($S25&lt;&gt;"",$T25="",$D25&lt;&gt;"Arrived"),"Update Status to Arrived",IF(AND($Q25&lt;&gt;"",$Q25&lt;0),"Negative Miles",IF(AND($AA25&lt;&gt;"",$AA25&gt;'Settings'!$B$11),"Dwell Exceeds Expected Limit","OK"))))))))))))</f>
        <v/>
      </c>
      <c r="AE25" s="26">
        <f>IF(OR($A25="",$V25="",$D25="Completed",$D25="Canceled"),"",IFERROR(IF($V25&lt;='Settings'!$B$3+'Settings'!$B$10,$V25+ROW()/10000000,""),""))</f>
        <v/>
      </c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20" t="n"/>
      <c r="K26" s="21" t="n"/>
      <c r="L26" s="21" t="n"/>
      <c r="M26" s="19" t="n"/>
      <c r="N26" s="19" t="n"/>
      <c r="O26" s="19" t="n"/>
      <c r="P26" s="19" t="n"/>
      <c r="Q26" s="22" t="n"/>
      <c r="R26" s="19" t="n"/>
      <c r="S26" s="23" t="n"/>
      <c r="T26" s="23" t="n"/>
      <c r="U26" s="24" t="n"/>
      <c r="V26" s="25">
        <f>IF(OR($J26="",$K26=""),"",IFERROR($J26+$K26,""))</f>
        <v/>
      </c>
      <c r="W26" s="25">
        <f>IF(OR($J26="",$K26="",$L26=""),"",IFERROR($J26+$L26+IF($L26&lt;$K26,1,0),""))</f>
        <v/>
      </c>
      <c r="X26" s="26">
        <f>IF($A26="","",IF($D26="Canceled","Canceled",IF(OR($D26="Completed",$T26&lt;&gt;""),"Completed",IF($S26&lt;&gt;"","At Stop",IF($V26="","Missing Schedule",IF($V26&lt;'Settings'!$B$3-'Settings'!$B$6/1440,"Late",IF($V26&lt;='Settings'!$B$3+'Settings'!$B$5/24,"Due Soon","Upcoming")))))))</f>
        <v/>
      </c>
      <c r="Y26" s="26">
        <f>IF($A26="","",IF($D26="Canceled","Canceled",IF($S26="","Pending",IFERROR(IF($S26&lt;$V26-'Settings'!$B$6/1440,"Early",IF($S26&lt;=$W26+'Settings'!$B$6/1440,"On Time","Late")),"Check Schedule"))))</f>
        <v/>
      </c>
      <c r="Z26" s="40">
        <f>IF(OR($A26="",$S26="",$W26=""),"",IFERROR(MAX(0,ROUND(($S26-$W26)*1440,0)),""))</f>
        <v/>
      </c>
      <c r="AA26" s="40">
        <f>IF($S26="","",IFERROR(MAX(0,ROUND((IF($T26&lt;&gt;"",$T26,'Settings'!$B$3)-$S26)*1440,0)),""))</f>
        <v/>
      </c>
      <c r="AB26" s="28">
        <f>IF($AA26="","",IFERROR(MAX(0,CEILING(MAX(0,$AA26-'Settings'!$B$7),'Settings'!$B$9)/60),""))</f>
        <v/>
      </c>
      <c r="AC26" s="29">
        <f>IF($AB26="","",IFERROR($AB26*'Settings'!$B$8,""))</f>
        <v/>
      </c>
      <c r="AD26" s="26">
        <f>IF($A26="","",IF(COUNTIF($A$5:$A$104,$A26)&gt;1,"Duplicate Appointment ID",IF(OR($B26="",$C26="",$D26="",$F26="",$G26="",$H26="",$I26="",$J26="",$K26="",$L26="",$M26=""),"Missing Required Field",IF($M26&lt;&gt;'Settings'!$B$4,"Time Zone Differs From Settings",IF(AND($T26&lt;&gt;"",$S26=""),"Departure Without Arrival",IF(AND($S26&lt;&gt;"",$T26&lt;&gt;"",$T26&lt;$S26),"Departure Before Arrival",IF(AND($D26="Arrived",$S26=""),"Arrived Status Missing Time",IF(AND($D26="Completed",$T26=""),"Completed Without Departure",IF(AND($T26&lt;&gt;"",$D26&lt;&gt;"Completed",$D26&lt;&gt;"Canceled"),"Update Status to Completed",IF(AND($S26&lt;&gt;"",$T26="",$D26&lt;&gt;"Arrived"),"Update Status to Arrived",IF(AND($Q26&lt;&gt;"",$Q26&lt;0),"Negative Miles",IF(AND($AA26&lt;&gt;"",$AA26&gt;'Settings'!$B$11),"Dwell Exceeds Expected Limit","OK"))))))))))))</f>
        <v/>
      </c>
      <c r="AE26" s="26">
        <f>IF(OR($A26="",$V26="",$D26="Completed",$D26="Canceled"),"",IFERROR(IF($V26&lt;='Settings'!$B$3+'Settings'!$B$10,$V26+ROW()/10000000,""),""))</f>
        <v/>
      </c>
    </row>
    <row r="27">
      <c r="A27" s="19" t="n"/>
      <c r="B27" s="19" t="n"/>
      <c r="C27" s="19" t="n"/>
      <c r="D27" s="19" t="n"/>
      <c r="E27" s="19" t="n"/>
      <c r="F27" s="19" t="n"/>
      <c r="G27" s="19" t="n"/>
      <c r="H27" s="19" t="n"/>
      <c r="I27" s="19" t="n"/>
      <c r="J27" s="20" t="n"/>
      <c r="K27" s="21" t="n"/>
      <c r="L27" s="21" t="n"/>
      <c r="M27" s="19" t="n"/>
      <c r="N27" s="19" t="n"/>
      <c r="O27" s="19" t="n"/>
      <c r="P27" s="19" t="n"/>
      <c r="Q27" s="22" t="n"/>
      <c r="R27" s="19" t="n"/>
      <c r="S27" s="23" t="n"/>
      <c r="T27" s="23" t="n"/>
      <c r="U27" s="24" t="n"/>
      <c r="V27" s="25">
        <f>IF(OR($J27="",$K27=""),"",IFERROR($J27+$K27,""))</f>
        <v/>
      </c>
      <c r="W27" s="25">
        <f>IF(OR($J27="",$K27="",$L27=""),"",IFERROR($J27+$L27+IF($L27&lt;$K27,1,0),""))</f>
        <v/>
      </c>
      <c r="X27" s="26">
        <f>IF($A27="","",IF($D27="Canceled","Canceled",IF(OR($D27="Completed",$T27&lt;&gt;""),"Completed",IF($S27&lt;&gt;"","At Stop",IF($V27="","Missing Schedule",IF($V27&lt;'Settings'!$B$3-'Settings'!$B$6/1440,"Late",IF($V27&lt;='Settings'!$B$3+'Settings'!$B$5/24,"Due Soon","Upcoming")))))))</f>
        <v/>
      </c>
      <c r="Y27" s="26">
        <f>IF($A27="","",IF($D27="Canceled","Canceled",IF($S27="","Pending",IFERROR(IF($S27&lt;$V27-'Settings'!$B$6/1440,"Early",IF($S27&lt;=$W27+'Settings'!$B$6/1440,"On Time","Late")),"Check Schedule"))))</f>
        <v/>
      </c>
      <c r="Z27" s="40">
        <f>IF(OR($A27="",$S27="",$W27=""),"",IFERROR(MAX(0,ROUND(($S27-$W27)*1440,0)),""))</f>
        <v/>
      </c>
      <c r="AA27" s="40">
        <f>IF($S27="","",IFERROR(MAX(0,ROUND((IF($T27&lt;&gt;"",$T27,'Settings'!$B$3)-$S27)*1440,0)),""))</f>
        <v/>
      </c>
      <c r="AB27" s="28">
        <f>IF($AA27="","",IFERROR(MAX(0,CEILING(MAX(0,$AA27-'Settings'!$B$7),'Settings'!$B$9)/60),""))</f>
        <v/>
      </c>
      <c r="AC27" s="29">
        <f>IF($AB27="","",IFERROR($AB27*'Settings'!$B$8,""))</f>
        <v/>
      </c>
      <c r="AD27" s="26">
        <f>IF($A27="","",IF(COUNTIF($A$5:$A$104,$A27)&gt;1,"Duplicate Appointment ID",IF(OR($B27="",$C27="",$D27="",$F27="",$G27="",$H27="",$I27="",$J27="",$K27="",$L27="",$M27=""),"Missing Required Field",IF($M27&lt;&gt;'Settings'!$B$4,"Time Zone Differs From Settings",IF(AND($T27&lt;&gt;"",$S27=""),"Departure Without Arrival",IF(AND($S27&lt;&gt;"",$T27&lt;&gt;"",$T27&lt;$S27),"Departure Before Arrival",IF(AND($D27="Arrived",$S27=""),"Arrived Status Missing Time",IF(AND($D27="Completed",$T27=""),"Completed Without Departure",IF(AND($T27&lt;&gt;"",$D27&lt;&gt;"Completed",$D27&lt;&gt;"Canceled"),"Update Status to Completed",IF(AND($S27&lt;&gt;"",$T27="",$D27&lt;&gt;"Arrived"),"Update Status to Arrived",IF(AND($Q27&lt;&gt;"",$Q27&lt;0),"Negative Miles",IF(AND($AA27&lt;&gt;"",$AA27&gt;'Settings'!$B$11),"Dwell Exceeds Expected Limit","OK"))))))))))))</f>
        <v/>
      </c>
      <c r="AE27" s="26">
        <f>IF(OR($A27="",$V27="",$D27="Completed",$D27="Canceled"),"",IFERROR(IF($V27&lt;='Settings'!$B$3+'Settings'!$B$10,$V27+ROW()/10000000,""),""))</f>
        <v/>
      </c>
    </row>
    <row r="28">
      <c r="A28" s="19" t="n"/>
      <c r="B28" s="19" t="n"/>
      <c r="C28" s="19" t="n"/>
      <c r="D28" s="19" t="n"/>
      <c r="E28" s="19" t="n"/>
      <c r="F28" s="19" t="n"/>
      <c r="G28" s="19" t="n"/>
      <c r="H28" s="19" t="n"/>
      <c r="I28" s="19" t="n"/>
      <c r="J28" s="20" t="n"/>
      <c r="K28" s="21" t="n"/>
      <c r="L28" s="21" t="n"/>
      <c r="M28" s="19" t="n"/>
      <c r="N28" s="19" t="n"/>
      <c r="O28" s="19" t="n"/>
      <c r="P28" s="19" t="n"/>
      <c r="Q28" s="22" t="n"/>
      <c r="R28" s="19" t="n"/>
      <c r="S28" s="23" t="n"/>
      <c r="T28" s="23" t="n"/>
      <c r="U28" s="24" t="n"/>
      <c r="V28" s="25">
        <f>IF(OR($J28="",$K28=""),"",IFERROR($J28+$K28,""))</f>
        <v/>
      </c>
      <c r="W28" s="25">
        <f>IF(OR($J28="",$K28="",$L28=""),"",IFERROR($J28+$L28+IF($L28&lt;$K28,1,0),""))</f>
        <v/>
      </c>
      <c r="X28" s="26">
        <f>IF($A28="","",IF($D28="Canceled","Canceled",IF(OR($D28="Completed",$T28&lt;&gt;""),"Completed",IF($S28&lt;&gt;"","At Stop",IF($V28="","Missing Schedule",IF($V28&lt;'Settings'!$B$3-'Settings'!$B$6/1440,"Late",IF($V28&lt;='Settings'!$B$3+'Settings'!$B$5/24,"Due Soon","Upcoming")))))))</f>
        <v/>
      </c>
      <c r="Y28" s="26">
        <f>IF($A28="","",IF($D28="Canceled","Canceled",IF($S28="","Pending",IFERROR(IF($S28&lt;$V28-'Settings'!$B$6/1440,"Early",IF($S28&lt;=$W28+'Settings'!$B$6/1440,"On Time","Late")),"Check Schedule"))))</f>
        <v/>
      </c>
      <c r="Z28" s="40">
        <f>IF(OR($A28="",$S28="",$W28=""),"",IFERROR(MAX(0,ROUND(($S28-$W28)*1440,0)),""))</f>
        <v/>
      </c>
      <c r="AA28" s="40">
        <f>IF($S28="","",IFERROR(MAX(0,ROUND((IF($T28&lt;&gt;"",$T28,'Settings'!$B$3)-$S28)*1440,0)),""))</f>
        <v/>
      </c>
      <c r="AB28" s="28">
        <f>IF($AA28="","",IFERROR(MAX(0,CEILING(MAX(0,$AA28-'Settings'!$B$7),'Settings'!$B$9)/60),""))</f>
        <v/>
      </c>
      <c r="AC28" s="29">
        <f>IF($AB28="","",IFERROR($AB28*'Settings'!$B$8,""))</f>
        <v/>
      </c>
      <c r="AD28" s="26">
        <f>IF($A28="","",IF(COUNTIF($A$5:$A$104,$A28)&gt;1,"Duplicate Appointment ID",IF(OR($B28="",$C28="",$D28="",$F28="",$G28="",$H28="",$I28="",$J28="",$K28="",$L28="",$M28=""),"Missing Required Field",IF($M28&lt;&gt;'Settings'!$B$4,"Time Zone Differs From Settings",IF(AND($T28&lt;&gt;"",$S28=""),"Departure Without Arrival",IF(AND($S28&lt;&gt;"",$T28&lt;&gt;"",$T28&lt;$S28),"Departure Before Arrival",IF(AND($D28="Arrived",$S28=""),"Arrived Status Missing Time",IF(AND($D28="Completed",$T28=""),"Completed Without Departure",IF(AND($T28&lt;&gt;"",$D28&lt;&gt;"Completed",$D28&lt;&gt;"Canceled"),"Update Status to Completed",IF(AND($S28&lt;&gt;"",$T28="",$D28&lt;&gt;"Arrived"),"Update Status to Arrived",IF(AND($Q28&lt;&gt;"",$Q28&lt;0),"Negative Miles",IF(AND($AA28&lt;&gt;"",$AA28&gt;'Settings'!$B$11),"Dwell Exceeds Expected Limit","OK"))))))))))))</f>
        <v/>
      </c>
      <c r="AE28" s="26">
        <f>IF(OR($A28="",$V28="",$D28="Completed",$D28="Canceled"),"",IFERROR(IF($V28&lt;='Settings'!$B$3+'Settings'!$B$10,$V28+ROW()/10000000,""),""))</f>
        <v/>
      </c>
    </row>
    <row r="29">
      <c r="A29" s="19" t="n"/>
      <c r="B29" s="19" t="n"/>
      <c r="C29" s="19" t="n"/>
      <c r="D29" s="19" t="n"/>
      <c r="E29" s="19" t="n"/>
      <c r="F29" s="19" t="n"/>
      <c r="G29" s="19" t="n"/>
      <c r="H29" s="19" t="n"/>
      <c r="I29" s="19" t="n"/>
      <c r="J29" s="20" t="n"/>
      <c r="K29" s="21" t="n"/>
      <c r="L29" s="21" t="n"/>
      <c r="M29" s="19" t="n"/>
      <c r="N29" s="19" t="n"/>
      <c r="O29" s="19" t="n"/>
      <c r="P29" s="19" t="n"/>
      <c r="Q29" s="22" t="n"/>
      <c r="R29" s="19" t="n"/>
      <c r="S29" s="23" t="n"/>
      <c r="T29" s="23" t="n"/>
      <c r="U29" s="24" t="n"/>
      <c r="V29" s="25">
        <f>IF(OR($J29="",$K29=""),"",IFERROR($J29+$K29,""))</f>
        <v/>
      </c>
      <c r="W29" s="25">
        <f>IF(OR($J29="",$K29="",$L29=""),"",IFERROR($J29+$L29+IF($L29&lt;$K29,1,0),""))</f>
        <v/>
      </c>
      <c r="X29" s="26">
        <f>IF($A29="","",IF($D29="Canceled","Canceled",IF(OR($D29="Completed",$T29&lt;&gt;""),"Completed",IF($S29&lt;&gt;"","At Stop",IF($V29="","Missing Schedule",IF($V29&lt;'Settings'!$B$3-'Settings'!$B$6/1440,"Late",IF($V29&lt;='Settings'!$B$3+'Settings'!$B$5/24,"Due Soon","Upcoming")))))))</f>
        <v/>
      </c>
      <c r="Y29" s="26">
        <f>IF($A29="","",IF($D29="Canceled","Canceled",IF($S29="","Pending",IFERROR(IF($S29&lt;$V29-'Settings'!$B$6/1440,"Early",IF($S29&lt;=$W29+'Settings'!$B$6/1440,"On Time","Late")),"Check Schedule"))))</f>
        <v/>
      </c>
      <c r="Z29" s="40">
        <f>IF(OR($A29="",$S29="",$W29=""),"",IFERROR(MAX(0,ROUND(($S29-$W29)*1440,0)),""))</f>
        <v/>
      </c>
      <c r="AA29" s="40">
        <f>IF($S29="","",IFERROR(MAX(0,ROUND((IF($T29&lt;&gt;"",$T29,'Settings'!$B$3)-$S29)*1440,0)),""))</f>
        <v/>
      </c>
      <c r="AB29" s="28">
        <f>IF($AA29="","",IFERROR(MAX(0,CEILING(MAX(0,$AA29-'Settings'!$B$7),'Settings'!$B$9)/60),""))</f>
        <v/>
      </c>
      <c r="AC29" s="29">
        <f>IF($AB29="","",IFERROR($AB29*'Settings'!$B$8,""))</f>
        <v/>
      </c>
      <c r="AD29" s="26">
        <f>IF($A29="","",IF(COUNTIF($A$5:$A$104,$A29)&gt;1,"Duplicate Appointment ID",IF(OR($B29="",$C29="",$D29="",$F29="",$G29="",$H29="",$I29="",$J29="",$K29="",$L29="",$M29=""),"Missing Required Field",IF($M29&lt;&gt;'Settings'!$B$4,"Time Zone Differs From Settings",IF(AND($T29&lt;&gt;"",$S29=""),"Departure Without Arrival",IF(AND($S29&lt;&gt;"",$T29&lt;&gt;"",$T29&lt;$S29),"Departure Before Arrival",IF(AND($D29="Arrived",$S29=""),"Arrived Status Missing Time",IF(AND($D29="Completed",$T29=""),"Completed Without Departure",IF(AND($T29&lt;&gt;"",$D29&lt;&gt;"Completed",$D29&lt;&gt;"Canceled"),"Update Status to Completed",IF(AND($S29&lt;&gt;"",$T29="",$D29&lt;&gt;"Arrived"),"Update Status to Arrived",IF(AND($Q29&lt;&gt;"",$Q29&lt;0),"Negative Miles",IF(AND($AA29&lt;&gt;"",$AA29&gt;'Settings'!$B$11),"Dwell Exceeds Expected Limit","OK"))))))))))))</f>
        <v/>
      </c>
      <c r="AE29" s="26">
        <f>IF(OR($A29="",$V29="",$D29="Completed",$D29="Canceled"),"",IFERROR(IF($V29&lt;='Settings'!$B$3+'Settings'!$B$10,$V29+ROW()/10000000,""),""))</f>
        <v/>
      </c>
    </row>
    <row r="30">
      <c r="A30" s="19" t="n"/>
      <c r="B30" s="19" t="n"/>
      <c r="C30" s="19" t="n"/>
      <c r="D30" s="19" t="n"/>
      <c r="E30" s="19" t="n"/>
      <c r="F30" s="19" t="n"/>
      <c r="G30" s="19" t="n"/>
      <c r="H30" s="19" t="n"/>
      <c r="I30" s="19" t="n"/>
      <c r="J30" s="20" t="n"/>
      <c r="K30" s="21" t="n"/>
      <c r="L30" s="21" t="n"/>
      <c r="M30" s="19" t="n"/>
      <c r="N30" s="19" t="n"/>
      <c r="O30" s="19" t="n"/>
      <c r="P30" s="19" t="n"/>
      <c r="Q30" s="22" t="n"/>
      <c r="R30" s="19" t="n"/>
      <c r="S30" s="23" t="n"/>
      <c r="T30" s="23" t="n"/>
      <c r="U30" s="24" t="n"/>
      <c r="V30" s="25">
        <f>IF(OR($J30="",$K30=""),"",IFERROR($J30+$K30,""))</f>
        <v/>
      </c>
      <c r="W30" s="25">
        <f>IF(OR($J30="",$K30="",$L30=""),"",IFERROR($J30+$L30+IF($L30&lt;$K30,1,0),""))</f>
        <v/>
      </c>
      <c r="X30" s="26">
        <f>IF($A30="","",IF($D30="Canceled","Canceled",IF(OR($D30="Completed",$T30&lt;&gt;""),"Completed",IF($S30&lt;&gt;"","At Stop",IF($V30="","Missing Schedule",IF($V30&lt;'Settings'!$B$3-'Settings'!$B$6/1440,"Late",IF($V30&lt;='Settings'!$B$3+'Settings'!$B$5/24,"Due Soon","Upcoming")))))))</f>
        <v/>
      </c>
      <c r="Y30" s="26">
        <f>IF($A30="","",IF($D30="Canceled","Canceled",IF($S30="","Pending",IFERROR(IF($S30&lt;$V30-'Settings'!$B$6/1440,"Early",IF($S30&lt;=$W30+'Settings'!$B$6/1440,"On Time","Late")),"Check Schedule"))))</f>
        <v/>
      </c>
      <c r="Z30" s="40">
        <f>IF(OR($A30="",$S30="",$W30=""),"",IFERROR(MAX(0,ROUND(($S30-$W30)*1440,0)),""))</f>
        <v/>
      </c>
      <c r="AA30" s="40">
        <f>IF($S30="","",IFERROR(MAX(0,ROUND((IF($T30&lt;&gt;"",$T30,'Settings'!$B$3)-$S30)*1440,0)),""))</f>
        <v/>
      </c>
      <c r="AB30" s="28">
        <f>IF($AA30="","",IFERROR(MAX(0,CEILING(MAX(0,$AA30-'Settings'!$B$7),'Settings'!$B$9)/60),""))</f>
        <v/>
      </c>
      <c r="AC30" s="29">
        <f>IF($AB30="","",IFERROR($AB30*'Settings'!$B$8,""))</f>
        <v/>
      </c>
      <c r="AD30" s="26">
        <f>IF($A30="","",IF(COUNTIF($A$5:$A$104,$A30)&gt;1,"Duplicate Appointment ID",IF(OR($B30="",$C30="",$D30="",$F30="",$G30="",$H30="",$I30="",$J30="",$K30="",$L30="",$M30=""),"Missing Required Field",IF($M30&lt;&gt;'Settings'!$B$4,"Time Zone Differs From Settings",IF(AND($T30&lt;&gt;"",$S30=""),"Departure Without Arrival",IF(AND($S30&lt;&gt;"",$T30&lt;&gt;"",$T30&lt;$S30),"Departure Before Arrival",IF(AND($D30="Arrived",$S30=""),"Arrived Status Missing Time",IF(AND($D30="Completed",$T30=""),"Completed Without Departure",IF(AND($T30&lt;&gt;"",$D30&lt;&gt;"Completed",$D30&lt;&gt;"Canceled"),"Update Status to Completed",IF(AND($S30&lt;&gt;"",$T30="",$D30&lt;&gt;"Arrived"),"Update Status to Arrived",IF(AND($Q30&lt;&gt;"",$Q30&lt;0),"Negative Miles",IF(AND($AA30&lt;&gt;"",$AA30&gt;'Settings'!$B$11),"Dwell Exceeds Expected Limit","OK"))))))))))))</f>
        <v/>
      </c>
      <c r="AE30" s="26">
        <f>IF(OR($A30="",$V30="",$D30="Completed",$D30="Canceled"),"",IFERROR(IF($V30&lt;='Settings'!$B$3+'Settings'!$B$10,$V30+ROW()/10000000,""),""))</f>
        <v/>
      </c>
    </row>
    <row r="31">
      <c r="A31" s="19" t="n"/>
      <c r="B31" s="19" t="n"/>
      <c r="C31" s="19" t="n"/>
      <c r="D31" s="19" t="n"/>
      <c r="E31" s="19" t="n"/>
      <c r="F31" s="19" t="n"/>
      <c r="G31" s="19" t="n"/>
      <c r="H31" s="19" t="n"/>
      <c r="I31" s="19" t="n"/>
      <c r="J31" s="20" t="n"/>
      <c r="K31" s="21" t="n"/>
      <c r="L31" s="21" t="n"/>
      <c r="M31" s="19" t="n"/>
      <c r="N31" s="19" t="n"/>
      <c r="O31" s="19" t="n"/>
      <c r="P31" s="19" t="n"/>
      <c r="Q31" s="22" t="n"/>
      <c r="R31" s="19" t="n"/>
      <c r="S31" s="23" t="n"/>
      <c r="T31" s="23" t="n"/>
      <c r="U31" s="24" t="n"/>
      <c r="V31" s="25">
        <f>IF(OR($J31="",$K31=""),"",IFERROR($J31+$K31,""))</f>
        <v/>
      </c>
      <c r="W31" s="25">
        <f>IF(OR($J31="",$K31="",$L31=""),"",IFERROR($J31+$L31+IF($L31&lt;$K31,1,0),""))</f>
        <v/>
      </c>
      <c r="X31" s="26">
        <f>IF($A31="","",IF($D31="Canceled","Canceled",IF(OR($D31="Completed",$T31&lt;&gt;""),"Completed",IF($S31&lt;&gt;"","At Stop",IF($V31="","Missing Schedule",IF($V31&lt;'Settings'!$B$3-'Settings'!$B$6/1440,"Late",IF($V31&lt;='Settings'!$B$3+'Settings'!$B$5/24,"Due Soon","Upcoming")))))))</f>
        <v/>
      </c>
      <c r="Y31" s="26">
        <f>IF($A31="","",IF($D31="Canceled","Canceled",IF($S31="","Pending",IFERROR(IF($S31&lt;$V31-'Settings'!$B$6/1440,"Early",IF($S31&lt;=$W31+'Settings'!$B$6/1440,"On Time","Late")),"Check Schedule"))))</f>
        <v/>
      </c>
      <c r="Z31" s="40">
        <f>IF(OR($A31="",$S31="",$W31=""),"",IFERROR(MAX(0,ROUND(($S31-$W31)*1440,0)),""))</f>
        <v/>
      </c>
      <c r="AA31" s="40">
        <f>IF($S31="","",IFERROR(MAX(0,ROUND((IF($T31&lt;&gt;"",$T31,'Settings'!$B$3)-$S31)*1440,0)),""))</f>
        <v/>
      </c>
      <c r="AB31" s="28">
        <f>IF($AA31="","",IFERROR(MAX(0,CEILING(MAX(0,$AA31-'Settings'!$B$7),'Settings'!$B$9)/60),""))</f>
        <v/>
      </c>
      <c r="AC31" s="29">
        <f>IF($AB31="","",IFERROR($AB31*'Settings'!$B$8,""))</f>
        <v/>
      </c>
      <c r="AD31" s="26">
        <f>IF($A31="","",IF(COUNTIF($A$5:$A$104,$A31)&gt;1,"Duplicate Appointment ID",IF(OR($B31="",$C31="",$D31="",$F31="",$G31="",$H31="",$I31="",$J31="",$K31="",$L31="",$M31=""),"Missing Required Field",IF($M31&lt;&gt;'Settings'!$B$4,"Time Zone Differs From Settings",IF(AND($T31&lt;&gt;"",$S31=""),"Departure Without Arrival",IF(AND($S31&lt;&gt;"",$T31&lt;&gt;"",$T31&lt;$S31),"Departure Before Arrival",IF(AND($D31="Arrived",$S31=""),"Arrived Status Missing Time",IF(AND($D31="Completed",$T31=""),"Completed Without Departure",IF(AND($T31&lt;&gt;"",$D31&lt;&gt;"Completed",$D31&lt;&gt;"Canceled"),"Update Status to Completed",IF(AND($S31&lt;&gt;"",$T31="",$D31&lt;&gt;"Arrived"),"Update Status to Arrived",IF(AND($Q31&lt;&gt;"",$Q31&lt;0),"Negative Miles",IF(AND($AA31&lt;&gt;"",$AA31&gt;'Settings'!$B$11),"Dwell Exceeds Expected Limit","OK"))))))))))))</f>
        <v/>
      </c>
      <c r="AE31" s="26">
        <f>IF(OR($A31="",$V31="",$D31="Completed",$D31="Canceled"),"",IFERROR(IF($V31&lt;='Settings'!$B$3+'Settings'!$B$10,$V31+ROW()/10000000,""),""))</f>
        <v/>
      </c>
    </row>
    <row r="32">
      <c r="A32" s="19" t="n"/>
      <c r="B32" s="19" t="n"/>
      <c r="C32" s="19" t="n"/>
      <c r="D32" s="19" t="n"/>
      <c r="E32" s="19" t="n"/>
      <c r="F32" s="19" t="n"/>
      <c r="G32" s="19" t="n"/>
      <c r="H32" s="19" t="n"/>
      <c r="I32" s="19" t="n"/>
      <c r="J32" s="20" t="n"/>
      <c r="K32" s="21" t="n"/>
      <c r="L32" s="21" t="n"/>
      <c r="M32" s="19" t="n"/>
      <c r="N32" s="19" t="n"/>
      <c r="O32" s="19" t="n"/>
      <c r="P32" s="19" t="n"/>
      <c r="Q32" s="22" t="n"/>
      <c r="R32" s="19" t="n"/>
      <c r="S32" s="23" t="n"/>
      <c r="T32" s="23" t="n"/>
      <c r="U32" s="24" t="n"/>
      <c r="V32" s="25">
        <f>IF(OR($J32="",$K32=""),"",IFERROR($J32+$K32,""))</f>
        <v/>
      </c>
      <c r="W32" s="25">
        <f>IF(OR($J32="",$K32="",$L32=""),"",IFERROR($J32+$L32+IF($L32&lt;$K32,1,0),""))</f>
        <v/>
      </c>
      <c r="X32" s="26">
        <f>IF($A32="","",IF($D32="Canceled","Canceled",IF(OR($D32="Completed",$T32&lt;&gt;""),"Completed",IF($S32&lt;&gt;"","At Stop",IF($V32="","Missing Schedule",IF($V32&lt;'Settings'!$B$3-'Settings'!$B$6/1440,"Late",IF($V32&lt;='Settings'!$B$3+'Settings'!$B$5/24,"Due Soon","Upcoming")))))))</f>
        <v/>
      </c>
      <c r="Y32" s="26">
        <f>IF($A32="","",IF($D32="Canceled","Canceled",IF($S32="","Pending",IFERROR(IF($S32&lt;$V32-'Settings'!$B$6/1440,"Early",IF($S32&lt;=$W32+'Settings'!$B$6/1440,"On Time","Late")),"Check Schedule"))))</f>
        <v/>
      </c>
      <c r="Z32" s="40">
        <f>IF(OR($A32="",$S32="",$W32=""),"",IFERROR(MAX(0,ROUND(($S32-$W32)*1440,0)),""))</f>
        <v/>
      </c>
      <c r="AA32" s="40">
        <f>IF($S32="","",IFERROR(MAX(0,ROUND((IF($T32&lt;&gt;"",$T32,'Settings'!$B$3)-$S32)*1440,0)),""))</f>
        <v/>
      </c>
      <c r="AB32" s="28">
        <f>IF($AA32="","",IFERROR(MAX(0,CEILING(MAX(0,$AA32-'Settings'!$B$7),'Settings'!$B$9)/60),""))</f>
        <v/>
      </c>
      <c r="AC32" s="29">
        <f>IF($AB32="","",IFERROR($AB32*'Settings'!$B$8,""))</f>
        <v/>
      </c>
      <c r="AD32" s="26">
        <f>IF($A32="","",IF(COUNTIF($A$5:$A$104,$A32)&gt;1,"Duplicate Appointment ID",IF(OR($B32="",$C32="",$D32="",$F32="",$G32="",$H32="",$I32="",$J32="",$K32="",$L32="",$M32=""),"Missing Required Field",IF($M32&lt;&gt;'Settings'!$B$4,"Time Zone Differs From Settings",IF(AND($T32&lt;&gt;"",$S32=""),"Departure Without Arrival",IF(AND($S32&lt;&gt;"",$T32&lt;&gt;"",$T32&lt;$S32),"Departure Before Arrival",IF(AND($D32="Arrived",$S32=""),"Arrived Status Missing Time",IF(AND($D32="Completed",$T32=""),"Completed Without Departure",IF(AND($T32&lt;&gt;"",$D32&lt;&gt;"Completed",$D32&lt;&gt;"Canceled"),"Update Status to Completed",IF(AND($S32&lt;&gt;"",$T32="",$D32&lt;&gt;"Arrived"),"Update Status to Arrived",IF(AND($Q32&lt;&gt;"",$Q32&lt;0),"Negative Miles",IF(AND($AA32&lt;&gt;"",$AA32&gt;'Settings'!$B$11),"Dwell Exceeds Expected Limit","OK"))))))))))))</f>
        <v/>
      </c>
      <c r="AE32" s="26">
        <f>IF(OR($A32="",$V32="",$D32="Completed",$D32="Canceled"),"",IFERROR(IF($V32&lt;='Settings'!$B$3+'Settings'!$B$10,$V32+ROW()/10000000,""),""))</f>
        <v/>
      </c>
    </row>
    <row r="33">
      <c r="A33" s="19" t="n"/>
      <c r="B33" s="19" t="n"/>
      <c r="C33" s="19" t="n"/>
      <c r="D33" s="19" t="n"/>
      <c r="E33" s="19" t="n"/>
      <c r="F33" s="19" t="n"/>
      <c r="G33" s="19" t="n"/>
      <c r="H33" s="19" t="n"/>
      <c r="I33" s="19" t="n"/>
      <c r="J33" s="20" t="n"/>
      <c r="K33" s="21" t="n"/>
      <c r="L33" s="21" t="n"/>
      <c r="M33" s="19" t="n"/>
      <c r="N33" s="19" t="n"/>
      <c r="O33" s="19" t="n"/>
      <c r="P33" s="19" t="n"/>
      <c r="Q33" s="22" t="n"/>
      <c r="R33" s="19" t="n"/>
      <c r="S33" s="23" t="n"/>
      <c r="T33" s="23" t="n"/>
      <c r="U33" s="24" t="n"/>
      <c r="V33" s="25">
        <f>IF(OR($J33="",$K33=""),"",IFERROR($J33+$K33,""))</f>
        <v/>
      </c>
      <c r="W33" s="25">
        <f>IF(OR($J33="",$K33="",$L33=""),"",IFERROR($J33+$L33+IF($L33&lt;$K33,1,0),""))</f>
        <v/>
      </c>
      <c r="X33" s="26">
        <f>IF($A33="","",IF($D33="Canceled","Canceled",IF(OR($D33="Completed",$T33&lt;&gt;""),"Completed",IF($S33&lt;&gt;"","At Stop",IF($V33="","Missing Schedule",IF($V33&lt;'Settings'!$B$3-'Settings'!$B$6/1440,"Late",IF($V33&lt;='Settings'!$B$3+'Settings'!$B$5/24,"Due Soon","Upcoming")))))))</f>
        <v/>
      </c>
      <c r="Y33" s="26">
        <f>IF($A33="","",IF($D33="Canceled","Canceled",IF($S33="","Pending",IFERROR(IF($S33&lt;$V33-'Settings'!$B$6/1440,"Early",IF($S33&lt;=$W33+'Settings'!$B$6/1440,"On Time","Late")),"Check Schedule"))))</f>
        <v/>
      </c>
      <c r="Z33" s="40">
        <f>IF(OR($A33="",$S33="",$W33=""),"",IFERROR(MAX(0,ROUND(($S33-$W33)*1440,0)),""))</f>
        <v/>
      </c>
      <c r="AA33" s="40">
        <f>IF($S33="","",IFERROR(MAX(0,ROUND((IF($T33&lt;&gt;"",$T33,'Settings'!$B$3)-$S33)*1440,0)),""))</f>
        <v/>
      </c>
      <c r="AB33" s="28">
        <f>IF($AA33="","",IFERROR(MAX(0,CEILING(MAX(0,$AA33-'Settings'!$B$7),'Settings'!$B$9)/60),""))</f>
        <v/>
      </c>
      <c r="AC33" s="29">
        <f>IF($AB33="","",IFERROR($AB33*'Settings'!$B$8,""))</f>
        <v/>
      </c>
      <c r="AD33" s="26">
        <f>IF($A33="","",IF(COUNTIF($A$5:$A$104,$A33)&gt;1,"Duplicate Appointment ID",IF(OR($B33="",$C33="",$D33="",$F33="",$G33="",$H33="",$I33="",$J33="",$K33="",$L33="",$M33=""),"Missing Required Field",IF($M33&lt;&gt;'Settings'!$B$4,"Time Zone Differs From Settings",IF(AND($T33&lt;&gt;"",$S33=""),"Departure Without Arrival",IF(AND($S33&lt;&gt;"",$T33&lt;&gt;"",$T33&lt;$S33),"Departure Before Arrival",IF(AND($D33="Arrived",$S33=""),"Arrived Status Missing Time",IF(AND($D33="Completed",$T33=""),"Completed Without Departure",IF(AND($T33&lt;&gt;"",$D33&lt;&gt;"Completed",$D33&lt;&gt;"Canceled"),"Update Status to Completed",IF(AND($S33&lt;&gt;"",$T33="",$D33&lt;&gt;"Arrived"),"Update Status to Arrived",IF(AND($Q33&lt;&gt;"",$Q33&lt;0),"Negative Miles",IF(AND($AA33&lt;&gt;"",$AA33&gt;'Settings'!$B$11),"Dwell Exceeds Expected Limit","OK"))))))))))))</f>
        <v/>
      </c>
      <c r="AE33" s="26">
        <f>IF(OR($A33="",$V33="",$D33="Completed",$D33="Canceled"),"",IFERROR(IF($V33&lt;='Settings'!$B$3+'Settings'!$B$10,$V33+ROW()/10000000,""),""))</f>
        <v/>
      </c>
    </row>
    <row r="34">
      <c r="A34" s="19" t="n"/>
      <c r="B34" s="19" t="n"/>
      <c r="C34" s="19" t="n"/>
      <c r="D34" s="19" t="n"/>
      <c r="E34" s="19" t="n"/>
      <c r="F34" s="19" t="n"/>
      <c r="G34" s="19" t="n"/>
      <c r="H34" s="19" t="n"/>
      <c r="I34" s="19" t="n"/>
      <c r="J34" s="20" t="n"/>
      <c r="K34" s="21" t="n"/>
      <c r="L34" s="21" t="n"/>
      <c r="M34" s="19" t="n"/>
      <c r="N34" s="19" t="n"/>
      <c r="O34" s="19" t="n"/>
      <c r="P34" s="19" t="n"/>
      <c r="Q34" s="22" t="n"/>
      <c r="R34" s="19" t="n"/>
      <c r="S34" s="23" t="n"/>
      <c r="T34" s="23" t="n"/>
      <c r="U34" s="24" t="n"/>
      <c r="V34" s="25">
        <f>IF(OR($J34="",$K34=""),"",IFERROR($J34+$K34,""))</f>
        <v/>
      </c>
      <c r="W34" s="25">
        <f>IF(OR($J34="",$K34="",$L34=""),"",IFERROR($J34+$L34+IF($L34&lt;$K34,1,0),""))</f>
        <v/>
      </c>
      <c r="X34" s="26">
        <f>IF($A34="","",IF($D34="Canceled","Canceled",IF(OR($D34="Completed",$T34&lt;&gt;""),"Completed",IF($S34&lt;&gt;"","At Stop",IF($V34="","Missing Schedule",IF($V34&lt;'Settings'!$B$3-'Settings'!$B$6/1440,"Late",IF($V34&lt;='Settings'!$B$3+'Settings'!$B$5/24,"Due Soon","Upcoming")))))))</f>
        <v/>
      </c>
      <c r="Y34" s="26">
        <f>IF($A34="","",IF($D34="Canceled","Canceled",IF($S34="","Pending",IFERROR(IF($S34&lt;$V34-'Settings'!$B$6/1440,"Early",IF($S34&lt;=$W34+'Settings'!$B$6/1440,"On Time","Late")),"Check Schedule"))))</f>
        <v/>
      </c>
      <c r="Z34" s="40">
        <f>IF(OR($A34="",$S34="",$W34=""),"",IFERROR(MAX(0,ROUND(($S34-$W34)*1440,0)),""))</f>
        <v/>
      </c>
      <c r="AA34" s="40">
        <f>IF($S34="","",IFERROR(MAX(0,ROUND((IF($T34&lt;&gt;"",$T34,'Settings'!$B$3)-$S34)*1440,0)),""))</f>
        <v/>
      </c>
      <c r="AB34" s="28">
        <f>IF($AA34="","",IFERROR(MAX(0,CEILING(MAX(0,$AA34-'Settings'!$B$7),'Settings'!$B$9)/60),""))</f>
        <v/>
      </c>
      <c r="AC34" s="29">
        <f>IF($AB34="","",IFERROR($AB34*'Settings'!$B$8,""))</f>
        <v/>
      </c>
      <c r="AD34" s="26">
        <f>IF($A34="","",IF(COUNTIF($A$5:$A$104,$A34)&gt;1,"Duplicate Appointment ID",IF(OR($B34="",$C34="",$D34="",$F34="",$G34="",$H34="",$I34="",$J34="",$K34="",$L34="",$M34=""),"Missing Required Field",IF($M34&lt;&gt;'Settings'!$B$4,"Time Zone Differs From Settings",IF(AND($T34&lt;&gt;"",$S34=""),"Departure Without Arrival",IF(AND($S34&lt;&gt;"",$T34&lt;&gt;"",$T34&lt;$S34),"Departure Before Arrival",IF(AND($D34="Arrived",$S34=""),"Arrived Status Missing Time",IF(AND($D34="Completed",$T34=""),"Completed Without Departure",IF(AND($T34&lt;&gt;"",$D34&lt;&gt;"Completed",$D34&lt;&gt;"Canceled"),"Update Status to Completed",IF(AND($S34&lt;&gt;"",$T34="",$D34&lt;&gt;"Arrived"),"Update Status to Arrived",IF(AND($Q34&lt;&gt;"",$Q34&lt;0),"Negative Miles",IF(AND($AA34&lt;&gt;"",$AA34&gt;'Settings'!$B$11),"Dwell Exceeds Expected Limit","OK"))))))))))))</f>
        <v/>
      </c>
      <c r="AE34" s="26">
        <f>IF(OR($A34="",$V34="",$D34="Completed",$D34="Canceled"),"",IFERROR(IF($V34&lt;='Settings'!$B$3+'Settings'!$B$10,$V34+ROW()/10000000,""),""))</f>
        <v/>
      </c>
    </row>
    <row r="35">
      <c r="A35" s="19" t="n"/>
      <c r="B35" s="19" t="n"/>
      <c r="C35" s="19" t="n"/>
      <c r="D35" s="19" t="n"/>
      <c r="E35" s="19" t="n"/>
      <c r="F35" s="19" t="n"/>
      <c r="G35" s="19" t="n"/>
      <c r="H35" s="19" t="n"/>
      <c r="I35" s="19" t="n"/>
      <c r="J35" s="20" t="n"/>
      <c r="K35" s="21" t="n"/>
      <c r="L35" s="21" t="n"/>
      <c r="M35" s="19" t="n"/>
      <c r="N35" s="19" t="n"/>
      <c r="O35" s="19" t="n"/>
      <c r="P35" s="19" t="n"/>
      <c r="Q35" s="22" t="n"/>
      <c r="R35" s="19" t="n"/>
      <c r="S35" s="23" t="n"/>
      <c r="T35" s="23" t="n"/>
      <c r="U35" s="24" t="n"/>
      <c r="V35" s="25">
        <f>IF(OR($J35="",$K35=""),"",IFERROR($J35+$K35,""))</f>
        <v/>
      </c>
      <c r="W35" s="25">
        <f>IF(OR($J35="",$K35="",$L35=""),"",IFERROR($J35+$L35+IF($L35&lt;$K35,1,0),""))</f>
        <v/>
      </c>
      <c r="X35" s="26">
        <f>IF($A35="","",IF($D35="Canceled","Canceled",IF(OR($D35="Completed",$T35&lt;&gt;""),"Completed",IF($S35&lt;&gt;"","At Stop",IF($V35="","Missing Schedule",IF($V35&lt;'Settings'!$B$3-'Settings'!$B$6/1440,"Late",IF($V35&lt;='Settings'!$B$3+'Settings'!$B$5/24,"Due Soon","Upcoming")))))))</f>
        <v/>
      </c>
      <c r="Y35" s="26">
        <f>IF($A35="","",IF($D35="Canceled","Canceled",IF($S35="","Pending",IFERROR(IF($S35&lt;$V35-'Settings'!$B$6/1440,"Early",IF($S35&lt;=$W35+'Settings'!$B$6/1440,"On Time","Late")),"Check Schedule"))))</f>
        <v/>
      </c>
      <c r="Z35" s="40">
        <f>IF(OR($A35="",$S35="",$W35=""),"",IFERROR(MAX(0,ROUND(($S35-$W35)*1440,0)),""))</f>
        <v/>
      </c>
      <c r="AA35" s="40">
        <f>IF($S35="","",IFERROR(MAX(0,ROUND((IF($T35&lt;&gt;"",$T35,'Settings'!$B$3)-$S35)*1440,0)),""))</f>
        <v/>
      </c>
      <c r="AB35" s="28">
        <f>IF($AA35="","",IFERROR(MAX(0,CEILING(MAX(0,$AA35-'Settings'!$B$7),'Settings'!$B$9)/60),""))</f>
        <v/>
      </c>
      <c r="AC35" s="29">
        <f>IF($AB35="","",IFERROR($AB35*'Settings'!$B$8,""))</f>
        <v/>
      </c>
      <c r="AD35" s="26">
        <f>IF($A35="","",IF(COUNTIF($A$5:$A$104,$A35)&gt;1,"Duplicate Appointment ID",IF(OR($B35="",$C35="",$D35="",$F35="",$G35="",$H35="",$I35="",$J35="",$K35="",$L35="",$M35=""),"Missing Required Field",IF($M35&lt;&gt;'Settings'!$B$4,"Time Zone Differs From Settings",IF(AND($T35&lt;&gt;"",$S35=""),"Departure Without Arrival",IF(AND($S35&lt;&gt;"",$T35&lt;&gt;"",$T35&lt;$S35),"Departure Before Arrival",IF(AND($D35="Arrived",$S35=""),"Arrived Status Missing Time",IF(AND($D35="Completed",$T35=""),"Completed Without Departure",IF(AND($T35&lt;&gt;"",$D35&lt;&gt;"Completed",$D35&lt;&gt;"Canceled"),"Update Status to Completed",IF(AND($S35&lt;&gt;"",$T35="",$D35&lt;&gt;"Arrived"),"Update Status to Arrived",IF(AND($Q35&lt;&gt;"",$Q35&lt;0),"Negative Miles",IF(AND($AA35&lt;&gt;"",$AA35&gt;'Settings'!$B$11),"Dwell Exceeds Expected Limit","OK"))))))))))))</f>
        <v/>
      </c>
      <c r="AE35" s="26">
        <f>IF(OR($A35="",$V35="",$D35="Completed",$D35="Canceled"),"",IFERROR(IF($V35&lt;='Settings'!$B$3+'Settings'!$B$10,$V35+ROW()/10000000,""),""))</f>
        <v/>
      </c>
    </row>
    <row r="36">
      <c r="A36" s="19" t="n"/>
      <c r="B36" s="19" t="n"/>
      <c r="C36" s="19" t="n"/>
      <c r="D36" s="19" t="n"/>
      <c r="E36" s="19" t="n"/>
      <c r="F36" s="19" t="n"/>
      <c r="G36" s="19" t="n"/>
      <c r="H36" s="19" t="n"/>
      <c r="I36" s="19" t="n"/>
      <c r="J36" s="20" t="n"/>
      <c r="K36" s="21" t="n"/>
      <c r="L36" s="21" t="n"/>
      <c r="M36" s="19" t="n"/>
      <c r="N36" s="19" t="n"/>
      <c r="O36" s="19" t="n"/>
      <c r="P36" s="19" t="n"/>
      <c r="Q36" s="22" t="n"/>
      <c r="R36" s="19" t="n"/>
      <c r="S36" s="23" t="n"/>
      <c r="T36" s="23" t="n"/>
      <c r="U36" s="24" t="n"/>
      <c r="V36" s="25">
        <f>IF(OR($J36="",$K36=""),"",IFERROR($J36+$K36,""))</f>
        <v/>
      </c>
      <c r="W36" s="25">
        <f>IF(OR($J36="",$K36="",$L36=""),"",IFERROR($J36+$L36+IF($L36&lt;$K36,1,0),""))</f>
        <v/>
      </c>
      <c r="X36" s="26">
        <f>IF($A36="","",IF($D36="Canceled","Canceled",IF(OR($D36="Completed",$T36&lt;&gt;""),"Completed",IF($S36&lt;&gt;"","At Stop",IF($V36="","Missing Schedule",IF($V36&lt;'Settings'!$B$3-'Settings'!$B$6/1440,"Late",IF($V36&lt;='Settings'!$B$3+'Settings'!$B$5/24,"Due Soon","Upcoming")))))))</f>
        <v/>
      </c>
      <c r="Y36" s="26">
        <f>IF($A36="","",IF($D36="Canceled","Canceled",IF($S36="","Pending",IFERROR(IF($S36&lt;$V36-'Settings'!$B$6/1440,"Early",IF($S36&lt;=$W36+'Settings'!$B$6/1440,"On Time","Late")),"Check Schedule"))))</f>
        <v/>
      </c>
      <c r="Z36" s="40">
        <f>IF(OR($A36="",$S36="",$W36=""),"",IFERROR(MAX(0,ROUND(($S36-$W36)*1440,0)),""))</f>
        <v/>
      </c>
      <c r="AA36" s="40">
        <f>IF($S36="","",IFERROR(MAX(0,ROUND((IF($T36&lt;&gt;"",$T36,'Settings'!$B$3)-$S36)*1440,0)),""))</f>
        <v/>
      </c>
      <c r="AB36" s="28">
        <f>IF($AA36="","",IFERROR(MAX(0,CEILING(MAX(0,$AA36-'Settings'!$B$7),'Settings'!$B$9)/60),""))</f>
        <v/>
      </c>
      <c r="AC36" s="29">
        <f>IF($AB36="","",IFERROR($AB36*'Settings'!$B$8,""))</f>
        <v/>
      </c>
      <c r="AD36" s="26">
        <f>IF($A36="","",IF(COUNTIF($A$5:$A$104,$A36)&gt;1,"Duplicate Appointment ID",IF(OR($B36="",$C36="",$D36="",$F36="",$G36="",$H36="",$I36="",$J36="",$K36="",$L36="",$M36=""),"Missing Required Field",IF($M36&lt;&gt;'Settings'!$B$4,"Time Zone Differs From Settings",IF(AND($T36&lt;&gt;"",$S36=""),"Departure Without Arrival",IF(AND($S36&lt;&gt;"",$T36&lt;&gt;"",$T36&lt;$S36),"Departure Before Arrival",IF(AND($D36="Arrived",$S36=""),"Arrived Status Missing Time",IF(AND($D36="Completed",$T36=""),"Completed Without Departure",IF(AND($T36&lt;&gt;"",$D36&lt;&gt;"Completed",$D36&lt;&gt;"Canceled"),"Update Status to Completed",IF(AND($S36&lt;&gt;"",$T36="",$D36&lt;&gt;"Arrived"),"Update Status to Arrived",IF(AND($Q36&lt;&gt;"",$Q36&lt;0),"Negative Miles",IF(AND($AA36&lt;&gt;"",$AA36&gt;'Settings'!$B$11),"Dwell Exceeds Expected Limit","OK"))))))))))))</f>
        <v/>
      </c>
      <c r="AE36" s="26">
        <f>IF(OR($A36="",$V36="",$D36="Completed",$D36="Canceled"),"",IFERROR(IF($V36&lt;='Settings'!$B$3+'Settings'!$B$10,$V36+ROW()/10000000,""),""))</f>
        <v/>
      </c>
    </row>
    <row r="37">
      <c r="A37" s="19" t="n"/>
      <c r="B37" s="19" t="n"/>
      <c r="C37" s="19" t="n"/>
      <c r="D37" s="19" t="n"/>
      <c r="E37" s="19" t="n"/>
      <c r="F37" s="19" t="n"/>
      <c r="G37" s="19" t="n"/>
      <c r="H37" s="19" t="n"/>
      <c r="I37" s="19" t="n"/>
      <c r="J37" s="20" t="n"/>
      <c r="K37" s="21" t="n"/>
      <c r="L37" s="21" t="n"/>
      <c r="M37" s="19" t="n"/>
      <c r="N37" s="19" t="n"/>
      <c r="O37" s="19" t="n"/>
      <c r="P37" s="19" t="n"/>
      <c r="Q37" s="22" t="n"/>
      <c r="R37" s="19" t="n"/>
      <c r="S37" s="23" t="n"/>
      <c r="T37" s="23" t="n"/>
      <c r="U37" s="24" t="n"/>
      <c r="V37" s="25">
        <f>IF(OR($J37="",$K37=""),"",IFERROR($J37+$K37,""))</f>
        <v/>
      </c>
      <c r="W37" s="25">
        <f>IF(OR($J37="",$K37="",$L37=""),"",IFERROR($J37+$L37+IF($L37&lt;$K37,1,0),""))</f>
        <v/>
      </c>
      <c r="X37" s="26">
        <f>IF($A37="","",IF($D37="Canceled","Canceled",IF(OR($D37="Completed",$T37&lt;&gt;""),"Completed",IF($S37&lt;&gt;"","At Stop",IF($V37="","Missing Schedule",IF($V37&lt;'Settings'!$B$3-'Settings'!$B$6/1440,"Late",IF($V37&lt;='Settings'!$B$3+'Settings'!$B$5/24,"Due Soon","Upcoming")))))))</f>
        <v/>
      </c>
      <c r="Y37" s="26">
        <f>IF($A37="","",IF($D37="Canceled","Canceled",IF($S37="","Pending",IFERROR(IF($S37&lt;$V37-'Settings'!$B$6/1440,"Early",IF($S37&lt;=$W37+'Settings'!$B$6/1440,"On Time","Late")),"Check Schedule"))))</f>
        <v/>
      </c>
      <c r="Z37" s="40">
        <f>IF(OR($A37="",$S37="",$W37=""),"",IFERROR(MAX(0,ROUND(($S37-$W37)*1440,0)),""))</f>
        <v/>
      </c>
      <c r="AA37" s="40">
        <f>IF($S37="","",IFERROR(MAX(0,ROUND((IF($T37&lt;&gt;"",$T37,'Settings'!$B$3)-$S37)*1440,0)),""))</f>
        <v/>
      </c>
      <c r="AB37" s="28">
        <f>IF($AA37="","",IFERROR(MAX(0,CEILING(MAX(0,$AA37-'Settings'!$B$7),'Settings'!$B$9)/60),""))</f>
        <v/>
      </c>
      <c r="AC37" s="29">
        <f>IF($AB37="","",IFERROR($AB37*'Settings'!$B$8,""))</f>
        <v/>
      </c>
      <c r="AD37" s="26">
        <f>IF($A37="","",IF(COUNTIF($A$5:$A$104,$A37)&gt;1,"Duplicate Appointment ID",IF(OR($B37="",$C37="",$D37="",$F37="",$G37="",$H37="",$I37="",$J37="",$K37="",$L37="",$M37=""),"Missing Required Field",IF($M37&lt;&gt;'Settings'!$B$4,"Time Zone Differs From Settings",IF(AND($T37&lt;&gt;"",$S37=""),"Departure Without Arrival",IF(AND($S37&lt;&gt;"",$T37&lt;&gt;"",$T37&lt;$S37),"Departure Before Arrival",IF(AND($D37="Arrived",$S37=""),"Arrived Status Missing Time",IF(AND($D37="Completed",$T37=""),"Completed Without Departure",IF(AND($T37&lt;&gt;"",$D37&lt;&gt;"Completed",$D37&lt;&gt;"Canceled"),"Update Status to Completed",IF(AND($S37&lt;&gt;"",$T37="",$D37&lt;&gt;"Arrived"),"Update Status to Arrived",IF(AND($Q37&lt;&gt;"",$Q37&lt;0),"Negative Miles",IF(AND($AA37&lt;&gt;"",$AA37&gt;'Settings'!$B$11),"Dwell Exceeds Expected Limit","OK"))))))))))))</f>
        <v/>
      </c>
      <c r="AE37" s="26">
        <f>IF(OR($A37="",$V37="",$D37="Completed",$D37="Canceled"),"",IFERROR(IF($V37&lt;='Settings'!$B$3+'Settings'!$B$10,$V37+ROW()/10000000,""),""))</f>
        <v/>
      </c>
    </row>
    <row r="38">
      <c r="A38" s="19" t="n"/>
      <c r="B38" s="19" t="n"/>
      <c r="C38" s="19" t="n"/>
      <c r="D38" s="19" t="n"/>
      <c r="E38" s="19" t="n"/>
      <c r="F38" s="19" t="n"/>
      <c r="G38" s="19" t="n"/>
      <c r="H38" s="19" t="n"/>
      <c r="I38" s="19" t="n"/>
      <c r="J38" s="20" t="n"/>
      <c r="K38" s="21" t="n"/>
      <c r="L38" s="21" t="n"/>
      <c r="M38" s="19" t="n"/>
      <c r="N38" s="19" t="n"/>
      <c r="O38" s="19" t="n"/>
      <c r="P38" s="19" t="n"/>
      <c r="Q38" s="22" t="n"/>
      <c r="R38" s="19" t="n"/>
      <c r="S38" s="23" t="n"/>
      <c r="T38" s="23" t="n"/>
      <c r="U38" s="24" t="n"/>
      <c r="V38" s="25">
        <f>IF(OR($J38="",$K38=""),"",IFERROR($J38+$K38,""))</f>
        <v/>
      </c>
      <c r="W38" s="25">
        <f>IF(OR($J38="",$K38="",$L38=""),"",IFERROR($J38+$L38+IF($L38&lt;$K38,1,0),""))</f>
        <v/>
      </c>
      <c r="X38" s="26">
        <f>IF($A38="","",IF($D38="Canceled","Canceled",IF(OR($D38="Completed",$T38&lt;&gt;""),"Completed",IF($S38&lt;&gt;"","At Stop",IF($V38="","Missing Schedule",IF($V38&lt;'Settings'!$B$3-'Settings'!$B$6/1440,"Late",IF($V38&lt;='Settings'!$B$3+'Settings'!$B$5/24,"Due Soon","Upcoming")))))))</f>
        <v/>
      </c>
      <c r="Y38" s="26">
        <f>IF($A38="","",IF($D38="Canceled","Canceled",IF($S38="","Pending",IFERROR(IF($S38&lt;$V38-'Settings'!$B$6/1440,"Early",IF($S38&lt;=$W38+'Settings'!$B$6/1440,"On Time","Late")),"Check Schedule"))))</f>
        <v/>
      </c>
      <c r="Z38" s="40">
        <f>IF(OR($A38="",$S38="",$W38=""),"",IFERROR(MAX(0,ROUND(($S38-$W38)*1440,0)),""))</f>
        <v/>
      </c>
      <c r="AA38" s="40">
        <f>IF($S38="","",IFERROR(MAX(0,ROUND((IF($T38&lt;&gt;"",$T38,'Settings'!$B$3)-$S38)*1440,0)),""))</f>
        <v/>
      </c>
      <c r="AB38" s="28">
        <f>IF($AA38="","",IFERROR(MAX(0,CEILING(MAX(0,$AA38-'Settings'!$B$7),'Settings'!$B$9)/60),""))</f>
        <v/>
      </c>
      <c r="AC38" s="29">
        <f>IF($AB38="","",IFERROR($AB38*'Settings'!$B$8,""))</f>
        <v/>
      </c>
      <c r="AD38" s="26">
        <f>IF($A38="","",IF(COUNTIF($A$5:$A$104,$A38)&gt;1,"Duplicate Appointment ID",IF(OR($B38="",$C38="",$D38="",$F38="",$G38="",$H38="",$I38="",$J38="",$K38="",$L38="",$M38=""),"Missing Required Field",IF($M38&lt;&gt;'Settings'!$B$4,"Time Zone Differs From Settings",IF(AND($T38&lt;&gt;"",$S38=""),"Departure Without Arrival",IF(AND($S38&lt;&gt;"",$T38&lt;&gt;"",$T38&lt;$S38),"Departure Before Arrival",IF(AND($D38="Arrived",$S38=""),"Arrived Status Missing Time",IF(AND($D38="Completed",$T38=""),"Completed Without Departure",IF(AND($T38&lt;&gt;"",$D38&lt;&gt;"Completed",$D38&lt;&gt;"Canceled"),"Update Status to Completed",IF(AND($S38&lt;&gt;"",$T38="",$D38&lt;&gt;"Arrived"),"Update Status to Arrived",IF(AND($Q38&lt;&gt;"",$Q38&lt;0),"Negative Miles",IF(AND($AA38&lt;&gt;"",$AA38&gt;'Settings'!$B$11),"Dwell Exceeds Expected Limit","OK"))))))))))))</f>
        <v/>
      </c>
      <c r="AE38" s="26">
        <f>IF(OR($A38="",$V38="",$D38="Completed",$D38="Canceled"),"",IFERROR(IF($V38&lt;='Settings'!$B$3+'Settings'!$B$10,$V38+ROW()/10000000,""),""))</f>
        <v/>
      </c>
    </row>
    <row r="39">
      <c r="A39" s="19" t="n"/>
      <c r="B39" s="19" t="n"/>
      <c r="C39" s="19" t="n"/>
      <c r="D39" s="19" t="n"/>
      <c r="E39" s="19" t="n"/>
      <c r="F39" s="19" t="n"/>
      <c r="G39" s="19" t="n"/>
      <c r="H39" s="19" t="n"/>
      <c r="I39" s="19" t="n"/>
      <c r="J39" s="20" t="n"/>
      <c r="K39" s="21" t="n"/>
      <c r="L39" s="21" t="n"/>
      <c r="M39" s="19" t="n"/>
      <c r="N39" s="19" t="n"/>
      <c r="O39" s="19" t="n"/>
      <c r="P39" s="19" t="n"/>
      <c r="Q39" s="22" t="n"/>
      <c r="R39" s="19" t="n"/>
      <c r="S39" s="23" t="n"/>
      <c r="T39" s="23" t="n"/>
      <c r="U39" s="24" t="n"/>
      <c r="V39" s="25">
        <f>IF(OR($J39="",$K39=""),"",IFERROR($J39+$K39,""))</f>
        <v/>
      </c>
      <c r="W39" s="25">
        <f>IF(OR($J39="",$K39="",$L39=""),"",IFERROR($J39+$L39+IF($L39&lt;$K39,1,0),""))</f>
        <v/>
      </c>
      <c r="X39" s="26">
        <f>IF($A39="","",IF($D39="Canceled","Canceled",IF(OR($D39="Completed",$T39&lt;&gt;""),"Completed",IF($S39&lt;&gt;"","At Stop",IF($V39="","Missing Schedule",IF($V39&lt;'Settings'!$B$3-'Settings'!$B$6/1440,"Late",IF($V39&lt;='Settings'!$B$3+'Settings'!$B$5/24,"Due Soon","Upcoming")))))))</f>
        <v/>
      </c>
      <c r="Y39" s="26">
        <f>IF($A39="","",IF($D39="Canceled","Canceled",IF($S39="","Pending",IFERROR(IF($S39&lt;$V39-'Settings'!$B$6/1440,"Early",IF($S39&lt;=$W39+'Settings'!$B$6/1440,"On Time","Late")),"Check Schedule"))))</f>
        <v/>
      </c>
      <c r="Z39" s="40">
        <f>IF(OR($A39="",$S39="",$W39=""),"",IFERROR(MAX(0,ROUND(($S39-$W39)*1440,0)),""))</f>
        <v/>
      </c>
      <c r="AA39" s="40">
        <f>IF($S39="","",IFERROR(MAX(0,ROUND((IF($T39&lt;&gt;"",$T39,'Settings'!$B$3)-$S39)*1440,0)),""))</f>
        <v/>
      </c>
      <c r="AB39" s="28">
        <f>IF($AA39="","",IFERROR(MAX(0,CEILING(MAX(0,$AA39-'Settings'!$B$7),'Settings'!$B$9)/60),""))</f>
        <v/>
      </c>
      <c r="AC39" s="29">
        <f>IF($AB39="","",IFERROR($AB39*'Settings'!$B$8,""))</f>
        <v/>
      </c>
      <c r="AD39" s="26">
        <f>IF($A39="","",IF(COUNTIF($A$5:$A$104,$A39)&gt;1,"Duplicate Appointment ID",IF(OR($B39="",$C39="",$D39="",$F39="",$G39="",$H39="",$I39="",$J39="",$K39="",$L39="",$M39=""),"Missing Required Field",IF($M39&lt;&gt;'Settings'!$B$4,"Time Zone Differs From Settings",IF(AND($T39&lt;&gt;"",$S39=""),"Departure Without Arrival",IF(AND($S39&lt;&gt;"",$T39&lt;&gt;"",$T39&lt;$S39),"Departure Before Arrival",IF(AND($D39="Arrived",$S39=""),"Arrived Status Missing Time",IF(AND($D39="Completed",$T39=""),"Completed Without Departure",IF(AND($T39&lt;&gt;"",$D39&lt;&gt;"Completed",$D39&lt;&gt;"Canceled"),"Update Status to Completed",IF(AND($S39&lt;&gt;"",$T39="",$D39&lt;&gt;"Arrived"),"Update Status to Arrived",IF(AND($Q39&lt;&gt;"",$Q39&lt;0),"Negative Miles",IF(AND($AA39&lt;&gt;"",$AA39&gt;'Settings'!$B$11),"Dwell Exceeds Expected Limit","OK"))))))))))))</f>
        <v/>
      </c>
      <c r="AE39" s="26">
        <f>IF(OR($A39="",$V39="",$D39="Completed",$D39="Canceled"),"",IFERROR(IF($V39&lt;='Settings'!$B$3+'Settings'!$B$10,$V39+ROW()/10000000,""),""))</f>
        <v/>
      </c>
    </row>
    <row r="40">
      <c r="A40" s="19" t="n"/>
      <c r="B40" s="19" t="n"/>
      <c r="C40" s="19" t="n"/>
      <c r="D40" s="19" t="n"/>
      <c r="E40" s="19" t="n"/>
      <c r="F40" s="19" t="n"/>
      <c r="G40" s="19" t="n"/>
      <c r="H40" s="19" t="n"/>
      <c r="I40" s="19" t="n"/>
      <c r="J40" s="20" t="n"/>
      <c r="K40" s="21" t="n"/>
      <c r="L40" s="21" t="n"/>
      <c r="M40" s="19" t="n"/>
      <c r="N40" s="19" t="n"/>
      <c r="O40" s="19" t="n"/>
      <c r="P40" s="19" t="n"/>
      <c r="Q40" s="22" t="n"/>
      <c r="R40" s="19" t="n"/>
      <c r="S40" s="23" t="n"/>
      <c r="T40" s="23" t="n"/>
      <c r="U40" s="24" t="n"/>
      <c r="V40" s="25">
        <f>IF(OR($J40="",$K40=""),"",IFERROR($J40+$K40,""))</f>
        <v/>
      </c>
      <c r="W40" s="25">
        <f>IF(OR($J40="",$K40="",$L40=""),"",IFERROR($J40+$L40+IF($L40&lt;$K40,1,0),""))</f>
        <v/>
      </c>
      <c r="X40" s="26">
        <f>IF($A40="","",IF($D40="Canceled","Canceled",IF(OR($D40="Completed",$T40&lt;&gt;""),"Completed",IF($S40&lt;&gt;"","At Stop",IF($V40="","Missing Schedule",IF($V40&lt;'Settings'!$B$3-'Settings'!$B$6/1440,"Late",IF($V40&lt;='Settings'!$B$3+'Settings'!$B$5/24,"Due Soon","Upcoming")))))))</f>
        <v/>
      </c>
      <c r="Y40" s="26">
        <f>IF($A40="","",IF($D40="Canceled","Canceled",IF($S40="","Pending",IFERROR(IF($S40&lt;$V40-'Settings'!$B$6/1440,"Early",IF($S40&lt;=$W40+'Settings'!$B$6/1440,"On Time","Late")),"Check Schedule"))))</f>
        <v/>
      </c>
      <c r="Z40" s="40">
        <f>IF(OR($A40="",$S40="",$W40=""),"",IFERROR(MAX(0,ROUND(($S40-$W40)*1440,0)),""))</f>
        <v/>
      </c>
      <c r="AA40" s="40">
        <f>IF($S40="","",IFERROR(MAX(0,ROUND((IF($T40&lt;&gt;"",$T40,'Settings'!$B$3)-$S40)*1440,0)),""))</f>
        <v/>
      </c>
      <c r="AB40" s="28">
        <f>IF($AA40="","",IFERROR(MAX(0,CEILING(MAX(0,$AA40-'Settings'!$B$7),'Settings'!$B$9)/60),""))</f>
        <v/>
      </c>
      <c r="AC40" s="29">
        <f>IF($AB40="","",IFERROR($AB40*'Settings'!$B$8,""))</f>
        <v/>
      </c>
      <c r="AD40" s="26">
        <f>IF($A40="","",IF(COUNTIF($A$5:$A$104,$A40)&gt;1,"Duplicate Appointment ID",IF(OR($B40="",$C40="",$D40="",$F40="",$G40="",$H40="",$I40="",$J40="",$K40="",$L40="",$M40=""),"Missing Required Field",IF($M40&lt;&gt;'Settings'!$B$4,"Time Zone Differs From Settings",IF(AND($T40&lt;&gt;"",$S40=""),"Departure Without Arrival",IF(AND($S40&lt;&gt;"",$T40&lt;&gt;"",$T40&lt;$S40),"Departure Before Arrival",IF(AND($D40="Arrived",$S40=""),"Arrived Status Missing Time",IF(AND($D40="Completed",$T40=""),"Completed Without Departure",IF(AND($T40&lt;&gt;"",$D40&lt;&gt;"Completed",$D40&lt;&gt;"Canceled"),"Update Status to Completed",IF(AND($S40&lt;&gt;"",$T40="",$D40&lt;&gt;"Arrived"),"Update Status to Arrived",IF(AND($Q40&lt;&gt;"",$Q40&lt;0),"Negative Miles",IF(AND($AA40&lt;&gt;"",$AA40&gt;'Settings'!$B$11),"Dwell Exceeds Expected Limit","OK"))))))))))))</f>
        <v/>
      </c>
      <c r="AE40" s="26">
        <f>IF(OR($A40="",$V40="",$D40="Completed",$D40="Canceled"),"",IFERROR(IF($V40&lt;='Settings'!$B$3+'Settings'!$B$10,$V40+ROW()/10000000,""),""))</f>
        <v/>
      </c>
    </row>
    <row r="41">
      <c r="A41" s="19" t="n"/>
      <c r="B41" s="19" t="n"/>
      <c r="C41" s="19" t="n"/>
      <c r="D41" s="19" t="n"/>
      <c r="E41" s="19" t="n"/>
      <c r="F41" s="19" t="n"/>
      <c r="G41" s="19" t="n"/>
      <c r="H41" s="19" t="n"/>
      <c r="I41" s="19" t="n"/>
      <c r="J41" s="20" t="n"/>
      <c r="K41" s="21" t="n"/>
      <c r="L41" s="21" t="n"/>
      <c r="M41" s="19" t="n"/>
      <c r="N41" s="19" t="n"/>
      <c r="O41" s="19" t="n"/>
      <c r="P41" s="19" t="n"/>
      <c r="Q41" s="22" t="n"/>
      <c r="R41" s="19" t="n"/>
      <c r="S41" s="23" t="n"/>
      <c r="T41" s="23" t="n"/>
      <c r="U41" s="24" t="n"/>
      <c r="V41" s="25">
        <f>IF(OR($J41="",$K41=""),"",IFERROR($J41+$K41,""))</f>
        <v/>
      </c>
      <c r="W41" s="25">
        <f>IF(OR($J41="",$K41="",$L41=""),"",IFERROR($J41+$L41+IF($L41&lt;$K41,1,0),""))</f>
        <v/>
      </c>
      <c r="X41" s="26">
        <f>IF($A41="","",IF($D41="Canceled","Canceled",IF(OR($D41="Completed",$T41&lt;&gt;""),"Completed",IF($S41&lt;&gt;"","At Stop",IF($V41="","Missing Schedule",IF($V41&lt;'Settings'!$B$3-'Settings'!$B$6/1440,"Late",IF($V41&lt;='Settings'!$B$3+'Settings'!$B$5/24,"Due Soon","Upcoming")))))))</f>
        <v/>
      </c>
      <c r="Y41" s="26">
        <f>IF($A41="","",IF($D41="Canceled","Canceled",IF($S41="","Pending",IFERROR(IF($S41&lt;$V41-'Settings'!$B$6/1440,"Early",IF($S41&lt;=$W41+'Settings'!$B$6/1440,"On Time","Late")),"Check Schedule"))))</f>
        <v/>
      </c>
      <c r="Z41" s="40">
        <f>IF(OR($A41="",$S41="",$W41=""),"",IFERROR(MAX(0,ROUND(($S41-$W41)*1440,0)),""))</f>
        <v/>
      </c>
      <c r="AA41" s="40">
        <f>IF($S41="","",IFERROR(MAX(0,ROUND((IF($T41&lt;&gt;"",$T41,'Settings'!$B$3)-$S41)*1440,0)),""))</f>
        <v/>
      </c>
      <c r="AB41" s="28">
        <f>IF($AA41="","",IFERROR(MAX(0,CEILING(MAX(0,$AA41-'Settings'!$B$7),'Settings'!$B$9)/60),""))</f>
        <v/>
      </c>
      <c r="AC41" s="29">
        <f>IF($AB41="","",IFERROR($AB41*'Settings'!$B$8,""))</f>
        <v/>
      </c>
      <c r="AD41" s="26">
        <f>IF($A41="","",IF(COUNTIF($A$5:$A$104,$A41)&gt;1,"Duplicate Appointment ID",IF(OR($B41="",$C41="",$D41="",$F41="",$G41="",$H41="",$I41="",$J41="",$K41="",$L41="",$M41=""),"Missing Required Field",IF($M41&lt;&gt;'Settings'!$B$4,"Time Zone Differs From Settings",IF(AND($T41&lt;&gt;"",$S41=""),"Departure Without Arrival",IF(AND($S41&lt;&gt;"",$T41&lt;&gt;"",$T41&lt;$S41),"Departure Before Arrival",IF(AND($D41="Arrived",$S41=""),"Arrived Status Missing Time",IF(AND($D41="Completed",$T41=""),"Completed Without Departure",IF(AND($T41&lt;&gt;"",$D41&lt;&gt;"Completed",$D41&lt;&gt;"Canceled"),"Update Status to Completed",IF(AND($S41&lt;&gt;"",$T41="",$D41&lt;&gt;"Arrived"),"Update Status to Arrived",IF(AND($Q41&lt;&gt;"",$Q41&lt;0),"Negative Miles",IF(AND($AA41&lt;&gt;"",$AA41&gt;'Settings'!$B$11),"Dwell Exceeds Expected Limit","OK"))))))))))))</f>
        <v/>
      </c>
      <c r="AE41" s="26">
        <f>IF(OR($A41="",$V41="",$D41="Completed",$D41="Canceled"),"",IFERROR(IF($V41&lt;='Settings'!$B$3+'Settings'!$B$10,$V41+ROW()/10000000,""),""))</f>
        <v/>
      </c>
    </row>
    <row r="42">
      <c r="A42" s="19" t="n"/>
      <c r="B42" s="19" t="n"/>
      <c r="C42" s="19" t="n"/>
      <c r="D42" s="19" t="n"/>
      <c r="E42" s="19" t="n"/>
      <c r="F42" s="19" t="n"/>
      <c r="G42" s="19" t="n"/>
      <c r="H42" s="19" t="n"/>
      <c r="I42" s="19" t="n"/>
      <c r="J42" s="20" t="n"/>
      <c r="K42" s="21" t="n"/>
      <c r="L42" s="21" t="n"/>
      <c r="M42" s="19" t="n"/>
      <c r="N42" s="19" t="n"/>
      <c r="O42" s="19" t="n"/>
      <c r="P42" s="19" t="n"/>
      <c r="Q42" s="22" t="n"/>
      <c r="R42" s="19" t="n"/>
      <c r="S42" s="23" t="n"/>
      <c r="T42" s="23" t="n"/>
      <c r="U42" s="24" t="n"/>
      <c r="V42" s="25">
        <f>IF(OR($J42="",$K42=""),"",IFERROR($J42+$K42,""))</f>
        <v/>
      </c>
      <c r="W42" s="25">
        <f>IF(OR($J42="",$K42="",$L42=""),"",IFERROR($J42+$L42+IF($L42&lt;$K42,1,0),""))</f>
        <v/>
      </c>
      <c r="X42" s="26">
        <f>IF($A42="","",IF($D42="Canceled","Canceled",IF(OR($D42="Completed",$T42&lt;&gt;""),"Completed",IF($S42&lt;&gt;"","At Stop",IF($V42="","Missing Schedule",IF($V42&lt;'Settings'!$B$3-'Settings'!$B$6/1440,"Late",IF($V42&lt;='Settings'!$B$3+'Settings'!$B$5/24,"Due Soon","Upcoming")))))))</f>
        <v/>
      </c>
      <c r="Y42" s="26">
        <f>IF($A42="","",IF($D42="Canceled","Canceled",IF($S42="","Pending",IFERROR(IF($S42&lt;$V42-'Settings'!$B$6/1440,"Early",IF($S42&lt;=$W42+'Settings'!$B$6/1440,"On Time","Late")),"Check Schedule"))))</f>
        <v/>
      </c>
      <c r="Z42" s="40">
        <f>IF(OR($A42="",$S42="",$W42=""),"",IFERROR(MAX(0,ROUND(($S42-$W42)*1440,0)),""))</f>
        <v/>
      </c>
      <c r="AA42" s="40">
        <f>IF($S42="","",IFERROR(MAX(0,ROUND((IF($T42&lt;&gt;"",$T42,'Settings'!$B$3)-$S42)*1440,0)),""))</f>
        <v/>
      </c>
      <c r="AB42" s="28">
        <f>IF($AA42="","",IFERROR(MAX(0,CEILING(MAX(0,$AA42-'Settings'!$B$7),'Settings'!$B$9)/60),""))</f>
        <v/>
      </c>
      <c r="AC42" s="29">
        <f>IF($AB42="","",IFERROR($AB42*'Settings'!$B$8,""))</f>
        <v/>
      </c>
      <c r="AD42" s="26">
        <f>IF($A42="","",IF(COUNTIF($A$5:$A$104,$A42)&gt;1,"Duplicate Appointment ID",IF(OR($B42="",$C42="",$D42="",$F42="",$G42="",$H42="",$I42="",$J42="",$K42="",$L42="",$M42=""),"Missing Required Field",IF($M42&lt;&gt;'Settings'!$B$4,"Time Zone Differs From Settings",IF(AND($T42&lt;&gt;"",$S42=""),"Departure Without Arrival",IF(AND($S42&lt;&gt;"",$T42&lt;&gt;"",$T42&lt;$S42),"Departure Before Arrival",IF(AND($D42="Arrived",$S42=""),"Arrived Status Missing Time",IF(AND($D42="Completed",$T42=""),"Completed Without Departure",IF(AND($T42&lt;&gt;"",$D42&lt;&gt;"Completed",$D42&lt;&gt;"Canceled"),"Update Status to Completed",IF(AND($S42&lt;&gt;"",$T42="",$D42&lt;&gt;"Arrived"),"Update Status to Arrived",IF(AND($Q42&lt;&gt;"",$Q42&lt;0),"Negative Miles",IF(AND($AA42&lt;&gt;"",$AA42&gt;'Settings'!$B$11),"Dwell Exceeds Expected Limit","OK"))))))))))))</f>
        <v/>
      </c>
      <c r="AE42" s="26">
        <f>IF(OR($A42="",$V42="",$D42="Completed",$D42="Canceled"),"",IFERROR(IF($V42&lt;='Settings'!$B$3+'Settings'!$B$10,$V42+ROW()/10000000,""),""))</f>
        <v/>
      </c>
    </row>
    <row r="43">
      <c r="A43" s="19" t="n"/>
      <c r="B43" s="19" t="n"/>
      <c r="C43" s="19" t="n"/>
      <c r="D43" s="19" t="n"/>
      <c r="E43" s="19" t="n"/>
      <c r="F43" s="19" t="n"/>
      <c r="G43" s="19" t="n"/>
      <c r="H43" s="19" t="n"/>
      <c r="I43" s="19" t="n"/>
      <c r="J43" s="20" t="n"/>
      <c r="K43" s="21" t="n"/>
      <c r="L43" s="21" t="n"/>
      <c r="M43" s="19" t="n"/>
      <c r="N43" s="19" t="n"/>
      <c r="O43" s="19" t="n"/>
      <c r="P43" s="19" t="n"/>
      <c r="Q43" s="22" t="n"/>
      <c r="R43" s="19" t="n"/>
      <c r="S43" s="23" t="n"/>
      <c r="T43" s="23" t="n"/>
      <c r="U43" s="24" t="n"/>
      <c r="V43" s="25">
        <f>IF(OR($J43="",$K43=""),"",IFERROR($J43+$K43,""))</f>
        <v/>
      </c>
      <c r="W43" s="25">
        <f>IF(OR($J43="",$K43="",$L43=""),"",IFERROR($J43+$L43+IF($L43&lt;$K43,1,0),""))</f>
        <v/>
      </c>
      <c r="X43" s="26">
        <f>IF($A43="","",IF($D43="Canceled","Canceled",IF(OR($D43="Completed",$T43&lt;&gt;""),"Completed",IF($S43&lt;&gt;"","At Stop",IF($V43="","Missing Schedule",IF($V43&lt;'Settings'!$B$3-'Settings'!$B$6/1440,"Late",IF($V43&lt;='Settings'!$B$3+'Settings'!$B$5/24,"Due Soon","Upcoming")))))))</f>
        <v/>
      </c>
      <c r="Y43" s="26">
        <f>IF($A43="","",IF($D43="Canceled","Canceled",IF($S43="","Pending",IFERROR(IF($S43&lt;$V43-'Settings'!$B$6/1440,"Early",IF($S43&lt;=$W43+'Settings'!$B$6/1440,"On Time","Late")),"Check Schedule"))))</f>
        <v/>
      </c>
      <c r="Z43" s="40">
        <f>IF(OR($A43="",$S43="",$W43=""),"",IFERROR(MAX(0,ROUND(($S43-$W43)*1440,0)),""))</f>
        <v/>
      </c>
      <c r="AA43" s="40">
        <f>IF($S43="","",IFERROR(MAX(0,ROUND((IF($T43&lt;&gt;"",$T43,'Settings'!$B$3)-$S43)*1440,0)),""))</f>
        <v/>
      </c>
      <c r="AB43" s="28">
        <f>IF($AA43="","",IFERROR(MAX(0,CEILING(MAX(0,$AA43-'Settings'!$B$7),'Settings'!$B$9)/60),""))</f>
        <v/>
      </c>
      <c r="AC43" s="29">
        <f>IF($AB43="","",IFERROR($AB43*'Settings'!$B$8,""))</f>
        <v/>
      </c>
      <c r="AD43" s="26">
        <f>IF($A43="","",IF(COUNTIF($A$5:$A$104,$A43)&gt;1,"Duplicate Appointment ID",IF(OR($B43="",$C43="",$D43="",$F43="",$G43="",$H43="",$I43="",$J43="",$K43="",$L43="",$M43=""),"Missing Required Field",IF($M43&lt;&gt;'Settings'!$B$4,"Time Zone Differs From Settings",IF(AND($T43&lt;&gt;"",$S43=""),"Departure Without Arrival",IF(AND($S43&lt;&gt;"",$T43&lt;&gt;"",$T43&lt;$S43),"Departure Before Arrival",IF(AND($D43="Arrived",$S43=""),"Arrived Status Missing Time",IF(AND($D43="Completed",$T43=""),"Completed Without Departure",IF(AND($T43&lt;&gt;"",$D43&lt;&gt;"Completed",$D43&lt;&gt;"Canceled"),"Update Status to Completed",IF(AND($S43&lt;&gt;"",$T43="",$D43&lt;&gt;"Arrived"),"Update Status to Arrived",IF(AND($Q43&lt;&gt;"",$Q43&lt;0),"Negative Miles",IF(AND($AA43&lt;&gt;"",$AA43&gt;'Settings'!$B$11),"Dwell Exceeds Expected Limit","OK"))))))))))))</f>
        <v/>
      </c>
      <c r="AE43" s="26">
        <f>IF(OR($A43="",$V43="",$D43="Completed",$D43="Canceled"),"",IFERROR(IF($V43&lt;='Settings'!$B$3+'Settings'!$B$10,$V43+ROW()/10000000,""),""))</f>
        <v/>
      </c>
    </row>
    <row r="44">
      <c r="A44" s="19" t="n"/>
      <c r="B44" s="19" t="n"/>
      <c r="C44" s="19" t="n"/>
      <c r="D44" s="19" t="n"/>
      <c r="E44" s="19" t="n"/>
      <c r="F44" s="19" t="n"/>
      <c r="G44" s="19" t="n"/>
      <c r="H44" s="19" t="n"/>
      <c r="I44" s="19" t="n"/>
      <c r="J44" s="20" t="n"/>
      <c r="K44" s="21" t="n"/>
      <c r="L44" s="21" t="n"/>
      <c r="M44" s="19" t="n"/>
      <c r="N44" s="19" t="n"/>
      <c r="O44" s="19" t="n"/>
      <c r="P44" s="19" t="n"/>
      <c r="Q44" s="22" t="n"/>
      <c r="R44" s="19" t="n"/>
      <c r="S44" s="23" t="n"/>
      <c r="T44" s="23" t="n"/>
      <c r="U44" s="24" t="n"/>
      <c r="V44" s="25">
        <f>IF(OR($J44="",$K44=""),"",IFERROR($J44+$K44,""))</f>
        <v/>
      </c>
      <c r="W44" s="25">
        <f>IF(OR($J44="",$K44="",$L44=""),"",IFERROR($J44+$L44+IF($L44&lt;$K44,1,0),""))</f>
        <v/>
      </c>
      <c r="X44" s="26">
        <f>IF($A44="","",IF($D44="Canceled","Canceled",IF(OR($D44="Completed",$T44&lt;&gt;""),"Completed",IF($S44&lt;&gt;"","At Stop",IF($V44="","Missing Schedule",IF($V44&lt;'Settings'!$B$3-'Settings'!$B$6/1440,"Late",IF($V44&lt;='Settings'!$B$3+'Settings'!$B$5/24,"Due Soon","Upcoming")))))))</f>
        <v/>
      </c>
      <c r="Y44" s="26">
        <f>IF($A44="","",IF($D44="Canceled","Canceled",IF($S44="","Pending",IFERROR(IF($S44&lt;$V44-'Settings'!$B$6/1440,"Early",IF($S44&lt;=$W44+'Settings'!$B$6/1440,"On Time","Late")),"Check Schedule"))))</f>
        <v/>
      </c>
      <c r="Z44" s="40">
        <f>IF(OR($A44="",$S44="",$W44=""),"",IFERROR(MAX(0,ROUND(($S44-$W44)*1440,0)),""))</f>
        <v/>
      </c>
      <c r="AA44" s="40">
        <f>IF($S44="","",IFERROR(MAX(0,ROUND((IF($T44&lt;&gt;"",$T44,'Settings'!$B$3)-$S44)*1440,0)),""))</f>
        <v/>
      </c>
      <c r="AB44" s="28">
        <f>IF($AA44="","",IFERROR(MAX(0,CEILING(MAX(0,$AA44-'Settings'!$B$7),'Settings'!$B$9)/60),""))</f>
        <v/>
      </c>
      <c r="AC44" s="29">
        <f>IF($AB44="","",IFERROR($AB44*'Settings'!$B$8,""))</f>
        <v/>
      </c>
      <c r="AD44" s="26">
        <f>IF($A44="","",IF(COUNTIF($A$5:$A$104,$A44)&gt;1,"Duplicate Appointment ID",IF(OR($B44="",$C44="",$D44="",$F44="",$G44="",$H44="",$I44="",$J44="",$K44="",$L44="",$M44=""),"Missing Required Field",IF($M44&lt;&gt;'Settings'!$B$4,"Time Zone Differs From Settings",IF(AND($T44&lt;&gt;"",$S44=""),"Departure Without Arrival",IF(AND($S44&lt;&gt;"",$T44&lt;&gt;"",$T44&lt;$S44),"Departure Before Arrival",IF(AND($D44="Arrived",$S44=""),"Arrived Status Missing Time",IF(AND($D44="Completed",$T44=""),"Completed Without Departure",IF(AND($T44&lt;&gt;"",$D44&lt;&gt;"Completed",$D44&lt;&gt;"Canceled"),"Update Status to Completed",IF(AND($S44&lt;&gt;"",$T44="",$D44&lt;&gt;"Arrived"),"Update Status to Arrived",IF(AND($Q44&lt;&gt;"",$Q44&lt;0),"Negative Miles",IF(AND($AA44&lt;&gt;"",$AA44&gt;'Settings'!$B$11),"Dwell Exceeds Expected Limit","OK"))))))))))))</f>
        <v/>
      </c>
      <c r="AE44" s="26">
        <f>IF(OR($A44="",$V44="",$D44="Completed",$D44="Canceled"),"",IFERROR(IF($V44&lt;='Settings'!$B$3+'Settings'!$B$10,$V44+ROW()/10000000,""),""))</f>
        <v/>
      </c>
    </row>
    <row r="45">
      <c r="A45" s="19" t="n"/>
      <c r="B45" s="19" t="n"/>
      <c r="C45" s="19" t="n"/>
      <c r="D45" s="19" t="n"/>
      <c r="E45" s="19" t="n"/>
      <c r="F45" s="19" t="n"/>
      <c r="G45" s="19" t="n"/>
      <c r="H45" s="19" t="n"/>
      <c r="I45" s="19" t="n"/>
      <c r="J45" s="20" t="n"/>
      <c r="K45" s="21" t="n"/>
      <c r="L45" s="21" t="n"/>
      <c r="M45" s="19" t="n"/>
      <c r="N45" s="19" t="n"/>
      <c r="O45" s="19" t="n"/>
      <c r="P45" s="19" t="n"/>
      <c r="Q45" s="22" t="n"/>
      <c r="R45" s="19" t="n"/>
      <c r="S45" s="23" t="n"/>
      <c r="T45" s="23" t="n"/>
      <c r="U45" s="24" t="n"/>
      <c r="V45" s="25">
        <f>IF(OR($J45="",$K45=""),"",IFERROR($J45+$K45,""))</f>
        <v/>
      </c>
      <c r="W45" s="25">
        <f>IF(OR($J45="",$K45="",$L45=""),"",IFERROR($J45+$L45+IF($L45&lt;$K45,1,0),""))</f>
        <v/>
      </c>
      <c r="X45" s="26">
        <f>IF($A45="","",IF($D45="Canceled","Canceled",IF(OR($D45="Completed",$T45&lt;&gt;""),"Completed",IF($S45&lt;&gt;"","At Stop",IF($V45="","Missing Schedule",IF($V45&lt;'Settings'!$B$3-'Settings'!$B$6/1440,"Late",IF($V45&lt;='Settings'!$B$3+'Settings'!$B$5/24,"Due Soon","Upcoming")))))))</f>
        <v/>
      </c>
      <c r="Y45" s="26">
        <f>IF($A45="","",IF($D45="Canceled","Canceled",IF($S45="","Pending",IFERROR(IF($S45&lt;$V45-'Settings'!$B$6/1440,"Early",IF($S45&lt;=$W45+'Settings'!$B$6/1440,"On Time","Late")),"Check Schedule"))))</f>
        <v/>
      </c>
      <c r="Z45" s="40">
        <f>IF(OR($A45="",$S45="",$W45=""),"",IFERROR(MAX(0,ROUND(($S45-$W45)*1440,0)),""))</f>
        <v/>
      </c>
      <c r="AA45" s="40">
        <f>IF($S45="","",IFERROR(MAX(0,ROUND((IF($T45&lt;&gt;"",$T45,'Settings'!$B$3)-$S45)*1440,0)),""))</f>
        <v/>
      </c>
      <c r="AB45" s="28">
        <f>IF($AA45="","",IFERROR(MAX(0,CEILING(MAX(0,$AA45-'Settings'!$B$7),'Settings'!$B$9)/60),""))</f>
        <v/>
      </c>
      <c r="AC45" s="29">
        <f>IF($AB45="","",IFERROR($AB45*'Settings'!$B$8,""))</f>
        <v/>
      </c>
      <c r="AD45" s="26">
        <f>IF($A45="","",IF(COUNTIF($A$5:$A$104,$A45)&gt;1,"Duplicate Appointment ID",IF(OR($B45="",$C45="",$D45="",$F45="",$G45="",$H45="",$I45="",$J45="",$K45="",$L45="",$M45=""),"Missing Required Field",IF($M45&lt;&gt;'Settings'!$B$4,"Time Zone Differs From Settings",IF(AND($T45&lt;&gt;"",$S45=""),"Departure Without Arrival",IF(AND($S45&lt;&gt;"",$T45&lt;&gt;"",$T45&lt;$S45),"Departure Before Arrival",IF(AND($D45="Arrived",$S45=""),"Arrived Status Missing Time",IF(AND($D45="Completed",$T45=""),"Completed Without Departure",IF(AND($T45&lt;&gt;"",$D45&lt;&gt;"Completed",$D45&lt;&gt;"Canceled"),"Update Status to Completed",IF(AND($S45&lt;&gt;"",$T45="",$D45&lt;&gt;"Arrived"),"Update Status to Arrived",IF(AND($Q45&lt;&gt;"",$Q45&lt;0),"Negative Miles",IF(AND($AA45&lt;&gt;"",$AA45&gt;'Settings'!$B$11),"Dwell Exceeds Expected Limit","OK"))))))))))))</f>
        <v/>
      </c>
      <c r="AE45" s="26">
        <f>IF(OR($A45="",$V45="",$D45="Completed",$D45="Canceled"),"",IFERROR(IF($V45&lt;='Settings'!$B$3+'Settings'!$B$10,$V45+ROW()/10000000,""),""))</f>
        <v/>
      </c>
    </row>
    <row r="46">
      <c r="A46" s="19" t="n"/>
      <c r="B46" s="19" t="n"/>
      <c r="C46" s="19" t="n"/>
      <c r="D46" s="19" t="n"/>
      <c r="E46" s="19" t="n"/>
      <c r="F46" s="19" t="n"/>
      <c r="G46" s="19" t="n"/>
      <c r="H46" s="19" t="n"/>
      <c r="I46" s="19" t="n"/>
      <c r="J46" s="20" t="n"/>
      <c r="K46" s="21" t="n"/>
      <c r="L46" s="21" t="n"/>
      <c r="M46" s="19" t="n"/>
      <c r="N46" s="19" t="n"/>
      <c r="O46" s="19" t="n"/>
      <c r="P46" s="19" t="n"/>
      <c r="Q46" s="22" t="n"/>
      <c r="R46" s="19" t="n"/>
      <c r="S46" s="23" t="n"/>
      <c r="T46" s="23" t="n"/>
      <c r="U46" s="24" t="n"/>
      <c r="V46" s="25">
        <f>IF(OR($J46="",$K46=""),"",IFERROR($J46+$K46,""))</f>
        <v/>
      </c>
      <c r="W46" s="25">
        <f>IF(OR($J46="",$K46="",$L46=""),"",IFERROR($J46+$L46+IF($L46&lt;$K46,1,0),""))</f>
        <v/>
      </c>
      <c r="X46" s="26">
        <f>IF($A46="","",IF($D46="Canceled","Canceled",IF(OR($D46="Completed",$T46&lt;&gt;""),"Completed",IF($S46&lt;&gt;"","At Stop",IF($V46="","Missing Schedule",IF($V46&lt;'Settings'!$B$3-'Settings'!$B$6/1440,"Late",IF($V46&lt;='Settings'!$B$3+'Settings'!$B$5/24,"Due Soon","Upcoming")))))))</f>
        <v/>
      </c>
      <c r="Y46" s="26">
        <f>IF($A46="","",IF($D46="Canceled","Canceled",IF($S46="","Pending",IFERROR(IF($S46&lt;$V46-'Settings'!$B$6/1440,"Early",IF($S46&lt;=$W46+'Settings'!$B$6/1440,"On Time","Late")),"Check Schedule"))))</f>
        <v/>
      </c>
      <c r="Z46" s="40">
        <f>IF(OR($A46="",$S46="",$W46=""),"",IFERROR(MAX(0,ROUND(($S46-$W46)*1440,0)),""))</f>
        <v/>
      </c>
      <c r="AA46" s="40">
        <f>IF($S46="","",IFERROR(MAX(0,ROUND((IF($T46&lt;&gt;"",$T46,'Settings'!$B$3)-$S46)*1440,0)),""))</f>
        <v/>
      </c>
      <c r="AB46" s="28">
        <f>IF($AA46="","",IFERROR(MAX(0,CEILING(MAX(0,$AA46-'Settings'!$B$7),'Settings'!$B$9)/60),""))</f>
        <v/>
      </c>
      <c r="AC46" s="29">
        <f>IF($AB46="","",IFERROR($AB46*'Settings'!$B$8,""))</f>
        <v/>
      </c>
      <c r="AD46" s="26">
        <f>IF($A46="","",IF(COUNTIF($A$5:$A$104,$A46)&gt;1,"Duplicate Appointment ID",IF(OR($B46="",$C46="",$D46="",$F46="",$G46="",$H46="",$I46="",$J46="",$K46="",$L46="",$M46=""),"Missing Required Field",IF($M46&lt;&gt;'Settings'!$B$4,"Time Zone Differs From Settings",IF(AND($T46&lt;&gt;"",$S46=""),"Departure Without Arrival",IF(AND($S46&lt;&gt;"",$T46&lt;&gt;"",$T46&lt;$S46),"Departure Before Arrival",IF(AND($D46="Arrived",$S46=""),"Arrived Status Missing Time",IF(AND($D46="Completed",$T46=""),"Completed Without Departure",IF(AND($T46&lt;&gt;"",$D46&lt;&gt;"Completed",$D46&lt;&gt;"Canceled"),"Update Status to Completed",IF(AND($S46&lt;&gt;"",$T46="",$D46&lt;&gt;"Arrived"),"Update Status to Arrived",IF(AND($Q46&lt;&gt;"",$Q46&lt;0),"Negative Miles",IF(AND($AA46&lt;&gt;"",$AA46&gt;'Settings'!$B$11),"Dwell Exceeds Expected Limit","OK"))))))))))))</f>
        <v/>
      </c>
      <c r="AE46" s="26">
        <f>IF(OR($A46="",$V46="",$D46="Completed",$D46="Canceled"),"",IFERROR(IF($V46&lt;='Settings'!$B$3+'Settings'!$B$10,$V46+ROW()/10000000,""),""))</f>
        <v/>
      </c>
    </row>
    <row r="47">
      <c r="A47" s="19" t="n"/>
      <c r="B47" s="19" t="n"/>
      <c r="C47" s="19" t="n"/>
      <c r="D47" s="19" t="n"/>
      <c r="E47" s="19" t="n"/>
      <c r="F47" s="19" t="n"/>
      <c r="G47" s="19" t="n"/>
      <c r="H47" s="19" t="n"/>
      <c r="I47" s="19" t="n"/>
      <c r="J47" s="20" t="n"/>
      <c r="K47" s="21" t="n"/>
      <c r="L47" s="21" t="n"/>
      <c r="M47" s="19" t="n"/>
      <c r="N47" s="19" t="n"/>
      <c r="O47" s="19" t="n"/>
      <c r="P47" s="19" t="n"/>
      <c r="Q47" s="22" t="n"/>
      <c r="R47" s="19" t="n"/>
      <c r="S47" s="23" t="n"/>
      <c r="T47" s="23" t="n"/>
      <c r="U47" s="24" t="n"/>
      <c r="V47" s="25">
        <f>IF(OR($J47="",$K47=""),"",IFERROR($J47+$K47,""))</f>
        <v/>
      </c>
      <c r="W47" s="25">
        <f>IF(OR($J47="",$K47="",$L47=""),"",IFERROR($J47+$L47+IF($L47&lt;$K47,1,0),""))</f>
        <v/>
      </c>
      <c r="X47" s="26">
        <f>IF($A47="","",IF($D47="Canceled","Canceled",IF(OR($D47="Completed",$T47&lt;&gt;""),"Completed",IF($S47&lt;&gt;"","At Stop",IF($V47="","Missing Schedule",IF($V47&lt;'Settings'!$B$3-'Settings'!$B$6/1440,"Late",IF($V47&lt;='Settings'!$B$3+'Settings'!$B$5/24,"Due Soon","Upcoming")))))))</f>
        <v/>
      </c>
      <c r="Y47" s="26">
        <f>IF($A47="","",IF($D47="Canceled","Canceled",IF($S47="","Pending",IFERROR(IF($S47&lt;$V47-'Settings'!$B$6/1440,"Early",IF($S47&lt;=$W47+'Settings'!$B$6/1440,"On Time","Late")),"Check Schedule"))))</f>
        <v/>
      </c>
      <c r="Z47" s="40">
        <f>IF(OR($A47="",$S47="",$W47=""),"",IFERROR(MAX(0,ROUND(($S47-$W47)*1440,0)),""))</f>
        <v/>
      </c>
      <c r="AA47" s="40">
        <f>IF($S47="","",IFERROR(MAX(0,ROUND((IF($T47&lt;&gt;"",$T47,'Settings'!$B$3)-$S47)*1440,0)),""))</f>
        <v/>
      </c>
      <c r="AB47" s="28">
        <f>IF($AA47="","",IFERROR(MAX(0,CEILING(MAX(0,$AA47-'Settings'!$B$7),'Settings'!$B$9)/60),""))</f>
        <v/>
      </c>
      <c r="AC47" s="29">
        <f>IF($AB47="","",IFERROR($AB47*'Settings'!$B$8,""))</f>
        <v/>
      </c>
      <c r="AD47" s="26">
        <f>IF($A47="","",IF(COUNTIF($A$5:$A$104,$A47)&gt;1,"Duplicate Appointment ID",IF(OR($B47="",$C47="",$D47="",$F47="",$G47="",$H47="",$I47="",$J47="",$K47="",$L47="",$M47=""),"Missing Required Field",IF($M47&lt;&gt;'Settings'!$B$4,"Time Zone Differs From Settings",IF(AND($T47&lt;&gt;"",$S47=""),"Departure Without Arrival",IF(AND($S47&lt;&gt;"",$T47&lt;&gt;"",$T47&lt;$S47),"Departure Before Arrival",IF(AND($D47="Arrived",$S47=""),"Arrived Status Missing Time",IF(AND($D47="Completed",$T47=""),"Completed Without Departure",IF(AND($T47&lt;&gt;"",$D47&lt;&gt;"Completed",$D47&lt;&gt;"Canceled"),"Update Status to Completed",IF(AND($S47&lt;&gt;"",$T47="",$D47&lt;&gt;"Arrived"),"Update Status to Arrived",IF(AND($Q47&lt;&gt;"",$Q47&lt;0),"Negative Miles",IF(AND($AA47&lt;&gt;"",$AA47&gt;'Settings'!$B$11),"Dwell Exceeds Expected Limit","OK"))))))))))))</f>
        <v/>
      </c>
      <c r="AE47" s="26">
        <f>IF(OR($A47="",$V47="",$D47="Completed",$D47="Canceled"),"",IFERROR(IF($V47&lt;='Settings'!$B$3+'Settings'!$B$10,$V47+ROW()/10000000,""),""))</f>
        <v/>
      </c>
    </row>
    <row r="48">
      <c r="A48" s="19" t="n"/>
      <c r="B48" s="19" t="n"/>
      <c r="C48" s="19" t="n"/>
      <c r="D48" s="19" t="n"/>
      <c r="E48" s="19" t="n"/>
      <c r="F48" s="19" t="n"/>
      <c r="G48" s="19" t="n"/>
      <c r="H48" s="19" t="n"/>
      <c r="I48" s="19" t="n"/>
      <c r="J48" s="20" t="n"/>
      <c r="K48" s="21" t="n"/>
      <c r="L48" s="21" t="n"/>
      <c r="M48" s="19" t="n"/>
      <c r="N48" s="19" t="n"/>
      <c r="O48" s="19" t="n"/>
      <c r="P48" s="19" t="n"/>
      <c r="Q48" s="22" t="n"/>
      <c r="R48" s="19" t="n"/>
      <c r="S48" s="23" t="n"/>
      <c r="T48" s="23" t="n"/>
      <c r="U48" s="24" t="n"/>
      <c r="V48" s="25">
        <f>IF(OR($J48="",$K48=""),"",IFERROR($J48+$K48,""))</f>
        <v/>
      </c>
      <c r="W48" s="25">
        <f>IF(OR($J48="",$K48="",$L48=""),"",IFERROR($J48+$L48+IF($L48&lt;$K48,1,0),""))</f>
        <v/>
      </c>
      <c r="X48" s="26">
        <f>IF($A48="","",IF($D48="Canceled","Canceled",IF(OR($D48="Completed",$T48&lt;&gt;""),"Completed",IF($S48&lt;&gt;"","At Stop",IF($V48="","Missing Schedule",IF($V48&lt;'Settings'!$B$3-'Settings'!$B$6/1440,"Late",IF($V48&lt;='Settings'!$B$3+'Settings'!$B$5/24,"Due Soon","Upcoming")))))))</f>
        <v/>
      </c>
      <c r="Y48" s="26">
        <f>IF($A48="","",IF($D48="Canceled","Canceled",IF($S48="","Pending",IFERROR(IF($S48&lt;$V48-'Settings'!$B$6/1440,"Early",IF($S48&lt;=$W48+'Settings'!$B$6/1440,"On Time","Late")),"Check Schedule"))))</f>
        <v/>
      </c>
      <c r="Z48" s="40">
        <f>IF(OR($A48="",$S48="",$W48=""),"",IFERROR(MAX(0,ROUND(($S48-$W48)*1440,0)),""))</f>
        <v/>
      </c>
      <c r="AA48" s="40">
        <f>IF($S48="","",IFERROR(MAX(0,ROUND((IF($T48&lt;&gt;"",$T48,'Settings'!$B$3)-$S48)*1440,0)),""))</f>
        <v/>
      </c>
      <c r="AB48" s="28">
        <f>IF($AA48="","",IFERROR(MAX(0,CEILING(MAX(0,$AA48-'Settings'!$B$7),'Settings'!$B$9)/60),""))</f>
        <v/>
      </c>
      <c r="AC48" s="29">
        <f>IF($AB48="","",IFERROR($AB48*'Settings'!$B$8,""))</f>
        <v/>
      </c>
      <c r="AD48" s="26">
        <f>IF($A48="","",IF(COUNTIF($A$5:$A$104,$A48)&gt;1,"Duplicate Appointment ID",IF(OR($B48="",$C48="",$D48="",$F48="",$G48="",$H48="",$I48="",$J48="",$K48="",$L48="",$M48=""),"Missing Required Field",IF($M48&lt;&gt;'Settings'!$B$4,"Time Zone Differs From Settings",IF(AND($T48&lt;&gt;"",$S48=""),"Departure Without Arrival",IF(AND($S48&lt;&gt;"",$T48&lt;&gt;"",$T48&lt;$S48),"Departure Before Arrival",IF(AND($D48="Arrived",$S48=""),"Arrived Status Missing Time",IF(AND($D48="Completed",$T48=""),"Completed Without Departure",IF(AND($T48&lt;&gt;"",$D48&lt;&gt;"Completed",$D48&lt;&gt;"Canceled"),"Update Status to Completed",IF(AND($S48&lt;&gt;"",$T48="",$D48&lt;&gt;"Arrived"),"Update Status to Arrived",IF(AND($Q48&lt;&gt;"",$Q48&lt;0),"Negative Miles",IF(AND($AA48&lt;&gt;"",$AA48&gt;'Settings'!$B$11),"Dwell Exceeds Expected Limit","OK"))))))))))))</f>
        <v/>
      </c>
      <c r="AE48" s="26">
        <f>IF(OR($A48="",$V48="",$D48="Completed",$D48="Canceled"),"",IFERROR(IF($V48&lt;='Settings'!$B$3+'Settings'!$B$10,$V48+ROW()/10000000,""),""))</f>
        <v/>
      </c>
    </row>
    <row r="49">
      <c r="A49" s="19" t="n"/>
      <c r="B49" s="19" t="n"/>
      <c r="C49" s="19" t="n"/>
      <c r="D49" s="19" t="n"/>
      <c r="E49" s="19" t="n"/>
      <c r="F49" s="19" t="n"/>
      <c r="G49" s="19" t="n"/>
      <c r="H49" s="19" t="n"/>
      <c r="I49" s="19" t="n"/>
      <c r="J49" s="20" t="n"/>
      <c r="K49" s="21" t="n"/>
      <c r="L49" s="21" t="n"/>
      <c r="M49" s="19" t="n"/>
      <c r="N49" s="19" t="n"/>
      <c r="O49" s="19" t="n"/>
      <c r="P49" s="19" t="n"/>
      <c r="Q49" s="22" t="n"/>
      <c r="R49" s="19" t="n"/>
      <c r="S49" s="23" t="n"/>
      <c r="T49" s="23" t="n"/>
      <c r="U49" s="24" t="n"/>
      <c r="V49" s="25">
        <f>IF(OR($J49="",$K49=""),"",IFERROR($J49+$K49,""))</f>
        <v/>
      </c>
      <c r="W49" s="25">
        <f>IF(OR($J49="",$K49="",$L49=""),"",IFERROR($J49+$L49+IF($L49&lt;$K49,1,0),""))</f>
        <v/>
      </c>
      <c r="X49" s="26">
        <f>IF($A49="","",IF($D49="Canceled","Canceled",IF(OR($D49="Completed",$T49&lt;&gt;""),"Completed",IF($S49&lt;&gt;"","At Stop",IF($V49="","Missing Schedule",IF($V49&lt;'Settings'!$B$3-'Settings'!$B$6/1440,"Late",IF($V49&lt;='Settings'!$B$3+'Settings'!$B$5/24,"Due Soon","Upcoming")))))))</f>
        <v/>
      </c>
      <c r="Y49" s="26">
        <f>IF($A49="","",IF($D49="Canceled","Canceled",IF($S49="","Pending",IFERROR(IF($S49&lt;$V49-'Settings'!$B$6/1440,"Early",IF($S49&lt;=$W49+'Settings'!$B$6/1440,"On Time","Late")),"Check Schedule"))))</f>
        <v/>
      </c>
      <c r="Z49" s="40">
        <f>IF(OR($A49="",$S49="",$W49=""),"",IFERROR(MAX(0,ROUND(($S49-$W49)*1440,0)),""))</f>
        <v/>
      </c>
      <c r="AA49" s="40">
        <f>IF($S49="","",IFERROR(MAX(0,ROUND((IF($T49&lt;&gt;"",$T49,'Settings'!$B$3)-$S49)*1440,0)),""))</f>
        <v/>
      </c>
      <c r="AB49" s="28">
        <f>IF($AA49="","",IFERROR(MAX(0,CEILING(MAX(0,$AA49-'Settings'!$B$7),'Settings'!$B$9)/60),""))</f>
        <v/>
      </c>
      <c r="AC49" s="29">
        <f>IF($AB49="","",IFERROR($AB49*'Settings'!$B$8,""))</f>
        <v/>
      </c>
      <c r="AD49" s="26">
        <f>IF($A49="","",IF(COUNTIF($A$5:$A$104,$A49)&gt;1,"Duplicate Appointment ID",IF(OR($B49="",$C49="",$D49="",$F49="",$G49="",$H49="",$I49="",$J49="",$K49="",$L49="",$M49=""),"Missing Required Field",IF($M49&lt;&gt;'Settings'!$B$4,"Time Zone Differs From Settings",IF(AND($T49&lt;&gt;"",$S49=""),"Departure Without Arrival",IF(AND($S49&lt;&gt;"",$T49&lt;&gt;"",$T49&lt;$S49),"Departure Before Arrival",IF(AND($D49="Arrived",$S49=""),"Arrived Status Missing Time",IF(AND($D49="Completed",$T49=""),"Completed Without Departure",IF(AND($T49&lt;&gt;"",$D49&lt;&gt;"Completed",$D49&lt;&gt;"Canceled"),"Update Status to Completed",IF(AND($S49&lt;&gt;"",$T49="",$D49&lt;&gt;"Arrived"),"Update Status to Arrived",IF(AND($Q49&lt;&gt;"",$Q49&lt;0),"Negative Miles",IF(AND($AA49&lt;&gt;"",$AA49&gt;'Settings'!$B$11),"Dwell Exceeds Expected Limit","OK"))))))))))))</f>
        <v/>
      </c>
      <c r="AE49" s="26">
        <f>IF(OR($A49="",$V49="",$D49="Completed",$D49="Canceled"),"",IFERROR(IF($V49&lt;='Settings'!$B$3+'Settings'!$B$10,$V49+ROW()/10000000,""),""))</f>
        <v/>
      </c>
    </row>
    <row r="50">
      <c r="A50" s="19" t="n"/>
      <c r="B50" s="19" t="n"/>
      <c r="C50" s="19" t="n"/>
      <c r="D50" s="19" t="n"/>
      <c r="E50" s="19" t="n"/>
      <c r="F50" s="19" t="n"/>
      <c r="G50" s="19" t="n"/>
      <c r="H50" s="19" t="n"/>
      <c r="I50" s="19" t="n"/>
      <c r="J50" s="20" t="n"/>
      <c r="K50" s="21" t="n"/>
      <c r="L50" s="21" t="n"/>
      <c r="M50" s="19" t="n"/>
      <c r="N50" s="19" t="n"/>
      <c r="O50" s="19" t="n"/>
      <c r="P50" s="19" t="n"/>
      <c r="Q50" s="22" t="n"/>
      <c r="R50" s="19" t="n"/>
      <c r="S50" s="23" t="n"/>
      <c r="T50" s="23" t="n"/>
      <c r="U50" s="24" t="n"/>
      <c r="V50" s="25">
        <f>IF(OR($J50="",$K50=""),"",IFERROR($J50+$K50,""))</f>
        <v/>
      </c>
      <c r="W50" s="25">
        <f>IF(OR($J50="",$K50="",$L50=""),"",IFERROR($J50+$L50+IF($L50&lt;$K50,1,0),""))</f>
        <v/>
      </c>
      <c r="X50" s="26">
        <f>IF($A50="","",IF($D50="Canceled","Canceled",IF(OR($D50="Completed",$T50&lt;&gt;""),"Completed",IF($S50&lt;&gt;"","At Stop",IF($V50="","Missing Schedule",IF($V50&lt;'Settings'!$B$3-'Settings'!$B$6/1440,"Late",IF($V50&lt;='Settings'!$B$3+'Settings'!$B$5/24,"Due Soon","Upcoming")))))))</f>
        <v/>
      </c>
      <c r="Y50" s="26">
        <f>IF($A50="","",IF($D50="Canceled","Canceled",IF($S50="","Pending",IFERROR(IF($S50&lt;$V50-'Settings'!$B$6/1440,"Early",IF($S50&lt;=$W50+'Settings'!$B$6/1440,"On Time","Late")),"Check Schedule"))))</f>
        <v/>
      </c>
      <c r="Z50" s="40">
        <f>IF(OR($A50="",$S50="",$W50=""),"",IFERROR(MAX(0,ROUND(($S50-$W50)*1440,0)),""))</f>
        <v/>
      </c>
      <c r="AA50" s="40">
        <f>IF($S50="","",IFERROR(MAX(0,ROUND((IF($T50&lt;&gt;"",$T50,'Settings'!$B$3)-$S50)*1440,0)),""))</f>
        <v/>
      </c>
      <c r="AB50" s="28">
        <f>IF($AA50="","",IFERROR(MAX(0,CEILING(MAX(0,$AA50-'Settings'!$B$7),'Settings'!$B$9)/60),""))</f>
        <v/>
      </c>
      <c r="AC50" s="29">
        <f>IF($AB50="","",IFERROR($AB50*'Settings'!$B$8,""))</f>
        <v/>
      </c>
      <c r="AD50" s="26">
        <f>IF($A50="","",IF(COUNTIF($A$5:$A$104,$A50)&gt;1,"Duplicate Appointment ID",IF(OR($B50="",$C50="",$D50="",$F50="",$G50="",$H50="",$I50="",$J50="",$K50="",$L50="",$M50=""),"Missing Required Field",IF($M50&lt;&gt;'Settings'!$B$4,"Time Zone Differs From Settings",IF(AND($T50&lt;&gt;"",$S50=""),"Departure Without Arrival",IF(AND($S50&lt;&gt;"",$T50&lt;&gt;"",$T50&lt;$S50),"Departure Before Arrival",IF(AND($D50="Arrived",$S50=""),"Arrived Status Missing Time",IF(AND($D50="Completed",$T50=""),"Completed Without Departure",IF(AND($T50&lt;&gt;"",$D50&lt;&gt;"Completed",$D50&lt;&gt;"Canceled"),"Update Status to Completed",IF(AND($S50&lt;&gt;"",$T50="",$D50&lt;&gt;"Arrived"),"Update Status to Arrived",IF(AND($Q50&lt;&gt;"",$Q50&lt;0),"Negative Miles",IF(AND($AA50&lt;&gt;"",$AA50&gt;'Settings'!$B$11),"Dwell Exceeds Expected Limit","OK"))))))))))))</f>
        <v/>
      </c>
      <c r="AE50" s="26">
        <f>IF(OR($A50="",$V50="",$D50="Completed",$D50="Canceled"),"",IFERROR(IF($V50&lt;='Settings'!$B$3+'Settings'!$B$10,$V50+ROW()/10000000,""),""))</f>
        <v/>
      </c>
    </row>
    <row r="51">
      <c r="A51" s="19" t="n"/>
      <c r="B51" s="19" t="n"/>
      <c r="C51" s="19" t="n"/>
      <c r="D51" s="19" t="n"/>
      <c r="E51" s="19" t="n"/>
      <c r="F51" s="19" t="n"/>
      <c r="G51" s="19" t="n"/>
      <c r="H51" s="19" t="n"/>
      <c r="I51" s="19" t="n"/>
      <c r="J51" s="20" t="n"/>
      <c r="K51" s="21" t="n"/>
      <c r="L51" s="21" t="n"/>
      <c r="M51" s="19" t="n"/>
      <c r="N51" s="19" t="n"/>
      <c r="O51" s="19" t="n"/>
      <c r="P51" s="19" t="n"/>
      <c r="Q51" s="22" t="n"/>
      <c r="R51" s="19" t="n"/>
      <c r="S51" s="23" t="n"/>
      <c r="T51" s="23" t="n"/>
      <c r="U51" s="24" t="n"/>
      <c r="V51" s="25">
        <f>IF(OR($J51="",$K51=""),"",IFERROR($J51+$K51,""))</f>
        <v/>
      </c>
      <c r="W51" s="25">
        <f>IF(OR($J51="",$K51="",$L51=""),"",IFERROR($J51+$L51+IF($L51&lt;$K51,1,0),""))</f>
        <v/>
      </c>
      <c r="X51" s="26">
        <f>IF($A51="","",IF($D51="Canceled","Canceled",IF(OR($D51="Completed",$T51&lt;&gt;""),"Completed",IF($S51&lt;&gt;"","At Stop",IF($V51="","Missing Schedule",IF($V51&lt;'Settings'!$B$3-'Settings'!$B$6/1440,"Late",IF($V51&lt;='Settings'!$B$3+'Settings'!$B$5/24,"Due Soon","Upcoming")))))))</f>
        <v/>
      </c>
      <c r="Y51" s="26">
        <f>IF($A51="","",IF($D51="Canceled","Canceled",IF($S51="","Pending",IFERROR(IF($S51&lt;$V51-'Settings'!$B$6/1440,"Early",IF($S51&lt;=$W51+'Settings'!$B$6/1440,"On Time","Late")),"Check Schedule"))))</f>
        <v/>
      </c>
      <c r="Z51" s="40">
        <f>IF(OR($A51="",$S51="",$W51=""),"",IFERROR(MAX(0,ROUND(($S51-$W51)*1440,0)),""))</f>
        <v/>
      </c>
      <c r="AA51" s="40">
        <f>IF($S51="","",IFERROR(MAX(0,ROUND((IF($T51&lt;&gt;"",$T51,'Settings'!$B$3)-$S51)*1440,0)),""))</f>
        <v/>
      </c>
      <c r="AB51" s="28">
        <f>IF($AA51="","",IFERROR(MAX(0,CEILING(MAX(0,$AA51-'Settings'!$B$7),'Settings'!$B$9)/60),""))</f>
        <v/>
      </c>
      <c r="AC51" s="29">
        <f>IF($AB51="","",IFERROR($AB51*'Settings'!$B$8,""))</f>
        <v/>
      </c>
      <c r="AD51" s="26">
        <f>IF($A51="","",IF(COUNTIF($A$5:$A$104,$A51)&gt;1,"Duplicate Appointment ID",IF(OR($B51="",$C51="",$D51="",$F51="",$G51="",$H51="",$I51="",$J51="",$K51="",$L51="",$M51=""),"Missing Required Field",IF($M51&lt;&gt;'Settings'!$B$4,"Time Zone Differs From Settings",IF(AND($T51&lt;&gt;"",$S51=""),"Departure Without Arrival",IF(AND($S51&lt;&gt;"",$T51&lt;&gt;"",$T51&lt;$S51),"Departure Before Arrival",IF(AND($D51="Arrived",$S51=""),"Arrived Status Missing Time",IF(AND($D51="Completed",$T51=""),"Completed Without Departure",IF(AND($T51&lt;&gt;"",$D51&lt;&gt;"Completed",$D51&lt;&gt;"Canceled"),"Update Status to Completed",IF(AND($S51&lt;&gt;"",$T51="",$D51&lt;&gt;"Arrived"),"Update Status to Arrived",IF(AND($Q51&lt;&gt;"",$Q51&lt;0),"Negative Miles",IF(AND($AA51&lt;&gt;"",$AA51&gt;'Settings'!$B$11),"Dwell Exceeds Expected Limit","OK"))))))))))))</f>
        <v/>
      </c>
      <c r="AE51" s="26">
        <f>IF(OR($A51="",$V51="",$D51="Completed",$D51="Canceled"),"",IFERROR(IF($V51&lt;='Settings'!$B$3+'Settings'!$B$10,$V51+ROW()/10000000,""),""))</f>
        <v/>
      </c>
    </row>
    <row r="52">
      <c r="A52" s="19" t="n"/>
      <c r="B52" s="19" t="n"/>
      <c r="C52" s="19" t="n"/>
      <c r="D52" s="19" t="n"/>
      <c r="E52" s="19" t="n"/>
      <c r="F52" s="19" t="n"/>
      <c r="G52" s="19" t="n"/>
      <c r="H52" s="19" t="n"/>
      <c r="I52" s="19" t="n"/>
      <c r="J52" s="20" t="n"/>
      <c r="K52" s="21" t="n"/>
      <c r="L52" s="21" t="n"/>
      <c r="M52" s="19" t="n"/>
      <c r="N52" s="19" t="n"/>
      <c r="O52" s="19" t="n"/>
      <c r="P52" s="19" t="n"/>
      <c r="Q52" s="22" t="n"/>
      <c r="R52" s="19" t="n"/>
      <c r="S52" s="23" t="n"/>
      <c r="T52" s="23" t="n"/>
      <c r="U52" s="24" t="n"/>
      <c r="V52" s="25">
        <f>IF(OR($J52="",$K52=""),"",IFERROR($J52+$K52,""))</f>
        <v/>
      </c>
      <c r="W52" s="25">
        <f>IF(OR($J52="",$K52="",$L52=""),"",IFERROR($J52+$L52+IF($L52&lt;$K52,1,0),""))</f>
        <v/>
      </c>
      <c r="X52" s="26">
        <f>IF($A52="","",IF($D52="Canceled","Canceled",IF(OR($D52="Completed",$T52&lt;&gt;""),"Completed",IF($S52&lt;&gt;"","At Stop",IF($V52="","Missing Schedule",IF($V52&lt;'Settings'!$B$3-'Settings'!$B$6/1440,"Late",IF($V52&lt;='Settings'!$B$3+'Settings'!$B$5/24,"Due Soon","Upcoming")))))))</f>
        <v/>
      </c>
      <c r="Y52" s="26">
        <f>IF($A52="","",IF($D52="Canceled","Canceled",IF($S52="","Pending",IFERROR(IF($S52&lt;$V52-'Settings'!$B$6/1440,"Early",IF($S52&lt;=$W52+'Settings'!$B$6/1440,"On Time","Late")),"Check Schedule"))))</f>
        <v/>
      </c>
      <c r="Z52" s="40">
        <f>IF(OR($A52="",$S52="",$W52=""),"",IFERROR(MAX(0,ROUND(($S52-$W52)*1440,0)),""))</f>
        <v/>
      </c>
      <c r="AA52" s="40">
        <f>IF($S52="","",IFERROR(MAX(0,ROUND((IF($T52&lt;&gt;"",$T52,'Settings'!$B$3)-$S52)*1440,0)),""))</f>
        <v/>
      </c>
      <c r="AB52" s="28">
        <f>IF($AA52="","",IFERROR(MAX(0,CEILING(MAX(0,$AA52-'Settings'!$B$7),'Settings'!$B$9)/60),""))</f>
        <v/>
      </c>
      <c r="AC52" s="29">
        <f>IF($AB52="","",IFERROR($AB52*'Settings'!$B$8,""))</f>
        <v/>
      </c>
      <c r="AD52" s="26">
        <f>IF($A52="","",IF(COUNTIF($A$5:$A$104,$A52)&gt;1,"Duplicate Appointment ID",IF(OR($B52="",$C52="",$D52="",$F52="",$G52="",$H52="",$I52="",$J52="",$K52="",$L52="",$M52=""),"Missing Required Field",IF($M52&lt;&gt;'Settings'!$B$4,"Time Zone Differs From Settings",IF(AND($T52&lt;&gt;"",$S52=""),"Departure Without Arrival",IF(AND($S52&lt;&gt;"",$T52&lt;&gt;"",$T52&lt;$S52),"Departure Before Arrival",IF(AND($D52="Arrived",$S52=""),"Arrived Status Missing Time",IF(AND($D52="Completed",$T52=""),"Completed Without Departure",IF(AND($T52&lt;&gt;"",$D52&lt;&gt;"Completed",$D52&lt;&gt;"Canceled"),"Update Status to Completed",IF(AND($S52&lt;&gt;"",$T52="",$D52&lt;&gt;"Arrived"),"Update Status to Arrived",IF(AND($Q52&lt;&gt;"",$Q52&lt;0),"Negative Miles",IF(AND($AA52&lt;&gt;"",$AA52&gt;'Settings'!$B$11),"Dwell Exceeds Expected Limit","OK"))))))))))))</f>
        <v/>
      </c>
      <c r="AE52" s="26">
        <f>IF(OR($A52="",$V52="",$D52="Completed",$D52="Canceled"),"",IFERROR(IF($V52&lt;='Settings'!$B$3+'Settings'!$B$10,$V52+ROW()/10000000,""),""))</f>
        <v/>
      </c>
    </row>
    <row r="53">
      <c r="A53" s="19" t="n"/>
      <c r="B53" s="19" t="n"/>
      <c r="C53" s="19" t="n"/>
      <c r="D53" s="19" t="n"/>
      <c r="E53" s="19" t="n"/>
      <c r="F53" s="19" t="n"/>
      <c r="G53" s="19" t="n"/>
      <c r="H53" s="19" t="n"/>
      <c r="I53" s="19" t="n"/>
      <c r="J53" s="20" t="n"/>
      <c r="K53" s="21" t="n"/>
      <c r="L53" s="21" t="n"/>
      <c r="M53" s="19" t="n"/>
      <c r="N53" s="19" t="n"/>
      <c r="O53" s="19" t="n"/>
      <c r="P53" s="19" t="n"/>
      <c r="Q53" s="22" t="n"/>
      <c r="R53" s="19" t="n"/>
      <c r="S53" s="23" t="n"/>
      <c r="T53" s="23" t="n"/>
      <c r="U53" s="24" t="n"/>
      <c r="V53" s="25">
        <f>IF(OR($J53="",$K53=""),"",IFERROR($J53+$K53,""))</f>
        <v/>
      </c>
      <c r="W53" s="25">
        <f>IF(OR($J53="",$K53="",$L53=""),"",IFERROR($J53+$L53+IF($L53&lt;$K53,1,0),""))</f>
        <v/>
      </c>
      <c r="X53" s="26">
        <f>IF($A53="","",IF($D53="Canceled","Canceled",IF(OR($D53="Completed",$T53&lt;&gt;""),"Completed",IF($S53&lt;&gt;"","At Stop",IF($V53="","Missing Schedule",IF($V53&lt;'Settings'!$B$3-'Settings'!$B$6/1440,"Late",IF($V53&lt;='Settings'!$B$3+'Settings'!$B$5/24,"Due Soon","Upcoming")))))))</f>
        <v/>
      </c>
      <c r="Y53" s="26">
        <f>IF($A53="","",IF($D53="Canceled","Canceled",IF($S53="","Pending",IFERROR(IF($S53&lt;$V53-'Settings'!$B$6/1440,"Early",IF($S53&lt;=$W53+'Settings'!$B$6/1440,"On Time","Late")),"Check Schedule"))))</f>
        <v/>
      </c>
      <c r="Z53" s="40">
        <f>IF(OR($A53="",$S53="",$W53=""),"",IFERROR(MAX(0,ROUND(($S53-$W53)*1440,0)),""))</f>
        <v/>
      </c>
      <c r="AA53" s="40">
        <f>IF($S53="","",IFERROR(MAX(0,ROUND((IF($T53&lt;&gt;"",$T53,'Settings'!$B$3)-$S53)*1440,0)),""))</f>
        <v/>
      </c>
      <c r="AB53" s="28">
        <f>IF($AA53="","",IFERROR(MAX(0,CEILING(MAX(0,$AA53-'Settings'!$B$7),'Settings'!$B$9)/60),""))</f>
        <v/>
      </c>
      <c r="AC53" s="29">
        <f>IF($AB53="","",IFERROR($AB53*'Settings'!$B$8,""))</f>
        <v/>
      </c>
      <c r="AD53" s="26">
        <f>IF($A53="","",IF(COUNTIF($A$5:$A$104,$A53)&gt;1,"Duplicate Appointment ID",IF(OR($B53="",$C53="",$D53="",$F53="",$G53="",$H53="",$I53="",$J53="",$K53="",$L53="",$M53=""),"Missing Required Field",IF($M53&lt;&gt;'Settings'!$B$4,"Time Zone Differs From Settings",IF(AND($T53&lt;&gt;"",$S53=""),"Departure Without Arrival",IF(AND($S53&lt;&gt;"",$T53&lt;&gt;"",$T53&lt;$S53),"Departure Before Arrival",IF(AND($D53="Arrived",$S53=""),"Arrived Status Missing Time",IF(AND($D53="Completed",$T53=""),"Completed Without Departure",IF(AND($T53&lt;&gt;"",$D53&lt;&gt;"Completed",$D53&lt;&gt;"Canceled"),"Update Status to Completed",IF(AND($S53&lt;&gt;"",$T53="",$D53&lt;&gt;"Arrived"),"Update Status to Arrived",IF(AND($Q53&lt;&gt;"",$Q53&lt;0),"Negative Miles",IF(AND($AA53&lt;&gt;"",$AA53&gt;'Settings'!$B$11),"Dwell Exceeds Expected Limit","OK"))))))))))))</f>
        <v/>
      </c>
      <c r="AE53" s="26">
        <f>IF(OR($A53="",$V53="",$D53="Completed",$D53="Canceled"),"",IFERROR(IF($V53&lt;='Settings'!$B$3+'Settings'!$B$10,$V53+ROW()/10000000,""),""))</f>
        <v/>
      </c>
    </row>
    <row r="54">
      <c r="A54" s="19" t="n"/>
      <c r="B54" s="19" t="n"/>
      <c r="C54" s="19" t="n"/>
      <c r="D54" s="19" t="n"/>
      <c r="E54" s="19" t="n"/>
      <c r="F54" s="19" t="n"/>
      <c r="G54" s="19" t="n"/>
      <c r="H54" s="19" t="n"/>
      <c r="I54" s="19" t="n"/>
      <c r="J54" s="20" t="n"/>
      <c r="K54" s="21" t="n"/>
      <c r="L54" s="21" t="n"/>
      <c r="M54" s="19" t="n"/>
      <c r="N54" s="19" t="n"/>
      <c r="O54" s="19" t="n"/>
      <c r="P54" s="19" t="n"/>
      <c r="Q54" s="22" t="n"/>
      <c r="R54" s="19" t="n"/>
      <c r="S54" s="23" t="n"/>
      <c r="T54" s="23" t="n"/>
      <c r="U54" s="24" t="n"/>
      <c r="V54" s="25">
        <f>IF(OR($J54="",$K54=""),"",IFERROR($J54+$K54,""))</f>
        <v/>
      </c>
      <c r="W54" s="25">
        <f>IF(OR($J54="",$K54="",$L54=""),"",IFERROR($J54+$L54+IF($L54&lt;$K54,1,0),""))</f>
        <v/>
      </c>
      <c r="X54" s="26">
        <f>IF($A54="","",IF($D54="Canceled","Canceled",IF(OR($D54="Completed",$T54&lt;&gt;""),"Completed",IF($S54&lt;&gt;"","At Stop",IF($V54="","Missing Schedule",IF($V54&lt;'Settings'!$B$3-'Settings'!$B$6/1440,"Late",IF($V54&lt;='Settings'!$B$3+'Settings'!$B$5/24,"Due Soon","Upcoming")))))))</f>
        <v/>
      </c>
      <c r="Y54" s="26">
        <f>IF($A54="","",IF($D54="Canceled","Canceled",IF($S54="","Pending",IFERROR(IF($S54&lt;$V54-'Settings'!$B$6/1440,"Early",IF($S54&lt;=$W54+'Settings'!$B$6/1440,"On Time","Late")),"Check Schedule"))))</f>
        <v/>
      </c>
      <c r="Z54" s="40">
        <f>IF(OR($A54="",$S54="",$W54=""),"",IFERROR(MAX(0,ROUND(($S54-$W54)*1440,0)),""))</f>
        <v/>
      </c>
      <c r="AA54" s="40">
        <f>IF($S54="","",IFERROR(MAX(0,ROUND((IF($T54&lt;&gt;"",$T54,'Settings'!$B$3)-$S54)*1440,0)),""))</f>
        <v/>
      </c>
      <c r="AB54" s="28">
        <f>IF($AA54="","",IFERROR(MAX(0,CEILING(MAX(0,$AA54-'Settings'!$B$7),'Settings'!$B$9)/60),""))</f>
        <v/>
      </c>
      <c r="AC54" s="29">
        <f>IF($AB54="","",IFERROR($AB54*'Settings'!$B$8,""))</f>
        <v/>
      </c>
      <c r="AD54" s="26">
        <f>IF($A54="","",IF(COUNTIF($A$5:$A$104,$A54)&gt;1,"Duplicate Appointment ID",IF(OR($B54="",$C54="",$D54="",$F54="",$G54="",$H54="",$I54="",$J54="",$K54="",$L54="",$M54=""),"Missing Required Field",IF($M54&lt;&gt;'Settings'!$B$4,"Time Zone Differs From Settings",IF(AND($T54&lt;&gt;"",$S54=""),"Departure Without Arrival",IF(AND($S54&lt;&gt;"",$T54&lt;&gt;"",$T54&lt;$S54),"Departure Before Arrival",IF(AND($D54="Arrived",$S54=""),"Arrived Status Missing Time",IF(AND($D54="Completed",$T54=""),"Completed Without Departure",IF(AND($T54&lt;&gt;"",$D54&lt;&gt;"Completed",$D54&lt;&gt;"Canceled"),"Update Status to Completed",IF(AND($S54&lt;&gt;"",$T54="",$D54&lt;&gt;"Arrived"),"Update Status to Arrived",IF(AND($Q54&lt;&gt;"",$Q54&lt;0),"Negative Miles",IF(AND($AA54&lt;&gt;"",$AA54&gt;'Settings'!$B$11),"Dwell Exceeds Expected Limit","OK"))))))))))))</f>
        <v/>
      </c>
      <c r="AE54" s="26">
        <f>IF(OR($A54="",$V54="",$D54="Completed",$D54="Canceled"),"",IFERROR(IF($V54&lt;='Settings'!$B$3+'Settings'!$B$10,$V54+ROW()/10000000,""),""))</f>
        <v/>
      </c>
    </row>
    <row r="55">
      <c r="A55" s="19" t="n"/>
      <c r="B55" s="19" t="n"/>
      <c r="C55" s="19" t="n"/>
      <c r="D55" s="19" t="n"/>
      <c r="E55" s="19" t="n"/>
      <c r="F55" s="19" t="n"/>
      <c r="G55" s="19" t="n"/>
      <c r="H55" s="19" t="n"/>
      <c r="I55" s="19" t="n"/>
      <c r="J55" s="20" t="n"/>
      <c r="K55" s="21" t="n"/>
      <c r="L55" s="21" t="n"/>
      <c r="M55" s="19" t="n"/>
      <c r="N55" s="19" t="n"/>
      <c r="O55" s="19" t="n"/>
      <c r="P55" s="19" t="n"/>
      <c r="Q55" s="22" t="n"/>
      <c r="R55" s="19" t="n"/>
      <c r="S55" s="23" t="n"/>
      <c r="T55" s="23" t="n"/>
      <c r="U55" s="24" t="n"/>
      <c r="V55" s="25">
        <f>IF(OR($J55="",$K55=""),"",IFERROR($J55+$K55,""))</f>
        <v/>
      </c>
      <c r="W55" s="25">
        <f>IF(OR($J55="",$K55="",$L55=""),"",IFERROR($J55+$L55+IF($L55&lt;$K55,1,0),""))</f>
        <v/>
      </c>
      <c r="X55" s="26">
        <f>IF($A55="","",IF($D55="Canceled","Canceled",IF(OR($D55="Completed",$T55&lt;&gt;""),"Completed",IF($S55&lt;&gt;"","At Stop",IF($V55="","Missing Schedule",IF($V55&lt;'Settings'!$B$3-'Settings'!$B$6/1440,"Late",IF($V55&lt;='Settings'!$B$3+'Settings'!$B$5/24,"Due Soon","Upcoming")))))))</f>
        <v/>
      </c>
      <c r="Y55" s="26">
        <f>IF($A55="","",IF($D55="Canceled","Canceled",IF($S55="","Pending",IFERROR(IF($S55&lt;$V55-'Settings'!$B$6/1440,"Early",IF($S55&lt;=$W55+'Settings'!$B$6/1440,"On Time","Late")),"Check Schedule"))))</f>
        <v/>
      </c>
      <c r="Z55" s="40">
        <f>IF(OR($A55="",$S55="",$W55=""),"",IFERROR(MAX(0,ROUND(($S55-$W55)*1440,0)),""))</f>
        <v/>
      </c>
      <c r="AA55" s="40">
        <f>IF($S55="","",IFERROR(MAX(0,ROUND((IF($T55&lt;&gt;"",$T55,'Settings'!$B$3)-$S55)*1440,0)),""))</f>
        <v/>
      </c>
      <c r="AB55" s="28">
        <f>IF($AA55="","",IFERROR(MAX(0,CEILING(MAX(0,$AA55-'Settings'!$B$7),'Settings'!$B$9)/60),""))</f>
        <v/>
      </c>
      <c r="AC55" s="29">
        <f>IF($AB55="","",IFERROR($AB55*'Settings'!$B$8,""))</f>
        <v/>
      </c>
      <c r="AD55" s="26">
        <f>IF($A55="","",IF(COUNTIF($A$5:$A$104,$A55)&gt;1,"Duplicate Appointment ID",IF(OR($B55="",$C55="",$D55="",$F55="",$G55="",$H55="",$I55="",$J55="",$K55="",$L55="",$M55=""),"Missing Required Field",IF($M55&lt;&gt;'Settings'!$B$4,"Time Zone Differs From Settings",IF(AND($T55&lt;&gt;"",$S55=""),"Departure Without Arrival",IF(AND($S55&lt;&gt;"",$T55&lt;&gt;"",$T55&lt;$S55),"Departure Before Arrival",IF(AND($D55="Arrived",$S55=""),"Arrived Status Missing Time",IF(AND($D55="Completed",$T55=""),"Completed Without Departure",IF(AND($T55&lt;&gt;"",$D55&lt;&gt;"Completed",$D55&lt;&gt;"Canceled"),"Update Status to Completed",IF(AND($S55&lt;&gt;"",$T55="",$D55&lt;&gt;"Arrived"),"Update Status to Arrived",IF(AND($Q55&lt;&gt;"",$Q55&lt;0),"Negative Miles",IF(AND($AA55&lt;&gt;"",$AA55&gt;'Settings'!$B$11),"Dwell Exceeds Expected Limit","OK"))))))))))))</f>
        <v/>
      </c>
      <c r="AE55" s="26">
        <f>IF(OR($A55="",$V55="",$D55="Completed",$D55="Canceled"),"",IFERROR(IF($V55&lt;='Settings'!$B$3+'Settings'!$B$10,$V55+ROW()/10000000,""),""))</f>
        <v/>
      </c>
    </row>
    <row r="56">
      <c r="A56" s="19" t="n"/>
      <c r="B56" s="19" t="n"/>
      <c r="C56" s="19" t="n"/>
      <c r="D56" s="19" t="n"/>
      <c r="E56" s="19" t="n"/>
      <c r="F56" s="19" t="n"/>
      <c r="G56" s="19" t="n"/>
      <c r="H56" s="19" t="n"/>
      <c r="I56" s="19" t="n"/>
      <c r="J56" s="20" t="n"/>
      <c r="K56" s="21" t="n"/>
      <c r="L56" s="21" t="n"/>
      <c r="M56" s="19" t="n"/>
      <c r="N56" s="19" t="n"/>
      <c r="O56" s="19" t="n"/>
      <c r="P56" s="19" t="n"/>
      <c r="Q56" s="22" t="n"/>
      <c r="R56" s="19" t="n"/>
      <c r="S56" s="23" t="n"/>
      <c r="T56" s="23" t="n"/>
      <c r="U56" s="24" t="n"/>
      <c r="V56" s="25">
        <f>IF(OR($J56="",$K56=""),"",IFERROR($J56+$K56,""))</f>
        <v/>
      </c>
      <c r="W56" s="25">
        <f>IF(OR($J56="",$K56="",$L56=""),"",IFERROR($J56+$L56+IF($L56&lt;$K56,1,0),""))</f>
        <v/>
      </c>
      <c r="X56" s="26">
        <f>IF($A56="","",IF($D56="Canceled","Canceled",IF(OR($D56="Completed",$T56&lt;&gt;""),"Completed",IF($S56&lt;&gt;"","At Stop",IF($V56="","Missing Schedule",IF($V56&lt;'Settings'!$B$3-'Settings'!$B$6/1440,"Late",IF($V56&lt;='Settings'!$B$3+'Settings'!$B$5/24,"Due Soon","Upcoming")))))))</f>
        <v/>
      </c>
      <c r="Y56" s="26">
        <f>IF($A56="","",IF($D56="Canceled","Canceled",IF($S56="","Pending",IFERROR(IF($S56&lt;$V56-'Settings'!$B$6/1440,"Early",IF($S56&lt;=$W56+'Settings'!$B$6/1440,"On Time","Late")),"Check Schedule"))))</f>
        <v/>
      </c>
      <c r="Z56" s="40">
        <f>IF(OR($A56="",$S56="",$W56=""),"",IFERROR(MAX(0,ROUND(($S56-$W56)*1440,0)),""))</f>
        <v/>
      </c>
      <c r="AA56" s="40">
        <f>IF($S56="","",IFERROR(MAX(0,ROUND((IF($T56&lt;&gt;"",$T56,'Settings'!$B$3)-$S56)*1440,0)),""))</f>
        <v/>
      </c>
      <c r="AB56" s="28">
        <f>IF($AA56="","",IFERROR(MAX(0,CEILING(MAX(0,$AA56-'Settings'!$B$7),'Settings'!$B$9)/60),""))</f>
        <v/>
      </c>
      <c r="AC56" s="29">
        <f>IF($AB56="","",IFERROR($AB56*'Settings'!$B$8,""))</f>
        <v/>
      </c>
      <c r="AD56" s="26">
        <f>IF($A56="","",IF(COUNTIF($A$5:$A$104,$A56)&gt;1,"Duplicate Appointment ID",IF(OR($B56="",$C56="",$D56="",$F56="",$G56="",$H56="",$I56="",$J56="",$K56="",$L56="",$M56=""),"Missing Required Field",IF($M56&lt;&gt;'Settings'!$B$4,"Time Zone Differs From Settings",IF(AND($T56&lt;&gt;"",$S56=""),"Departure Without Arrival",IF(AND($S56&lt;&gt;"",$T56&lt;&gt;"",$T56&lt;$S56),"Departure Before Arrival",IF(AND($D56="Arrived",$S56=""),"Arrived Status Missing Time",IF(AND($D56="Completed",$T56=""),"Completed Without Departure",IF(AND($T56&lt;&gt;"",$D56&lt;&gt;"Completed",$D56&lt;&gt;"Canceled"),"Update Status to Completed",IF(AND($S56&lt;&gt;"",$T56="",$D56&lt;&gt;"Arrived"),"Update Status to Arrived",IF(AND($Q56&lt;&gt;"",$Q56&lt;0),"Negative Miles",IF(AND($AA56&lt;&gt;"",$AA56&gt;'Settings'!$B$11),"Dwell Exceeds Expected Limit","OK"))))))))))))</f>
        <v/>
      </c>
      <c r="AE56" s="26">
        <f>IF(OR($A56="",$V56="",$D56="Completed",$D56="Canceled"),"",IFERROR(IF($V56&lt;='Settings'!$B$3+'Settings'!$B$10,$V56+ROW()/10000000,""),""))</f>
        <v/>
      </c>
    </row>
    <row r="57">
      <c r="A57" s="19" t="n"/>
      <c r="B57" s="19" t="n"/>
      <c r="C57" s="19" t="n"/>
      <c r="D57" s="19" t="n"/>
      <c r="E57" s="19" t="n"/>
      <c r="F57" s="19" t="n"/>
      <c r="G57" s="19" t="n"/>
      <c r="H57" s="19" t="n"/>
      <c r="I57" s="19" t="n"/>
      <c r="J57" s="20" t="n"/>
      <c r="K57" s="21" t="n"/>
      <c r="L57" s="21" t="n"/>
      <c r="M57" s="19" t="n"/>
      <c r="N57" s="19" t="n"/>
      <c r="O57" s="19" t="n"/>
      <c r="P57" s="19" t="n"/>
      <c r="Q57" s="22" t="n"/>
      <c r="R57" s="19" t="n"/>
      <c r="S57" s="23" t="n"/>
      <c r="T57" s="23" t="n"/>
      <c r="U57" s="24" t="n"/>
      <c r="V57" s="25">
        <f>IF(OR($J57="",$K57=""),"",IFERROR($J57+$K57,""))</f>
        <v/>
      </c>
      <c r="W57" s="25">
        <f>IF(OR($J57="",$K57="",$L57=""),"",IFERROR($J57+$L57+IF($L57&lt;$K57,1,0),""))</f>
        <v/>
      </c>
      <c r="X57" s="26">
        <f>IF($A57="","",IF($D57="Canceled","Canceled",IF(OR($D57="Completed",$T57&lt;&gt;""),"Completed",IF($S57&lt;&gt;"","At Stop",IF($V57="","Missing Schedule",IF($V57&lt;'Settings'!$B$3-'Settings'!$B$6/1440,"Late",IF($V57&lt;='Settings'!$B$3+'Settings'!$B$5/24,"Due Soon","Upcoming")))))))</f>
        <v/>
      </c>
      <c r="Y57" s="26">
        <f>IF($A57="","",IF($D57="Canceled","Canceled",IF($S57="","Pending",IFERROR(IF($S57&lt;$V57-'Settings'!$B$6/1440,"Early",IF($S57&lt;=$W57+'Settings'!$B$6/1440,"On Time","Late")),"Check Schedule"))))</f>
        <v/>
      </c>
      <c r="Z57" s="40">
        <f>IF(OR($A57="",$S57="",$W57=""),"",IFERROR(MAX(0,ROUND(($S57-$W57)*1440,0)),""))</f>
        <v/>
      </c>
      <c r="AA57" s="40">
        <f>IF($S57="","",IFERROR(MAX(0,ROUND((IF($T57&lt;&gt;"",$T57,'Settings'!$B$3)-$S57)*1440,0)),""))</f>
        <v/>
      </c>
      <c r="AB57" s="28">
        <f>IF($AA57="","",IFERROR(MAX(0,CEILING(MAX(0,$AA57-'Settings'!$B$7),'Settings'!$B$9)/60),""))</f>
        <v/>
      </c>
      <c r="AC57" s="29">
        <f>IF($AB57="","",IFERROR($AB57*'Settings'!$B$8,""))</f>
        <v/>
      </c>
      <c r="AD57" s="26">
        <f>IF($A57="","",IF(COUNTIF($A$5:$A$104,$A57)&gt;1,"Duplicate Appointment ID",IF(OR($B57="",$C57="",$D57="",$F57="",$G57="",$H57="",$I57="",$J57="",$K57="",$L57="",$M57=""),"Missing Required Field",IF($M57&lt;&gt;'Settings'!$B$4,"Time Zone Differs From Settings",IF(AND($T57&lt;&gt;"",$S57=""),"Departure Without Arrival",IF(AND($S57&lt;&gt;"",$T57&lt;&gt;"",$T57&lt;$S57),"Departure Before Arrival",IF(AND($D57="Arrived",$S57=""),"Arrived Status Missing Time",IF(AND($D57="Completed",$T57=""),"Completed Without Departure",IF(AND($T57&lt;&gt;"",$D57&lt;&gt;"Completed",$D57&lt;&gt;"Canceled"),"Update Status to Completed",IF(AND($S57&lt;&gt;"",$T57="",$D57&lt;&gt;"Arrived"),"Update Status to Arrived",IF(AND($Q57&lt;&gt;"",$Q57&lt;0),"Negative Miles",IF(AND($AA57&lt;&gt;"",$AA57&gt;'Settings'!$B$11),"Dwell Exceeds Expected Limit","OK"))))))))))))</f>
        <v/>
      </c>
      <c r="AE57" s="26">
        <f>IF(OR($A57="",$V57="",$D57="Completed",$D57="Canceled"),"",IFERROR(IF($V57&lt;='Settings'!$B$3+'Settings'!$B$10,$V57+ROW()/10000000,""),""))</f>
        <v/>
      </c>
    </row>
    <row r="58">
      <c r="A58" s="19" t="n"/>
      <c r="B58" s="19" t="n"/>
      <c r="C58" s="19" t="n"/>
      <c r="D58" s="19" t="n"/>
      <c r="E58" s="19" t="n"/>
      <c r="F58" s="19" t="n"/>
      <c r="G58" s="19" t="n"/>
      <c r="H58" s="19" t="n"/>
      <c r="I58" s="19" t="n"/>
      <c r="J58" s="20" t="n"/>
      <c r="K58" s="21" t="n"/>
      <c r="L58" s="21" t="n"/>
      <c r="M58" s="19" t="n"/>
      <c r="N58" s="19" t="n"/>
      <c r="O58" s="19" t="n"/>
      <c r="P58" s="19" t="n"/>
      <c r="Q58" s="22" t="n"/>
      <c r="R58" s="19" t="n"/>
      <c r="S58" s="23" t="n"/>
      <c r="T58" s="23" t="n"/>
      <c r="U58" s="24" t="n"/>
      <c r="V58" s="25">
        <f>IF(OR($J58="",$K58=""),"",IFERROR($J58+$K58,""))</f>
        <v/>
      </c>
      <c r="W58" s="25">
        <f>IF(OR($J58="",$K58="",$L58=""),"",IFERROR($J58+$L58+IF($L58&lt;$K58,1,0),""))</f>
        <v/>
      </c>
      <c r="X58" s="26">
        <f>IF($A58="","",IF($D58="Canceled","Canceled",IF(OR($D58="Completed",$T58&lt;&gt;""),"Completed",IF($S58&lt;&gt;"","At Stop",IF($V58="","Missing Schedule",IF($V58&lt;'Settings'!$B$3-'Settings'!$B$6/1440,"Late",IF($V58&lt;='Settings'!$B$3+'Settings'!$B$5/24,"Due Soon","Upcoming")))))))</f>
        <v/>
      </c>
      <c r="Y58" s="26">
        <f>IF($A58="","",IF($D58="Canceled","Canceled",IF($S58="","Pending",IFERROR(IF($S58&lt;$V58-'Settings'!$B$6/1440,"Early",IF($S58&lt;=$W58+'Settings'!$B$6/1440,"On Time","Late")),"Check Schedule"))))</f>
        <v/>
      </c>
      <c r="Z58" s="40">
        <f>IF(OR($A58="",$S58="",$W58=""),"",IFERROR(MAX(0,ROUND(($S58-$W58)*1440,0)),""))</f>
        <v/>
      </c>
      <c r="AA58" s="40">
        <f>IF($S58="","",IFERROR(MAX(0,ROUND((IF($T58&lt;&gt;"",$T58,'Settings'!$B$3)-$S58)*1440,0)),""))</f>
        <v/>
      </c>
      <c r="AB58" s="28">
        <f>IF($AA58="","",IFERROR(MAX(0,CEILING(MAX(0,$AA58-'Settings'!$B$7),'Settings'!$B$9)/60),""))</f>
        <v/>
      </c>
      <c r="AC58" s="29">
        <f>IF($AB58="","",IFERROR($AB58*'Settings'!$B$8,""))</f>
        <v/>
      </c>
      <c r="AD58" s="26">
        <f>IF($A58="","",IF(COUNTIF($A$5:$A$104,$A58)&gt;1,"Duplicate Appointment ID",IF(OR($B58="",$C58="",$D58="",$F58="",$G58="",$H58="",$I58="",$J58="",$K58="",$L58="",$M58=""),"Missing Required Field",IF($M58&lt;&gt;'Settings'!$B$4,"Time Zone Differs From Settings",IF(AND($T58&lt;&gt;"",$S58=""),"Departure Without Arrival",IF(AND($S58&lt;&gt;"",$T58&lt;&gt;"",$T58&lt;$S58),"Departure Before Arrival",IF(AND($D58="Arrived",$S58=""),"Arrived Status Missing Time",IF(AND($D58="Completed",$T58=""),"Completed Without Departure",IF(AND($T58&lt;&gt;"",$D58&lt;&gt;"Completed",$D58&lt;&gt;"Canceled"),"Update Status to Completed",IF(AND($S58&lt;&gt;"",$T58="",$D58&lt;&gt;"Arrived"),"Update Status to Arrived",IF(AND($Q58&lt;&gt;"",$Q58&lt;0),"Negative Miles",IF(AND($AA58&lt;&gt;"",$AA58&gt;'Settings'!$B$11),"Dwell Exceeds Expected Limit","OK"))))))))))))</f>
        <v/>
      </c>
      <c r="AE58" s="26">
        <f>IF(OR($A58="",$V58="",$D58="Completed",$D58="Canceled"),"",IFERROR(IF($V58&lt;='Settings'!$B$3+'Settings'!$B$10,$V58+ROW()/10000000,""),""))</f>
        <v/>
      </c>
    </row>
    <row r="59">
      <c r="A59" s="19" t="n"/>
      <c r="B59" s="19" t="n"/>
      <c r="C59" s="19" t="n"/>
      <c r="D59" s="19" t="n"/>
      <c r="E59" s="19" t="n"/>
      <c r="F59" s="19" t="n"/>
      <c r="G59" s="19" t="n"/>
      <c r="H59" s="19" t="n"/>
      <c r="I59" s="19" t="n"/>
      <c r="J59" s="20" t="n"/>
      <c r="K59" s="21" t="n"/>
      <c r="L59" s="21" t="n"/>
      <c r="M59" s="19" t="n"/>
      <c r="N59" s="19" t="n"/>
      <c r="O59" s="19" t="n"/>
      <c r="P59" s="19" t="n"/>
      <c r="Q59" s="22" t="n"/>
      <c r="R59" s="19" t="n"/>
      <c r="S59" s="23" t="n"/>
      <c r="T59" s="23" t="n"/>
      <c r="U59" s="24" t="n"/>
      <c r="V59" s="25">
        <f>IF(OR($J59="",$K59=""),"",IFERROR($J59+$K59,""))</f>
        <v/>
      </c>
      <c r="W59" s="25">
        <f>IF(OR($J59="",$K59="",$L59=""),"",IFERROR($J59+$L59+IF($L59&lt;$K59,1,0),""))</f>
        <v/>
      </c>
      <c r="X59" s="26">
        <f>IF($A59="","",IF($D59="Canceled","Canceled",IF(OR($D59="Completed",$T59&lt;&gt;""),"Completed",IF($S59&lt;&gt;"","At Stop",IF($V59="","Missing Schedule",IF($V59&lt;'Settings'!$B$3-'Settings'!$B$6/1440,"Late",IF($V59&lt;='Settings'!$B$3+'Settings'!$B$5/24,"Due Soon","Upcoming")))))))</f>
        <v/>
      </c>
      <c r="Y59" s="26">
        <f>IF($A59="","",IF($D59="Canceled","Canceled",IF($S59="","Pending",IFERROR(IF($S59&lt;$V59-'Settings'!$B$6/1440,"Early",IF($S59&lt;=$W59+'Settings'!$B$6/1440,"On Time","Late")),"Check Schedule"))))</f>
        <v/>
      </c>
      <c r="Z59" s="40">
        <f>IF(OR($A59="",$S59="",$W59=""),"",IFERROR(MAX(0,ROUND(($S59-$W59)*1440,0)),""))</f>
        <v/>
      </c>
      <c r="AA59" s="40">
        <f>IF($S59="","",IFERROR(MAX(0,ROUND((IF($T59&lt;&gt;"",$T59,'Settings'!$B$3)-$S59)*1440,0)),""))</f>
        <v/>
      </c>
      <c r="AB59" s="28">
        <f>IF($AA59="","",IFERROR(MAX(0,CEILING(MAX(0,$AA59-'Settings'!$B$7),'Settings'!$B$9)/60),""))</f>
        <v/>
      </c>
      <c r="AC59" s="29">
        <f>IF($AB59="","",IFERROR($AB59*'Settings'!$B$8,""))</f>
        <v/>
      </c>
      <c r="AD59" s="26">
        <f>IF($A59="","",IF(COUNTIF($A$5:$A$104,$A59)&gt;1,"Duplicate Appointment ID",IF(OR($B59="",$C59="",$D59="",$F59="",$G59="",$H59="",$I59="",$J59="",$K59="",$L59="",$M59=""),"Missing Required Field",IF($M59&lt;&gt;'Settings'!$B$4,"Time Zone Differs From Settings",IF(AND($T59&lt;&gt;"",$S59=""),"Departure Without Arrival",IF(AND($S59&lt;&gt;"",$T59&lt;&gt;"",$T59&lt;$S59),"Departure Before Arrival",IF(AND($D59="Arrived",$S59=""),"Arrived Status Missing Time",IF(AND($D59="Completed",$T59=""),"Completed Without Departure",IF(AND($T59&lt;&gt;"",$D59&lt;&gt;"Completed",$D59&lt;&gt;"Canceled"),"Update Status to Completed",IF(AND($S59&lt;&gt;"",$T59="",$D59&lt;&gt;"Arrived"),"Update Status to Arrived",IF(AND($Q59&lt;&gt;"",$Q59&lt;0),"Negative Miles",IF(AND($AA59&lt;&gt;"",$AA59&gt;'Settings'!$B$11),"Dwell Exceeds Expected Limit","OK"))))))))))))</f>
        <v/>
      </c>
      <c r="AE59" s="26">
        <f>IF(OR($A59="",$V59="",$D59="Completed",$D59="Canceled"),"",IFERROR(IF($V59&lt;='Settings'!$B$3+'Settings'!$B$10,$V59+ROW()/10000000,""),""))</f>
        <v/>
      </c>
    </row>
    <row r="60">
      <c r="A60" s="19" t="n"/>
      <c r="B60" s="19" t="n"/>
      <c r="C60" s="19" t="n"/>
      <c r="D60" s="19" t="n"/>
      <c r="E60" s="19" t="n"/>
      <c r="F60" s="19" t="n"/>
      <c r="G60" s="19" t="n"/>
      <c r="H60" s="19" t="n"/>
      <c r="I60" s="19" t="n"/>
      <c r="J60" s="20" t="n"/>
      <c r="K60" s="21" t="n"/>
      <c r="L60" s="21" t="n"/>
      <c r="M60" s="19" t="n"/>
      <c r="N60" s="19" t="n"/>
      <c r="O60" s="19" t="n"/>
      <c r="P60" s="19" t="n"/>
      <c r="Q60" s="22" t="n"/>
      <c r="R60" s="19" t="n"/>
      <c r="S60" s="23" t="n"/>
      <c r="T60" s="23" t="n"/>
      <c r="U60" s="24" t="n"/>
      <c r="V60" s="25">
        <f>IF(OR($J60="",$K60=""),"",IFERROR($J60+$K60,""))</f>
        <v/>
      </c>
      <c r="W60" s="25">
        <f>IF(OR($J60="",$K60="",$L60=""),"",IFERROR($J60+$L60+IF($L60&lt;$K60,1,0),""))</f>
        <v/>
      </c>
      <c r="X60" s="26">
        <f>IF($A60="","",IF($D60="Canceled","Canceled",IF(OR($D60="Completed",$T60&lt;&gt;""),"Completed",IF($S60&lt;&gt;"","At Stop",IF($V60="","Missing Schedule",IF($V60&lt;'Settings'!$B$3-'Settings'!$B$6/1440,"Late",IF($V60&lt;='Settings'!$B$3+'Settings'!$B$5/24,"Due Soon","Upcoming")))))))</f>
        <v/>
      </c>
      <c r="Y60" s="26">
        <f>IF($A60="","",IF($D60="Canceled","Canceled",IF($S60="","Pending",IFERROR(IF($S60&lt;$V60-'Settings'!$B$6/1440,"Early",IF($S60&lt;=$W60+'Settings'!$B$6/1440,"On Time","Late")),"Check Schedule"))))</f>
        <v/>
      </c>
      <c r="Z60" s="40">
        <f>IF(OR($A60="",$S60="",$W60=""),"",IFERROR(MAX(0,ROUND(($S60-$W60)*1440,0)),""))</f>
        <v/>
      </c>
      <c r="AA60" s="40">
        <f>IF($S60="","",IFERROR(MAX(0,ROUND((IF($T60&lt;&gt;"",$T60,'Settings'!$B$3)-$S60)*1440,0)),""))</f>
        <v/>
      </c>
      <c r="AB60" s="28">
        <f>IF($AA60="","",IFERROR(MAX(0,CEILING(MAX(0,$AA60-'Settings'!$B$7),'Settings'!$B$9)/60),""))</f>
        <v/>
      </c>
      <c r="AC60" s="29">
        <f>IF($AB60="","",IFERROR($AB60*'Settings'!$B$8,""))</f>
        <v/>
      </c>
      <c r="AD60" s="26">
        <f>IF($A60="","",IF(COUNTIF($A$5:$A$104,$A60)&gt;1,"Duplicate Appointment ID",IF(OR($B60="",$C60="",$D60="",$F60="",$G60="",$H60="",$I60="",$J60="",$K60="",$L60="",$M60=""),"Missing Required Field",IF($M60&lt;&gt;'Settings'!$B$4,"Time Zone Differs From Settings",IF(AND($T60&lt;&gt;"",$S60=""),"Departure Without Arrival",IF(AND($S60&lt;&gt;"",$T60&lt;&gt;"",$T60&lt;$S60),"Departure Before Arrival",IF(AND($D60="Arrived",$S60=""),"Arrived Status Missing Time",IF(AND($D60="Completed",$T60=""),"Completed Without Departure",IF(AND($T60&lt;&gt;"",$D60&lt;&gt;"Completed",$D60&lt;&gt;"Canceled"),"Update Status to Completed",IF(AND($S60&lt;&gt;"",$T60="",$D60&lt;&gt;"Arrived"),"Update Status to Arrived",IF(AND($Q60&lt;&gt;"",$Q60&lt;0),"Negative Miles",IF(AND($AA60&lt;&gt;"",$AA60&gt;'Settings'!$B$11),"Dwell Exceeds Expected Limit","OK"))))))))))))</f>
        <v/>
      </c>
      <c r="AE60" s="26">
        <f>IF(OR($A60="",$V60="",$D60="Completed",$D60="Canceled"),"",IFERROR(IF($V60&lt;='Settings'!$B$3+'Settings'!$B$10,$V60+ROW()/10000000,""),""))</f>
        <v/>
      </c>
    </row>
    <row r="61">
      <c r="A61" s="19" t="n"/>
      <c r="B61" s="19" t="n"/>
      <c r="C61" s="19" t="n"/>
      <c r="D61" s="19" t="n"/>
      <c r="E61" s="19" t="n"/>
      <c r="F61" s="19" t="n"/>
      <c r="G61" s="19" t="n"/>
      <c r="H61" s="19" t="n"/>
      <c r="I61" s="19" t="n"/>
      <c r="J61" s="20" t="n"/>
      <c r="K61" s="21" t="n"/>
      <c r="L61" s="21" t="n"/>
      <c r="M61" s="19" t="n"/>
      <c r="N61" s="19" t="n"/>
      <c r="O61" s="19" t="n"/>
      <c r="P61" s="19" t="n"/>
      <c r="Q61" s="22" t="n"/>
      <c r="R61" s="19" t="n"/>
      <c r="S61" s="23" t="n"/>
      <c r="T61" s="23" t="n"/>
      <c r="U61" s="24" t="n"/>
      <c r="V61" s="25">
        <f>IF(OR($J61="",$K61=""),"",IFERROR($J61+$K61,""))</f>
        <v/>
      </c>
      <c r="W61" s="25">
        <f>IF(OR($J61="",$K61="",$L61=""),"",IFERROR($J61+$L61+IF($L61&lt;$K61,1,0),""))</f>
        <v/>
      </c>
      <c r="X61" s="26">
        <f>IF($A61="","",IF($D61="Canceled","Canceled",IF(OR($D61="Completed",$T61&lt;&gt;""),"Completed",IF($S61&lt;&gt;"","At Stop",IF($V61="","Missing Schedule",IF($V61&lt;'Settings'!$B$3-'Settings'!$B$6/1440,"Late",IF($V61&lt;='Settings'!$B$3+'Settings'!$B$5/24,"Due Soon","Upcoming")))))))</f>
        <v/>
      </c>
      <c r="Y61" s="26">
        <f>IF($A61="","",IF($D61="Canceled","Canceled",IF($S61="","Pending",IFERROR(IF($S61&lt;$V61-'Settings'!$B$6/1440,"Early",IF($S61&lt;=$W61+'Settings'!$B$6/1440,"On Time","Late")),"Check Schedule"))))</f>
        <v/>
      </c>
      <c r="Z61" s="40">
        <f>IF(OR($A61="",$S61="",$W61=""),"",IFERROR(MAX(0,ROUND(($S61-$W61)*1440,0)),""))</f>
        <v/>
      </c>
      <c r="AA61" s="40">
        <f>IF($S61="","",IFERROR(MAX(0,ROUND((IF($T61&lt;&gt;"",$T61,'Settings'!$B$3)-$S61)*1440,0)),""))</f>
        <v/>
      </c>
      <c r="AB61" s="28">
        <f>IF($AA61="","",IFERROR(MAX(0,CEILING(MAX(0,$AA61-'Settings'!$B$7),'Settings'!$B$9)/60),""))</f>
        <v/>
      </c>
      <c r="AC61" s="29">
        <f>IF($AB61="","",IFERROR($AB61*'Settings'!$B$8,""))</f>
        <v/>
      </c>
      <c r="AD61" s="26">
        <f>IF($A61="","",IF(COUNTIF($A$5:$A$104,$A61)&gt;1,"Duplicate Appointment ID",IF(OR($B61="",$C61="",$D61="",$F61="",$G61="",$H61="",$I61="",$J61="",$K61="",$L61="",$M61=""),"Missing Required Field",IF($M61&lt;&gt;'Settings'!$B$4,"Time Zone Differs From Settings",IF(AND($T61&lt;&gt;"",$S61=""),"Departure Without Arrival",IF(AND($S61&lt;&gt;"",$T61&lt;&gt;"",$T61&lt;$S61),"Departure Before Arrival",IF(AND($D61="Arrived",$S61=""),"Arrived Status Missing Time",IF(AND($D61="Completed",$T61=""),"Completed Without Departure",IF(AND($T61&lt;&gt;"",$D61&lt;&gt;"Completed",$D61&lt;&gt;"Canceled"),"Update Status to Completed",IF(AND($S61&lt;&gt;"",$T61="",$D61&lt;&gt;"Arrived"),"Update Status to Arrived",IF(AND($Q61&lt;&gt;"",$Q61&lt;0),"Negative Miles",IF(AND($AA61&lt;&gt;"",$AA61&gt;'Settings'!$B$11),"Dwell Exceeds Expected Limit","OK"))))))))))))</f>
        <v/>
      </c>
      <c r="AE61" s="26">
        <f>IF(OR($A61="",$V61="",$D61="Completed",$D61="Canceled"),"",IFERROR(IF($V61&lt;='Settings'!$B$3+'Settings'!$B$10,$V61+ROW()/10000000,""),""))</f>
        <v/>
      </c>
    </row>
    <row r="62">
      <c r="A62" s="19" t="n"/>
      <c r="B62" s="19" t="n"/>
      <c r="C62" s="19" t="n"/>
      <c r="D62" s="19" t="n"/>
      <c r="E62" s="19" t="n"/>
      <c r="F62" s="19" t="n"/>
      <c r="G62" s="19" t="n"/>
      <c r="H62" s="19" t="n"/>
      <c r="I62" s="19" t="n"/>
      <c r="J62" s="20" t="n"/>
      <c r="K62" s="21" t="n"/>
      <c r="L62" s="21" t="n"/>
      <c r="M62" s="19" t="n"/>
      <c r="N62" s="19" t="n"/>
      <c r="O62" s="19" t="n"/>
      <c r="P62" s="19" t="n"/>
      <c r="Q62" s="22" t="n"/>
      <c r="R62" s="19" t="n"/>
      <c r="S62" s="23" t="n"/>
      <c r="T62" s="23" t="n"/>
      <c r="U62" s="24" t="n"/>
      <c r="V62" s="25">
        <f>IF(OR($J62="",$K62=""),"",IFERROR($J62+$K62,""))</f>
        <v/>
      </c>
      <c r="W62" s="25">
        <f>IF(OR($J62="",$K62="",$L62=""),"",IFERROR($J62+$L62+IF($L62&lt;$K62,1,0),""))</f>
        <v/>
      </c>
      <c r="X62" s="26">
        <f>IF($A62="","",IF($D62="Canceled","Canceled",IF(OR($D62="Completed",$T62&lt;&gt;""),"Completed",IF($S62&lt;&gt;"","At Stop",IF($V62="","Missing Schedule",IF($V62&lt;'Settings'!$B$3-'Settings'!$B$6/1440,"Late",IF($V62&lt;='Settings'!$B$3+'Settings'!$B$5/24,"Due Soon","Upcoming")))))))</f>
        <v/>
      </c>
      <c r="Y62" s="26">
        <f>IF($A62="","",IF($D62="Canceled","Canceled",IF($S62="","Pending",IFERROR(IF($S62&lt;$V62-'Settings'!$B$6/1440,"Early",IF($S62&lt;=$W62+'Settings'!$B$6/1440,"On Time","Late")),"Check Schedule"))))</f>
        <v/>
      </c>
      <c r="Z62" s="40">
        <f>IF(OR($A62="",$S62="",$W62=""),"",IFERROR(MAX(0,ROUND(($S62-$W62)*1440,0)),""))</f>
        <v/>
      </c>
      <c r="AA62" s="40">
        <f>IF($S62="","",IFERROR(MAX(0,ROUND((IF($T62&lt;&gt;"",$T62,'Settings'!$B$3)-$S62)*1440,0)),""))</f>
        <v/>
      </c>
      <c r="AB62" s="28">
        <f>IF($AA62="","",IFERROR(MAX(0,CEILING(MAX(0,$AA62-'Settings'!$B$7),'Settings'!$B$9)/60),""))</f>
        <v/>
      </c>
      <c r="AC62" s="29">
        <f>IF($AB62="","",IFERROR($AB62*'Settings'!$B$8,""))</f>
        <v/>
      </c>
      <c r="AD62" s="26">
        <f>IF($A62="","",IF(COUNTIF($A$5:$A$104,$A62)&gt;1,"Duplicate Appointment ID",IF(OR($B62="",$C62="",$D62="",$F62="",$G62="",$H62="",$I62="",$J62="",$K62="",$L62="",$M62=""),"Missing Required Field",IF($M62&lt;&gt;'Settings'!$B$4,"Time Zone Differs From Settings",IF(AND($T62&lt;&gt;"",$S62=""),"Departure Without Arrival",IF(AND($S62&lt;&gt;"",$T62&lt;&gt;"",$T62&lt;$S62),"Departure Before Arrival",IF(AND($D62="Arrived",$S62=""),"Arrived Status Missing Time",IF(AND($D62="Completed",$T62=""),"Completed Without Departure",IF(AND($T62&lt;&gt;"",$D62&lt;&gt;"Completed",$D62&lt;&gt;"Canceled"),"Update Status to Completed",IF(AND($S62&lt;&gt;"",$T62="",$D62&lt;&gt;"Arrived"),"Update Status to Arrived",IF(AND($Q62&lt;&gt;"",$Q62&lt;0),"Negative Miles",IF(AND($AA62&lt;&gt;"",$AA62&gt;'Settings'!$B$11),"Dwell Exceeds Expected Limit","OK"))))))))))))</f>
        <v/>
      </c>
      <c r="AE62" s="26">
        <f>IF(OR($A62="",$V62="",$D62="Completed",$D62="Canceled"),"",IFERROR(IF($V62&lt;='Settings'!$B$3+'Settings'!$B$10,$V62+ROW()/10000000,""),""))</f>
        <v/>
      </c>
    </row>
    <row r="63">
      <c r="A63" s="19" t="n"/>
      <c r="B63" s="19" t="n"/>
      <c r="C63" s="19" t="n"/>
      <c r="D63" s="19" t="n"/>
      <c r="E63" s="19" t="n"/>
      <c r="F63" s="19" t="n"/>
      <c r="G63" s="19" t="n"/>
      <c r="H63" s="19" t="n"/>
      <c r="I63" s="19" t="n"/>
      <c r="J63" s="20" t="n"/>
      <c r="K63" s="21" t="n"/>
      <c r="L63" s="21" t="n"/>
      <c r="M63" s="19" t="n"/>
      <c r="N63" s="19" t="n"/>
      <c r="O63" s="19" t="n"/>
      <c r="P63" s="19" t="n"/>
      <c r="Q63" s="22" t="n"/>
      <c r="R63" s="19" t="n"/>
      <c r="S63" s="23" t="n"/>
      <c r="T63" s="23" t="n"/>
      <c r="U63" s="24" t="n"/>
      <c r="V63" s="25">
        <f>IF(OR($J63="",$K63=""),"",IFERROR($J63+$K63,""))</f>
        <v/>
      </c>
      <c r="W63" s="25">
        <f>IF(OR($J63="",$K63="",$L63=""),"",IFERROR($J63+$L63+IF($L63&lt;$K63,1,0),""))</f>
        <v/>
      </c>
      <c r="X63" s="26">
        <f>IF($A63="","",IF($D63="Canceled","Canceled",IF(OR($D63="Completed",$T63&lt;&gt;""),"Completed",IF($S63&lt;&gt;"","At Stop",IF($V63="","Missing Schedule",IF($V63&lt;'Settings'!$B$3-'Settings'!$B$6/1440,"Late",IF($V63&lt;='Settings'!$B$3+'Settings'!$B$5/24,"Due Soon","Upcoming")))))))</f>
        <v/>
      </c>
      <c r="Y63" s="26">
        <f>IF($A63="","",IF($D63="Canceled","Canceled",IF($S63="","Pending",IFERROR(IF($S63&lt;$V63-'Settings'!$B$6/1440,"Early",IF($S63&lt;=$W63+'Settings'!$B$6/1440,"On Time","Late")),"Check Schedule"))))</f>
        <v/>
      </c>
      <c r="Z63" s="40">
        <f>IF(OR($A63="",$S63="",$W63=""),"",IFERROR(MAX(0,ROUND(($S63-$W63)*1440,0)),""))</f>
        <v/>
      </c>
      <c r="AA63" s="40">
        <f>IF($S63="","",IFERROR(MAX(0,ROUND((IF($T63&lt;&gt;"",$T63,'Settings'!$B$3)-$S63)*1440,0)),""))</f>
        <v/>
      </c>
      <c r="AB63" s="28">
        <f>IF($AA63="","",IFERROR(MAX(0,CEILING(MAX(0,$AA63-'Settings'!$B$7),'Settings'!$B$9)/60),""))</f>
        <v/>
      </c>
      <c r="AC63" s="29">
        <f>IF($AB63="","",IFERROR($AB63*'Settings'!$B$8,""))</f>
        <v/>
      </c>
      <c r="AD63" s="26">
        <f>IF($A63="","",IF(COUNTIF($A$5:$A$104,$A63)&gt;1,"Duplicate Appointment ID",IF(OR($B63="",$C63="",$D63="",$F63="",$G63="",$H63="",$I63="",$J63="",$K63="",$L63="",$M63=""),"Missing Required Field",IF($M63&lt;&gt;'Settings'!$B$4,"Time Zone Differs From Settings",IF(AND($T63&lt;&gt;"",$S63=""),"Departure Without Arrival",IF(AND($S63&lt;&gt;"",$T63&lt;&gt;"",$T63&lt;$S63),"Departure Before Arrival",IF(AND($D63="Arrived",$S63=""),"Arrived Status Missing Time",IF(AND($D63="Completed",$T63=""),"Completed Without Departure",IF(AND($T63&lt;&gt;"",$D63&lt;&gt;"Completed",$D63&lt;&gt;"Canceled"),"Update Status to Completed",IF(AND($S63&lt;&gt;"",$T63="",$D63&lt;&gt;"Arrived"),"Update Status to Arrived",IF(AND($Q63&lt;&gt;"",$Q63&lt;0),"Negative Miles",IF(AND($AA63&lt;&gt;"",$AA63&gt;'Settings'!$B$11),"Dwell Exceeds Expected Limit","OK"))))))))))))</f>
        <v/>
      </c>
      <c r="AE63" s="26">
        <f>IF(OR($A63="",$V63="",$D63="Completed",$D63="Canceled"),"",IFERROR(IF($V63&lt;='Settings'!$B$3+'Settings'!$B$10,$V63+ROW()/10000000,""),""))</f>
        <v/>
      </c>
    </row>
    <row r="64">
      <c r="A64" s="19" t="n"/>
      <c r="B64" s="19" t="n"/>
      <c r="C64" s="19" t="n"/>
      <c r="D64" s="19" t="n"/>
      <c r="E64" s="19" t="n"/>
      <c r="F64" s="19" t="n"/>
      <c r="G64" s="19" t="n"/>
      <c r="H64" s="19" t="n"/>
      <c r="I64" s="19" t="n"/>
      <c r="J64" s="20" t="n"/>
      <c r="K64" s="21" t="n"/>
      <c r="L64" s="21" t="n"/>
      <c r="M64" s="19" t="n"/>
      <c r="N64" s="19" t="n"/>
      <c r="O64" s="19" t="n"/>
      <c r="P64" s="19" t="n"/>
      <c r="Q64" s="22" t="n"/>
      <c r="R64" s="19" t="n"/>
      <c r="S64" s="23" t="n"/>
      <c r="T64" s="23" t="n"/>
      <c r="U64" s="24" t="n"/>
      <c r="V64" s="25">
        <f>IF(OR($J64="",$K64=""),"",IFERROR($J64+$K64,""))</f>
        <v/>
      </c>
      <c r="W64" s="25">
        <f>IF(OR($J64="",$K64="",$L64=""),"",IFERROR($J64+$L64+IF($L64&lt;$K64,1,0),""))</f>
        <v/>
      </c>
      <c r="X64" s="26">
        <f>IF($A64="","",IF($D64="Canceled","Canceled",IF(OR($D64="Completed",$T64&lt;&gt;""),"Completed",IF($S64&lt;&gt;"","At Stop",IF($V64="","Missing Schedule",IF($V64&lt;'Settings'!$B$3-'Settings'!$B$6/1440,"Late",IF($V64&lt;='Settings'!$B$3+'Settings'!$B$5/24,"Due Soon","Upcoming")))))))</f>
        <v/>
      </c>
      <c r="Y64" s="26">
        <f>IF($A64="","",IF($D64="Canceled","Canceled",IF($S64="","Pending",IFERROR(IF($S64&lt;$V64-'Settings'!$B$6/1440,"Early",IF($S64&lt;=$W64+'Settings'!$B$6/1440,"On Time","Late")),"Check Schedule"))))</f>
        <v/>
      </c>
      <c r="Z64" s="40">
        <f>IF(OR($A64="",$S64="",$W64=""),"",IFERROR(MAX(0,ROUND(($S64-$W64)*1440,0)),""))</f>
        <v/>
      </c>
      <c r="AA64" s="40">
        <f>IF($S64="","",IFERROR(MAX(0,ROUND((IF($T64&lt;&gt;"",$T64,'Settings'!$B$3)-$S64)*1440,0)),""))</f>
        <v/>
      </c>
      <c r="AB64" s="28">
        <f>IF($AA64="","",IFERROR(MAX(0,CEILING(MAX(0,$AA64-'Settings'!$B$7),'Settings'!$B$9)/60),""))</f>
        <v/>
      </c>
      <c r="AC64" s="29">
        <f>IF($AB64="","",IFERROR($AB64*'Settings'!$B$8,""))</f>
        <v/>
      </c>
      <c r="AD64" s="26">
        <f>IF($A64="","",IF(COUNTIF($A$5:$A$104,$A64)&gt;1,"Duplicate Appointment ID",IF(OR($B64="",$C64="",$D64="",$F64="",$G64="",$H64="",$I64="",$J64="",$K64="",$L64="",$M64=""),"Missing Required Field",IF($M64&lt;&gt;'Settings'!$B$4,"Time Zone Differs From Settings",IF(AND($T64&lt;&gt;"",$S64=""),"Departure Without Arrival",IF(AND($S64&lt;&gt;"",$T64&lt;&gt;"",$T64&lt;$S64),"Departure Before Arrival",IF(AND($D64="Arrived",$S64=""),"Arrived Status Missing Time",IF(AND($D64="Completed",$T64=""),"Completed Without Departure",IF(AND($T64&lt;&gt;"",$D64&lt;&gt;"Completed",$D64&lt;&gt;"Canceled"),"Update Status to Completed",IF(AND($S64&lt;&gt;"",$T64="",$D64&lt;&gt;"Arrived"),"Update Status to Arrived",IF(AND($Q64&lt;&gt;"",$Q64&lt;0),"Negative Miles",IF(AND($AA64&lt;&gt;"",$AA64&gt;'Settings'!$B$11),"Dwell Exceeds Expected Limit","OK"))))))))))))</f>
        <v/>
      </c>
      <c r="AE64" s="26">
        <f>IF(OR($A64="",$V64="",$D64="Completed",$D64="Canceled"),"",IFERROR(IF($V64&lt;='Settings'!$B$3+'Settings'!$B$10,$V64+ROW()/10000000,""),""))</f>
        <v/>
      </c>
    </row>
    <row r="65">
      <c r="A65" s="19" t="n"/>
      <c r="B65" s="19" t="n"/>
      <c r="C65" s="19" t="n"/>
      <c r="D65" s="19" t="n"/>
      <c r="E65" s="19" t="n"/>
      <c r="F65" s="19" t="n"/>
      <c r="G65" s="19" t="n"/>
      <c r="H65" s="19" t="n"/>
      <c r="I65" s="19" t="n"/>
      <c r="J65" s="20" t="n"/>
      <c r="K65" s="21" t="n"/>
      <c r="L65" s="21" t="n"/>
      <c r="M65" s="19" t="n"/>
      <c r="N65" s="19" t="n"/>
      <c r="O65" s="19" t="n"/>
      <c r="P65" s="19" t="n"/>
      <c r="Q65" s="22" t="n"/>
      <c r="R65" s="19" t="n"/>
      <c r="S65" s="23" t="n"/>
      <c r="T65" s="23" t="n"/>
      <c r="U65" s="24" t="n"/>
      <c r="V65" s="25">
        <f>IF(OR($J65="",$K65=""),"",IFERROR($J65+$K65,""))</f>
        <v/>
      </c>
      <c r="W65" s="25">
        <f>IF(OR($J65="",$K65="",$L65=""),"",IFERROR($J65+$L65+IF($L65&lt;$K65,1,0),""))</f>
        <v/>
      </c>
      <c r="X65" s="26">
        <f>IF($A65="","",IF($D65="Canceled","Canceled",IF(OR($D65="Completed",$T65&lt;&gt;""),"Completed",IF($S65&lt;&gt;"","At Stop",IF($V65="","Missing Schedule",IF($V65&lt;'Settings'!$B$3-'Settings'!$B$6/1440,"Late",IF($V65&lt;='Settings'!$B$3+'Settings'!$B$5/24,"Due Soon","Upcoming")))))))</f>
        <v/>
      </c>
      <c r="Y65" s="26">
        <f>IF($A65="","",IF($D65="Canceled","Canceled",IF($S65="","Pending",IFERROR(IF($S65&lt;$V65-'Settings'!$B$6/1440,"Early",IF($S65&lt;=$W65+'Settings'!$B$6/1440,"On Time","Late")),"Check Schedule"))))</f>
        <v/>
      </c>
      <c r="Z65" s="40">
        <f>IF(OR($A65="",$S65="",$W65=""),"",IFERROR(MAX(0,ROUND(($S65-$W65)*1440,0)),""))</f>
        <v/>
      </c>
      <c r="AA65" s="40">
        <f>IF($S65="","",IFERROR(MAX(0,ROUND((IF($T65&lt;&gt;"",$T65,'Settings'!$B$3)-$S65)*1440,0)),""))</f>
        <v/>
      </c>
      <c r="AB65" s="28">
        <f>IF($AA65="","",IFERROR(MAX(0,CEILING(MAX(0,$AA65-'Settings'!$B$7),'Settings'!$B$9)/60),""))</f>
        <v/>
      </c>
      <c r="AC65" s="29">
        <f>IF($AB65="","",IFERROR($AB65*'Settings'!$B$8,""))</f>
        <v/>
      </c>
      <c r="AD65" s="26">
        <f>IF($A65="","",IF(COUNTIF($A$5:$A$104,$A65)&gt;1,"Duplicate Appointment ID",IF(OR($B65="",$C65="",$D65="",$F65="",$G65="",$H65="",$I65="",$J65="",$K65="",$L65="",$M65=""),"Missing Required Field",IF($M65&lt;&gt;'Settings'!$B$4,"Time Zone Differs From Settings",IF(AND($T65&lt;&gt;"",$S65=""),"Departure Without Arrival",IF(AND($S65&lt;&gt;"",$T65&lt;&gt;"",$T65&lt;$S65),"Departure Before Arrival",IF(AND($D65="Arrived",$S65=""),"Arrived Status Missing Time",IF(AND($D65="Completed",$T65=""),"Completed Without Departure",IF(AND($T65&lt;&gt;"",$D65&lt;&gt;"Completed",$D65&lt;&gt;"Canceled"),"Update Status to Completed",IF(AND($S65&lt;&gt;"",$T65="",$D65&lt;&gt;"Arrived"),"Update Status to Arrived",IF(AND($Q65&lt;&gt;"",$Q65&lt;0),"Negative Miles",IF(AND($AA65&lt;&gt;"",$AA65&gt;'Settings'!$B$11),"Dwell Exceeds Expected Limit","OK"))))))))))))</f>
        <v/>
      </c>
      <c r="AE65" s="26">
        <f>IF(OR($A65="",$V65="",$D65="Completed",$D65="Canceled"),"",IFERROR(IF($V65&lt;='Settings'!$B$3+'Settings'!$B$10,$V65+ROW()/10000000,""),""))</f>
        <v/>
      </c>
    </row>
    <row r="66">
      <c r="A66" s="19" t="n"/>
      <c r="B66" s="19" t="n"/>
      <c r="C66" s="19" t="n"/>
      <c r="D66" s="19" t="n"/>
      <c r="E66" s="19" t="n"/>
      <c r="F66" s="19" t="n"/>
      <c r="G66" s="19" t="n"/>
      <c r="H66" s="19" t="n"/>
      <c r="I66" s="19" t="n"/>
      <c r="J66" s="20" t="n"/>
      <c r="K66" s="21" t="n"/>
      <c r="L66" s="21" t="n"/>
      <c r="M66" s="19" t="n"/>
      <c r="N66" s="19" t="n"/>
      <c r="O66" s="19" t="n"/>
      <c r="P66" s="19" t="n"/>
      <c r="Q66" s="22" t="n"/>
      <c r="R66" s="19" t="n"/>
      <c r="S66" s="23" t="n"/>
      <c r="T66" s="23" t="n"/>
      <c r="U66" s="24" t="n"/>
      <c r="V66" s="25">
        <f>IF(OR($J66="",$K66=""),"",IFERROR($J66+$K66,""))</f>
        <v/>
      </c>
      <c r="W66" s="25">
        <f>IF(OR($J66="",$K66="",$L66=""),"",IFERROR($J66+$L66+IF($L66&lt;$K66,1,0),""))</f>
        <v/>
      </c>
      <c r="X66" s="26">
        <f>IF($A66="","",IF($D66="Canceled","Canceled",IF(OR($D66="Completed",$T66&lt;&gt;""),"Completed",IF($S66&lt;&gt;"","At Stop",IF($V66="","Missing Schedule",IF($V66&lt;'Settings'!$B$3-'Settings'!$B$6/1440,"Late",IF($V66&lt;='Settings'!$B$3+'Settings'!$B$5/24,"Due Soon","Upcoming")))))))</f>
        <v/>
      </c>
      <c r="Y66" s="26">
        <f>IF($A66="","",IF($D66="Canceled","Canceled",IF($S66="","Pending",IFERROR(IF($S66&lt;$V66-'Settings'!$B$6/1440,"Early",IF($S66&lt;=$W66+'Settings'!$B$6/1440,"On Time","Late")),"Check Schedule"))))</f>
        <v/>
      </c>
      <c r="Z66" s="40">
        <f>IF(OR($A66="",$S66="",$W66=""),"",IFERROR(MAX(0,ROUND(($S66-$W66)*1440,0)),""))</f>
        <v/>
      </c>
      <c r="AA66" s="40">
        <f>IF($S66="","",IFERROR(MAX(0,ROUND((IF($T66&lt;&gt;"",$T66,'Settings'!$B$3)-$S66)*1440,0)),""))</f>
        <v/>
      </c>
      <c r="AB66" s="28">
        <f>IF($AA66="","",IFERROR(MAX(0,CEILING(MAX(0,$AA66-'Settings'!$B$7),'Settings'!$B$9)/60),""))</f>
        <v/>
      </c>
      <c r="AC66" s="29">
        <f>IF($AB66="","",IFERROR($AB66*'Settings'!$B$8,""))</f>
        <v/>
      </c>
      <c r="AD66" s="26">
        <f>IF($A66="","",IF(COUNTIF($A$5:$A$104,$A66)&gt;1,"Duplicate Appointment ID",IF(OR($B66="",$C66="",$D66="",$F66="",$G66="",$H66="",$I66="",$J66="",$K66="",$L66="",$M66=""),"Missing Required Field",IF($M66&lt;&gt;'Settings'!$B$4,"Time Zone Differs From Settings",IF(AND($T66&lt;&gt;"",$S66=""),"Departure Without Arrival",IF(AND($S66&lt;&gt;"",$T66&lt;&gt;"",$T66&lt;$S66),"Departure Before Arrival",IF(AND($D66="Arrived",$S66=""),"Arrived Status Missing Time",IF(AND($D66="Completed",$T66=""),"Completed Without Departure",IF(AND($T66&lt;&gt;"",$D66&lt;&gt;"Completed",$D66&lt;&gt;"Canceled"),"Update Status to Completed",IF(AND($S66&lt;&gt;"",$T66="",$D66&lt;&gt;"Arrived"),"Update Status to Arrived",IF(AND($Q66&lt;&gt;"",$Q66&lt;0),"Negative Miles",IF(AND($AA66&lt;&gt;"",$AA66&gt;'Settings'!$B$11),"Dwell Exceeds Expected Limit","OK"))))))))))))</f>
        <v/>
      </c>
      <c r="AE66" s="26">
        <f>IF(OR($A66="",$V66="",$D66="Completed",$D66="Canceled"),"",IFERROR(IF($V66&lt;='Settings'!$B$3+'Settings'!$B$10,$V66+ROW()/10000000,""),""))</f>
        <v/>
      </c>
    </row>
    <row r="67">
      <c r="A67" s="19" t="n"/>
      <c r="B67" s="19" t="n"/>
      <c r="C67" s="19" t="n"/>
      <c r="D67" s="19" t="n"/>
      <c r="E67" s="19" t="n"/>
      <c r="F67" s="19" t="n"/>
      <c r="G67" s="19" t="n"/>
      <c r="H67" s="19" t="n"/>
      <c r="I67" s="19" t="n"/>
      <c r="J67" s="20" t="n"/>
      <c r="K67" s="21" t="n"/>
      <c r="L67" s="21" t="n"/>
      <c r="M67" s="19" t="n"/>
      <c r="N67" s="19" t="n"/>
      <c r="O67" s="19" t="n"/>
      <c r="P67" s="19" t="n"/>
      <c r="Q67" s="22" t="n"/>
      <c r="R67" s="19" t="n"/>
      <c r="S67" s="23" t="n"/>
      <c r="T67" s="23" t="n"/>
      <c r="U67" s="24" t="n"/>
      <c r="V67" s="25">
        <f>IF(OR($J67="",$K67=""),"",IFERROR($J67+$K67,""))</f>
        <v/>
      </c>
      <c r="W67" s="25">
        <f>IF(OR($J67="",$K67="",$L67=""),"",IFERROR($J67+$L67+IF($L67&lt;$K67,1,0),""))</f>
        <v/>
      </c>
      <c r="X67" s="26">
        <f>IF($A67="","",IF($D67="Canceled","Canceled",IF(OR($D67="Completed",$T67&lt;&gt;""),"Completed",IF($S67&lt;&gt;"","At Stop",IF($V67="","Missing Schedule",IF($V67&lt;'Settings'!$B$3-'Settings'!$B$6/1440,"Late",IF($V67&lt;='Settings'!$B$3+'Settings'!$B$5/24,"Due Soon","Upcoming")))))))</f>
        <v/>
      </c>
      <c r="Y67" s="26">
        <f>IF($A67="","",IF($D67="Canceled","Canceled",IF($S67="","Pending",IFERROR(IF($S67&lt;$V67-'Settings'!$B$6/1440,"Early",IF($S67&lt;=$W67+'Settings'!$B$6/1440,"On Time","Late")),"Check Schedule"))))</f>
        <v/>
      </c>
      <c r="Z67" s="40">
        <f>IF(OR($A67="",$S67="",$W67=""),"",IFERROR(MAX(0,ROUND(($S67-$W67)*1440,0)),""))</f>
        <v/>
      </c>
      <c r="AA67" s="40">
        <f>IF($S67="","",IFERROR(MAX(0,ROUND((IF($T67&lt;&gt;"",$T67,'Settings'!$B$3)-$S67)*1440,0)),""))</f>
        <v/>
      </c>
      <c r="AB67" s="28">
        <f>IF($AA67="","",IFERROR(MAX(0,CEILING(MAX(0,$AA67-'Settings'!$B$7),'Settings'!$B$9)/60),""))</f>
        <v/>
      </c>
      <c r="AC67" s="29">
        <f>IF($AB67="","",IFERROR($AB67*'Settings'!$B$8,""))</f>
        <v/>
      </c>
      <c r="AD67" s="26">
        <f>IF($A67="","",IF(COUNTIF($A$5:$A$104,$A67)&gt;1,"Duplicate Appointment ID",IF(OR($B67="",$C67="",$D67="",$F67="",$G67="",$H67="",$I67="",$J67="",$K67="",$L67="",$M67=""),"Missing Required Field",IF($M67&lt;&gt;'Settings'!$B$4,"Time Zone Differs From Settings",IF(AND($T67&lt;&gt;"",$S67=""),"Departure Without Arrival",IF(AND($S67&lt;&gt;"",$T67&lt;&gt;"",$T67&lt;$S67),"Departure Before Arrival",IF(AND($D67="Arrived",$S67=""),"Arrived Status Missing Time",IF(AND($D67="Completed",$T67=""),"Completed Without Departure",IF(AND($T67&lt;&gt;"",$D67&lt;&gt;"Completed",$D67&lt;&gt;"Canceled"),"Update Status to Completed",IF(AND($S67&lt;&gt;"",$T67="",$D67&lt;&gt;"Arrived"),"Update Status to Arrived",IF(AND($Q67&lt;&gt;"",$Q67&lt;0),"Negative Miles",IF(AND($AA67&lt;&gt;"",$AA67&gt;'Settings'!$B$11),"Dwell Exceeds Expected Limit","OK"))))))))))))</f>
        <v/>
      </c>
      <c r="AE67" s="26">
        <f>IF(OR($A67="",$V67="",$D67="Completed",$D67="Canceled"),"",IFERROR(IF($V67&lt;='Settings'!$B$3+'Settings'!$B$10,$V67+ROW()/10000000,""),""))</f>
        <v/>
      </c>
    </row>
    <row r="68">
      <c r="A68" s="19" t="n"/>
      <c r="B68" s="19" t="n"/>
      <c r="C68" s="19" t="n"/>
      <c r="D68" s="19" t="n"/>
      <c r="E68" s="19" t="n"/>
      <c r="F68" s="19" t="n"/>
      <c r="G68" s="19" t="n"/>
      <c r="H68" s="19" t="n"/>
      <c r="I68" s="19" t="n"/>
      <c r="J68" s="20" t="n"/>
      <c r="K68" s="21" t="n"/>
      <c r="L68" s="21" t="n"/>
      <c r="M68" s="19" t="n"/>
      <c r="N68" s="19" t="n"/>
      <c r="O68" s="19" t="n"/>
      <c r="P68" s="19" t="n"/>
      <c r="Q68" s="22" t="n"/>
      <c r="R68" s="19" t="n"/>
      <c r="S68" s="23" t="n"/>
      <c r="T68" s="23" t="n"/>
      <c r="U68" s="24" t="n"/>
      <c r="V68" s="25">
        <f>IF(OR($J68="",$K68=""),"",IFERROR($J68+$K68,""))</f>
        <v/>
      </c>
      <c r="W68" s="25">
        <f>IF(OR($J68="",$K68="",$L68=""),"",IFERROR($J68+$L68+IF($L68&lt;$K68,1,0),""))</f>
        <v/>
      </c>
      <c r="X68" s="26">
        <f>IF($A68="","",IF($D68="Canceled","Canceled",IF(OR($D68="Completed",$T68&lt;&gt;""),"Completed",IF($S68&lt;&gt;"","At Stop",IF($V68="","Missing Schedule",IF($V68&lt;'Settings'!$B$3-'Settings'!$B$6/1440,"Late",IF($V68&lt;='Settings'!$B$3+'Settings'!$B$5/24,"Due Soon","Upcoming")))))))</f>
        <v/>
      </c>
      <c r="Y68" s="26">
        <f>IF($A68="","",IF($D68="Canceled","Canceled",IF($S68="","Pending",IFERROR(IF($S68&lt;$V68-'Settings'!$B$6/1440,"Early",IF($S68&lt;=$W68+'Settings'!$B$6/1440,"On Time","Late")),"Check Schedule"))))</f>
        <v/>
      </c>
      <c r="Z68" s="40">
        <f>IF(OR($A68="",$S68="",$W68=""),"",IFERROR(MAX(0,ROUND(($S68-$W68)*1440,0)),""))</f>
        <v/>
      </c>
      <c r="AA68" s="40">
        <f>IF($S68="","",IFERROR(MAX(0,ROUND((IF($T68&lt;&gt;"",$T68,'Settings'!$B$3)-$S68)*1440,0)),""))</f>
        <v/>
      </c>
      <c r="AB68" s="28">
        <f>IF($AA68="","",IFERROR(MAX(0,CEILING(MAX(0,$AA68-'Settings'!$B$7),'Settings'!$B$9)/60),""))</f>
        <v/>
      </c>
      <c r="AC68" s="29">
        <f>IF($AB68="","",IFERROR($AB68*'Settings'!$B$8,""))</f>
        <v/>
      </c>
      <c r="AD68" s="26">
        <f>IF($A68="","",IF(COUNTIF($A$5:$A$104,$A68)&gt;1,"Duplicate Appointment ID",IF(OR($B68="",$C68="",$D68="",$F68="",$G68="",$H68="",$I68="",$J68="",$K68="",$L68="",$M68=""),"Missing Required Field",IF($M68&lt;&gt;'Settings'!$B$4,"Time Zone Differs From Settings",IF(AND($T68&lt;&gt;"",$S68=""),"Departure Without Arrival",IF(AND($S68&lt;&gt;"",$T68&lt;&gt;"",$T68&lt;$S68),"Departure Before Arrival",IF(AND($D68="Arrived",$S68=""),"Arrived Status Missing Time",IF(AND($D68="Completed",$T68=""),"Completed Without Departure",IF(AND($T68&lt;&gt;"",$D68&lt;&gt;"Completed",$D68&lt;&gt;"Canceled"),"Update Status to Completed",IF(AND($S68&lt;&gt;"",$T68="",$D68&lt;&gt;"Arrived"),"Update Status to Arrived",IF(AND($Q68&lt;&gt;"",$Q68&lt;0),"Negative Miles",IF(AND($AA68&lt;&gt;"",$AA68&gt;'Settings'!$B$11),"Dwell Exceeds Expected Limit","OK"))))))))))))</f>
        <v/>
      </c>
      <c r="AE68" s="26">
        <f>IF(OR($A68="",$V68="",$D68="Completed",$D68="Canceled"),"",IFERROR(IF($V68&lt;='Settings'!$B$3+'Settings'!$B$10,$V68+ROW()/10000000,""),""))</f>
        <v/>
      </c>
    </row>
    <row r="69">
      <c r="A69" s="19" t="n"/>
      <c r="B69" s="19" t="n"/>
      <c r="C69" s="19" t="n"/>
      <c r="D69" s="19" t="n"/>
      <c r="E69" s="19" t="n"/>
      <c r="F69" s="19" t="n"/>
      <c r="G69" s="19" t="n"/>
      <c r="H69" s="19" t="n"/>
      <c r="I69" s="19" t="n"/>
      <c r="J69" s="20" t="n"/>
      <c r="K69" s="21" t="n"/>
      <c r="L69" s="21" t="n"/>
      <c r="M69" s="19" t="n"/>
      <c r="N69" s="19" t="n"/>
      <c r="O69" s="19" t="n"/>
      <c r="P69" s="19" t="n"/>
      <c r="Q69" s="22" t="n"/>
      <c r="R69" s="19" t="n"/>
      <c r="S69" s="23" t="n"/>
      <c r="T69" s="23" t="n"/>
      <c r="U69" s="24" t="n"/>
      <c r="V69" s="25">
        <f>IF(OR($J69="",$K69=""),"",IFERROR($J69+$K69,""))</f>
        <v/>
      </c>
      <c r="W69" s="25">
        <f>IF(OR($J69="",$K69="",$L69=""),"",IFERROR($J69+$L69+IF($L69&lt;$K69,1,0),""))</f>
        <v/>
      </c>
      <c r="X69" s="26">
        <f>IF($A69="","",IF($D69="Canceled","Canceled",IF(OR($D69="Completed",$T69&lt;&gt;""),"Completed",IF($S69&lt;&gt;"","At Stop",IF($V69="","Missing Schedule",IF($V69&lt;'Settings'!$B$3-'Settings'!$B$6/1440,"Late",IF($V69&lt;='Settings'!$B$3+'Settings'!$B$5/24,"Due Soon","Upcoming")))))))</f>
        <v/>
      </c>
      <c r="Y69" s="26">
        <f>IF($A69="","",IF($D69="Canceled","Canceled",IF($S69="","Pending",IFERROR(IF($S69&lt;$V69-'Settings'!$B$6/1440,"Early",IF($S69&lt;=$W69+'Settings'!$B$6/1440,"On Time","Late")),"Check Schedule"))))</f>
        <v/>
      </c>
      <c r="Z69" s="40">
        <f>IF(OR($A69="",$S69="",$W69=""),"",IFERROR(MAX(0,ROUND(($S69-$W69)*1440,0)),""))</f>
        <v/>
      </c>
      <c r="AA69" s="40">
        <f>IF($S69="","",IFERROR(MAX(0,ROUND((IF($T69&lt;&gt;"",$T69,'Settings'!$B$3)-$S69)*1440,0)),""))</f>
        <v/>
      </c>
      <c r="AB69" s="28">
        <f>IF($AA69="","",IFERROR(MAX(0,CEILING(MAX(0,$AA69-'Settings'!$B$7),'Settings'!$B$9)/60),""))</f>
        <v/>
      </c>
      <c r="AC69" s="29">
        <f>IF($AB69="","",IFERROR($AB69*'Settings'!$B$8,""))</f>
        <v/>
      </c>
      <c r="AD69" s="26">
        <f>IF($A69="","",IF(COUNTIF($A$5:$A$104,$A69)&gt;1,"Duplicate Appointment ID",IF(OR($B69="",$C69="",$D69="",$F69="",$G69="",$H69="",$I69="",$J69="",$K69="",$L69="",$M69=""),"Missing Required Field",IF($M69&lt;&gt;'Settings'!$B$4,"Time Zone Differs From Settings",IF(AND($T69&lt;&gt;"",$S69=""),"Departure Without Arrival",IF(AND($S69&lt;&gt;"",$T69&lt;&gt;"",$T69&lt;$S69),"Departure Before Arrival",IF(AND($D69="Arrived",$S69=""),"Arrived Status Missing Time",IF(AND($D69="Completed",$T69=""),"Completed Without Departure",IF(AND($T69&lt;&gt;"",$D69&lt;&gt;"Completed",$D69&lt;&gt;"Canceled"),"Update Status to Completed",IF(AND($S69&lt;&gt;"",$T69="",$D69&lt;&gt;"Arrived"),"Update Status to Arrived",IF(AND($Q69&lt;&gt;"",$Q69&lt;0),"Negative Miles",IF(AND($AA69&lt;&gt;"",$AA69&gt;'Settings'!$B$11),"Dwell Exceeds Expected Limit","OK"))))))))))))</f>
        <v/>
      </c>
      <c r="AE69" s="26">
        <f>IF(OR($A69="",$V69="",$D69="Completed",$D69="Canceled"),"",IFERROR(IF($V69&lt;='Settings'!$B$3+'Settings'!$B$10,$V69+ROW()/10000000,""),""))</f>
        <v/>
      </c>
    </row>
    <row r="70">
      <c r="A70" s="19" t="n"/>
      <c r="B70" s="19" t="n"/>
      <c r="C70" s="19" t="n"/>
      <c r="D70" s="19" t="n"/>
      <c r="E70" s="19" t="n"/>
      <c r="F70" s="19" t="n"/>
      <c r="G70" s="19" t="n"/>
      <c r="H70" s="19" t="n"/>
      <c r="I70" s="19" t="n"/>
      <c r="J70" s="20" t="n"/>
      <c r="K70" s="21" t="n"/>
      <c r="L70" s="21" t="n"/>
      <c r="M70" s="19" t="n"/>
      <c r="N70" s="19" t="n"/>
      <c r="O70" s="19" t="n"/>
      <c r="P70" s="19" t="n"/>
      <c r="Q70" s="22" t="n"/>
      <c r="R70" s="19" t="n"/>
      <c r="S70" s="23" t="n"/>
      <c r="T70" s="23" t="n"/>
      <c r="U70" s="24" t="n"/>
      <c r="V70" s="25">
        <f>IF(OR($J70="",$K70=""),"",IFERROR($J70+$K70,""))</f>
        <v/>
      </c>
      <c r="W70" s="25">
        <f>IF(OR($J70="",$K70="",$L70=""),"",IFERROR($J70+$L70+IF($L70&lt;$K70,1,0),""))</f>
        <v/>
      </c>
      <c r="X70" s="26">
        <f>IF($A70="","",IF($D70="Canceled","Canceled",IF(OR($D70="Completed",$T70&lt;&gt;""),"Completed",IF($S70&lt;&gt;"","At Stop",IF($V70="","Missing Schedule",IF($V70&lt;'Settings'!$B$3-'Settings'!$B$6/1440,"Late",IF($V70&lt;='Settings'!$B$3+'Settings'!$B$5/24,"Due Soon","Upcoming")))))))</f>
        <v/>
      </c>
      <c r="Y70" s="26">
        <f>IF($A70="","",IF($D70="Canceled","Canceled",IF($S70="","Pending",IFERROR(IF($S70&lt;$V70-'Settings'!$B$6/1440,"Early",IF($S70&lt;=$W70+'Settings'!$B$6/1440,"On Time","Late")),"Check Schedule"))))</f>
        <v/>
      </c>
      <c r="Z70" s="40">
        <f>IF(OR($A70="",$S70="",$W70=""),"",IFERROR(MAX(0,ROUND(($S70-$W70)*1440,0)),""))</f>
        <v/>
      </c>
      <c r="AA70" s="40">
        <f>IF($S70="","",IFERROR(MAX(0,ROUND((IF($T70&lt;&gt;"",$T70,'Settings'!$B$3)-$S70)*1440,0)),""))</f>
        <v/>
      </c>
      <c r="AB70" s="28">
        <f>IF($AA70="","",IFERROR(MAX(0,CEILING(MAX(0,$AA70-'Settings'!$B$7),'Settings'!$B$9)/60),""))</f>
        <v/>
      </c>
      <c r="AC70" s="29">
        <f>IF($AB70="","",IFERROR($AB70*'Settings'!$B$8,""))</f>
        <v/>
      </c>
      <c r="AD70" s="26">
        <f>IF($A70="","",IF(COUNTIF($A$5:$A$104,$A70)&gt;1,"Duplicate Appointment ID",IF(OR($B70="",$C70="",$D70="",$F70="",$G70="",$H70="",$I70="",$J70="",$K70="",$L70="",$M70=""),"Missing Required Field",IF($M70&lt;&gt;'Settings'!$B$4,"Time Zone Differs From Settings",IF(AND($T70&lt;&gt;"",$S70=""),"Departure Without Arrival",IF(AND($S70&lt;&gt;"",$T70&lt;&gt;"",$T70&lt;$S70),"Departure Before Arrival",IF(AND($D70="Arrived",$S70=""),"Arrived Status Missing Time",IF(AND($D70="Completed",$T70=""),"Completed Without Departure",IF(AND($T70&lt;&gt;"",$D70&lt;&gt;"Completed",$D70&lt;&gt;"Canceled"),"Update Status to Completed",IF(AND($S70&lt;&gt;"",$T70="",$D70&lt;&gt;"Arrived"),"Update Status to Arrived",IF(AND($Q70&lt;&gt;"",$Q70&lt;0),"Negative Miles",IF(AND($AA70&lt;&gt;"",$AA70&gt;'Settings'!$B$11),"Dwell Exceeds Expected Limit","OK"))))))))))))</f>
        <v/>
      </c>
      <c r="AE70" s="26">
        <f>IF(OR($A70="",$V70="",$D70="Completed",$D70="Canceled"),"",IFERROR(IF($V70&lt;='Settings'!$B$3+'Settings'!$B$10,$V70+ROW()/10000000,""),""))</f>
        <v/>
      </c>
    </row>
    <row r="71">
      <c r="A71" s="19" t="n"/>
      <c r="B71" s="19" t="n"/>
      <c r="C71" s="19" t="n"/>
      <c r="D71" s="19" t="n"/>
      <c r="E71" s="19" t="n"/>
      <c r="F71" s="19" t="n"/>
      <c r="G71" s="19" t="n"/>
      <c r="H71" s="19" t="n"/>
      <c r="I71" s="19" t="n"/>
      <c r="J71" s="20" t="n"/>
      <c r="K71" s="21" t="n"/>
      <c r="L71" s="21" t="n"/>
      <c r="M71" s="19" t="n"/>
      <c r="N71" s="19" t="n"/>
      <c r="O71" s="19" t="n"/>
      <c r="P71" s="19" t="n"/>
      <c r="Q71" s="22" t="n"/>
      <c r="R71" s="19" t="n"/>
      <c r="S71" s="23" t="n"/>
      <c r="T71" s="23" t="n"/>
      <c r="U71" s="24" t="n"/>
      <c r="V71" s="25">
        <f>IF(OR($J71="",$K71=""),"",IFERROR($J71+$K71,""))</f>
        <v/>
      </c>
      <c r="W71" s="25">
        <f>IF(OR($J71="",$K71="",$L71=""),"",IFERROR($J71+$L71+IF($L71&lt;$K71,1,0),""))</f>
        <v/>
      </c>
      <c r="X71" s="26">
        <f>IF($A71="","",IF($D71="Canceled","Canceled",IF(OR($D71="Completed",$T71&lt;&gt;""),"Completed",IF($S71&lt;&gt;"","At Stop",IF($V71="","Missing Schedule",IF($V71&lt;'Settings'!$B$3-'Settings'!$B$6/1440,"Late",IF($V71&lt;='Settings'!$B$3+'Settings'!$B$5/24,"Due Soon","Upcoming")))))))</f>
        <v/>
      </c>
      <c r="Y71" s="26">
        <f>IF($A71="","",IF($D71="Canceled","Canceled",IF($S71="","Pending",IFERROR(IF($S71&lt;$V71-'Settings'!$B$6/1440,"Early",IF($S71&lt;=$W71+'Settings'!$B$6/1440,"On Time","Late")),"Check Schedule"))))</f>
        <v/>
      </c>
      <c r="Z71" s="40">
        <f>IF(OR($A71="",$S71="",$W71=""),"",IFERROR(MAX(0,ROUND(($S71-$W71)*1440,0)),""))</f>
        <v/>
      </c>
      <c r="AA71" s="40">
        <f>IF($S71="","",IFERROR(MAX(0,ROUND((IF($T71&lt;&gt;"",$T71,'Settings'!$B$3)-$S71)*1440,0)),""))</f>
        <v/>
      </c>
      <c r="AB71" s="28">
        <f>IF($AA71="","",IFERROR(MAX(0,CEILING(MAX(0,$AA71-'Settings'!$B$7),'Settings'!$B$9)/60),""))</f>
        <v/>
      </c>
      <c r="AC71" s="29">
        <f>IF($AB71="","",IFERROR($AB71*'Settings'!$B$8,""))</f>
        <v/>
      </c>
      <c r="AD71" s="26">
        <f>IF($A71="","",IF(COUNTIF($A$5:$A$104,$A71)&gt;1,"Duplicate Appointment ID",IF(OR($B71="",$C71="",$D71="",$F71="",$G71="",$H71="",$I71="",$J71="",$K71="",$L71="",$M71=""),"Missing Required Field",IF($M71&lt;&gt;'Settings'!$B$4,"Time Zone Differs From Settings",IF(AND($T71&lt;&gt;"",$S71=""),"Departure Without Arrival",IF(AND($S71&lt;&gt;"",$T71&lt;&gt;"",$T71&lt;$S71),"Departure Before Arrival",IF(AND($D71="Arrived",$S71=""),"Arrived Status Missing Time",IF(AND($D71="Completed",$T71=""),"Completed Without Departure",IF(AND($T71&lt;&gt;"",$D71&lt;&gt;"Completed",$D71&lt;&gt;"Canceled"),"Update Status to Completed",IF(AND($S71&lt;&gt;"",$T71="",$D71&lt;&gt;"Arrived"),"Update Status to Arrived",IF(AND($Q71&lt;&gt;"",$Q71&lt;0),"Negative Miles",IF(AND($AA71&lt;&gt;"",$AA71&gt;'Settings'!$B$11),"Dwell Exceeds Expected Limit","OK"))))))))))))</f>
        <v/>
      </c>
      <c r="AE71" s="26">
        <f>IF(OR($A71="",$V71="",$D71="Completed",$D71="Canceled"),"",IFERROR(IF($V71&lt;='Settings'!$B$3+'Settings'!$B$10,$V71+ROW()/10000000,""),""))</f>
        <v/>
      </c>
    </row>
    <row r="72">
      <c r="A72" s="19" t="n"/>
      <c r="B72" s="19" t="n"/>
      <c r="C72" s="19" t="n"/>
      <c r="D72" s="19" t="n"/>
      <c r="E72" s="19" t="n"/>
      <c r="F72" s="19" t="n"/>
      <c r="G72" s="19" t="n"/>
      <c r="H72" s="19" t="n"/>
      <c r="I72" s="19" t="n"/>
      <c r="J72" s="20" t="n"/>
      <c r="K72" s="21" t="n"/>
      <c r="L72" s="21" t="n"/>
      <c r="M72" s="19" t="n"/>
      <c r="N72" s="19" t="n"/>
      <c r="O72" s="19" t="n"/>
      <c r="P72" s="19" t="n"/>
      <c r="Q72" s="22" t="n"/>
      <c r="R72" s="19" t="n"/>
      <c r="S72" s="23" t="n"/>
      <c r="T72" s="23" t="n"/>
      <c r="U72" s="24" t="n"/>
      <c r="V72" s="25">
        <f>IF(OR($J72="",$K72=""),"",IFERROR($J72+$K72,""))</f>
        <v/>
      </c>
      <c r="W72" s="25">
        <f>IF(OR($J72="",$K72="",$L72=""),"",IFERROR($J72+$L72+IF($L72&lt;$K72,1,0),""))</f>
        <v/>
      </c>
      <c r="X72" s="26">
        <f>IF($A72="","",IF($D72="Canceled","Canceled",IF(OR($D72="Completed",$T72&lt;&gt;""),"Completed",IF($S72&lt;&gt;"","At Stop",IF($V72="","Missing Schedule",IF($V72&lt;'Settings'!$B$3-'Settings'!$B$6/1440,"Late",IF($V72&lt;='Settings'!$B$3+'Settings'!$B$5/24,"Due Soon","Upcoming")))))))</f>
        <v/>
      </c>
      <c r="Y72" s="26">
        <f>IF($A72="","",IF($D72="Canceled","Canceled",IF($S72="","Pending",IFERROR(IF($S72&lt;$V72-'Settings'!$B$6/1440,"Early",IF($S72&lt;=$W72+'Settings'!$B$6/1440,"On Time","Late")),"Check Schedule"))))</f>
        <v/>
      </c>
      <c r="Z72" s="40">
        <f>IF(OR($A72="",$S72="",$W72=""),"",IFERROR(MAX(0,ROUND(($S72-$W72)*1440,0)),""))</f>
        <v/>
      </c>
      <c r="AA72" s="40">
        <f>IF($S72="","",IFERROR(MAX(0,ROUND((IF($T72&lt;&gt;"",$T72,'Settings'!$B$3)-$S72)*1440,0)),""))</f>
        <v/>
      </c>
      <c r="AB72" s="28">
        <f>IF($AA72="","",IFERROR(MAX(0,CEILING(MAX(0,$AA72-'Settings'!$B$7),'Settings'!$B$9)/60),""))</f>
        <v/>
      </c>
      <c r="AC72" s="29">
        <f>IF($AB72="","",IFERROR($AB72*'Settings'!$B$8,""))</f>
        <v/>
      </c>
      <c r="AD72" s="26">
        <f>IF($A72="","",IF(COUNTIF($A$5:$A$104,$A72)&gt;1,"Duplicate Appointment ID",IF(OR($B72="",$C72="",$D72="",$F72="",$G72="",$H72="",$I72="",$J72="",$K72="",$L72="",$M72=""),"Missing Required Field",IF($M72&lt;&gt;'Settings'!$B$4,"Time Zone Differs From Settings",IF(AND($T72&lt;&gt;"",$S72=""),"Departure Without Arrival",IF(AND($S72&lt;&gt;"",$T72&lt;&gt;"",$T72&lt;$S72),"Departure Before Arrival",IF(AND($D72="Arrived",$S72=""),"Arrived Status Missing Time",IF(AND($D72="Completed",$T72=""),"Completed Without Departure",IF(AND($T72&lt;&gt;"",$D72&lt;&gt;"Completed",$D72&lt;&gt;"Canceled"),"Update Status to Completed",IF(AND($S72&lt;&gt;"",$T72="",$D72&lt;&gt;"Arrived"),"Update Status to Arrived",IF(AND($Q72&lt;&gt;"",$Q72&lt;0),"Negative Miles",IF(AND($AA72&lt;&gt;"",$AA72&gt;'Settings'!$B$11),"Dwell Exceeds Expected Limit","OK"))))))))))))</f>
        <v/>
      </c>
      <c r="AE72" s="26">
        <f>IF(OR($A72="",$V72="",$D72="Completed",$D72="Canceled"),"",IFERROR(IF($V72&lt;='Settings'!$B$3+'Settings'!$B$10,$V72+ROW()/10000000,""),""))</f>
        <v/>
      </c>
    </row>
    <row r="73">
      <c r="A73" s="19" t="n"/>
      <c r="B73" s="19" t="n"/>
      <c r="C73" s="19" t="n"/>
      <c r="D73" s="19" t="n"/>
      <c r="E73" s="19" t="n"/>
      <c r="F73" s="19" t="n"/>
      <c r="G73" s="19" t="n"/>
      <c r="H73" s="19" t="n"/>
      <c r="I73" s="19" t="n"/>
      <c r="J73" s="20" t="n"/>
      <c r="K73" s="21" t="n"/>
      <c r="L73" s="21" t="n"/>
      <c r="M73" s="19" t="n"/>
      <c r="N73" s="19" t="n"/>
      <c r="O73" s="19" t="n"/>
      <c r="P73" s="19" t="n"/>
      <c r="Q73" s="22" t="n"/>
      <c r="R73" s="19" t="n"/>
      <c r="S73" s="23" t="n"/>
      <c r="T73" s="23" t="n"/>
      <c r="U73" s="24" t="n"/>
      <c r="V73" s="25">
        <f>IF(OR($J73="",$K73=""),"",IFERROR($J73+$K73,""))</f>
        <v/>
      </c>
      <c r="W73" s="25">
        <f>IF(OR($J73="",$K73="",$L73=""),"",IFERROR($J73+$L73+IF($L73&lt;$K73,1,0),""))</f>
        <v/>
      </c>
      <c r="X73" s="26">
        <f>IF($A73="","",IF($D73="Canceled","Canceled",IF(OR($D73="Completed",$T73&lt;&gt;""),"Completed",IF($S73&lt;&gt;"","At Stop",IF($V73="","Missing Schedule",IF($V73&lt;'Settings'!$B$3-'Settings'!$B$6/1440,"Late",IF($V73&lt;='Settings'!$B$3+'Settings'!$B$5/24,"Due Soon","Upcoming")))))))</f>
        <v/>
      </c>
      <c r="Y73" s="26">
        <f>IF($A73="","",IF($D73="Canceled","Canceled",IF($S73="","Pending",IFERROR(IF($S73&lt;$V73-'Settings'!$B$6/1440,"Early",IF($S73&lt;=$W73+'Settings'!$B$6/1440,"On Time","Late")),"Check Schedule"))))</f>
        <v/>
      </c>
      <c r="Z73" s="40">
        <f>IF(OR($A73="",$S73="",$W73=""),"",IFERROR(MAX(0,ROUND(($S73-$W73)*1440,0)),""))</f>
        <v/>
      </c>
      <c r="AA73" s="40">
        <f>IF($S73="","",IFERROR(MAX(0,ROUND((IF($T73&lt;&gt;"",$T73,'Settings'!$B$3)-$S73)*1440,0)),""))</f>
        <v/>
      </c>
      <c r="AB73" s="28">
        <f>IF($AA73="","",IFERROR(MAX(0,CEILING(MAX(0,$AA73-'Settings'!$B$7),'Settings'!$B$9)/60),""))</f>
        <v/>
      </c>
      <c r="AC73" s="29">
        <f>IF($AB73="","",IFERROR($AB73*'Settings'!$B$8,""))</f>
        <v/>
      </c>
      <c r="AD73" s="26">
        <f>IF($A73="","",IF(COUNTIF($A$5:$A$104,$A73)&gt;1,"Duplicate Appointment ID",IF(OR($B73="",$C73="",$D73="",$F73="",$G73="",$H73="",$I73="",$J73="",$K73="",$L73="",$M73=""),"Missing Required Field",IF($M73&lt;&gt;'Settings'!$B$4,"Time Zone Differs From Settings",IF(AND($T73&lt;&gt;"",$S73=""),"Departure Without Arrival",IF(AND($S73&lt;&gt;"",$T73&lt;&gt;"",$T73&lt;$S73),"Departure Before Arrival",IF(AND($D73="Arrived",$S73=""),"Arrived Status Missing Time",IF(AND($D73="Completed",$T73=""),"Completed Without Departure",IF(AND($T73&lt;&gt;"",$D73&lt;&gt;"Completed",$D73&lt;&gt;"Canceled"),"Update Status to Completed",IF(AND($S73&lt;&gt;"",$T73="",$D73&lt;&gt;"Arrived"),"Update Status to Arrived",IF(AND($Q73&lt;&gt;"",$Q73&lt;0),"Negative Miles",IF(AND($AA73&lt;&gt;"",$AA73&gt;'Settings'!$B$11),"Dwell Exceeds Expected Limit","OK"))))))))))))</f>
        <v/>
      </c>
      <c r="AE73" s="26">
        <f>IF(OR($A73="",$V73="",$D73="Completed",$D73="Canceled"),"",IFERROR(IF($V73&lt;='Settings'!$B$3+'Settings'!$B$10,$V73+ROW()/10000000,""),""))</f>
        <v/>
      </c>
    </row>
    <row r="74">
      <c r="A74" s="19" t="n"/>
      <c r="B74" s="19" t="n"/>
      <c r="C74" s="19" t="n"/>
      <c r="D74" s="19" t="n"/>
      <c r="E74" s="19" t="n"/>
      <c r="F74" s="19" t="n"/>
      <c r="G74" s="19" t="n"/>
      <c r="H74" s="19" t="n"/>
      <c r="I74" s="19" t="n"/>
      <c r="J74" s="20" t="n"/>
      <c r="K74" s="21" t="n"/>
      <c r="L74" s="21" t="n"/>
      <c r="M74" s="19" t="n"/>
      <c r="N74" s="19" t="n"/>
      <c r="O74" s="19" t="n"/>
      <c r="P74" s="19" t="n"/>
      <c r="Q74" s="22" t="n"/>
      <c r="R74" s="19" t="n"/>
      <c r="S74" s="23" t="n"/>
      <c r="T74" s="23" t="n"/>
      <c r="U74" s="24" t="n"/>
      <c r="V74" s="25">
        <f>IF(OR($J74="",$K74=""),"",IFERROR($J74+$K74,""))</f>
        <v/>
      </c>
      <c r="W74" s="25">
        <f>IF(OR($J74="",$K74="",$L74=""),"",IFERROR($J74+$L74+IF($L74&lt;$K74,1,0),""))</f>
        <v/>
      </c>
      <c r="X74" s="26">
        <f>IF($A74="","",IF($D74="Canceled","Canceled",IF(OR($D74="Completed",$T74&lt;&gt;""),"Completed",IF($S74&lt;&gt;"","At Stop",IF($V74="","Missing Schedule",IF($V74&lt;'Settings'!$B$3-'Settings'!$B$6/1440,"Late",IF($V74&lt;='Settings'!$B$3+'Settings'!$B$5/24,"Due Soon","Upcoming")))))))</f>
        <v/>
      </c>
      <c r="Y74" s="26">
        <f>IF($A74="","",IF($D74="Canceled","Canceled",IF($S74="","Pending",IFERROR(IF($S74&lt;$V74-'Settings'!$B$6/1440,"Early",IF($S74&lt;=$W74+'Settings'!$B$6/1440,"On Time","Late")),"Check Schedule"))))</f>
        <v/>
      </c>
      <c r="Z74" s="40">
        <f>IF(OR($A74="",$S74="",$W74=""),"",IFERROR(MAX(0,ROUND(($S74-$W74)*1440,0)),""))</f>
        <v/>
      </c>
      <c r="AA74" s="40">
        <f>IF($S74="","",IFERROR(MAX(0,ROUND((IF($T74&lt;&gt;"",$T74,'Settings'!$B$3)-$S74)*1440,0)),""))</f>
        <v/>
      </c>
      <c r="AB74" s="28">
        <f>IF($AA74="","",IFERROR(MAX(0,CEILING(MAX(0,$AA74-'Settings'!$B$7),'Settings'!$B$9)/60),""))</f>
        <v/>
      </c>
      <c r="AC74" s="29">
        <f>IF($AB74="","",IFERROR($AB74*'Settings'!$B$8,""))</f>
        <v/>
      </c>
      <c r="AD74" s="26">
        <f>IF($A74="","",IF(COUNTIF($A$5:$A$104,$A74)&gt;1,"Duplicate Appointment ID",IF(OR($B74="",$C74="",$D74="",$F74="",$G74="",$H74="",$I74="",$J74="",$K74="",$L74="",$M74=""),"Missing Required Field",IF($M74&lt;&gt;'Settings'!$B$4,"Time Zone Differs From Settings",IF(AND($T74&lt;&gt;"",$S74=""),"Departure Without Arrival",IF(AND($S74&lt;&gt;"",$T74&lt;&gt;"",$T74&lt;$S74),"Departure Before Arrival",IF(AND($D74="Arrived",$S74=""),"Arrived Status Missing Time",IF(AND($D74="Completed",$T74=""),"Completed Without Departure",IF(AND($T74&lt;&gt;"",$D74&lt;&gt;"Completed",$D74&lt;&gt;"Canceled"),"Update Status to Completed",IF(AND($S74&lt;&gt;"",$T74="",$D74&lt;&gt;"Arrived"),"Update Status to Arrived",IF(AND($Q74&lt;&gt;"",$Q74&lt;0),"Negative Miles",IF(AND($AA74&lt;&gt;"",$AA74&gt;'Settings'!$B$11),"Dwell Exceeds Expected Limit","OK"))))))))))))</f>
        <v/>
      </c>
      <c r="AE74" s="26">
        <f>IF(OR($A74="",$V74="",$D74="Completed",$D74="Canceled"),"",IFERROR(IF($V74&lt;='Settings'!$B$3+'Settings'!$B$10,$V74+ROW()/10000000,""),""))</f>
        <v/>
      </c>
    </row>
    <row r="75">
      <c r="A75" s="19" t="n"/>
      <c r="B75" s="19" t="n"/>
      <c r="C75" s="19" t="n"/>
      <c r="D75" s="19" t="n"/>
      <c r="E75" s="19" t="n"/>
      <c r="F75" s="19" t="n"/>
      <c r="G75" s="19" t="n"/>
      <c r="H75" s="19" t="n"/>
      <c r="I75" s="19" t="n"/>
      <c r="J75" s="20" t="n"/>
      <c r="K75" s="21" t="n"/>
      <c r="L75" s="21" t="n"/>
      <c r="M75" s="19" t="n"/>
      <c r="N75" s="19" t="n"/>
      <c r="O75" s="19" t="n"/>
      <c r="P75" s="19" t="n"/>
      <c r="Q75" s="22" t="n"/>
      <c r="R75" s="19" t="n"/>
      <c r="S75" s="23" t="n"/>
      <c r="T75" s="23" t="n"/>
      <c r="U75" s="24" t="n"/>
      <c r="V75" s="25">
        <f>IF(OR($J75="",$K75=""),"",IFERROR($J75+$K75,""))</f>
        <v/>
      </c>
      <c r="W75" s="25">
        <f>IF(OR($J75="",$K75="",$L75=""),"",IFERROR($J75+$L75+IF($L75&lt;$K75,1,0),""))</f>
        <v/>
      </c>
      <c r="X75" s="26">
        <f>IF($A75="","",IF($D75="Canceled","Canceled",IF(OR($D75="Completed",$T75&lt;&gt;""),"Completed",IF($S75&lt;&gt;"","At Stop",IF($V75="","Missing Schedule",IF($V75&lt;'Settings'!$B$3-'Settings'!$B$6/1440,"Late",IF($V75&lt;='Settings'!$B$3+'Settings'!$B$5/24,"Due Soon","Upcoming")))))))</f>
        <v/>
      </c>
      <c r="Y75" s="26">
        <f>IF($A75="","",IF($D75="Canceled","Canceled",IF($S75="","Pending",IFERROR(IF($S75&lt;$V75-'Settings'!$B$6/1440,"Early",IF($S75&lt;=$W75+'Settings'!$B$6/1440,"On Time","Late")),"Check Schedule"))))</f>
        <v/>
      </c>
      <c r="Z75" s="40">
        <f>IF(OR($A75="",$S75="",$W75=""),"",IFERROR(MAX(0,ROUND(($S75-$W75)*1440,0)),""))</f>
        <v/>
      </c>
      <c r="AA75" s="40">
        <f>IF($S75="","",IFERROR(MAX(0,ROUND((IF($T75&lt;&gt;"",$T75,'Settings'!$B$3)-$S75)*1440,0)),""))</f>
        <v/>
      </c>
      <c r="AB75" s="28">
        <f>IF($AA75="","",IFERROR(MAX(0,CEILING(MAX(0,$AA75-'Settings'!$B$7),'Settings'!$B$9)/60),""))</f>
        <v/>
      </c>
      <c r="AC75" s="29">
        <f>IF($AB75="","",IFERROR($AB75*'Settings'!$B$8,""))</f>
        <v/>
      </c>
      <c r="AD75" s="26">
        <f>IF($A75="","",IF(COUNTIF($A$5:$A$104,$A75)&gt;1,"Duplicate Appointment ID",IF(OR($B75="",$C75="",$D75="",$F75="",$G75="",$H75="",$I75="",$J75="",$K75="",$L75="",$M75=""),"Missing Required Field",IF($M75&lt;&gt;'Settings'!$B$4,"Time Zone Differs From Settings",IF(AND($T75&lt;&gt;"",$S75=""),"Departure Without Arrival",IF(AND($S75&lt;&gt;"",$T75&lt;&gt;"",$T75&lt;$S75),"Departure Before Arrival",IF(AND($D75="Arrived",$S75=""),"Arrived Status Missing Time",IF(AND($D75="Completed",$T75=""),"Completed Without Departure",IF(AND($T75&lt;&gt;"",$D75&lt;&gt;"Completed",$D75&lt;&gt;"Canceled"),"Update Status to Completed",IF(AND($S75&lt;&gt;"",$T75="",$D75&lt;&gt;"Arrived"),"Update Status to Arrived",IF(AND($Q75&lt;&gt;"",$Q75&lt;0),"Negative Miles",IF(AND($AA75&lt;&gt;"",$AA75&gt;'Settings'!$B$11),"Dwell Exceeds Expected Limit","OK"))))))))))))</f>
        <v/>
      </c>
      <c r="AE75" s="26">
        <f>IF(OR($A75="",$V75="",$D75="Completed",$D75="Canceled"),"",IFERROR(IF($V75&lt;='Settings'!$B$3+'Settings'!$B$10,$V75+ROW()/10000000,""),""))</f>
        <v/>
      </c>
    </row>
    <row r="76">
      <c r="A76" s="19" t="n"/>
      <c r="B76" s="19" t="n"/>
      <c r="C76" s="19" t="n"/>
      <c r="D76" s="19" t="n"/>
      <c r="E76" s="19" t="n"/>
      <c r="F76" s="19" t="n"/>
      <c r="G76" s="19" t="n"/>
      <c r="H76" s="19" t="n"/>
      <c r="I76" s="19" t="n"/>
      <c r="J76" s="20" t="n"/>
      <c r="K76" s="21" t="n"/>
      <c r="L76" s="21" t="n"/>
      <c r="M76" s="19" t="n"/>
      <c r="N76" s="19" t="n"/>
      <c r="O76" s="19" t="n"/>
      <c r="P76" s="19" t="n"/>
      <c r="Q76" s="22" t="n"/>
      <c r="R76" s="19" t="n"/>
      <c r="S76" s="23" t="n"/>
      <c r="T76" s="23" t="n"/>
      <c r="U76" s="24" t="n"/>
      <c r="V76" s="25">
        <f>IF(OR($J76="",$K76=""),"",IFERROR($J76+$K76,""))</f>
        <v/>
      </c>
      <c r="W76" s="25">
        <f>IF(OR($J76="",$K76="",$L76=""),"",IFERROR($J76+$L76+IF($L76&lt;$K76,1,0),""))</f>
        <v/>
      </c>
      <c r="X76" s="26">
        <f>IF($A76="","",IF($D76="Canceled","Canceled",IF(OR($D76="Completed",$T76&lt;&gt;""),"Completed",IF($S76&lt;&gt;"","At Stop",IF($V76="","Missing Schedule",IF($V76&lt;'Settings'!$B$3-'Settings'!$B$6/1440,"Late",IF($V76&lt;='Settings'!$B$3+'Settings'!$B$5/24,"Due Soon","Upcoming")))))))</f>
        <v/>
      </c>
      <c r="Y76" s="26">
        <f>IF($A76="","",IF($D76="Canceled","Canceled",IF($S76="","Pending",IFERROR(IF($S76&lt;$V76-'Settings'!$B$6/1440,"Early",IF($S76&lt;=$W76+'Settings'!$B$6/1440,"On Time","Late")),"Check Schedule"))))</f>
        <v/>
      </c>
      <c r="Z76" s="40">
        <f>IF(OR($A76="",$S76="",$W76=""),"",IFERROR(MAX(0,ROUND(($S76-$W76)*1440,0)),""))</f>
        <v/>
      </c>
      <c r="AA76" s="40">
        <f>IF($S76="","",IFERROR(MAX(0,ROUND((IF($T76&lt;&gt;"",$T76,'Settings'!$B$3)-$S76)*1440,0)),""))</f>
        <v/>
      </c>
      <c r="AB76" s="28">
        <f>IF($AA76="","",IFERROR(MAX(0,CEILING(MAX(0,$AA76-'Settings'!$B$7),'Settings'!$B$9)/60),""))</f>
        <v/>
      </c>
      <c r="AC76" s="29">
        <f>IF($AB76="","",IFERROR($AB76*'Settings'!$B$8,""))</f>
        <v/>
      </c>
      <c r="AD76" s="26">
        <f>IF($A76="","",IF(COUNTIF($A$5:$A$104,$A76)&gt;1,"Duplicate Appointment ID",IF(OR($B76="",$C76="",$D76="",$F76="",$G76="",$H76="",$I76="",$J76="",$K76="",$L76="",$M76=""),"Missing Required Field",IF($M76&lt;&gt;'Settings'!$B$4,"Time Zone Differs From Settings",IF(AND($T76&lt;&gt;"",$S76=""),"Departure Without Arrival",IF(AND($S76&lt;&gt;"",$T76&lt;&gt;"",$T76&lt;$S76),"Departure Before Arrival",IF(AND($D76="Arrived",$S76=""),"Arrived Status Missing Time",IF(AND($D76="Completed",$T76=""),"Completed Without Departure",IF(AND($T76&lt;&gt;"",$D76&lt;&gt;"Completed",$D76&lt;&gt;"Canceled"),"Update Status to Completed",IF(AND($S76&lt;&gt;"",$T76="",$D76&lt;&gt;"Arrived"),"Update Status to Arrived",IF(AND($Q76&lt;&gt;"",$Q76&lt;0),"Negative Miles",IF(AND($AA76&lt;&gt;"",$AA76&gt;'Settings'!$B$11),"Dwell Exceeds Expected Limit","OK"))))))))))))</f>
        <v/>
      </c>
      <c r="AE76" s="26">
        <f>IF(OR($A76="",$V76="",$D76="Completed",$D76="Canceled"),"",IFERROR(IF($V76&lt;='Settings'!$B$3+'Settings'!$B$10,$V76+ROW()/10000000,""),""))</f>
        <v/>
      </c>
    </row>
    <row r="77">
      <c r="A77" s="19" t="n"/>
      <c r="B77" s="19" t="n"/>
      <c r="C77" s="19" t="n"/>
      <c r="D77" s="19" t="n"/>
      <c r="E77" s="19" t="n"/>
      <c r="F77" s="19" t="n"/>
      <c r="G77" s="19" t="n"/>
      <c r="H77" s="19" t="n"/>
      <c r="I77" s="19" t="n"/>
      <c r="J77" s="20" t="n"/>
      <c r="K77" s="21" t="n"/>
      <c r="L77" s="21" t="n"/>
      <c r="M77" s="19" t="n"/>
      <c r="N77" s="19" t="n"/>
      <c r="O77" s="19" t="n"/>
      <c r="P77" s="19" t="n"/>
      <c r="Q77" s="22" t="n"/>
      <c r="R77" s="19" t="n"/>
      <c r="S77" s="23" t="n"/>
      <c r="T77" s="23" t="n"/>
      <c r="U77" s="24" t="n"/>
      <c r="V77" s="25">
        <f>IF(OR($J77="",$K77=""),"",IFERROR($J77+$K77,""))</f>
        <v/>
      </c>
      <c r="W77" s="25">
        <f>IF(OR($J77="",$K77="",$L77=""),"",IFERROR($J77+$L77+IF($L77&lt;$K77,1,0),""))</f>
        <v/>
      </c>
      <c r="X77" s="26">
        <f>IF($A77="","",IF($D77="Canceled","Canceled",IF(OR($D77="Completed",$T77&lt;&gt;""),"Completed",IF($S77&lt;&gt;"","At Stop",IF($V77="","Missing Schedule",IF($V77&lt;'Settings'!$B$3-'Settings'!$B$6/1440,"Late",IF($V77&lt;='Settings'!$B$3+'Settings'!$B$5/24,"Due Soon","Upcoming")))))))</f>
        <v/>
      </c>
      <c r="Y77" s="26">
        <f>IF($A77="","",IF($D77="Canceled","Canceled",IF($S77="","Pending",IFERROR(IF($S77&lt;$V77-'Settings'!$B$6/1440,"Early",IF($S77&lt;=$W77+'Settings'!$B$6/1440,"On Time","Late")),"Check Schedule"))))</f>
        <v/>
      </c>
      <c r="Z77" s="40">
        <f>IF(OR($A77="",$S77="",$W77=""),"",IFERROR(MAX(0,ROUND(($S77-$W77)*1440,0)),""))</f>
        <v/>
      </c>
      <c r="AA77" s="40">
        <f>IF($S77="","",IFERROR(MAX(0,ROUND((IF($T77&lt;&gt;"",$T77,'Settings'!$B$3)-$S77)*1440,0)),""))</f>
        <v/>
      </c>
      <c r="AB77" s="28">
        <f>IF($AA77="","",IFERROR(MAX(0,CEILING(MAX(0,$AA77-'Settings'!$B$7),'Settings'!$B$9)/60),""))</f>
        <v/>
      </c>
      <c r="AC77" s="29">
        <f>IF($AB77="","",IFERROR($AB77*'Settings'!$B$8,""))</f>
        <v/>
      </c>
      <c r="AD77" s="26">
        <f>IF($A77="","",IF(COUNTIF($A$5:$A$104,$A77)&gt;1,"Duplicate Appointment ID",IF(OR($B77="",$C77="",$D77="",$F77="",$G77="",$H77="",$I77="",$J77="",$K77="",$L77="",$M77=""),"Missing Required Field",IF($M77&lt;&gt;'Settings'!$B$4,"Time Zone Differs From Settings",IF(AND($T77&lt;&gt;"",$S77=""),"Departure Without Arrival",IF(AND($S77&lt;&gt;"",$T77&lt;&gt;"",$T77&lt;$S77),"Departure Before Arrival",IF(AND($D77="Arrived",$S77=""),"Arrived Status Missing Time",IF(AND($D77="Completed",$T77=""),"Completed Without Departure",IF(AND($T77&lt;&gt;"",$D77&lt;&gt;"Completed",$D77&lt;&gt;"Canceled"),"Update Status to Completed",IF(AND($S77&lt;&gt;"",$T77="",$D77&lt;&gt;"Arrived"),"Update Status to Arrived",IF(AND($Q77&lt;&gt;"",$Q77&lt;0),"Negative Miles",IF(AND($AA77&lt;&gt;"",$AA77&gt;'Settings'!$B$11),"Dwell Exceeds Expected Limit","OK"))))))))))))</f>
        <v/>
      </c>
      <c r="AE77" s="26">
        <f>IF(OR($A77="",$V77="",$D77="Completed",$D77="Canceled"),"",IFERROR(IF($V77&lt;='Settings'!$B$3+'Settings'!$B$10,$V77+ROW()/10000000,""),""))</f>
        <v/>
      </c>
    </row>
    <row r="78">
      <c r="A78" s="19" t="n"/>
      <c r="B78" s="19" t="n"/>
      <c r="C78" s="19" t="n"/>
      <c r="D78" s="19" t="n"/>
      <c r="E78" s="19" t="n"/>
      <c r="F78" s="19" t="n"/>
      <c r="G78" s="19" t="n"/>
      <c r="H78" s="19" t="n"/>
      <c r="I78" s="19" t="n"/>
      <c r="J78" s="20" t="n"/>
      <c r="K78" s="21" t="n"/>
      <c r="L78" s="21" t="n"/>
      <c r="M78" s="19" t="n"/>
      <c r="N78" s="19" t="n"/>
      <c r="O78" s="19" t="n"/>
      <c r="P78" s="19" t="n"/>
      <c r="Q78" s="22" t="n"/>
      <c r="R78" s="19" t="n"/>
      <c r="S78" s="23" t="n"/>
      <c r="T78" s="23" t="n"/>
      <c r="U78" s="24" t="n"/>
      <c r="V78" s="25">
        <f>IF(OR($J78="",$K78=""),"",IFERROR($J78+$K78,""))</f>
        <v/>
      </c>
      <c r="W78" s="25">
        <f>IF(OR($J78="",$K78="",$L78=""),"",IFERROR($J78+$L78+IF($L78&lt;$K78,1,0),""))</f>
        <v/>
      </c>
      <c r="X78" s="26">
        <f>IF($A78="","",IF($D78="Canceled","Canceled",IF(OR($D78="Completed",$T78&lt;&gt;""),"Completed",IF($S78&lt;&gt;"","At Stop",IF($V78="","Missing Schedule",IF($V78&lt;'Settings'!$B$3-'Settings'!$B$6/1440,"Late",IF($V78&lt;='Settings'!$B$3+'Settings'!$B$5/24,"Due Soon","Upcoming")))))))</f>
        <v/>
      </c>
      <c r="Y78" s="26">
        <f>IF($A78="","",IF($D78="Canceled","Canceled",IF($S78="","Pending",IFERROR(IF($S78&lt;$V78-'Settings'!$B$6/1440,"Early",IF($S78&lt;=$W78+'Settings'!$B$6/1440,"On Time","Late")),"Check Schedule"))))</f>
        <v/>
      </c>
      <c r="Z78" s="40">
        <f>IF(OR($A78="",$S78="",$W78=""),"",IFERROR(MAX(0,ROUND(($S78-$W78)*1440,0)),""))</f>
        <v/>
      </c>
      <c r="AA78" s="40">
        <f>IF($S78="","",IFERROR(MAX(0,ROUND((IF($T78&lt;&gt;"",$T78,'Settings'!$B$3)-$S78)*1440,0)),""))</f>
        <v/>
      </c>
      <c r="AB78" s="28">
        <f>IF($AA78="","",IFERROR(MAX(0,CEILING(MAX(0,$AA78-'Settings'!$B$7),'Settings'!$B$9)/60),""))</f>
        <v/>
      </c>
      <c r="AC78" s="29">
        <f>IF($AB78="","",IFERROR($AB78*'Settings'!$B$8,""))</f>
        <v/>
      </c>
      <c r="AD78" s="26">
        <f>IF($A78="","",IF(COUNTIF($A$5:$A$104,$A78)&gt;1,"Duplicate Appointment ID",IF(OR($B78="",$C78="",$D78="",$F78="",$G78="",$H78="",$I78="",$J78="",$K78="",$L78="",$M78=""),"Missing Required Field",IF($M78&lt;&gt;'Settings'!$B$4,"Time Zone Differs From Settings",IF(AND($T78&lt;&gt;"",$S78=""),"Departure Without Arrival",IF(AND($S78&lt;&gt;"",$T78&lt;&gt;"",$T78&lt;$S78),"Departure Before Arrival",IF(AND($D78="Arrived",$S78=""),"Arrived Status Missing Time",IF(AND($D78="Completed",$T78=""),"Completed Without Departure",IF(AND($T78&lt;&gt;"",$D78&lt;&gt;"Completed",$D78&lt;&gt;"Canceled"),"Update Status to Completed",IF(AND($S78&lt;&gt;"",$T78="",$D78&lt;&gt;"Arrived"),"Update Status to Arrived",IF(AND($Q78&lt;&gt;"",$Q78&lt;0),"Negative Miles",IF(AND($AA78&lt;&gt;"",$AA78&gt;'Settings'!$B$11),"Dwell Exceeds Expected Limit","OK"))))))))))))</f>
        <v/>
      </c>
      <c r="AE78" s="26">
        <f>IF(OR($A78="",$V78="",$D78="Completed",$D78="Canceled"),"",IFERROR(IF($V78&lt;='Settings'!$B$3+'Settings'!$B$10,$V78+ROW()/10000000,""),""))</f>
        <v/>
      </c>
    </row>
    <row r="79">
      <c r="A79" s="19" t="n"/>
      <c r="B79" s="19" t="n"/>
      <c r="C79" s="19" t="n"/>
      <c r="D79" s="19" t="n"/>
      <c r="E79" s="19" t="n"/>
      <c r="F79" s="19" t="n"/>
      <c r="G79" s="19" t="n"/>
      <c r="H79" s="19" t="n"/>
      <c r="I79" s="19" t="n"/>
      <c r="J79" s="20" t="n"/>
      <c r="K79" s="21" t="n"/>
      <c r="L79" s="21" t="n"/>
      <c r="M79" s="19" t="n"/>
      <c r="N79" s="19" t="n"/>
      <c r="O79" s="19" t="n"/>
      <c r="P79" s="19" t="n"/>
      <c r="Q79" s="22" t="n"/>
      <c r="R79" s="19" t="n"/>
      <c r="S79" s="23" t="n"/>
      <c r="T79" s="23" t="n"/>
      <c r="U79" s="24" t="n"/>
      <c r="V79" s="25">
        <f>IF(OR($J79="",$K79=""),"",IFERROR($J79+$K79,""))</f>
        <v/>
      </c>
      <c r="W79" s="25">
        <f>IF(OR($J79="",$K79="",$L79=""),"",IFERROR($J79+$L79+IF($L79&lt;$K79,1,0),""))</f>
        <v/>
      </c>
      <c r="X79" s="26">
        <f>IF($A79="","",IF($D79="Canceled","Canceled",IF(OR($D79="Completed",$T79&lt;&gt;""),"Completed",IF($S79&lt;&gt;"","At Stop",IF($V79="","Missing Schedule",IF($V79&lt;'Settings'!$B$3-'Settings'!$B$6/1440,"Late",IF($V79&lt;='Settings'!$B$3+'Settings'!$B$5/24,"Due Soon","Upcoming")))))))</f>
        <v/>
      </c>
      <c r="Y79" s="26">
        <f>IF($A79="","",IF($D79="Canceled","Canceled",IF($S79="","Pending",IFERROR(IF($S79&lt;$V79-'Settings'!$B$6/1440,"Early",IF($S79&lt;=$W79+'Settings'!$B$6/1440,"On Time","Late")),"Check Schedule"))))</f>
        <v/>
      </c>
      <c r="Z79" s="40">
        <f>IF(OR($A79="",$S79="",$W79=""),"",IFERROR(MAX(0,ROUND(($S79-$W79)*1440,0)),""))</f>
        <v/>
      </c>
      <c r="AA79" s="40">
        <f>IF($S79="","",IFERROR(MAX(0,ROUND((IF($T79&lt;&gt;"",$T79,'Settings'!$B$3)-$S79)*1440,0)),""))</f>
        <v/>
      </c>
      <c r="AB79" s="28">
        <f>IF($AA79="","",IFERROR(MAX(0,CEILING(MAX(0,$AA79-'Settings'!$B$7),'Settings'!$B$9)/60),""))</f>
        <v/>
      </c>
      <c r="AC79" s="29">
        <f>IF($AB79="","",IFERROR($AB79*'Settings'!$B$8,""))</f>
        <v/>
      </c>
      <c r="AD79" s="26">
        <f>IF($A79="","",IF(COUNTIF($A$5:$A$104,$A79)&gt;1,"Duplicate Appointment ID",IF(OR($B79="",$C79="",$D79="",$F79="",$G79="",$H79="",$I79="",$J79="",$K79="",$L79="",$M79=""),"Missing Required Field",IF($M79&lt;&gt;'Settings'!$B$4,"Time Zone Differs From Settings",IF(AND($T79&lt;&gt;"",$S79=""),"Departure Without Arrival",IF(AND($S79&lt;&gt;"",$T79&lt;&gt;"",$T79&lt;$S79),"Departure Before Arrival",IF(AND($D79="Arrived",$S79=""),"Arrived Status Missing Time",IF(AND($D79="Completed",$T79=""),"Completed Without Departure",IF(AND($T79&lt;&gt;"",$D79&lt;&gt;"Completed",$D79&lt;&gt;"Canceled"),"Update Status to Completed",IF(AND($S79&lt;&gt;"",$T79="",$D79&lt;&gt;"Arrived"),"Update Status to Arrived",IF(AND($Q79&lt;&gt;"",$Q79&lt;0),"Negative Miles",IF(AND($AA79&lt;&gt;"",$AA79&gt;'Settings'!$B$11),"Dwell Exceeds Expected Limit","OK"))))))))))))</f>
        <v/>
      </c>
      <c r="AE79" s="26">
        <f>IF(OR($A79="",$V79="",$D79="Completed",$D79="Canceled"),"",IFERROR(IF($V79&lt;='Settings'!$B$3+'Settings'!$B$10,$V79+ROW()/10000000,""),""))</f>
        <v/>
      </c>
    </row>
    <row r="80">
      <c r="A80" s="19" t="n"/>
      <c r="B80" s="19" t="n"/>
      <c r="C80" s="19" t="n"/>
      <c r="D80" s="19" t="n"/>
      <c r="E80" s="19" t="n"/>
      <c r="F80" s="19" t="n"/>
      <c r="G80" s="19" t="n"/>
      <c r="H80" s="19" t="n"/>
      <c r="I80" s="19" t="n"/>
      <c r="J80" s="20" t="n"/>
      <c r="K80" s="21" t="n"/>
      <c r="L80" s="21" t="n"/>
      <c r="M80" s="19" t="n"/>
      <c r="N80" s="19" t="n"/>
      <c r="O80" s="19" t="n"/>
      <c r="P80" s="19" t="n"/>
      <c r="Q80" s="22" t="n"/>
      <c r="R80" s="19" t="n"/>
      <c r="S80" s="23" t="n"/>
      <c r="T80" s="23" t="n"/>
      <c r="U80" s="24" t="n"/>
      <c r="V80" s="25">
        <f>IF(OR($J80="",$K80=""),"",IFERROR($J80+$K80,""))</f>
        <v/>
      </c>
      <c r="W80" s="25">
        <f>IF(OR($J80="",$K80="",$L80=""),"",IFERROR($J80+$L80+IF($L80&lt;$K80,1,0),""))</f>
        <v/>
      </c>
      <c r="X80" s="26">
        <f>IF($A80="","",IF($D80="Canceled","Canceled",IF(OR($D80="Completed",$T80&lt;&gt;""),"Completed",IF($S80&lt;&gt;"","At Stop",IF($V80="","Missing Schedule",IF($V80&lt;'Settings'!$B$3-'Settings'!$B$6/1440,"Late",IF($V80&lt;='Settings'!$B$3+'Settings'!$B$5/24,"Due Soon","Upcoming")))))))</f>
        <v/>
      </c>
      <c r="Y80" s="26">
        <f>IF($A80="","",IF($D80="Canceled","Canceled",IF($S80="","Pending",IFERROR(IF($S80&lt;$V80-'Settings'!$B$6/1440,"Early",IF($S80&lt;=$W80+'Settings'!$B$6/1440,"On Time","Late")),"Check Schedule"))))</f>
        <v/>
      </c>
      <c r="Z80" s="40">
        <f>IF(OR($A80="",$S80="",$W80=""),"",IFERROR(MAX(0,ROUND(($S80-$W80)*1440,0)),""))</f>
        <v/>
      </c>
      <c r="AA80" s="40">
        <f>IF($S80="","",IFERROR(MAX(0,ROUND((IF($T80&lt;&gt;"",$T80,'Settings'!$B$3)-$S80)*1440,0)),""))</f>
        <v/>
      </c>
      <c r="AB80" s="28">
        <f>IF($AA80="","",IFERROR(MAX(0,CEILING(MAX(0,$AA80-'Settings'!$B$7),'Settings'!$B$9)/60),""))</f>
        <v/>
      </c>
      <c r="AC80" s="29">
        <f>IF($AB80="","",IFERROR($AB80*'Settings'!$B$8,""))</f>
        <v/>
      </c>
      <c r="AD80" s="26">
        <f>IF($A80="","",IF(COUNTIF($A$5:$A$104,$A80)&gt;1,"Duplicate Appointment ID",IF(OR($B80="",$C80="",$D80="",$F80="",$G80="",$H80="",$I80="",$J80="",$K80="",$L80="",$M80=""),"Missing Required Field",IF($M80&lt;&gt;'Settings'!$B$4,"Time Zone Differs From Settings",IF(AND($T80&lt;&gt;"",$S80=""),"Departure Without Arrival",IF(AND($S80&lt;&gt;"",$T80&lt;&gt;"",$T80&lt;$S80),"Departure Before Arrival",IF(AND($D80="Arrived",$S80=""),"Arrived Status Missing Time",IF(AND($D80="Completed",$T80=""),"Completed Without Departure",IF(AND($T80&lt;&gt;"",$D80&lt;&gt;"Completed",$D80&lt;&gt;"Canceled"),"Update Status to Completed",IF(AND($S80&lt;&gt;"",$T80="",$D80&lt;&gt;"Arrived"),"Update Status to Arrived",IF(AND($Q80&lt;&gt;"",$Q80&lt;0),"Negative Miles",IF(AND($AA80&lt;&gt;"",$AA80&gt;'Settings'!$B$11),"Dwell Exceeds Expected Limit","OK"))))))))))))</f>
        <v/>
      </c>
      <c r="AE80" s="26">
        <f>IF(OR($A80="",$V80="",$D80="Completed",$D80="Canceled"),"",IFERROR(IF($V80&lt;='Settings'!$B$3+'Settings'!$B$10,$V80+ROW()/10000000,""),""))</f>
        <v/>
      </c>
    </row>
    <row r="81">
      <c r="A81" s="19" t="n"/>
      <c r="B81" s="19" t="n"/>
      <c r="C81" s="19" t="n"/>
      <c r="D81" s="19" t="n"/>
      <c r="E81" s="19" t="n"/>
      <c r="F81" s="19" t="n"/>
      <c r="G81" s="19" t="n"/>
      <c r="H81" s="19" t="n"/>
      <c r="I81" s="19" t="n"/>
      <c r="J81" s="20" t="n"/>
      <c r="K81" s="21" t="n"/>
      <c r="L81" s="21" t="n"/>
      <c r="M81" s="19" t="n"/>
      <c r="N81" s="19" t="n"/>
      <c r="O81" s="19" t="n"/>
      <c r="P81" s="19" t="n"/>
      <c r="Q81" s="22" t="n"/>
      <c r="R81" s="19" t="n"/>
      <c r="S81" s="23" t="n"/>
      <c r="T81" s="23" t="n"/>
      <c r="U81" s="24" t="n"/>
      <c r="V81" s="25">
        <f>IF(OR($J81="",$K81=""),"",IFERROR($J81+$K81,""))</f>
        <v/>
      </c>
      <c r="W81" s="25">
        <f>IF(OR($J81="",$K81="",$L81=""),"",IFERROR($J81+$L81+IF($L81&lt;$K81,1,0),""))</f>
        <v/>
      </c>
      <c r="X81" s="26">
        <f>IF($A81="","",IF($D81="Canceled","Canceled",IF(OR($D81="Completed",$T81&lt;&gt;""),"Completed",IF($S81&lt;&gt;"","At Stop",IF($V81="","Missing Schedule",IF($V81&lt;'Settings'!$B$3-'Settings'!$B$6/1440,"Late",IF($V81&lt;='Settings'!$B$3+'Settings'!$B$5/24,"Due Soon","Upcoming")))))))</f>
        <v/>
      </c>
      <c r="Y81" s="26">
        <f>IF($A81="","",IF($D81="Canceled","Canceled",IF($S81="","Pending",IFERROR(IF($S81&lt;$V81-'Settings'!$B$6/1440,"Early",IF($S81&lt;=$W81+'Settings'!$B$6/1440,"On Time","Late")),"Check Schedule"))))</f>
        <v/>
      </c>
      <c r="Z81" s="40">
        <f>IF(OR($A81="",$S81="",$W81=""),"",IFERROR(MAX(0,ROUND(($S81-$W81)*1440,0)),""))</f>
        <v/>
      </c>
      <c r="AA81" s="40">
        <f>IF($S81="","",IFERROR(MAX(0,ROUND((IF($T81&lt;&gt;"",$T81,'Settings'!$B$3)-$S81)*1440,0)),""))</f>
        <v/>
      </c>
      <c r="AB81" s="28">
        <f>IF($AA81="","",IFERROR(MAX(0,CEILING(MAX(0,$AA81-'Settings'!$B$7),'Settings'!$B$9)/60),""))</f>
        <v/>
      </c>
      <c r="AC81" s="29">
        <f>IF($AB81="","",IFERROR($AB81*'Settings'!$B$8,""))</f>
        <v/>
      </c>
      <c r="AD81" s="26">
        <f>IF($A81="","",IF(COUNTIF($A$5:$A$104,$A81)&gt;1,"Duplicate Appointment ID",IF(OR($B81="",$C81="",$D81="",$F81="",$G81="",$H81="",$I81="",$J81="",$K81="",$L81="",$M81=""),"Missing Required Field",IF($M81&lt;&gt;'Settings'!$B$4,"Time Zone Differs From Settings",IF(AND($T81&lt;&gt;"",$S81=""),"Departure Without Arrival",IF(AND($S81&lt;&gt;"",$T81&lt;&gt;"",$T81&lt;$S81),"Departure Before Arrival",IF(AND($D81="Arrived",$S81=""),"Arrived Status Missing Time",IF(AND($D81="Completed",$T81=""),"Completed Without Departure",IF(AND($T81&lt;&gt;"",$D81&lt;&gt;"Completed",$D81&lt;&gt;"Canceled"),"Update Status to Completed",IF(AND($S81&lt;&gt;"",$T81="",$D81&lt;&gt;"Arrived"),"Update Status to Arrived",IF(AND($Q81&lt;&gt;"",$Q81&lt;0),"Negative Miles",IF(AND($AA81&lt;&gt;"",$AA81&gt;'Settings'!$B$11),"Dwell Exceeds Expected Limit","OK"))))))))))))</f>
        <v/>
      </c>
      <c r="AE81" s="26">
        <f>IF(OR($A81="",$V81="",$D81="Completed",$D81="Canceled"),"",IFERROR(IF($V81&lt;='Settings'!$B$3+'Settings'!$B$10,$V81+ROW()/10000000,""),""))</f>
        <v/>
      </c>
    </row>
    <row r="82">
      <c r="A82" s="19" t="n"/>
      <c r="B82" s="19" t="n"/>
      <c r="C82" s="19" t="n"/>
      <c r="D82" s="19" t="n"/>
      <c r="E82" s="19" t="n"/>
      <c r="F82" s="19" t="n"/>
      <c r="G82" s="19" t="n"/>
      <c r="H82" s="19" t="n"/>
      <c r="I82" s="19" t="n"/>
      <c r="J82" s="20" t="n"/>
      <c r="K82" s="21" t="n"/>
      <c r="L82" s="21" t="n"/>
      <c r="M82" s="19" t="n"/>
      <c r="N82" s="19" t="n"/>
      <c r="O82" s="19" t="n"/>
      <c r="P82" s="19" t="n"/>
      <c r="Q82" s="22" t="n"/>
      <c r="R82" s="19" t="n"/>
      <c r="S82" s="23" t="n"/>
      <c r="T82" s="23" t="n"/>
      <c r="U82" s="24" t="n"/>
      <c r="V82" s="25">
        <f>IF(OR($J82="",$K82=""),"",IFERROR($J82+$K82,""))</f>
        <v/>
      </c>
      <c r="W82" s="25">
        <f>IF(OR($J82="",$K82="",$L82=""),"",IFERROR($J82+$L82+IF($L82&lt;$K82,1,0),""))</f>
        <v/>
      </c>
      <c r="X82" s="26">
        <f>IF($A82="","",IF($D82="Canceled","Canceled",IF(OR($D82="Completed",$T82&lt;&gt;""),"Completed",IF($S82&lt;&gt;"","At Stop",IF($V82="","Missing Schedule",IF($V82&lt;'Settings'!$B$3-'Settings'!$B$6/1440,"Late",IF($V82&lt;='Settings'!$B$3+'Settings'!$B$5/24,"Due Soon","Upcoming")))))))</f>
        <v/>
      </c>
      <c r="Y82" s="26">
        <f>IF($A82="","",IF($D82="Canceled","Canceled",IF($S82="","Pending",IFERROR(IF($S82&lt;$V82-'Settings'!$B$6/1440,"Early",IF($S82&lt;=$W82+'Settings'!$B$6/1440,"On Time","Late")),"Check Schedule"))))</f>
        <v/>
      </c>
      <c r="Z82" s="40">
        <f>IF(OR($A82="",$S82="",$W82=""),"",IFERROR(MAX(0,ROUND(($S82-$W82)*1440,0)),""))</f>
        <v/>
      </c>
      <c r="AA82" s="40">
        <f>IF($S82="","",IFERROR(MAX(0,ROUND((IF($T82&lt;&gt;"",$T82,'Settings'!$B$3)-$S82)*1440,0)),""))</f>
        <v/>
      </c>
      <c r="AB82" s="28">
        <f>IF($AA82="","",IFERROR(MAX(0,CEILING(MAX(0,$AA82-'Settings'!$B$7),'Settings'!$B$9)/60),""))</f>
        <v/>
      </c>
      <c r="AC82" s="29">
        <f>IF($AB82="","",IFERROR($AB82*'Settings'!$B$8,""))</f>
        <v/>
      </c>
      <c r="AD82" s="26">
        <f>IF($A82="","",IF(COUNTIF($A$5:$A$104,$A82)&gt;1,"Duplicate Appointment ID",IF(OR($B82="",$C82="",$D82="",$F82="",$G82="",$H82="",$I82="",$J82="",$K82="",$L82="",$M82=""),"Missing Required Field",IF($M82&lt;&gt;'Settings'!$B$4,"Time Zone Differs From Settings",IF(AND($T82&lt;&gt;"",$S82=""),"Departure Without Arrival",IF(AND($S82&lt;&gt;"",$T82&lt;&gt;"",$T82&lt;$S82),"Departure Before Arrival",IF(AND($D82="Arrived",$S82=""),"Arrived Status Missing Time",IF(AND($D82="Completed",$T82=""),"Completed Without Departure",IF(AND($T82&lt;&gt;"",$D82&lt;&gt;"Completed",$D82&lt;&gt;"Canceled"),"Update Status to Completed",IF(AND($S82&lt;&gt;"",$T82="",$D82&lt;&gt;"Arrived"),"Update Status to Arrived",IF(AND($Q82&lt;&gt;"",$Q82&lt;0),"Negative Miles",IF(AND($AA82&lt;&gt;"",$AA82&gt;'Settings'!$B$11),"Dwell Exceeds Expected Limit","OK"))))))))))))</f>
        <v/>
      </c>
      <c r="AE82" s="26">
        <f>IF(OR($A82="",$V82="",$D82="Completed",$D82="Canceled"),"",IFERROR(IF($V82&lt;='Settings'!$B$3+'Settings'!$B$10,$V82+ROW()/10000000,""),""))</f>
        <v/>
      </c>
    </row>
    <row r="83">
      <c r="A83" s="19" t="n"/>
      <c r="B83" s="19" t="n"/>
      <c r="C83" s="19" t="n"/>
      <c r="D83" s="19" t="n"/>
      <c r="E83" s="19" t="n"/>
      <c r="F83" s="19" t="n"/>
      <c r="G83" s="19" t="n"/>
      <c r="H83" s="19" t="n"/>
      <c r="I83" s="19" t="n"/>
      <c r="J83" s="20" t="n"/>
      <c r="K83" s="21" t="n"/>
      <c r="L83" s="21" t="n"/>
      <c r="M83" s="19" t="n"/>
      <c r="N83" s="19" t="n"/>
      <c r="O83" s="19" t="n"/>
      <c r="P83" s="19" t="n"/>
      <c r="Q83" s="22" t="n"/>
      <c r="R83" s="19" t="n"/>
      <c r="S83" s="23" t="n"/>
      <c r="T83" s="23" t="n"/>
      <c r="U83" s="24" t="n"/>
      <c r="V83" s="25">
        <f>IF(OR($J83="",$K83=""),"",IFERROR($J83+$K83,""))</f>
        <v/>
      </c>
      <c r="W83" s="25">
        <f>IF(OR($J83="",$K83="",$L83=""),"",IFERROR($J83+$L83+IF($L83&lt;$K83,1,0),""))</f>
        <v/>
      </c>
      <c r="X83" s="26">
        <f>IF($A83="","",IF($D83="Canceled","Canceled",IF(OR($D83="Completed",$T83&lt;&gt;""),"Completed",IF($S83&lt;&gt;"","At Stop",IF($V83="","Missing Schedule",IF($V83&lt;'Settings'!$B$3-'Settings'!$B$6/1440,"Late",IF($V83&lt;='Settings'!$B$3+'Settings'!$B$5/24,"Due Soon","Upcoming")))))))</f>
        <v/>
      </c>
      <c r="Y83" s="26">
        <f>IF($A83="","",IF($D83="Canceled","Canceled",IF($S83="","Pending",IFERROR(IF($S83&lt;$V83-'Settings'!$B$6/1440,"Early",IF($S83&lt;=$W83+'Settings'!$B$6/1440,"On Time","Late")),"Check Schedule"))))</f>
        <v/>
      </c>
      <c r="Z83" s="40">
        <f>IF(OR($A83="",$S83="",$W83=""),"",IFERROR(MAX(0,ROUND(($S83-$W83)*1440,0)),""))</f>
        <v/>
      </c>
      <c r="AA83" s="40">
        <f>IF($S83="","",IFERROR(MAX(0,ROUND((IF($T83&lt;&gt;"",$T83,'Settings'!$B$3)-$S83)*1440,0)),""))</f>
        <v/>
      </c>
      <c r="AB83" s="28">
        <f>IF($AA83="","",IFERROR(MAX(0,CEILING(MAX(0,$AA83-'Settings'!$B$7),'Settings'!$B$9)/60),""))</f>
        <v/>
      </c>
      <c r="AC83" s="29">
        <f>IF($AB83="","",IFERROR($AB83*'Settings'!$B$8,""))</f>
        <v/>
      </c>
      <c r="AD83" s="26">
        <f>IF($A83="","",IF(COUNTIF($A$5:$A$104,$A83)&gt;1,"Duplicate Appointment ID",IF(OR($B83="",$C83="",$D83="",$F83="",$G83="",$H83="",$I83="",$J83="",$K83="",$L83="",$M83=""),"Missing Required Field",IF($M83&lt;&gt;'Settings'!$B$4,"Time Zone Differs From Settings",IF(AND($T83&lt;&gt;"",$S83=""),"Departure Without Arrival",IF(AND($S83&lt;&gt;"",$T83&lt;&gt;"",$T83&lt;$S83),"Departure Before Arrival",IF(AND($D83="Arrived",$S83=""),"Arrived Status Missing Time",IF(AND($D83="Completed",$T83=""),"Completed Without Departure",IF(AND($T83&lt;&gt;"",$D83&lt;&gt;"Completed",$D83&lt;&gt;"Canceled"),"Update Status to Completed",IF(AND($S83&lt;&gt;"",$T83="",$D83&lt;&gt;"Arrived"),"Update Status to Arrived",IF(AND($Q83&lt;&gt;"",$Q83&lt;0),"Negative Miles",IF(AND($AA83&lt;&gt;"",$AA83&gt;'Settings'!$B$11),"Dwell Exceeds Expected Limit","OK"))))))))))))</f>
        <v/>
      </c>
      <c r="AE83" s="26">
        <f>IF(OR($A83="",$V83="",$D83="Completed",$D83="Canceled"),"",IFERROR(IF($V83&lt;='Settings'!$B$3+'Settings'!$B$10,$V83+ROW()/10000000,""),""))</f>
        <v/>
      </c>
    </row>
    <row r="84">
      <c r="A84" s="19" t="n"/>
      <c r="B84" s="19" t="n"/>
      <c r="C84" s="19" t="n"/>
      <c r="D84" s="19" t="n"/>
      <c r="E84" s="19" t="n"/>
      <c r="F84" s="19" t="n"/>
      <c r="G84" s="19" t="n"/>
      <c r="H84" s="19" t="n"/>
      <c r="I84" s="19" t="n"/>
      <c r="J84" s="20" t="n"/>
      <c r="K84" s="21" t="n"/>
      <c r="L84" s="21" t="n"/>
      <c r="M84" s="19" t="n"/>
      <c r="N84" s="19" t="n"/>
      <c r="O84" s="19" t="n"/>
      <c r="P84" s="19" t="n"/>
      <c r="Q84" s="22" t="n"/>
      <c r="R84" s="19" t="n"/>
      <c r="S84" s="23" t="n"/>
      <c r="T84" s="23" t="n"/>
      <c r="U84" s="24" t="n"/>
      <c r="V84" s="25">
        <f>IF(OR($J84="",$K84=""),"",IFERROR($J84+$K84,""))</f>
        <v/>
      </c>
      <c r="W84" s="25">
        <f>IF(OR($J84="",$K84="",$L84=""),"",IFERROR($J84+$L84+IF($L84&lt;$K84,1,0),""))</f>
        <v/>
      </c>
      <c r="X84" s="26">
        <f>IF($A84="","",IF($D84="Canceled","Canceled",IF(OR($D84="Completed",$T84&lt;&gt;""),"Completed",IF($S84&lt;&gt;"","At Stop",IF($V84="","Missing Schedule",IF($V84&lt;'Settings'!$B$3-'Settings'!$B$6/1440,"Late",IF($V84&lt;='Settings'!$B$3+'Settings'!$B$5/24,"Due Soon","Upcoming")))))))</f>
        <v/>
      </c>
      <c r="Y84" s="26">
        <f>IF($A84="","",IF($D84="Canceled","Canceled",IF($S84="","Pending",IFERROR(IF($S84&lt;$V84-'Settings'!$B$6/1440,"Early",IF($S84&lt;=$W84+'Settings'!$B$6/1440,"On Time","Late")),"Check Schedule"))))</f>
        <v/>
      </c>
      <c r="Z84" s="40">
        <f>IF(OR($A84="",$S84="",$W84=""),"",IFERROR(MAX(0,ROUND(($S84-$W84)*1440,0)),""))</f>
        <v/>
      </c>
      <c r="AA84" s="40">
        <f>IF($S84="","",IFERROR(MAX(0,ROUND((IF($T84&lt;&gt;"",$T84,'Settings'!$B$3)-$S84)*1440,0)),""))</f>
        <v/>
      </c>
      <c r="AB84" s="28">
        <f>IF($AA84="","",IFERROR(MAX(0,CEILING(MAX(0,$AA84-'Settings'!$B$7),'Settings'!$B$9)/60),""))</f>
        <v/>
      </c>
      <c r="AC84" s="29">
        <f>IF($AB84="","",IFERROR($AB84*'Settings'!$B$8,""))</f>
        <v/>
      </c>
      <c r="AD84" s="26">
        <f>IF($A84="","",IF(COUNTIF($A$5:$A$104,$A84)&gt;1,"Duplicate Appointment ID",IF(OR($B84="",$C84="",$D84="",$F84="",$G84="",$H84="",$I84="",$J84="",$K84="",$L84="",$M84=""),"Missing Required Field",IF($M84&lt;&gt;'Settings'!$B$4,"Time Zone Differs From Settings",IF(AND($T84&lt;&gt;"",$S84=""),"Departure Without Arrival",IF(AND($S84&lt;&gt;"",$T84&lt;&gt;"",$T84&lt;$S84),"Departure Before Arrival",IF(AND($D84="Arrived",$S84=""),"Arrived Status Missing Time",IF(AND($D84="Completed",$T84=""),"Completed Without Departure",IF(AND($T84&lt;&gt;"",$D84&lt;&gt;"Completed",$D84&lt;&gt;"Canceled"),"Update Status to Completed",IF(AND($S84&lt;&gt;"",$T84="",$D84&lt;&gt;"Arrived"),"Update Status to Arrived",IF(AND($Q84&lt;&gt;"",$Q84&lt;0),"Negative Miles",IF(AND($AA84&lt;&gt;"",$AA84&gt;'Settings'!$B$11),"Dwell Exceeds Expected Limit","OK"))))))))))))</f>
        <v/>
      </c>
      <c r="AE84" s="26">
        <f>IF(OR($A84="",$V84="",$D84="Completed",$D84="Canceled"),"",IFERROR(IF($V84&lt;='Settings'!$B$3+'Settings'!$B$10,$V84+ROW()/10000000,""),""))</f>
        <v/>
      </c>
    </row>
    <row r="85">
      <c r="A85" s="19" t="n"/>
      <c r="B85" s="19" t="n"/>
      <c r="C85" s="19" t="n"/>
      <c r="D85" s="19" t="n"/>
      <c r="E85" s="19" t="n"/>
      <c r="F85" s="19" t="n"/>
      <c r="G85" s="19" t="n"/>
      <c r="H85" s="19" t="n"/>
      <c r="I85" s="19" t="n"/>
      <c r="J85" s="20" t="n"/>
      <c r="K85" s="21" t="n"/>
      <c r="L85" s="21" t="n"/>
      <c r="M85" s="19" t="n"/>
      <c r="N85" s="19" t="n"/>
      <c r="O85" s="19" t="n"/>
      <c r="P85" s="19" t="n"/>
      <c r="Q85" s="22" t="n"/>
      <c r="R85" s="19" t="n"/>
      <c r="S85" s="23" t="n"/>
      <c r="T85" s="23" t="n"/>
      <c r="U85" s="24" t="n"/>
      <c r="V85" s="25">
        <f>IF(OR($J85="",$K85=""),"",IFERROR($J85+$K85,""))</f>
        <v/>
      </c>
      <c r="W85" s="25">
        <f>IF(OR($J85="",$K85="",$L85=""),"",IFERROR($J85+$L85+IF($L85&lt;$K85,1,0),""))</f>
        <v/>
      </c>
      <c r="X85" s="26">
        <f>IF($A85="","",IF($D85="Canceled","Canceled",IF(OR($D85="Completed",$T85&lt;&gt;""),"Completed",IF($S85&lt;&gt;"","At Stop",IF($V85="","Missing Schedule",IF($V85&lt;'Settings'!$B$3-'Settings'!$B$6/1440,"Late",IF($V85&lt;='Settings'!$B$3+'Settings'!$B$5/24,"Due Soon","Upcoming")))))))</f>
        <v/>
      </c>
      <c r="Y85" s="26">
        <f>IF($A85="","",IF($D85="Canceled","Canceled",IF($S85="","Pending",IFERROR(IF($S85&lt;$V85-'Settings'!$B$6/1440,"Early",IF($S85&lt;=$W85+'Settings'!$B$6/1440,"On Time","Late")),"Check Schedule"))))</f>
        <v/>
      </c>
      <c r="Z85" s="40">
        <f>IF(OR($A85="",$S85="",$W85=""),"",IFERROR(MAX(0,ROUND(($S85-$W85)*1440,0)),""))</f>
        <v/>
      </c>
      <c r="AA85" s="40">
        <f>IF($S85="","",IFERROR(MAX(0,ROUND((IF($T85&lt;&gt;"",$T85,'Settings'!$B$3)-$S85)*1440,0)),""))</f>
        <v/>
      </c>
      <c r="AB85" s="28">
        <f>IF($AA85="","",IFERROR(MAX(0,CEILING(MAX(0,$AA85-'Settings'!$B$7),'Settings'!$B$9)/60),""))</f>
        <v/>
      </c>
      <c r="AC85" s="29">
        <f>IF($AB85="","",IFERROR($AB85*'Settings'!$B$8,""))</f>
        <v/>
      </c>
      <c r="AD85" s="26">
        <f>IF($A85="","",IF(COUNTIF($A$5:$A$104,$A85)&gt;1,"Duplicate Appointment ID",IF(OR($B85="",$C85="",$D85="",$F85="",$G85="",$H85="",$I85="",$J85="",$K85="",$L85="",$M85=""),"Missing Required Field",IF($M85&lt;&gt;'Settings'!$B$4,"Time Zone Differs From Settings",IF(AND($T85&lt;&gt;"",$S85=""),"Departure Without Arrival",IF(AND($S85&lt;&gt;"",$T85&lt;&gt;"",$T85&lt;$S85),"Departure Before Arrival",IF(AND($D85="Arrived",$S85=""),"Arrived Status Missing Time",IF(AND($D85="Completed",$T85=""),"Completed Without Departure",IF(AND($T85&lt;&gt;"",$D85&lt;&gt;"Completed",$D85&lt;&gt;"Canceled"),"Update Status to Completed",IF(AND($S85&lt;&gt;"",$T85="",$D85&lt;&gt;"Arrived"),"Update Status to Arrived",IF(AND($Q85&lt;&gt;"",$Q85&lt;0),"Negative Miles",IF(AND($AA85&lt;&gt;"",$AA85&gt;'Settings'!$B$11),"Dwell Exceeds Expected Limit","OK"))))))))))))</f>
        <v/>
      </c>
      <c r="AE85" s="26">
        <f>IF(OR($A85="",$V85="",$D85="Completed",$D85="Canceled"),"",IFERROR(IF($V85&lt;='Settings'!$B$3+'Settings'!$B$10,$V85+ROW()/10000000,""),""))</f>
        <v/>
      </c>
    </row>
    <row r="86">
      <c r="A86" s="19" t="n"/>
      <c r="B86" s="19" t="n"/>
      <c r="C86" s="19" t="n"/>
      <c r="D86" s="19" t="n"/>
      <c r="E86" s="19" t="n"/>
      <c r="F86" s="19" t="n"/>
      <c r="G86" s="19" t="n"/>
      <c r="H86" s="19" t="n"/>
      <c r="I86" s="19" t="n"/>
      <c r="J86" s="20" t="n"/>
      <c r="K86" s="21" t="n"/>
      <c r="L86" s="21" t="n"/>
      <c r="M86" s="19" t="n"/>
      <c r="N86" s="19" t="n"/>
      <c r="O86" s="19" t="n"/>
      <c r="P86" s="19" t="n"/>
      <c r="Q86" s="22" t="n"/>
      <c r="R86" s="19" t="n"/>
      <c r="S86" s="23" t="n"/>
      <c r="T86" s="23" t="n"/>
      <c r="U86" s="24" t="n"/>
      <c r="V86" s="25">
        <f>IF(OR($J86="",$K86=""),"",IFERROR($J86+$K86,""))</f>
        <v/>
      </c>
      <c r="W86" s="25">
        <f>IF(OR($J86="",$K86="",$L86=""),"",IFERROR($J86+$L86+IF($L86&lt;$K86,1,0),""))</f>
        <v/>
      </c>
      <c r="X86" s="26">
        <f>IF($A86="","",IF($D86="Canceled","Canceled",IF(OR($D86="Completed",$T86&lt;&gt;""),"Completed",IF($S86&lt;&gt;"","At Stop",IF($V86="","Missing Schedule",IF($V86&lt;'Settings'!$B$3-'Settings'!$B$6/1440,"Late",IF($V86&lt;='Settings'!$B$3+'Settings'!$B$5/24,"Due Soon","Upcoming")))))))</f>
        <v/>
      </c>
      <c r="Y86" s="26">
        <f>IF($A86="","",IF($D86="Canceled","Canceled",IF($S86="","Pending",IFERROR(IF($S86&lt;$V86-'Settings'!$B$6/1440,"Early",IF($S86&lt;=$W86+'Settings'!$B$6/1440,"On Time","Late")),"Check Schedule"))))</f>
        <v/>
      </c>
      <c r="Z86" s="40">
        <f>IF(OR($A86="",$S86="",$W86=""),"",IFERROR(MAX(0,ROUND(($S86-$W86)*1440,0)),""))</f>
        <v/>
      </c>
      <c r="AA86" s="40">
        <f>IF($S86="","",IFERROR(MAX(0,ROUND((IF($T86&lt;&gt;"",$T86,'Settings'!$B$3)-$S86)*1440,0)),""))</f>
        <v/>
      </c>
      <c r="AB86" s="28">
        <f>IF($AA86="","",IFERROR(MAX(0,CEILING(MAX(0,$AA86-'Settings'!$B$7),'Settings'!$B$9)/60),""))</f>
        <v/>
      </c>
      <c r="AC86" s="29">
        <f>IF($AB86="","",IFERROR($AB86*'Settings'!$B$8,""))</f>
        <v/>
      </c>
      <c r="AD86" s="26">
        <f>IF($A86="","",IF(COUNTIF($A$5:$A$104,$A86)&gt;1,"Duplicate Appointment ID",IF(OR($B86="",$C86="",$D86="",$F86="",$G86="",$H86="",$I86="",$J86="",$K86="",$L86="",$M86=""),"Missing Required Field",IF($M86&lt;&gt;'Settings'!$B$4,"Time Zone Differs From Settings",IF(AND($T86&lt;&gt;"",$S86=""),"Departure Without Arrival",IF(AND($S86&lt;&gt;"",$T86&lt;&gt;"",$T86&lt;$S86),"Departure Before Arrival",IF(AND($D86="Arrived",$S86=""),"Arrived Status Missing Time",IF(AND($D86="Completed",$T86=""),"Completed Without Departure",IF(AND($T86&lt;&gt;"",$D86&lt;&gt;"Completed",$D86&lt;&gt;"Canceled"),"Update Status to Completed",IF(AND($S86&lt;&gt;"",$T86="",$D86&lt;&gt;"Arrived"),"Update Status to Arrived",IF(AND($Q86&lt;&gt;"",$Q86&lt;0),"Negative Miles",IF(AND($AA86&lt;&gt;"",$AA86&gt;'Settings'!$B$11),"Dwell Exceeds Expected Limit","OK"))))))))))))</f>
        <v/>
      </c>
      <c r="AE86" s="26">
        <f>IF(OR($A86="",$V86="",$D86="Completed",$D86="Canceled"),"",IFERROR(IF($V86&lt;='Settings'!$B$3+'Settings'!$B$10,$V86+ROW()/10000000,""),""))</f>
        <v/>
      </c>
    </row>
    <row r="87">
      <c r="A87" s="19" t="n"/>
      <c r="B87" s="19" t="n"/>
      <c r="C87" s="19" t="n"/>
      <c r="D87" s="19" t="n"/>
      <c r="E87" s="19" t="n"/>
      <c r="F87" s="19" t="n"/>
      <c r="G87" s="19" t="n"/>
      <c r="H87" s="19" t="n"/>
      <c r="I87" s="19" t="n"/>
      <c r="J87" s="20" t="n"/>
      <c r="K87" s="21" t="n"/>
      <c r="L87" s="21" t="n"/>
      <c r="M87" s="19" t="n"/>
      <c r="N87" s="19" t="n"/>
      <c r="O87" s="19" t="n"/>
      <c r="P87" s="19" t="n"/>
      <c r="Q87" s="22" t="n"/>
      <c r="R87" s="19" t="n"/>
      <c r="S87" s="23" t="n"/>
      <c r="T87" s="23" t="n"/>
      <c r="U87" s="24" t="n"/>
      <c r="V87" s="25">
        <f>IF(OR($J87="",$K87=""),"",IFERROR($J87+$K87,""))</f>
        <v/>
      </c>
      <c r="W87" s="25">
        <f>IF(OR($J87="",$K87="",$L87=""),"",IFERROR($J87+$L87+IF($L87&lt;$K87,1,0),""))</f>
        <v/>
      </c>
      <c r="X87" s="26">
        <f>IF($A87="","",IF($D87="Canceled","Canceled",IF(OR($D87="Completed",$T87&lt;&gt;""),"Completed",IF($S87&lt;&gt;"","At Stop",IF($V87="","Missing Schedule",IF($V87&lt;'Settings'!$B$3-'Settings'!$B$6/1440,"Late",IF($V87&lt;='Settings'!$B$3+'Settings'!$B$5/24,"Due Soon","Upcoming")))))))</f>
        <v/>
      </c>
      <c r="Y87" s="26">
        <f>IF($A87="","",IF($D87="Canceled","Canceled",IF($S87="","Pending",IFERROR(IF($S87&lt;$V87-'Settings'!$B$6/1440,"Early",IF($S87&lt;=$W87+'Settings'!$B$6/1440,"On Time","Late")),"Check Schedule"))))</f>
        <v/>
      </c>
      <c r="Z87" s="40">
        <f>IF(OR($A87="",$S87="",$W87=""),"",IFERROR(MAX(0,ROUND(($S87-$W87)*1440,0)),""))</f>
        <v/>
      </c>
      <c r="AA87" s="40">
        <f>IF($S87="","",IFERROR(MAX(0,ROUND((IF($T87&lt;&gt;"",$T87,'Settings'!$B$3)-$S87)*1440,0)),""))</f>
        <v/>
      </c>
      <c r="AB87" s="28">
        <f>IF($AA87="","",IFERROR(MAX(0,CEILING(MAX(0,$AA87-'Settings'!$B$7),'Settings'!$B$9)/60),""))</f>
        <v/>
      </c>
      <c r="AC87" s="29">
        <f>IF($AB87="","",IFERROR($AB87*'Settings'!$B$8,""))</f>
        <v/>
      </c>
      <c r="AD87" s="26">
        <f>IF($A87="","",IF(COUNTIF($A$5:$A$104,$A87)&gt;1,"Duplicate Appointment ID",IF(OR($B87="",$C87="",$D87="",$F87="",$G87="",$H87="",$I87="",$J87="",$K87="",$L87="",$M87=""),"Missing Required Field",IF($M87&lt;&gt;'Settings'!$B$4,"Time Zone Differs From Settings",IF(AND($T87&lt;&gt;"",$S87=""),"Departure Without Arrival",IF(AND($S87&lt;&gt;"",$T87&lt;&gt;"",$T87&lt;$S87),"Departure Before Arrival",IF(AND($D87="Arrived",$S87=""),"Arrived Status Missing Time",IF(AND($D87="Completed",$T87=""),"Completed Without Departure",IF(AND($T87&lt;&gt;"",$D87&lt;&gt;"Completed",$D87&lt;&gt;"Canceled"),"Update Status to Completed",IF(AND($S87&lt;&gt;"",$T87="",$D87&lt;&gt;"Arrived"),"Update Status to Arrived",IF(AND($Q87&lt;&gt;"",$Q87&lt;0),"Negative Miles",IF(AND($AA87&lt;&gt;"",$AA87&gt;'Settings'!$B$11),"Dwell Exceeds Expected Limit","OK"))))))))))))</f>
        <v/>
      </c>
      <c r="AE87" s="26">
        <f>IF(OR($A87="",$V87="",$D87="Completed",$D87="Canceled"),"",IFERROR(IF($V87&lt;='Settings'!$B$3+'Settings'!$B$10,$V87+ROW()/10000000,""),""))</f>
        <v/>
      </c>
    </row>
    <row r="88">
      <c r="A88" s="19" t="n"/>
      <c r="B88" s="19" t="n"/>
      <c r="C88" s="19" t="n"/>
      <c r="D88" s="19" t="n"/>
      <c r="E88" s="19" t="n"/>
      <c r="F88" s="19" t="n"/>
      <c r="G88" s="19" t="n"/>
      <c r="H88" s="19" t="n"/>
      <c r="I88" s="19" t="n"/>
      <c r="J88" s="20" t="n"/>
      <c r="K88" s="21" t="n"/>
      <c r="L88" s="21" t="n"/>
      <c r="M88" s="19" t="n"/>
      <c r="N88" s="19" t="n"/>
      <c r="O88" s="19" t="n"/>
      <c r="P88" s="19" t="n"/>
      <c r="Q88" s="22" t="n"/>
      <c r="R88" s="19" t="n"/>
      <c r="S88" s="23" t="n"/>
      <c r="T88" s="23" t="n"/>
      <c r="U88" s="24" t="n"/>
      <c r="V88" s="25">
        <f>IF(OR($J88="",$K88=""),"",IFERROR($J88+$K88,""))</f>
        <v/>
      </c>
      <c r="W88" s="25">
        <f>IF(OR($J88="",$K88="",$L88=""),"",IFERROR($J88+$L88+IF($L88&lt;$K88,1,0),""))</f>
        <v/>
      </c>
      <c r="X88" s="26">
        <f>IF($A88="","",IF($D88="Canceled","Canceled",IF(OR($D88="Completed",$T88&lt;&gt;""),"Completed",IF($S88&lt;&gt;"","At Stop",IF($V88="","Missing Schedule",IF($V88&lt;'Settings'!$B$3-'Settings'!$B$6/1440,"Late",IF($V88&lt;='Settings'!$B$3+'Settings'!$B$5/24,"Due Soon","Upcoming")))))))</f>
        <v/>
      </c>
      <c r="Y88" s="26">
        <f>IF($A88="","",IF($D88="Canceled","Canceled",IF($S88="","Pending",IFERROR(IF($S88&lt;$V88-'Settings'!$B$6/1440,"Early",IF($S88&lt;=$W88+'Settings'!$B$6/1440,"On Time","Late")),"Check Schedule"))))</f>
        <v/>
      </c>
      <c r="Z88" s="40">
        <f>IF(OR($A88="",$S88="",$W88=""),"",IFERROR(MAX(0,ROUND(($S88-$W88)*1440,0)),""))</f>
        <v/>
      </c>
      <c r="AA88" s="40">
        <f>IF($S88="","",IFERROR(MAX(0,ROUND((IF($T88&lt;&gt;"",$T88,'Settings'!$B$3)-$S88)*1440,0)),""))</f>
        <v/>
      </c>
      <c r="AB88" s="28">
        <f>IF($AA88="","",IFERROR(MAX(0,CEILING(MAX(0,$AA88-'Settings'!$B$7),'Settings'!$B$9)/60),""))</f>
        <v/>
      </c>
      <c r="AC88" s="29">
        <f>IF($AB88="","",IFERROR($AB88*'Settings'!$B$8,""))</f>
        <v/>
      </c>
      <c r="AD88" s="26">
        <f>IF($A88="","",IF(COUNTIF($A$5:$A$104,$A88)&gt;1,"Duplicate Appointment ID",IF(OR($B88="",$C88="",$D88="",$F88="",$G88="",$H88="",$I88="",$J88="",$K88="",$L88="",$M88=""),"Missing Required Field",IF($M88&lt;&gt;'Settings'!$B$4,"Time Zone Differs From Settings",IF(AND($T88&lt;&gt;"",$S88=""),"Departure Without Arrival",IF(AND($S88&lt;&gt;"",$T88&lt;&gt;"",$T88&lt;$S88),"Departure Before Arrival",IF(AND($D88="Arrived",$S88=""),"Arrived Status Missing Time",IF(AND($D88="Completed",$T88=""),"Completed Without Departure",IF(AND($T88&lt;&gt;"",$D88&lt;&gt;"Completed",$D88&lt;&gt;"Canceled"),"Update Status to Completed",IF(AND($S88&lt;&gt;"",$T88="",$D88&lt;&gt;"Arrived"),"Update Status to Arrived",IF(AND($Q88&lt;&gt;"",$Q88&lt;0),"Negative Miles",IF(AND($AA88&lt;&gt;"",$AA88&gt;'Settings'!$B$11),"Dwell Exceeds Expected Limit","OK"))))))))))))</f>
        <v/>
      </c>
      <c r="AE88" s="26">
        <f>IF(OR($A88="",$V88="",$D88="Completed",$D88="Canceled"),"",IFERROR(IF($V88&lt;='Settings'!$B$3+'Settings'!$B$10,$V88+ROW()/10000000,""),""))</f>
        <v/>
      </c>
    </row>
    <row r="89">
      <c r="A89" s="19" t="n"/>
      <c r="B89" s="19" t="n"/>
      <c r="C89" s="19" t="n"/>
      <c r="D89" s="19" t="n"/>
      <c r="E89" s="19" t="n"/>
      <c r="F89" s="19" t="n"/>
      <c r="G89" s="19" t="n"/>
      <c r="H89" s="19" t="n"/>
      <c r="I89" s="19" t="n"/>
      <c r="J89" s="20" t="n"/>
      <c r="K89" s="21" t="n"/>
      <c r="L89" s="21" t="n"/>
      <c r="M89" s="19" t="n"/>
      <c r="N89" s="19" t="n"/>
      <c r="O89" s="19" t="n"/>
      <c r="P89" s="19" t="n"/>
      <c r="Q89" s="22" t="n"/>
      <c r="R89" s="19" t="n"/>
      <c r="S89" s="23" t="n"/>
      <c r="T89" s="23" t="n"/>
      <c r="U89" s="24" t="n"/>
      <c r="V89" s="25">
        <f>IF(OR($J89="",$K89=""),"",IFERROR($J89+$K89,""))</f>
        <v/>
      </c>
      <c r="W89" s="25">
        <f>IF(OR($J89="",$K89="",$L89=""),"",IFERROR($J89+$L89+IF($L89&lt;$K89,1,0),""))</f>
        <v/>
      </c>
      <c r="X89" s="26">
        <f>IF($A89="","",IF($D89="Canceled","Canceled",IF(OR($D89="Completed",$T89&lt;&gt;""),"Completed",IF($S89&lt;&gt;"","At Stop",IF($V89="","Missing Schedule",IF($V89&lt;'Settings'!$B$3-'Settings'!$B$6/1440,"Late",IF($V89&lt;='Settings'!$B$3+'Settings'!$B$5/24,"Due Soon","Upcoming")))))))</f>
        <v/>
      </c>
      <c r="Y89" s="26">
        <f>IF($A89="","",IF($D89="Canceled","Canceled",IF($S89="","Pending",IFERROR(IF($S89&lt;$V89-'Settings'!$B$6/1440,"Early",IF($S89&lt;=$W89+'Settings'!$B$6/1440,"On Time","Late")),"Check Schedule"))))</f>
        <v/>
      </c>
      <c r="Z89" s="40">
        <f>IF(OR($A89="",$S89="",$W89=""),"",IFERROR(MAX(0,ROUND(($S89-$W89)*1440,0)),""))</f>
        <v/>
      </c>
      <c r="AA89" s="40">
        <f>IF($S89="","",IFERROR(MAX(0,ROUND((IF($T89&lt;&gt;"",$T89,'Settings'!$B$3)-$S89)*1440,0)),""))</f>
        <v/>
      </c>
      <c r="AB89" s="28">
        <f>IF($AA89="","",IFERROR(MAX(0,CEILING(MAX(0,$AA89-'Settings'!$B$7),'Settings'!$B$9)/60),""))</f>
        <v/>
      </c>
      <c r="AC89" s="29">
        <f>IF($AB89="","",IFERROR($AB89*'Settings'!$B$8,""))</f>
        <v/>
      </c>
      <c r="AD89" s="26">
        <f>IF($A89="","",IF(COUNTIF($A$5:$A$104,$A89)&gt;1,"Duplicate Appointment ID",IF(OR($B89="",$C89="",$D89="",$F89="",$G89="",$H89="",$I89="",$J89="",$K89="",$L89="",$M89=""),"Missing Required Field",IF($M89&lt;&gt;'Settings'!$B$4,"Time Zone Differs From Settings",IF(AND($T89&lt;&gt;"",$S89=""),"Departure Without Arrival",IF(AND($S89&lt;&gt;"",$T89&lt;&gt;"",$T89&lt;$S89),"Departure Before Arrival",IF(AND($D89="Arrived",$S89=""),"Arrived Status Missing Time",IF(AND($D89="Completed",$T89=""),"Completed Without Departure",IF(AND($T89&lt;&gt;"",$D89&lt;&gt;"Completed",$D89&lt;&gt;"Canceled"),"Update Status to Completed",IF(AND($S89&lt;&gt;"",$T89="",$D89&lt;&gt;"Arrived"),"Update Status to Arrived",IF(AND($Q89&lt;&gt;"",$Q89&lt;0),"Negative Miles",IF(AND($AA89&lt;&gt;"",$AA89&gt;'Settings'!$B$11),"Dwell Exceeds Expected Limit","OK"))))))))))))</f>
        <v/>
      </c>
      <c r="AE89" s="26">
        <f>IF(OR($A89="",$V89="",$D89="Completed",$D89="Canceled"),"",IFERROR(IF($V89&lt;='Settings'!$B$3+'Settings'!$B$10,$V89+ROW()/10000000,""),""))</f>
        <v/>
      </c>
    </row>
    <row r="90">
      <c r="A90" s="19" t="n"/>
      <c r="B90" s="19" t="n"/>
      <c r="C90" s="19" t="n"/>
      <c r="D90" s="19" t="n"/>
      <c r="E90" s="19" t="n"/>
      <c r="F90" s="19" t="n"/>
      <c r="G90" s="19" t="n"/>
      <c r="H90" s="19" t="n"/>
      <c r="I90" s="19" t="n"/>
      <c r="J90" s="20" t="n"/>
      <c r="K90" s="21" t="n"/>
      <c r="L90" s="21" t="n"/>
      <c r="M90" s="19" t="n"/>
      <c r="N90" s="19" t="n"/>
      <c r="O90" s="19" t="n"/>
      <c r="P90" s="19" t="n"/>
      <c r="Q90" s="22" t="n"/>
      <c r="R90" s="19" t="n"/>
      <c r="S90" s="23" t="n"/>
      <c r="T90" s="23" t="n"/>
      <c r="U90" s="24" t="n"/>
      <c r="V90" s="25">
        <f>IF(OR($J90="",$K90=""),"",IFERROR($J90+$K90,""))</f>
        <v/>
      </c>
      <c r="W90" s="25">
        <f>IF(OR($J90="",$K90="",$L90=""),"",IFERROR($J90+$L90+IF($L90&lt;$K90,1,0),""))</f>
        <v/>
      </c>
      <c r="X90" s="26">
        <f>IF($A90="","",IF($D90="Canceled","Canceled",IF(OR($D90="Completed",$T90&lt;&gt;""),"Completed",IF($S90&lt;&gt;"","At Stop",IF($V90="","Missing Schedule",IF($V90&lt;'Settings'!$B$3-'Settings'!$B$6/1440,"Late",IF($V90&lt;='Settings'!$B$3+'Settings'!$B$5/24,"Due Soon","Upcoming")))))))</f>
        <v/>
      </c>
      <c r="Y90" s="26">
        <f>IF($A90="","",IF($D90="Canceled","Canceled",IF($S90="","Pending",IFERROR(IF($S90&lt;$V90-'Settings'!$B$6/1440,"Early",IF($S90&lt;=$W90+'Settings'!$B$6/1440,"On Time","Late")),"Check Schedule"))))</f>
        <v/>
      </c>
      <c r="Z90" s="40">
        <f>IF(OR($A90="",$S90="",$W90=""),"",IFERROR(MAX(0,ROUND(($S90-$W90)*1440,0)),""))</f>
        <v/>
      </c>
      <c r="AA90" s="40">
        <f>IF($S90="","",IFERROR(MAX(0,ROUND((IF($T90&lt;&gt;"",$T90,'Settings'!$B$3)-$S90)*1440,0)),""))</f>
        <v/>
      </c>
      <c r="AB90" s="28">
        <f>IF($AA90="","",IFERROR(MAX(0,CEILING(MAX(0,$AA90-'Settings'!$B$7),'Settings'!$B$9)/60),""))</f>
        <v/>
      </c>
      <c r="AC90" s="29">
        <f>IF($AB90="","",IFERROR($AB90*'Settings'!$B$8,""))</f>
        <v/>
      </c>
      <c r="AD90" s="26">
        <f>IF($A90="","",IF(COUNTIF($A$5:$A$104,$A90)&gt;1,"Duplicate Appointment ID",IF(OR($B90="",$C90="",$D90="",$F90="",$G90="",$H90="",$I90="",$J90="",$K90="",$L90="",$M90=""),"Missing Required Field",IF($M90&lt;&gt;'Settings'!$B$4,"Time Zone Differs From Settings",IF(AND($T90&lt;&gt;"",$S90=""),"Departure Without Arrival",IF(AND($S90&lt;&gt;"",$T90&lt;&gt;"",$T90&lt;$S90),"Departure Before Arrival",IF(AND($D90="Arrived",$S90=""),"Arrived Status Missing Time",IF(AND($D90="Completed",$T90=""),"Completed Without Departure",IF(AND($T90&lt;&gt;"",$D90&lt;&gt;"Completed",$D90&lt;&gt;"Canceled"),"Update Status to Completed",IF(AND($S90&lt;&gt;"",$T90="",$D90&lt;&gt;"Arrived"),"Update Status to Arrived",IF(AND($Q90&lt;&gt;"",$Q90&lt;0),"Negative Miles",IF(AND($AA90&lt;&gt;"",$AA90&gt;'Settings'!$B$11),"Dwell Exceeds Expected Limit","OK"))))))))))))</f>
        <v/>
      </c>
      <c r="AE90" s="26">
        <f>IF(OR($A90="",$V90="",$D90="Completed",$D90="Canceled"),"",IFERROR(IF($V90&lt;='Settings'!$B$3+'Settings'!$B$10,$V90+ROW()/10000000,""),""))</f>
        <v/>
      </c>
    </row>
    <row r="91">
      <c r="A91" s="19" t="n"/>
      <c r="B91" s="19" t="n"/>
      <c r="C91" s="19" t="n"/>
      <c r="D91" s="19" t="n"/>
      <c r="E91" s="19" t="n"/>
      <c r="F91" s="19" t="n"/>
      <c r="G91" s="19" t="n"/>
      <c r="H91" s="19" t="n"/>
      <c r="I91" s="19" t="n"/>
      <c r="J91" s="20" t="n"/>
      <c r="K91" s="21" t="n"/>
      <c r="L91" s="21" t="n"/>
      <c r="M91" s="19" t="n"/>
      <c r="N91" s="19" t="n"/>
      <c r="O91" s="19" t="n"/>
      <c r="P91" s="19" t="n"/>
      <c r="Q91" s="22" t="n"/>
      <c r="R91" s="19" t="n"/>
      <c r="S91" s="23" t="n"/>
      <c r="T91" s="23" t="n"/>
      <c r="U91" s="24" t="n"/>
      <c r="V91" s="25">
        <f>IF(OR($J91="",$K91=""),"",IFERROR($J91+$K91,""))</f>
        <v/>
      </c>
      <c r="W91" s="25">
        <f>IF(OR($J91="",$K91="",$L91=""),"",IFERROR($J91+$L91+IF($L91&lt;$K91,1,0),""))</f>
        <v/>
      </c>
      <c r="X91" s="26">
        <f>IF($A91="","",IF($D91="Canceled","Canceled",IF(OR($D91="Completed",$T91&lt;&gt;""),"Completed",IF($S91&lt;&gt;"","At Stop",IF($V91="","Missing Schedule",IF($V91&lt;'Settings'!$B$3-'Settings'!$B$6/1440,"Late",IF($V91&lt;='Settings'!$B$3+'Settings'!$B$5/24,"Due Soon","Upcoming")))))))</f>
        <v/>
      </c>
      <c r="Y91" s="26">
        <f>IF($A91="","",IF($D91="Canceled","Canceled",IF($S91="","Pending",IFERROR(IF($S91&lt;$V91-'Settings'!$B$6/1440,"Early",IF($S91&lt;=$W91+'Settings'!$B$6/1440,"On Time","Late")),"Check Schedule"))))</f>
        <v/>
      </c>
      <c r="Z91" s="40">
        <f>IF(OR($A91="",$S91="",$W91=""),"",IFERROR(MAX(0,ROUND(($S91-$W91)*1440,0)),""))</f>
        <v/>
      </c>
      <c r="AA91" s="40">
        <f>IF($S91="","",IFERROR(MAX(0,ROUND((IF($T91&lt;&gt;"",$T91,'Settings'!$B$3)-$S91)*1440,0)),""))</f>
        <v/>
      </c>
      <c r="AB91" s="28">
        <f>IF($AA91="","",IFERROR(MAX(0,CEILING(MAX(0,$AA91-'Settings'!$B$7),'Settings'!$B$9)/60),""))</f>
        <v/>
      </c>
      <c r="AC91" s="29">
        <f>IF($AB91="","",IFERROR($AB91*'Settings'!$B$8,""))</f>
        <v/>
      </c>
      <c r="AD91" s="26">
        <f>IF($A91="","",IF(COUNTIF($A$5:$A$104,$A91)&gt;1,"Duplicate Appointment ID",IF(OR($B91="",$C91="",$D91="",$F91="",$G91="",$H91="",$I91="",$J91="",$K91="",$L91="",$M91=""),"Missing Required Field",IF($M91&lt;&gt;'Settings'!$B$4,"Time Zone Differs From Settings",IF(AND($T91&lt;&gt;"",$S91=""),"Departure Without Arrival",IF(AND($S91&lt;&gt;"",$T91&lt;&gt;"",$T91&lt;$S91),"Departure Before Arrival",IF(AND($D91="Arrived",$S91=""),"Arrived Status Missing Time",IF(AND($D91="Completed",$T91=""),"Completed Without Departure",IF(AND($T91&lt;&gt;"",$D91&lt;&gt;"Completed",$D91&lt;&gt;"Canceled"),"Update Status to Completed",IF(AND($S91&lt;&gt;"",$T91="",$D91&lt;&gt;"Arrived"),"Update Status to Arrived",IF(AND($Q91&lt;&gt;"",$Q91&lt;0),"Negative Miles",IF(AND($AA91&lt;&gt;"",$AA91&gt;'Settings'!$B$11),"Dwell Exceeds Expected Limit","OK"))))))))))))</f>
        <v/>
      </c>
      <c r="AE91" s="26">
        <f>IF(OR($A91="",$V91="",$D91="Completed",$D91="Canceled"),"",IFERROR(IF($V91&lt;='Settings'!$B$3+'Settings'!$B$10,$V91+ROW()/10000000,""),""))</f>
        <v/>
      </c>
    </row>
    <row r="92">
      <c r="A92" s="19" t="n"/>
      <c r="B92" s="19" t="n"/>
      <c r="C92" s="19" t="n"/>
      <c r="D92" s="19" t="n"/>
      <c r="E92" s="19" t="n"/>
      <c r="F92" s="19" t="n"/>
      <c r="G92" s="19" t="n"/>
      <c r="H92" s="19" t="n"/>
      <c r="I92" s="19" t="n"/>
      <c r="J92" s="20" t="n"/>
      <c r="K92" s="21" t="n"/>
      <c r="L92" s="21" t="n"/>
      <c r="M92" s="19" t="n"/>
      <c r="N92" s="19" t="n"/>
      <c r="O92" s="19" t="n"/>
      <c r="P92" s="19" t="n"/>
      <c r="Q92" s="22" t="n"/>
      <c r="R92" s="19" t="n"/>
      <c r="S92" s="23" t="n"/>
      <c r="T92" s="23" t="n"/>
      <c r="U92" s="24" t="n"/>
      <c r="V92" s="25">
        <f>IF(OR($J92="",$K92=""),"",IFERROR($J92+$K92,""))</f>
        <v/>
      </c>
      <c r="W92" s="25">
        <f>IF(OR($J92="",$K92="",$L92=""),"",IFERROR($J92+$L92+IF($L92&lt;$K92,1,0),""))</f>
        <v/>
      </c>
      <c r="X92" s="26">
        <f>IF($A92="","",IF($D92="Canceled","Canceled",IF(OR($D92="Completed",$T92&lt;&gt;""),"Completed",IF($S92&lt;&gt;"","At Stop",IF($V92="","Missing Schedule",IF($V92&lt;'Settings'!$B$3-'Settings'!$B$6/1440,"Late",IF($V92&lt;='Settings'!$B$3+'Settings'!$B$5/24,"Due Soon","Upcoming")))))))</f>
        <v/>
      </c>
      <c r="Y92" s="26">
        <f>IF($A92="","",IF($D92="Canceled","Canceled",IF($S92="","Pending",IFERROR(IF($S92&lt;$V92-'Settings'!$B$6/1440,"Early",IF($S92&lt;=$W92+'Settings'!$B$6/1440,"On Time","Late")),"Check Schedule"))))</f>
        <v/>
      </c>
      <c r="Z92" s="40">
        <f>IF(OR($A92="",$S92="",$W92=""),"",IFERROR(MAX(0,ROUND(($S92-$W92)*1440,0)),""))</f>
        <v/>
      </c>
      <c r="AA92" s="40">
        <f>IF($S92="","",IFERROR(MAX(0,ROUND((IF($T92&lt;&gt;"",$T92,'Settings'!$B$3)-$S92)*1440,0)),""))</f>
        <v/>
      </c>
      <c r="AB92" s="28">
        <f>IF($AA92="","",IFERROR(MAX(0,CEILING(MAX(0,$AA92-'Settings'!$B$7),'Settings'!$B$9)/60),""))</f>
        <v/>
      </c>
      <c r="AC92" s="29">
        <f>IF($AB92="","",IFERROR($AB92*'Settings'!$B$8,""))</f>
        <v/>
      </c>
      <c r="AD92" s="26">
        <f>IF($A92="","",IF(COUNTIF($A$5:$A$104,$A92)&gt;1,"Duplicate Appointment ID",IF(OR($B92="",$C92="",$D92="",$F92="",$G92="",$H92="",$I92="",$J92="",$K92="",$L92="",$M92=""),"Missing Required Field",IF($M92&lt;&gt;'Settings'!$B$4,"Time Zone Differs From Settings",IF(AND($T92&lt;&gt;"",$S92=""),"Departure Without Arrival",IF(AND($S92&lt;&gt;"",$T92&lt;&gt;"",$T92&lt;$S92),"Departure Before Arrival",IF(AND($D92="Arrived",$S92=""),"Arrived Status Missing Time",IF(AND($D92="Completed",$T92=""),"Completed Without Departure",IF(AND($T92&lt;&gt;"",$D92&lt;&gt;"Completed",$D92&lt;&gt;"Canceled"),"Update Status to Completed",IF(AND($S92&lt;&gt;"",$T92="",$D92&lt;&gt;"Arrived"),"Update Status to Arrived",IF(AND($Q92&lt;&gt;"",$Q92&lt;0),"Negative Miles",IF(AND($AA92&lt;&gt;"",$AA92&gt;'Settings'!$B$11),"Dwell Exceeds Expected Limit","OK"))))))))))))</f>
        <v/>
      </c>
      <c r="AE92" s="26">
        <f>IF(OR($A92="",$V92="",$D92="Completed",$D92="Canceled"),"",IFERROR(IF($V92&lt;='Settings'!$B$3+'Settings'!$B$10,$V92+ROW()/10000000,""),""))</f>
        <v/>
      </c>
    </row>
    <row r="93">
      <c r="A93" s="19" t="n"/>
      <c r="B93" s="19" t="n"/>
      <c r="C93" s="19" t="n"/>
      <c r="D93" s="19" t="n"/>
      <c r="E93" s="19" t="n"/>
      <c r="F93" s="19" t="n"/>
      <c r="G93" s="19" t="n"/>
      <c r="H93" s="19" t="n"/>
      <c r="I93" s="19" t="n"/>
      <c r="J93" s="20" t="n"/>
      <c r="K93" s="21" t="n"/>
      <c r="L93" s="21" t="n"/>
      <c r="M93" s="19" t="n"/>
      <c r="N93" s="19" t="n"/>
      <c r="O93" s="19" t="n"/>
      <c r="P93" s="19" t="n"/>
      <c r="Q93" s="22" t="n"/>
      <c r="R93" s="19" t="n"/>
      <c r="S93" s="23" t="n"/>
      <c r="T93" s="23" t="n"/>
      <c r="U93" s="24" t="n"/>
      <c r="V93" s="25">
        <f>IF(OR($J93="",$K93=""),"",IFERROR($J93+$K93,""))</f>
        <v/>
      </c>
      <c r="W93" s="25">
        <f>IF(OR($J93="",$K93="",$L93=""),"",IFERROR($J93+$L93+IF($L93&lt;$K93,1,0),""))</f>
        <v/>
      </c>
      <c r="X93" s="26">
        <f>IF($A93="","",IF($D93="Canceled","Canceled",IF(OR($D93="Completed",$T93&lt;&gt;""),"Completed",IF($S93&lt;&gt;"","At Stop",IF($V93="","Missing Schedule",IF($V93&lt;'Settings'!$B$3-'Settings'!$B$6/1440,"Late",IF($V93&lt;='Settings'!$B$3+'Settings'!$B$5/24,"Due Soon","Upcoming")))))))</f>
        <v/>
      </c>
      <c r="Y93" s="26">
        <f>IF($A93="","",IF($D93="Canceled","Canceled",IF($S93="","Pending",IFERROR(IF($S93&lt;$V93-'Settings'!$B$6/1440,"Early",IF($S93&lt;=$W93+'Settings'!$B$6/1440,"On Time","Late")),"Check Schedule"))))</f>
        <v/>
      </c>
      <c r="Z93" s="40">
        <f>IF(OR($A93="",$S93="",$W93=""),"",IFERROR(MAX(0,ROUND(($S93-$W93)*1440,0)),""))</f>
        <v/>
      </c>
      <c r="AA93" s="40">
        <f>IF($S93="","",IFERROR(MAX(0,ROUND((IF($T93&lt;&gt;"",$T93,'Settings'!$B$3)-$S93)*1440,0)),""))</f>
        <v/>
      </c>
      <c r="AB93" s="28">
        <f>IF($AA93="","",IFERROR(MAX(0,CEILING(MAX(0,$AA93-'Settings'!$B$7),'Settings'!$B$9)/60),""))</f>
        <v/>
      </c>
      <c r="AC93" s="29">
        <f>IF($AB93="","",IFERROR($AB93*'Settings'!$B$8,""))</f>
        <v/>
      </c>
      <c r="AD93" s="26">
        <f>IF($A93="","",IF(COUNTIF($A$5:$A$104,$A93)&gt;1,"Duplicate Appointment ID",IF(OR($B93="",$C93="",$D93="",$F93="",$G93="",$H93="",$I93="",$J93="",$K93="",$L93="",$M93=""),"Missing Required Field",IF($M93&lt;&gt;'Settings'!$B$4,"Time Zone Differs From Settings",IF(AND($T93&lt;&gt;"",$S93=""),"Departure Without Arrival",IF(AND($S93&lt;&gt;"",$T93&lt;&gt;"",$T93&lt;$S93),"Departure Before Arrival",IF(AND($D93="Arrived",$S93=""),"Arrived Status Missing Time",IF(AND($D93="Completed",$T93=""),"Completed Without Departure",IF(AND($T93&lt;&gt;"",$D93&lt;&gt;"Completed",$D93&lt;&gt;"Canceled"),"Update Status to Completed",IF(AND($S93&lt;&gt;"",$T93="",$D93&lt;&gt;"Arrived"),"Update Status to Arrived",IF(AND($Q93&lt;&gt;"",$Q93&lt;0),"Negative Miles",IF(AND($AA93&lt;&gt;"",$AA93&gt;'Settings'!$B$11),"Dwell Exceeds Expected Limit","OK"))))))))))))</f>
        <v/>
      </c>
      <c r="AE93" s="26">
        <f>IF(OR($A93="",$V93="",$D93="Completed",$D93="Canceled"),"",IFERROR(IF($V93&lt;='Settings'!$B$3+'Settings'!$B$10,$V93+ROW()/10000000,""),""))</f>
        <v/>
      </c>
    </row>
    <row r="94">
      <c r="A94" s="19" t="n"/>
      <c r="B94" s="19" t="n"/>
      <c r="C94" s="19" t="n"/>
      <c r="D94" s="19" t="n"/>
      <c r="E94" s="19" t="n"/>
      <c r="F94" s="19" t="n"/>
      <c r="G94" s="19" t="n"/>
      <c r="H94" s="19" t="n"/>
      <c r="I94" s="19" t="n"/>
      <c r="J94" s="20" t="n"/>
      <c r="K94" s="21" t="n"/>
      <c r="L94" s="21" t="n"/>
      <c r="M94" s="19" t="n"/>
      <c r="N94" s="19" t="n"/>
      <c r="O94" s="19" t="n"/>
      <c r="P94" s="19" t="n"/>
      <c r="Q94" s="22" t="n"/>
      <c r="R94" s="19" t="n"/>
      <c r="S94" s="23" t="n"/>
      <c r="T94" s="23" t="n"/>
      <c r="U94" s="24" t="n"/>
      <c r="V94" s="25">
        <f>IF(OR($J94="",$K94=""),"",IFERROR($J94+$K94,""))</f>
        <v/>
      </c>
      <c r="W94" s="25">
        <f>IF(OR($J94="",$K94="",$L94=""),"",IFERROR($J94+$L94+IF($L94&lt;$K94,1,0),""))</f>
        <v/>
      </c>
      <c r="X94" s="26">
        <f>IF($A94="","",IF($D94="Canceled","Canceled",IF(OR($D94="Completed",$T94&lt;&gt;""),"Completed",IF($S94&lt;&gt;"","At Stop",IF($V94="","Missing Schedule",IF($V94&lt;'Settings'!$B$3-'Settings'!$B$6/1440,"Late",IF($V94&lt;='Settings'!$B$3+'Settings'!$B$5/24,"Due Soon","Upcoming")))))))</f>
        <v/>
      </c>
      <c r="Y94" s="26">
        <f>IF($A94="","",IF($D94="Canceled","Canceled",IF($S94="","Pending",IFERROR(IF($S94&lt;$V94-'Settings'!$B$6/1440,"Early",IF($S94&lt;=$W94+'Settings'!$B$6/1440,"On Time","Late")),"Check Schedule"))))</f>
        <v/>
      </c>
      <c r="Z94" s="40">
        <f>IF(OR($A94="",$S94="",$W94=""),"",IFERROR(MAX(0,ROUND(($S94-$W94)*1440,0)),""))</f>
        <v/>
      </c>
      <c r="AA94" s="40">
        <f>IF($S94="","",IFERROR(MAX(0,ROUND((IF($T94&lt;&gt;"",$T94,'Settings'!$B$3)-$S94)*1440,0)),""))</f>
        <v/>
      </c>
      <c r="AB94" s="28">
        <f>IF($AA94="","",IFERROR(MAX(0,CEILING(MAX(0,$AA94-'Settings'!$B$7),'Settings'!$B$9)/60),""))</f>
        <v/>
      </c>
      <c r="AC94" s="29">
        <f>IF($AB94="","",IFERROR($AB94*'Settings'!$B$8,""))</f>
        <v/>
      </c>
      <c r="AD94" s="26">
        <f>IF($A94="","",IF(COUNTIF($A$5:$A$104,$A94)&gt;1,"Duplicate Appointment ID",IF(OR($B94="",$C94="",$D94="",$F94="",$G94="",$H94="",$I94="",$J94="",$K94="",$L94="",$M94=""),"Missing Required Field",IF($M94&lt;&gt;'Settings'!$B$4,"Time Zone Differs From Settings",IF(AND($T94&lt;&gt;"",$S94=""),"Departure Without Arrival",IF(AND($S94&lt;&gt;"",$T94&lt;&gt;"",$T94&lt;$S94),"Departure Before Arrival",IF(AND($D94="Arrived",$S94=""),"Arrived Status Missing Time",IF(AND($D94="Completed",$T94=""),"Completed Without Departure",IF(AND($T94&lt;&gt;"",$D94&lt;&gt;"Completed",$D94&lt;&gt;"Canceled"),"Update Status to Completed",IF(AND($S94&lt;&gt;"",$T94="",$D94&lt;&gt;"Arrived"),"Update Status to Arrived",IF(AND($Q94&lt;&gt;"",$Q94&lt;0),"Negative Miles",IF(AND($AA94&lt;&gt;"",$AA94&gt;'Settings'!$B$11),"Dwell Exceeds Expected Limit","OK"))))))))))))</f>
        <v/>
      </c>
      <c r="AE94" s="26">
        <f>IF(OR($A94="",$V94="",$D94="Completed",$D94="Canceled"),"",IFERROR(IF($V94&lt;='Settings'!$B$3+'Settings'!$B$10,$V94+ROW()/10000000,""),""))</f>
        <v/>
      </c>
    </row>
    <row r="95">
      <c r="A95" s="19" t="n"/>
      <c r="B95" s="19" t="n"/>
      <c r="C95" s="19" t="n"/>
      <c r="D95" s="19" t="n"/>
      <c r="E95" s="19" t="n"/>
      <c r="F95" s="19" t="n"/>
      <c r="G95" s="19" t="n"/>
      <c r="H95" s="19" t="n"/>
      <c r="I95" s="19" t="n"/>
      <c r="J95" s="20" t="n"/>
      <c r="K95" s="21" t="n"/>
      <c r="L95" s="21" t="n"/>
      <c r="M95" s="19" t="n"/>
      <c r="N95" s="19" t="n"/>
      <c r="O95" s="19" t="n"/>
      <c r="P95" s="19" t="n"/>
      <c r="Q95" s="22" t="n"/>
      <c r="R95" s="19" t="n"/>
      <c r="S95" s="23" t="n"/>
      <c r="T95" s="23" t="n"/>
      <c r="U95" s="24" t="n"/>
      <c r="V95" s="25">
        <f>IF(OR($J95="",$K95=""),"",IFERROR($J95+$K95,""))</f>
        <v/>
      </c>
      <c r="W95" s="25">
        <f>IF(OR($J95="",$K95="",$L95=""),"",IFERROR($J95+$L95+IF($L95&lt;$K95,1,0),""))</f>
        <v/>
      </c>
      <c r="X95" s="26">
        <f>IF($A95="","",IF($D95="Canceled","Canceled",IF(OR($D95="Completed",$T95&lt;&gt;""),"Completed",IF($S95&lt;&gt;"","At Stop",IF($V95="","Missing Schedule",IF($V95&lt;'Settings'!$B$3-'Settings'!$B$6/1440,"Late",IF($V95&lt;='Settings'!$B$3+'Settings'!$B$5/24,"Due Soon","Upcoming")))))))</f>
        <v/>
      </c>
      <c r="Y95" s="26">
        <f>IF($A95="","",IF($D95="Canceled","Canceled",IF($S95="","Pending",IFERROR(IF($S95&lt;$V95-'Settings'!$B$6/1440,"Early",IF($S95&lt;=$W95+'Settings'!$B$6/1440,"On Time","Late")),"Check Schedule"))))</f>
        <v/>
      </c>
      <c r="Z95" s="40">
        <f>IF(OR($A95="",$S95="",$W95=""),"",IFERROR(MAX(0,ROUND(($S95-$W95)*1440,0)),""))</f>
        <v/>
      </c>
      <c r="AA95" s="40">
        <f>IF($S95="","",IFERROR(MAX(0,ROUND((IF($T95&lt;&gt;"",$T95,'Settings'!$B$3)-$S95)*1440,0)),""))</f>
        <v/>
      </c>
      <c r="AB95" s="28">
        <f>IF($AA95="","",IFERROR(MAX(0,CEILING(MAX(0,$AA95-'Settings'!$B$7),'Settings'!$B$9)/60),""))</f>
        <v/>
      </c>
      <c r="AC95" s="29">
        <f>IF($AB95="","",IFERROR($AB95*'Settings'!$B$8,""))</f>
        <v/>
      </c>
      <c r="AD95" s="26">
        <f>IF($A95="","",IF(COUNTIF($A$5:$A$104,$A95)&gt;1,"Duplicate Appointment ID",IF(OR($B95="",$C95="",$D95="",$F95="",$G95="",$H95="",$I95="",$J95="",$K95="",$L95="",$M95=""),"Missing Required Field",IF($M95&lt;&gt;'Settings'!$B$4,"Time Zone Differs From Settings",IF(AND($T95&lt;&gt;"",$S95=""),"Departure Without Arrival",IF(AND($S95&lt;&gt;"",$T95&lt;&gt;"",$T95&lt;$S95),"Departure Before Arrival",IF(AND($D95="Arrived",$S95=""),"Arrived Status Missing Time",IF(AND($D95="Completed",$T95=""),"Completed Without Departure",IF(AND($T95&lt;&gt;"",$D95&lt;&gt;"Completed",$D95&lt;&gt;"Canceled"),"Update Status to Completed",IF(AND($S95&lt;&gt;"",$T95="",$D95&lt;&gt;"Arrived"),"Update Status to Arrived",IF(AND($Q95&lt;&gt;"",$Q95&lt;0),"Negative Miles",IF(AND($AA95&lt;&gt;"",$AA95&gt;'Settings'!$B$11),"Dwell Exceeds Expected Limit","OK"))))))))))))</f>
        <v/>
      </c>
      <c r="AE95" s="26">
        <f>IF(OR($A95="",$V95="",$D95="Completed",$D95="Canceled"),"",IFERROR(IF($V95&lt;='Settings'!$B$3+'Settings'!$B$10,$V95+ROW()/10000000,""),""))</f>
        <v/>
      </c>
    </row>
    <row r="96">
      <c r="A96" s="19" t="n"/>
      <c r="B96" s="19" t="n"/>
      <c r="C96" s="19" t="n"/>
      <c r="D96" s="19" t="n"/>
      <c r="E96" s="19" t="n"/>
      <c r="F96" s="19" t="n"/>
      <c r="G96" s="19" t="n"/>
      <c r="H96" s="19" t="n"/>
      <c r="I96" s="19" t="n"/>
      <c r="J96" s="20" t="n"/>
      <c r="K96" s="21" t="n"/>
      <c r="L96" s="21" t="n"/>
      <c r="M96" s="19" t="n"/>
      <c r="N96" s="19" t="n"/>
      <c r="O96" s="19" t="n"/>
      <c r="P96" s="19" t="n"/>
      <c r="Q96" s="22" t="n"/>
      <c r="R96" s="19" t="n"/>
      <c r="S96" s="23" t="n"/>
      <c r="T96" s="23" t="n"/>
      <c r="U96" s="24" t="n"/>
      <c r="V96" s="25">
        <f>IF(OR($J96="",$K96=""),"",IFERROR($J96+$K96,""))</f>
        <v/>
      </c>
      <c r="W96" s="25">
        <f>IF(OR($J96="",$K96="",$L96=""),"",IFERROR($J96+$L96+IF($L96&lt;$K96,1,0),""))</f>
        <v/>
      </c>
      <c r="X96" s="26">
        <f>IF($A96="","",IF($D96="Canceled","Canceled",IF(OR($D96="Completed",$T96&lt;&gt;""),"Completed",IF($S96&lt;&gt;"","At Stop",IF($V96="","Missing Schedule",IF($V96&lt;'Settings'!$B$3-'Settings'!$B$6/1440,"Late",IF($V96&lt;='Settings'!$B$3+'Settings'!$B$5/24,"Due Soon","Upcoming")))))))</f>
        <v/>
      </c>
      <c r="Y96" s="26">
        <f>IF($A96="","",IF($D96="Canceled","Canceled",IF($S96="","Pending",IFERROR(IF($S96&lt;$V96-'Settings'!$B$6/1440,"Early",IF($S96&lt;=$W96+'Settings'!$B$6/1440,"On Time","Late")),"Check Schedule"))))</f>
        <v/>
      </c>
      <c r="Z96" s="40">
        <f>IF(OR($A96="",$S96="",$W96=""),"",IFERROR(MAX(0,ROUND(($S96-$W96)*1440,0)),""))</f>
        <v/>
      </c>
      <c r="AA96" s="40">
        <f>IF($S96="","",IFERROR(MAX(0,ROUND((IF($T96&lt;&gt;"",$T96,'Settings'!$B$3)-$S96)*1440,0)),""))</f>
        <v/>
      </c>
      <c r="AB96" s="28">
        <f>IF($AA96="","",IFERROR(MAX(0,CEILING(MAX(0,$AA96-'Settings'!$B$7),'Settings'!$B$9)/60),""))</f>
        <v/>
      </c>
      <c r="AC96" s="29">
        <f>IF($AB96="","",IFERROR($AB96*'Settings'!$B$8,""))</f>
        <v/>
      </c>
      <c r="AD96" s="26">
        <f>IF($A96="","",IF(COUNTIF($A$5:$A$104,$A96)&gt;1,"Duplicate Appointment ID",IF(OR($B96="",$C96="",$D96="",$F96="",$G96="",$H96="",$I96="",$J96="",$K96="",$L96="",$M96=""),"Missing Required Field",IF($M96&lt;&gt;'Settings'!$B$4,"Time Zone Differs From Settings",IF(AND($T96&lt;&gt;"",$S96=""),"Departure Without Arrival",IF(AND($S96&lt;&gt;"",$T96&lt;&gt;"",$T96&lt;$S96),"Departure Before Arrival",IF(AND($D96="Arrived",$S96=""),"Arrived Status Missing Time",IF(AND($D96="Completed",$T96=""),"Completed Without Departure",IF(AND($T96&lt;&gt;"",$D96&lt;&gt;"Completed",$D96&lt;&gt;"Canceled"),"Update Status to Completed",IF(AND($S96&lt;&gt;"",$T96="",$D96&lt;&gt;"Arrived"),"Update Status to Arrived",IF(AND($Q96&lt;&gt;"",$Q96&lt;0),"Negative Miles",IF(AND($AA96&lt;&gt;"",$AA96&gt;'Settings'!$B$11),"Dwell Exceeds Expected Limit","OK"))))))))))))</f>
        <v/>
      </c>
      <c r="AE96" s="26">
        <f>IF(OR($A96="",$V96="",$D96="Completed",$D96="Canceled"),"",IFERROR(IF($V96&lt;='Settings'!$B$3+'Settings'!$B$10,$V96+ROW()/10000000,""),""))</f>
        <v/>
      </c>
    </row>
    <row r="97">
      <c r="A97" s="19" t="n"/>
      <c r="B97" s="19" t="n"/>
      <c r="C97" s="19" t="n"/>
      <c r="D97" s="19" t="n"/>
      <c r="E97" s="19" t="n"/>
      <c r="F97" s="19" t="n"/>
      <c r="G97" s="19" t="n"/>
      <c r="H97" s="19" t="n"/>
      <c r="I97" s="19" t="n"/>
      <c r="J97" s="20" t="n"/>
      <c r="K97" s="21" t="n"/>
      <c r="L97" s="21" t="n"/>
      <c r="M97" s="19" t="n"/>
      <c r="N97" s="19" t="n"/>
      <c r="O97" s="19" t="n"/>
      <c r="P97" s="19" t="n"/>
      <c r="Q97" s="22" t="n"/>
      <c r="R97" s="19" t="n"/>
      <c r="S97" s="23" t="n"/>
      <c r="T97" s="23" t="n"/>
      <c r="U97" s="24" t="n"/>
      <c r="V97" s="25">
        <f>IF(OR($J97="",$K97=""),"",IFERROR($J97+$K97,""))</f>
        <v/>
      </c>
      <c r="W97" s="25">
        <f>IF(OR($J97="",$K97="",$L97=""),"",IFERROR($J97+$L97+IF($L97&lt;$K97,1,0),""))</f>
        <v/>
      </c>
      <c r="X97" s="26">
        <f>IF($A97="","",IF($D97="Canceled","Canceled",IF(OR($D97="Completed",$T97&lt;&gt;""),"Completed",IF($S97&lt;&gt;"","At Stop",IF($V97="","Missing Schedule",IF($V97&lt;'Settings'!$B$3-'Settings'!$B$6/1440,"Late",IF($V97&lt;='Settings'!$B$3+'Settings'!$B$5/24,"Due Soon","Upcoming")))))))</f>
        <v/>
      </c>
      <c r="Y97" s="26">
        <f>IF($A97="","",IF($D97="Canceled","Canceled",IF($S97="","Pending",IFERROR(IF($S97&lt;$V97-'Settings'!$B$6/1440,"Early",IF($S97&lt;=$W97+'Settings'!$B$6/1440,"On Time","Late")),"Check Schedule"))))</f>
        <v/>
      </c>
      <c r="Z97" s="40">
        <f>IF(OR($A97="",$S97="",$W97=""),"",IFERROR(MAX(0,ROUND(($S97-$W97)*1440,0)),""))</f>
        <v/>
      </c>
      <c r="AA97" s="40">
        <f>IF($S97="","",IFERROR(MAX(0,ROUND((IF($T97&lt;&gt;"",$T97,'Settings'!$B$3)-$S97)*1440,0)),""))</f>
        <v/>
      </c>
      <c r="AB97" s="28">
        <f>IF($AA97="","",IFERROR(MAX(0,CEILING(MAX(0,$AA97-'Settings'!$B$7),'Settings'!$B$9)/60),""))</f>
        <v/>
      </c>
      <c r="AC97" s="29">
        <f>IF($AB97="","",IFERROR($AB97*'Settings'!$B$8,""))</f>
        <v/>
      </c>
      <c r="AD97" s="26">
        <f>IF($A97="","",IF(COUNTIF($A$5:$A$104,$A97)&gt;1,"Duplicate Appointment ID",IF(OR($B97="",$C97="",$D97="",$F97="",$G97="",$H97="",$I97="",$J97="",$K97="",$L97="",$M97=""),"Missing Required Field",IF($M97&lt;&gt;'Settings'!$B$4,"Time Zone Differs From Settings",IF(AND($T97&lt;&gt;"",$S97=""),"Departure Without Arrival",IF(AND($S97&lt;&gt;"",$T97&lt;&gt;"",$T97&lt;$S97),"Departure Before Arrival",IF(AND($D97="Arrived",$S97=""),"Arrived Status Missing Time",IF(AND($D97="Completed",$T97=""),"Completed Without Departure",IF(AND($T97&lt;&gt;"",$D97&lt;&gt;"Completed",$D97&lt;&gt;"Canceled"),"Update Status to Completed",IF(AND($S97&lt;&gt;"",$T97="",$D97&lt;&gt;"Arrived"),"Update Status to Arrived",IF(AND($Q97&lt;&gt;"",$Q97&lt;0),"Negative Miles",IF(AND($AA97&lt;&gt;"",$AA97&gt;'Settings'!$B$11),"Dwell Exceeds Expected Limit","OK"))))))))))))</f>
        <v/>
      </c>
      <c r="AE97" s="26">
        <f>IF(OR($A97="",$V97="",$D97="Completed",$D97="Canceled"),"",IFERROR(IF($V97&lt;='Settings'!$B$3+'Settings'!$B$10,$V97+ROW()/10000000,""),""))</f>
        <v/>
      </c>
    </row>
    <row r="98">
      <c r="A98" s="19" t="n"/>
      <c r="B98" s="19" t="n"/>
      <c r="C98" s="19" t="n"/>
      <c r="D98" s="19" t="n"/>
      <c r="E98" s="19" t="n"/>
      <c r="F98" s="19" t="n"/>
      <c r="G98" s="19" t="n"/>
      <c r="H98" s="19" t="n"/>
      <c r="I98" s="19" t="n"/>
      <c r="J98" s="20" t="n"/>
      <c r="K98" s="21" t="n"/>
      <c r="L98" s="21" t="n"/>
      <c r="M98" s="19" t="n"/>
      <c r="N98" s="19" t="n"/>
      <c r="O98" s="19" t="n"/>
      <c r="P98" s="19" t="n"/>
      <c r="Q98" s="22" t="n"/>
      <c r="R98" s="19" t="n"/>
      <c r="S98" s="23" t="n"/>
      <c r="T98" s="23" t="n"/>
      <c r="U98" s="24" t="n"/>
      <c r="V98" s="25">
        <f>IF(OR($J98="",$K98=""),"",IFERROR($J98+$K98,""))</f>
        <v/>
      </c>
      <c r="W98" s="25">
        <f>IF(OR($J98="",$K98="",$L98=""),"",IFERROR($J98+$L98+IF($L98&lt;$K98,1,0),""))</f>
        <v/>
      </c>
      <c r="X98" s="26">
        <f>IF($A98="","",IF($D98="Canceled","Canceled",IF(OR($D98="Completed",$T98&lt;&gt;""),"Completed",IF($S98&lt;&gt;"","At Stop",IF($V98="","Missing Schedule",IF($V98&lt;'Settings'!$B$3-'Settings'!$B$6/1440,"Late",IF($V98&lt;='Settings'!$B$3+'Settings'!$B$5/24,"Due Soon","Upcoming")))))))</f>
        <v/>
      </c>
      <c r="Y98" s="26">
        <f>IF($A98="","",IF($D98="Canceled","Canceled",IF($S98="","Pending",IFERROR(IF($S98&lt;$V98-'Settings'!$B$6/1440,"Early",IF($S98&lt;=$W98+'Settings'!$B$6/1440,"On Time","Late")),"Check Schedule"))))</f>
        <v/>
      </c>
      <c r="Z98" s="40">
        <f>IF(OR($A98="",$S98="",$W98=""),"",IFERROR(MAX(0,ROUND(($S98-$W98)*1440,0)),""))</f>
        <v/>
      </c>
      <c r="AA98" s="40">
        <f>IF($S98="","",IFERROR(MAX(0,ROUND((IF($T98&lt;&gt;"",$T98,'Settings'!$B$3)-$S98)*1440,0)),""))</f>
        <v/>
      </c>
      <c r="AB98" s="28">
        <f>IF($AA98="","",IFERROR(MAX(0,CEILING(MAX(0,$AA98-'Settings'!$B$7),'Settings'!$B$9)/60),""))</f>
        <v/>
      </c>
      <c r="AC98" s="29">
        <f>IF($AB98="","",IFERROR($AB98*'Settings'!$B$8,""))</f>
        <v/>
      </c>
      <c r="AD98" s="26">
        <f>IF($A98="","",IF(COUNTIF($A$5:$A$104,$A98)&gt;1,"Duplicate Appointment ID",IF(OR($B98="",$C98="",$D98="",$F98="",$G98="",$H98="",$I98="",$J98="",$K98="",$L98="",$M98=""),"Missing Required Field",IF($M98&lt;&gt;'Settings'!$B$4,"Time Zone Differs From Settings",IF(AND($T98&lt;&gt;"",$S98=""),"Departure Without Arrival",IF(AND($S98&lt;&gt;"",$T98&lt;&gt;"",$T98&lt;$S98),"Departure Before Arrival",IF(AND($D98="Arrived",$S98=""),"Arrived Status Missing Time",IF(AND($D98="Completed",$T98=""),"Completed Without Departure",IF(AND($T98&lt;&gt;"",$D98&lt;&gt;"Completed",$D98&lt;&gt;"Canceled"),"Update Status to Completed",IF(AND($S98&lt;&gt;"",$T98="",$D98&lt;&gt;"Arrived"),"Update Status to Arrived",IF(AND($Q98&lt;&gt;"",$Q98&lt;0),"Negative Miles",IF(AND($AA98&lt;&gt;"",$AA98&gt;'Settings'!$B$11),"Dwell Exceeds Expected Limit","OK"))))))))))))</f>
        <v/>
      </c>
      <c r="AE98" s="26">
        <f>IF(OR($A98="",$V98="",$D98="Completed",$D98="Canceled"),"",IFERROR(IF($V98&lt;='Settings'!$B$3+'Settings'!$B$10,$V98+ROW()/10000000,""),""))</f>
        <v/>
      </c>
    </row>
    <row r="99">
      <c r="A99" s="19" t="n"/>
      <c r="B99" s="19" t="n"/>
      <c r="C99" s="19" t="n"/>
      <c r="D99" s="19" t="n"/>
      <c r="E99" s="19" t="n"/>
      <c r="F99" s="19" t="n"/>
      <c r="G99" s="19" t="n"/>
      <c r="H99" s="19" t="n"/>
      <c r="I99" s="19" t="n"/>
      <c r="J99" s="20" t="n"/>
      <c r="K99" s="21" t="n"/>
      <c r="L99" s="21" t="n"/>
      <c r="M99" s="19" t="n"/>
      <c r="N99" s="19" t="n"/>
      <c r="O99" s="19" t="n"/>
      <c r="P99" s="19" t="n"/>
      <c r="Q99" s="22" t="n"/>
      <c r="R99" s="19" t="n"/>
      <c r="S99" s="23" t="n"/>
      <c r="T99" s="23" t="n"/>
      <c r="U99" s="24" t="n"/>
      <c r="V99" s="25">
        <f>IF(OR($J99="",$K99=""),"",IFERROR($J99+$K99,""))</f>
        <v/>
      </c>
      <c r="W99" s="25">
        <f>IF(OR($J99="",$K99="",$L99=""),"",IFERROR($J99+$L99+IF($L99&lt;$K99,1,0),""))</f>
        <v/>
      </c>
      <c r="X99" s="26">
        <f>IF($A99="","",IF($D99="Canceled","Canceled",IF(OR($D99="Completed",$T99&lt;&gt;""),"Completed",IF($S99&lt;&gt;"","At Stop",IF($V99="","Missing Schedule",IF($V99&lt;'Settings'!$B$3-'Settings'!$B$6/1440,"Late",IF($V99&lt;='Settings'!$B$3+'Settings'!$B$5/24,"Due Soon","Upcoming")))))))</f>
        <v/>
      </c>
      <c r="Y99" s="26">
        <f>IF($A99="","",IF($D99="Canceled","Canceled",IF($S99="","Pending",IFERROR(IF($S99&lt;$V99-'Settings'!$B$6/1440,"Early",IF($S99&lt;=$W99+'Settings'!$B$6/1440,"On Time","Late")),"Check Schedule"))))</f>
        <v/>
      </c>
      <c r="Z99" s="40">
        <f>IF(OR($A99="",$S99="",$W99=""),"",IFERROR(MAX(0,ROUND(($S99-$W99)*1440,0)),""))</f>
        <v/>
      </c>
      <c r="AA99" s="40">
        <f>IF($S99="","",IFERROR(MAX(0,ROUND((IF($T99&lt;&gt;"",$T99,'Settings'!$B$3)-$S99)*1440,0)),""))</f>
        <v/>
      </c>
      <c r="AB99" s="28">
        <f>IF($AA99="","",IFERROR(MAX(0,CEILING(MAX(0,$AA99-'Settings'!$B$7),'Settings'!$B$9)/60),""))</f>
        <v/>
      </c>
      <c r="AC99" s="29">
        <f>IF($AB99="","",IFERROR($AB99*'Settings'!$B$8,""))</f>
        <v/>
      </c>
      <c r="AD99" s="26">
        <f>IF($A99="","",IF(COUNTIF($A$5:$A$104,$A99)&gt;1,"Duplicate Appointment ID",IF(OR($B99="",$C99="",$D99="",$F99="",$G99="",$H99="",$I99="",$J99="",$K99="",$L99="",$M99=""),"Missing Required Field",IF($M99&lt;&gt;'Settings'!$B$4,"Time Zone Differs From Settings",IF(AND($T99&lt;&gt;"",$S99=""),"Departure Without Arrival",IF(AND($S99&lt;&gt;"",$T99&lt;&gt;"",$T99&lt;$S99),"Departure Before Arrival",IF(AND($D99="Arrived",$S99=""),"Arrived Status Missing Time",IF(AND($D99="Completed",$T99=""),"Completed Without Departure",IF(AND($T99&lt;&gt;"",$D99&lt;&gt;"Completed",$D99&lt;&gt;"Canceled"),"Update Status to Completed",IF(AND($S99&lt;&gt;"",$T99="",$D99&lt;&gt;"Arrived"),"Update Status to Arrived",IF(AND($Q99&lt;&gt;"",$Q99&lt;0),"Negative Miles",IF(AND($AA99&lt;&gt;"",$AA99&gt;'Settings'!$B$11),"Dwell Exceeds Expected Limit","OK"))))))))))))</f>
        <v/>
      </c>
      <c r="AE99" s="26">
        <f>IF(OR($A99="",$V99="",$D99="Completed",$D99="Canceled"),"",IFERROR(IF($V99&lt;='Settings'!$B$3+'Settings'!$B$10,$V99+ROW()/10000000,""),""))</f>
        <v/>
      </c>
    </row>
    <row r="100">
      <c r="A100" s="19" t="n"/>
      <c r="B100" s="19" t="n"/>
      <c r="C100" s="19" t="n"/>
      <c r="D100" s="19" t="n"/>
      <c r="E100" s="19" t="n"/>
      <c r="F100" s="19" t="n"/>
      <c r="G100" s="19" t="n"/>
      <c r="H100" s="19" t="n"/>
      <c r="I100" s="19" t="n"/>
      <c r="J100" s="20" t="n"/>
      <c r="K100" s="21" t="n"/>
      <c r="L100" s="21" t="n"/>
      <c r="M100" s="19" t="n"/>
      <c r="N100" s="19" t="n"/>
      <c r="O100" s="19" t="n"/>
      <c r="P100" s="19" t="n"/>
      <c r="Q100" s="22" t="n"/>
      <c r="R100" s="19" t="n"/>
      <c r="S100" s="23" t="n"/>
      <c r="T100" s="23" t="n"/>
      <c r="U100" s="24" t="n"/>
      <c r="V100" s="25">
        <f>IF(OR($J100="",$K100=""),"",IFERROR($J100+$K100,""))</f>
        <v/>
      </c>
      <c r="W100" s="25">
        <f>IF(OR($J100="",$K100="",$L100=""),"",IFERROR($J100+$L100+IF($L100&lt;$K100,1,0),""))</f>
        <v/>
      </c>
      <c r="X100" s="26">
        <f>IF($A100="","",IF($D100="Canceled","Canceled",IF(OR($D100="Completed",$T100&lt;&gt;""),"Completed",IF($S100&lt;&gt;"","At Stop",IF($V100="","Missing Schedule",IF($V100&lt;'Settings'!$B$3-'Settings'!$B$6/1440,"Late",IF($V100&lt;='Settings'!$B$3+'Settings'!$B$5/24,"Due Soon","Upcoming")))))))</f>
        <v/>
      </c>
      <c r="Y100" s="26">
        <f>IF($A100="","",IF($D100="Canceled","Canceled",IF($S100="","Pending",IFERROR(IF($S100&lt;$V100-'Settings'!$B$6/1440,"Early",IF($S100&lt;=$W100+'Settings'!$B$6/1440,"On Time","Late")),"Check Schedule"))))</f>
        <v/>
      </c>
      <c r="Z100" s="40">
        <f>IF(OR($A100="",$S100="",$W100=""),"",IFERROR(MAX(0,ROUND(($S100-$W100)*1440,0)),""))</f>
        <v/>
      </c>
      <c r="AA100" s="40">
        <f>IF($S100="","",IFERROR(MAX(0,ROUND((IF($T100&lt;&gt;"",$T100,'Settings'!$B$3)-$S100)*1440,0)),""))</f>
        <v/>
      </c>
      <c r="AB100" s="28">
        <f>IF($AA100="","",IFERROR(MAX(0,CEILING(MAX(0,$AA100-'Settings'!$B$7),'Settings'!$B$9)/60),""))</f>
        <v/>
      </c>
      <c r="AC100" s="29">
        <f>IF($AB100="","",IFERROR($AB100*'Settings'!$B$8,""))</f>
        <v/>
      </c>
      <c r="AD100" s="26">
        <f>IF($A100="","",IF(COUNTIF($A$5:$A$104,$A100)&gt;1,"Duplicate Appointment ID",IF(OR($B100="",$C100="",$D100="",$F100="",$G100="",$H100="",$I100="",$J100="",$K100="",$L100="",$M100=""),"Missing Required Field",IF($M100&lt;&gt;'Settings'!$B$4,"Time Zone Differs From Settings",IF(AND($T100&lt;&gt;"",$S100=""),"Departure Without Arrival",IF(AND($S100&lt;&gt;"",$T100&lt;&gt;"",$T100&lt;$S100),"Departure Before Arrival",IF(AND($D100="Arrived",$S100=""),"Arrived Status Missing Time",IF(AND($D100="Completed",$T100=""),"Completed Without Departure",IF(AND($T100&lt;&gt;"",$D100&lt;&gt;"Completed",$D100&lt;&gt;"Canceled"),"Update Status to Completed",IF(AND($S100&lt;&gt;"",$T100="",$D100&lt;&gt;"Arrived"),"Update Status to Arrived",IF(AND($Q100&lt;&gt;"",$Q100&lt;0),"Negative Miles",IF(AND($AA100&lt;&gt;"",$AA100&gt;'Settings'!$B$11),"Dwell Exceeds Expected Limit","OK"))))))))))))</f>
        <v/>
      </c>
      <c r="AE100" s="26">
        <f>IF(OR($A100="",$V100="",$D100="Completed",$D100="Canceled"),"",IFERROR(IF($V100&lt;='Settings'!$B$3+'Settings'!$B$10,$V100+ROW()/10000000,""),""))</f>
        <v/>
      </c>
    </row>
    <row r="101">
      <c r="A101" s="19" t="n"/>
      <c r="B101" s="19" t="n"/>
      <c r="C101" s="19" t="n"/>
      <c r="D101" s="19" t="n"/>
      <c r="E101" s="19" t="n"/>
      <c r="F101" s="19" t="n"/>
      <c r="G101" s="19" t="n"/>
      <c r="H101" s="19" t="n"/>
      <c r="I101" s="19" t="n"/>
      <c r="J101" s="20" t="n"/>
      <c r="K101" s="21" t="n"/>
      <c r="L101" s="21" t="n"/>
      <c r="M101" s="19" t="n"/>
      <c r="N101" s="19" t="n"/>
      <c r="O101" s="19" t="n"/>
      <c r="P101" s="19" t="n"/>
      <c r="Q101" s="22" t="n"/>
      <c r="R101" s="19" t="n"/>
      <c r="S101" s="23" t="n"/>
      <c r="T101" s="23" t="n"/>
      <c r="U101" s="24" t="n"/>
      <c r="V101" s="25">
        <f>IF(OR($J101="",$K101=""),"",IFERROR($J101+$K101,""))</f>
        <v/>
      </c>
      <c r="W101" s="25">
        <f>IF(OR($J101="",$K101="",$L101=""),"",IFERROR($J101+$L101+IF($L101&lt;$K101,1,0),""))</f>
        <v/>
      </c>
      <c r="X101" s="26">
        <f>IF($A101="","",IF($D101="Canceled","Canceled",IF(OR($D101="Completed",$T101&lt;&gt;""),"Completed",IF($S101&lt;&gt;"","At Stop",IF($V101="","Missing Schedule",IF($V101&lt;'Settings'!$B$3-'Settings'!$B$6/1440,"Late",IF($V101&lt;='Settings'!$B$3+'Settings'!$B$5/24,"Due Soon","Upcoming")))))))</f>
        <v/>
      </c>
      <c r="Y101" s="26">
        <f>IF($A101="","",IF($D101="Canceled","Canceled",IF($S101="","Pending",IFERROR(IF($S101&lt;$V101-'Settings'!$B$6/1440,"Early",IF($S101&lt;=$W101+'Settings'!$B$6/1440,"On Time","Late")),"Check Schedule"))))</f>
        <v/>
      </c>
      <c r="Z101" s="40">
        <f>IF(OR($A101="",$S101="",$W101=""),"",IFERROR(MAX(0,ROUND(($S101-$W101)*1440,0)),""))</f>
        <v/>
      </c>
      <c r="AA101" s="40">
        <f>IF($S101="","",IFERROR(MAX(0,ROUND((IF($T101&lt;&gt;"",$T101,'Settings'!$B$3)-$S101)*1440,0)),""))</f>
        <v/>
      </c>
      <c r="AB101" s="28">
        <f>IF($AA101="","",IFERROR(MAX(0,CEILING(MAX(0,$AA101-'Settings'!$B$7),'Settings'!$B$9)/60),""))</f>
        <v/>
      </c>
      <c r="AC101" s="29">
        <f>IF($AB101="","",IFERROR($AB101*'Settings'!$B$8,""))</f>
        <v/>
      </c>
      <c r="AD101" s="26">
        <f>IF($A101="","",IF(COUNTIF($A$5:$A$104,$A101)&gt;1,"Duplicate Appointment ID",IF(OR($B101="",$C101="",$D101="",$F101="",$G101="",$H101="",$I101="",$J101="",$K101="",$L101="",$M101=""),"Missing Required Field",IF($M101&lt;&gt;'Settings'!$B$4,"Time Zone Differs From Settings",IF(AND($T101&lt;&gt;"",$S101=""),"Departure Without Arrival",IF(AND($S101&lt;&gt;"",$T101&lt;&gt;"",$T101&lt;$S101),"Departure Before Arrival",IF(AND($D101="Arrived",$S101=""),"Arrived Status Missing Time",IF(AND($D101="Completed",$T101=""),"Completed Without Departure",IF(AND($T101&lt;&gt;"",$D101&lt;&gt;"Completed",$D101&lt;&gt;"Canceled"),"Update Status to Completed",IF(AND($S101&lt;&gt;"",$T101="",$D101&lt;&gt;"Arrived"),"Update Status to Arrived",IF(AND($Q101&lt;&gt;"",$Q101&lt;0),"Negative Miles",IF(AND($AA101&lt;&gt;"",$AA101&gt;'Settings'!$B$11),"Dwell Exceeds Expected Limit","OK"))))))))))))</f>
        <v/>
      </c>
      <c r="AE101" s="26">
        <f>IF(OR($A101="",$V101="",$D101="Completed",$D101="Canceled"),"",IFERROR(IF($V101&lt;='Settings'!$B$3+'Settings'!$B$10,$V101+ROW()/10000000,""),""))</f>
        <v/>
      </c>
    </row>
    <row r="102">
      <c r="A102" s="19" t="n"/>
      <c r="B102" s="19" t="n"/>
      <c r="C102" s="19" t="n"/>
      <c r="D102" s="19" t="n"/>
      <c r="E102" s="19" t="n"/>
      <c r="F102" s="19" t="n"/>
      <c r="G102" s="19" t="n"/>
      <c r="H102" s="19" t="n"/>
      <c r="I102" s="19" t="n"/>
      <c r="J102" s="20" t="n"/>
      <c r="K102" s="21" t="n"/>
      <c r="L102" s="21" t="n"/>
      <c r="M102" s="19" t="n"/>
      <c r="N102" s="19" t="n"/>
      <c r="O102" s="19" t="n"/>
      <c r="P102" s="19" t="n"/>
      <c r="Q102" s="22" t="n"/>
      <c r="R102" s="19" t="n"/>
      <c r="S102" s="23" t="n"/>
      <c r="T102" s="23" t="n"/>
      <c r="U102" s="24" t="n"/>
      <c r="V102" s="25">
        <f>IF(OR($J102="",$K102=""),"",IFERROR($J102+$K102,""))</f>
        <v/>
      </c>
      <c r="W102" s="25">
        <f>IF(OR($J102="",$K102="",$L102=""),"",IFERROR($J102+$L102+IF($L102&lt;$K102,1,0),""))</f>
        <v/>
      </c>
      <c r="X102" s="26">
        <f>IF($A102="","",IF($D102="Canceled","Canceled",IF(OR($D102="Completed",$T102&lt;&gt;""),"Completed",IF($S102&lt;&gt;"","At Stop",IF($V102="","Missing Schedule",IF($V102&lt;'Settings'!$B$3-'Settings'!$B$6/1440,"Late",IF($V102&lt;='Settings'!$B$3+'Settings'!$B$5/24,"Due Soon","Upcoming")))))))</f>
        <v/>
      </c>
      <c r="Y102" s="26">
        <f>IF($A102="","",IF($D102="Canceled","Canceled",IF($S102="","Pending",IFERROR(IF($S102&lt;$V102-'Settings'!$B$6/1440,"Early",IF($S102&lt;=$W102+'Settings'!$B$6/1440,"On Time","Late")),"Check Schedule"))))</f>
        <v/>
      </c>
      <c r="Z102" s="40">
        <f>IF(OR($A102="",$S102="",$W102=""),"",IFERROR(MAX(0,ROUND(($S102-$W102)*1440,0)),""))</f>
        <v/>
      </c>
      <c r="AA102" s="40">
        <f>IF($S102="","",IFERROR(MAX(0,ROUND((IF($T102&lt;&gt;"",$T102,'Settings'!$B$3)-$S102)*1440,0)),""))</f>
        <v/>
      </c>
      <c r="AB102" s="28">
        <f>IF($AA102="","",IFERROR(MAX(0,CEILING(MAX(0,$AA102-'Settings'!$B$7),'Settings'!$B$9)/60),""))</f>
        <v/>
      </c>
      <c r="AC102" s="29">
        <f>IF($AB102="","",IFERROR($AB102*'Settings'!$B$8,""))</f>
        <v/>
      </c>
      <c r="AD102" s="26">
        <f>IF($A102="","",IF(COUNTIF($A$5:$A$104,$A102)&gt;1,"Duplicate Appointment ID",IF(OR($B102="",$C102="",$D102="",$F102="",$G102="",$H102="",$I102="",$J102="",$K102="",$L102="",$M102=""),"Missing Required Field",IF($M102&lt;&gt;'Settings'!$B$4,"Time Zone Differs From Settings",IF(AND($T102&lt;&gt;"",$S102=""),"Departure Without Arrival",IF(AND($S102&lt;&gt;"",$T102&lt;&gt;"",$T102&lt;$S102),"Departure Before Arrival",IF(AND($D102="Arrived",$S102=""),"Arrived Status Missing Time",IF(AND($D102="Completed",$T102=""),"Completed Without Departure",IF(AND($T102&lt;&gt;"",$D102&lt;&gt;"Completed",$D102&lt;&gt;"Canceled"),"Update Status to Completed",IF(AND($S102&lt;&gt;"",$T102="",$D102&lt;&gt;"Arrived"),"Update Status to Arrived",IF(AND($Q102&lt;&gt;"",$Q102&lt;0),"Negative Miles",IF(AND($AA102&lt;&gt;"",$AA102&gt;'Settings'!$B$11),"Dwell Exceeds Expected Limit","OK"))))))))))))</f>
        <v/>
      </c>
      <c r="AE102" s="26">
        <f>IF(OR($A102="",$V102="",$D102="Completed",$D102="Canceled"),"",IFERROR(IF($V102&lt;='Settings'!$B$3+'Settings'!$B$10,$V102+ROW()/10000000,""),""))</f>
        <v/>
      </c>
    </row>
    <row r="103">
      <c r="A103" s="19" t="n"/>
      <c r="B103" s="19" t="n"/>
      <c r="C103" s="19" t="n"/>
      <c r="D103" s="19" t="n"/>
      <c r="E103" s="19" t="n"/>
      <c r="F103" s="19" t="n"/>
      <c r="G103" s="19" t="n"/>
      <c r="H103" s="19" t="n"/>
      <c r="I103" s="19" t="n"/>
      <c r="J103" s="20" t="n"/>
      <c r="K103" s="21" t="n"/>
      <c r="L103" s="21" t="n"/>
      <c r="M103" s="19" t="n"/>
      <c r="N103" s="19" t="n"/>
      <c r="O103" s="19" t="n"/>
      <c r="P103" s="19" t="n"/>
      <c r="Q103" s="22" t="n"/>
      <c r="R103" s="19" t="n"/>
      <c r="S103" s="23" t="n"/>
      <c r="T103" s="23" t="n"/>
      <c r="U103" s="24" t="n"/>
      <c r="V103" s="25">
        <f>IF(OR($J103="",$K103=""),"",IFERROR($J103+$K103,""))</f>
        <v/>
      </c>
      <c r="W103" s="25">
        <f>IF(OR($J103="",$K103="",$L103=""),"",IFERROR($J103+$L103+IF($L103&lt;$K103,1,0),""))</f>
        <v/>
      </c>
      <c r="X103" s="26">
        <f>IF($A103="","",IF($D103="Canceled","Canceled",IF(OR($D103="Completed",$T103&lt;&gt;""),"Completed",IF($S103&lt;&gt;"","At Stop",IF($V103="","Missing Schedule",IF($V103&lt;'Settings'!$B$3-'Settings'!$B$6/1440,"Late",IF($V103&lt;='Settings'!$B$3+'Settings'!$B$5/24,"Due Soon","Upcoming")))))))</f>
        <v/>
      </c>
      <c r="Y103" s="26">
        <f>IF($A103="","",IF($D103="Canceled","Canceled",IF($S103="","Pending",IFERROR(IF($S103&lt;$V103-'Settings'!$B$6/1440,"Early",IF($S103&lt;=$W103+'Settings'!$B$6/1440,"On Time","Late")),"Check Schedule"))))</f>
        <v/>
      </c>
      <c r="Z103" s="40">
        <f>IF(OR($A103="",$S103="",$W103=""),"",IFERROR(MAX(0,ROUND(($S103-$W103)*1440,0)),""))</f>
        <v/>
      </c>
      <c r="AA103" s="40">
        <f>IF($S103="","",IFERROR(MAX(0,ROUND((IF($T103&lt;&gt;"",$T103,'Settings'!$B$3)-$S103)*1440,0)),""))</f>
        <v/>
      </c>
      <c r="AB103" s="28">
        <f>IF($AA103="","",IFERROR(MAX(0,CEILING(MAX(0,$AA103-'Settings'!$B$7),'Settings'!$B$9)/60),""))</f>
        <v/>
      </c>
      <c r="AC103" s="29">
        <f>IF($AB103="","",IFERROR($AB103*'Settings'!$B$8,""))</f>
        <v/>
      </c>
      <c r="AD103" s="26">
        <f>IF($A103="","",IF(COUNTIF($A$5:$A$104,$A103)&gt;1,"Duplicate Appointment ID",IF(OR($B103="",$C103="",$D103="",$F103="",$G103="",$H103="",$I103="",$J103="",$K103="",$L103="",$M103=""),"Missing Required Field",IF($M103&lt;&gt;'Settings'!$B$4,"Time Zone Differs From Settings",IF(AND($T103&lt;&gt;"",$S103=""),"Departure Without Arrival",IF(AND($S103&lt;&gt;"",$T103&lt;&gt;"",$T103&lt;$S103),"Departure Before Arrival",IF(AND($D103="Arrived",$S103=""),"Arrived Status Missing Time",IF(AND($D103="Completed",$T103=""),"Completed Without Departure",IF(AND($T103&lt;&gt;"",$D103&lt;&gt;"Completed",$D103&lt;&gt;"Canceled"),"Update Status to Completed",IF(AND($S103&lt;&gt;"",$T103="",$D103&lt;&gt;"Arrived"),"Update Status to Arrived",IF(AND($Q103&lt;&gt;"",$Q103&lt;0),"Negative Miles",IF(AND($AA103&lt;&gt;"",$AA103&gt;'Settings'!$B$11),"Dwell Exceeds Expected Limit","OK"))))))))))))</f>
        <v/>
      </c>
      <c r="AE103" s="26">
        <f>IF(OR($A103="",$V103="",$D103="Completed",$D103="Canceled"),"",IFERROR(IF($V103&lt;='Settings'!$B$3+'Settings'!$B$10,$V103+ROW()/10000000,""),""))</f>
        <v/>
      </c>
    </row>
    <row r="104">
      <c r="A104" s="19" t="n"/>
      <c r="B104" s="19" t="n"/>
      <c r="C104" s="19" t="n"/>
      <c r="D104" s="19" t="n"/>
      <c r="E104" s="19" t="n"/>
      <c r="F104" s="19" t="n"/>
      <c r="G104" s="19" t="n"/>
      <c r="H104" s="19" t="n"/>
      <c r="I104" s="19" t="n"/>
      <c r="J104" s="20" t="n"/>
      <c r="K104" s="21" t="n"/>
      <c r="L104" s="21" t="n"/>
      <c r="M104" s="19" t="n"/>
      <c r="N104" s="19" t="n"/>
      <c r="O104" s="19" t="n"/>
      <c r="P104" s="19" t="n"/>
      <c r="Q104" s="22" t="n"/>
      <c r="R104" s="19" t="n"/>
      <c r="S104" s="23" t="n"/>
      <c r="T104" s="23" t="n"/>
      <c r="U104" s="24" t="n"/>
      <c r="V104" s="25">
        <f>IF(OR($J104="",$K104=""),"",IFERROR($J104+$K104,""))</f>
        <v/>
      </c>
      <c r="W104" s="25">
        <f>IF(OR($J104="",$K104="",$L104=""),"",IFERROR($J104+$L104+IF($L104&lt;$K104,1,0),""))</f>
        <v/>
      </c>
      <c r="X104" s="26">
        <f>IF($A104="","",IF($D104="Canceled","Canceled",IF(OR($D104="Completed",$T104&lt;&gt;""),"Completed",IF($S104&lt;&gt;"","At Stop",IF($V104="","Missing Schedule",IF($V104&lt;'Settings'!$B$3-'Settings'!$B$6/1440,"Late",IF($V104&lt;='Settings'!$B$3+'Settings'!$B$5/24,"Due Soon","Upcoming")))))))</f>
        <v/>
      </c>
      <c r="Y104" s="26">
        <f>IF($A104="","",IF($D104="Canceled","Canceled",IF($S104="","Pending",IFERROR(IF($S104&lt;$V104-'Settings'!$B$6/1440,"Early",IF($S104&lt;=$W104+'Settings'!$B$6/1440,"On Time","Late")),"Check Schedule"))))</f>
        <v/>
      </c>
      <c r="Z104" s="40">
        <f>IF(OR($A104="",$S104="",$W104=""),"",IFERROR(MAX(0,ROUND(($S104-$W104)*1440,0)),""))</f>
        <v/>
      </c>
      <c r="AA104" s="40">
        <f>IF($S104="","",IFERROR(MAX(0,ROUND((IF($T104&lt;&gt;"",$T104,'Settings'!$B$3)-$S104)*1440,0)),""))</f>
        <v/>
      </c>
      <c r="AB104" s="28">
        <f>IF($AA104="","",IFERROR(MAX(0,CEILING(MAX(0,$AA104-'Settings'!$B$7),'Settings'!$B$9)/60),""))</f>
        <v/>
      </c>
      <c r="AC104" s="29">
        <f>IF($AB104="","",IFERROR($AB104*'Settings'!$B$8,""))</f>
        <v/>
      </c>
      <c r="AD104" s="26">
        <f>IF($A104="","",IF(COUNTIF($A$5:$A$104,$A104)&gt;1,"Duplicate Appointment ID",IF(OR($B104="",$C104="",$D104="",$F104="",$G104="",$H104="",$I104="",$J104="",$K104="",$L104="",$M104=""),"Missing Required Field",IF($M104&lt;&gt;'Settings'!$B$4,"Time Zone Differs From Settings",IF(AND($T104&lt;&gt;"",$S104=""),"Departure Without Arrival",IF(AND($S104&lt;&gt;"",$T104&lt;&gt;"",$T104&lt;$S104),"Departure Before Arrival",IF(AND($D104="Arrived",$S104=""),"Arrived Status Missing Time",IF(AND($D104="Completed",$T104=""),"Completed Without Departure",IF(AND($T104&lt;&gt;"",$D104&lt;&gt;"Completed",$D104&lt;&gt;"Canceled"),"Update Status to Completed",IF(AND($S104&lt;&gt;"",$T104="",$D104&lt;&gt;"Arrived"),"Update Status to Arrived",IF(AND($Q104&lt;&gt;"",$Q104&lt;0),"Negative Miles",IF(AND($AA104&lt;&gt;"",$AA104&gt;'Settings'!$B$11),"Dwell Exceeds Expected Limit","OK"))))))))))))</f>
        <v/>
      </c>
      <c r="AE104" s="26">
        <f>IF(OR($A104="",$V104="",$D104="Completed",$D104="Canceled"),"",IFERROR(IF($V104&lt;='Settings'!$B$3+'Settings'!$B$10,$V104+ROW()/10000000,""),""))</f>
        <v/>
      </c>
    </row>
  </sheetData>
  <mergeCells count="1">
    <mergeCell ref="A1:AD1"/>
  </mergeCells>
  <conditionalFormatting sqref="D5:D104">
    <cfRule type="expression" priority="1" dxfId="3">
      <formula>$D5="Completed"</formula>
    </cfRule>
    <cfRule type="expression" priority="2" dxfId="5">
      <formula>$D5="Canceled"</formula>
    </cfRule>
    <cfRule type="expression" priority="3" dxfId="2">
      <formula>$D5="Arrived"</formula>
    </cfRule>
  </conditionalFormatting>
  <conditionalFormatting sqref="X5:X104">
    <cfRule type="expression" priority="4" dxfId="0">
      <formula>$X5="Late"</formula>
    </cfRule>
    <cfRule type="expression" priority="5" dxfId="1">
      <formula>$X5="Due Soon"</formula>
    </cfRule>
    <cfRule type="expression" priority="6" dxfId="2">
      <formula>$X5="At Stop"</formula>
    </cfRule>
    <cfRule type="expression" priority="7" dxfId="4">
      <formula>$X5="Upcoming"</formula>
    </cfRule>
    <cfRule type="expression" priority="8" dxfId="3">
      <formula>$X5="Completed"</formula>
    </cfRule>
    <cfRule type="expression" priority="9" dxfId="5">
      <formula>$X5="Canceled"</formula>
    </cfRule>
    <cfRule type="expression" priority="10" dxfId="0">
      <formula>$X5="Missing Schedule"</formula>
    </cfRule>
  </conditionalFormatting>
  <conditionalFormatting sqref="Y5:Y104">
    <cfRule type="expression" priority="11" dxfId="0">
      <formula>$Y5="Late"</formula>
    </cfRule>
    <cfRule type="expression" priority="12" dxfId="1">
      <formula>$Y5="Early"</formula>
    </cfRule>
    <cfRule type="expression" priority="13" dxfId="3">
      <formula>$Y5="On Time"</formula>
    </cfRule>
    <cfRule type="expression" priority="14" dxfId="5">
      <formula>$Y5="Pending"</formula>
    </cfRule>
    <cfRule type="expression" priority="15" dxfId="5">
      <formula>$Y5="Canceled"</formula>
    </cfRule>
    <cfRule type="expression" priority="16" dxfId="0">
      <formula>$Y5="Check Schedule"</formula>
    </cfRule>
  </conditionalFormatting>
  <conditionalFormatting sqref="Z5:Z104">
    <cfRule type="expression" priority="17" dxfId="0">
      <formula>AND($Z5&lt;&gt;"",$Z5&gt;0)</formula>
    </cfRule>
  </conditionalFormatting>
  <conditionalFormatting sqref="AA5:AA104">
    <cfRule type="expression" priority="18" dxfId="0">
      <formula>AND($AA5&lt;&gt;"",$AA5&gt;INDIRECT("'Settings'!$B$11"))</formula>
    </cfRule>
  </conditionalFormatting>
  <conditionalFormatting sqref="AC5:AC104">
    <cfRule type="expression" priority="19" dxfId="6">
      <formula>AND($AC5&lt;&gt;"",$AC5&gt;0)</formula>
    </cfRule>
  </conditionalFormatting>
  <conditionalFormatting sqref="AD5:AD104">
    <cfRule type="expression" priority="20" dxfId="4">
      <formula>$AD5="OK"</formula>
    </cfRule>
    <cfRule type="expression" priority="21" dxfId="0">
      <formula>AND($AD5&lt;&gt;"",$AD5&lt;&gt;"OK")</formula>
    </cfRule>
  </conditionalFormatting>
  <dataValidations count="13">
    <dataValidation sqref="A5:A104" showDropDown="0" showInputMessage="0" showErrorMessage="1" allowBlank="0" errorTitle="Duplicate Appointment ID" error="Appointment ID must be unique." type="custom" errorStyle="stop">
      <formula1>OR(A5="",COUNTIF($A$5:$A$104,A5)=1)</formula1>
    </dataValidation>
    <dataValidation sqref="C5:C104" showDropDown="0" showInputMessage="1" showErrorMessage="1" allowBlank="0" errorTitle="Review Stop type" error="Select a listed stop type or review the Settings sheet." promptTitle="Stop type" prompt="Choose from the maintained Settings list." type="list" errorStyle="stop">
      <formula1>=INDIRECT("'Settings'!$E$3:$E$4")</formula1>
    </dataValidation>
    <dataValidation sqref="D5:D104" showDropDown="0" showInputMessage="1" showErrorMessage="1" allowBlank="0" errorTitle="Review Status" error="Select a listed status or review the Settings sheet." promptTitle="Status" prompt="Choose from the maintained Settings list." type="list" errorStyle="stop">
      <formula1>=INDIRECT("'Settings'!$D$3:$D$8")</formula1>
    </dataValidation>
    <dataValidation sqref="E5:E104" showDropDown="0" showInputMessage="1" showErrorMessage="1" allowBlank="0" errorTitle="Review Priority" error="Select a listed priority or review the Settings sheet." promptTitle="Priority" prompt="Choose from the maintained Settings list." type="list" errorStyle="stop">
      <formula1>=INDIRECT("'Settings'!$F$3:$F$5")</formula1>
    </dataValidation>
    <dataValidation sqref="I5:I104" showDropDown="0" showInputMessage="1" showErrorMessage="1" allowBlank="0" errorTitle="Review State" error="Select a listed state or review the Settings sheet." promptTitle="State" prompt="Choose from the maintained Settings list." type="list" errorStyle="stop">
      <formula1>=INDIRECT("'Settings'!$H$3:$H$53")</formula1>
    </dataValidation>
    <dataValidation sqref="M5:M104" showDropDown="0" showInputMessage="1" showErrorMessage="1" allowBlank="0" errorTitle="Review Time zone" error="Select a listed time zone or review the Settings sheet." promptTitle="Time zone" prompt="Choose from the maintained Settings list." type="list" errorStyle="stop">
      <formula1>=INDIRECT("'Settings'!$G$3:$G$8")</formula1>
    </dataValidation>
    <dataValidation sqref="N5:N104" showDropDown="0" showInputMessage="1" showErrorMessage="1" allowBlank="0" errorTitle="Review Driver" error="Select a listed driver or review the Settings sheet." promptTitle="Driver" prompt="Choose from the maintained Settings list." type="list" errorStyle="warning">
      <formula1>=INDIRECT("'Settings'!$I$3:$I$22")</formula1>
    </dataValidation>
    <dataValidation sqref="O5:O104" showDropDown="0" showInputMessage="1" showErrorMessage="1" allowBlank="0" errorTitle="Review Unit" error="Select a listed unit or review the Settings sheet." promptTitle="Unit" prompt="Choose from the maintained Settings list." type="list" errorStyle="warning">
      <formula1>=INDIRECT("'Settings'!$J$3:$J$17")</formula1>
    </dataValidation>
    <dataValidation sqref="P5:P104" showDropDown="0" showInputMessage="1" showErrorMessage="1" allowBlank="0" errorTitle="Review Trailer" error="Select a listed trailer or review the Settings sheet." promptTitle="Trailer" prompt="Choose from the maintained Settings list." type="list" errorStyle="warning">
      <formula1>=INDIRECT("'Settings'!$K$3:$K$17")</formula1>
    </dataValidation>
    <dataValidation sqref="J5:J104" showDropDown="0" showInputMessage="0" showErrorMessage="1" allowBlank="0" errorTitle="Invalid appointment date" error="Enter a date from 01/01/2020 through 12/31/2100." type="date" errorStyle="stop" operator="between">
      <formula1>DATE(2020,1,1)</formula1>
      <formula2>DATE(2100,12,31)</formula2>
    </dataValidation>
    <dataValidation sqref="K5:L104" showDropDown="0" showInputMessage="0" showErrorMessage="1" allowBlank="0" errorTitle="Invalid appointment time" error="Enter a valid Excel time from 12:00 AM through 11:59 PM." type="time" errorStyle="stop" operator="between">
      <formula1>TIME(0,0,0)</formula1>
      <formula2>TIME(23,59,59)</formula2>
    </dataValidation>
    <dataValidation sqref="S5:T104" showDropDown="0" showInputMessage="0" showErrorMessage="1" allowBlank="0" errorTitle="Invalid date and time" error="Enter a date and time from 01/01/2020 12:00 AM through 12/31/2100 11:59 PM." type="decimal" errorStyle="stop" operator="between">
      <formula1>DATE(2020,1,1)</formula1>
      <formula2>DATE(2100,12,31)+TIME(23,59,59)</formula2>
    </dataValidation>
    <dataValidation sqref="Q5:Q104" showDropDown="0" showInputMessage="0" showErrorMessage="1" allowBlank="0" errorTitle="Invalid leg miles" error="Enter leg miles as a nonnegative whole number." type="whole" errorStyle="stop" operator="between">
      <formula1>0</formula1>
      <formula2>3000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K53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55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 ht="28" customHeight="1">
      <c r="A1" s="1" t="inlineStr">
        <is>
          <t>Settings and Validation Lists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9" t="n"/>
    </row>
    <row r="2" ht="44" customHeight="1">
      <c r="A2" s="30" t="inlineStr">
        <is>
          <t>Update yellow assumption cells and maintain the lists used by the Appointments sheet. Times are compared without automatic time-zone conversion.</t>
        </is>
      </c>
      <c r="B2" s="30" t="n"/>
      <c r="C2" s="30" t="n"/>
      <c r="D2" s="6" t="inlineStr">
        <is>
          <t>Status</t>
        </is>
      </c>
      <c r="E2" s="6" t="inlineStr">
        <is>
          <t>Stop Type</t>
        </is>
      </c>
      <c r="F2" s="6" t="inlineStr">
        <is>
          <t>Priority</t>
        </is>
      </c>
      <c r="G2" s="6" t="inlineStr">
        <is>
          <t>Time Zone</t>
        </is>
      </c>
      <c r="H2" s="6" t="inlineStr">
        <is>
          <t>State</t>
        </is>
      </c>
      <c r="I2" s="6" t="inlineStr">
        <is>
          <t>Driver</t>
        </is>
      </c>
      <c r="J2" s="6" t="inlineStr">
        <is>
          <t>Unit</t>
        </is>
      </c>
      <c r="K2" s="6" t="inlineStr">
        <is>
          <t>Trailer</t>
        </is>
      </c>
    </row>
    <row r="3">
      <c r="A3" s="31" t="inlineStr">
        <is>
          <t>Dashboard As Of</t>
        </is>
      </c>
      <c r="B3" s="32" t="n">
        <v>46272.33333333334</v>
      </c>
      <c r="C3" s="33" t="inlineStr">
        <is>
          <t>Manually update before reviewing alerts.</t>
        </is>
      </c>
      <c r="D3" s="19" t="inlineStr">
        <is>
          <t>Scheduled</t>
        </is>
      </c>
      <c r="E3" s="19" t="inlineStr">
        <is>
          <t>Pickup</t>
        </is>
      </c>
      <c r="F3" s="19" t="inlineStr">
        <is>
          <t>Standard</t>
        </is>
      </c>
      <c r="G3" s="19" t="inlineStr">
        <is>
          <t>ET</t>
        </is>
      </c>
      <c r="H3" s="19" t="inlineStr">
        <is>
          <t>AL</t>
        </is>
      </c>
      <c r="I3" s="19" t="inlineStr">
        <is>
          <t>Jordan Lee</t>
        </is>
      </c>
      <c r="J3" s="19" t="inlineStr">
        <is>
          <t>U-118</t>
        </is>
      </c>
      <c r="K3" s="19" t="inlineStr">
        <is>
          <t>TR-4420</t>
        </is>
      </c>
    </row>
    <row r="4">
      <c r="A4" s="31" t="inlineStr">
        <is>
          <t>Schedule Time Zone</t>
        </is>
      </c>
      <c r="B4" s="17" t="inlineStr">
        <is>
          <t>CT</t>
        </is>
      </c>
      <c r="C4" s="33" t="inlineStr">
        <is>
          <t>All appointment and actual timestamps must use this time zone.</t>
        </is>
      </c>
      <c r="D4" s="19" t="inlineStr">
        <is>
          <t>Confirmed</t>
        </is>
      </c>
      <c r="E4" s="19" t="inlineStr">
        <is>
          <t>Delivery</t>
        </is>
      </c>
      <c r="F4" s="19" t="inlineStr">
        <is>
          <t>High</t>
        </is>
      </c>
      <c r="G4" s="19" t="inlineStr">
        <is>
          <t>CT</t>
        </is>
      </c>
      <c r="H4" s="19" t="inlineStr">
        <is>
          <t>AK</t>
        </is>
      </c>
      <c r="I4" s="19" t="inlineStr">
        <is>
          <t>Avery Brown</t>
        </is>
      </c>
      <c r="J4" s="19" t="inlineStr">
        <is>
          <t>U-214</t>
        </is>
      </c>
      <c r="K4" s="19" t="inlineStr">
        <is>
          <t>TR-5081</t>
        </is>
      </c>
    </row>
    <row r="5">
      <c r="A5" s="31" t="inlineStr">
        <is>
          <t>Due Soon Horizon (hours)</t>
        </is>
      </c>
      <c r="B5" s="34" t="n">
        <v>4</v>
      </c>
      <c r="C5" s="33" t="inlineStr">
        <is>
          <t>Appointments within this many hours are marked Due Soon.</t>
        </is>
      </c>
      <c r="D5" s="19" t="inlineStr">
        <is>
          <t>En Route</t>
        </is>
      </c>
      <c r="F5" s="19" t="inlineStr">
        <is>
          <t>Critical</t>
        </is>
      </c>
      <c r="G5" s="19" t="inlineStr">
        <is>
          <t>MT</t>
        </is>
      </c>
      <c r="H5" s="19" t="inlineStr">
        <is>
          <t>AZ</t>
        </is>
      </c>
      <c r="I5" s="19" t="inlineStr">
        <is>
          <t>Miguel Santos</t>
        </is>
      </c>
      <c r="J5" s="19" t="inlineStr">
        <is>
          <t>U-305</t>
        </is>
      </c>
      <c r="K5" s="19" t="inlineStr">
        <is>
          <t>TR-6193</t>
        </is>
      </c>
    </row>
    <row r="6">
      <c r="A6" s="31" t="inlineStr">
        <is>
          <t>On-Time Tolerance (minutes)</t>
        </is>
      </c>
      <c r="B6" s="34" t="n">
        <v>15</v>
      </c>
      <c r="C6" s="33" t="inlineStr">
        <is>
          <t>Grace period before an appointment is classified as early or late.</t>
        </is>
      </c>
      <c r="D6" s="19" t="inlineStr">
        <is>
          <t>Arrived</t>
        </is>
      </c>
      <c r="G6" s="19" t="inlineStr">
        <is>
          <t>PT</t>
        </is>
      </c>
      <c r="H6" s="19" t="inlineStr">
        <is>
          <t>AR</t>
        </is>
      </c>
      <c r="I6" s="19" t="inlineStr">
        <is>
          <t>Dana Kim</t>
        </is>
      </c>
      <c r="J6" s="19" t="inlineStr">
        <is>
          <t>U-412</t>
        </is>
      </c>
      <c r="K6" s="19" t="inlineStr">
        <is>
          <t>TR-7308</t>
        </is>
      </c>
    </row>
    <row r="7">
      <c r="A7" s="31" t="inlineStr">
        <is>
          <t>Free Dwell Time (minutes)</t>
        </is>
      </c>
      <c r="B7" s="34" t="n">
        <v>120</v>
      </c>
      <c r="C7" s="33" t="inlineStr">
        <is>
          <t>Dwell allowed before estimated detention begins.</t>
        </is>
      </c>
      <c r="D7" s="19" t="inlineStr">
        <is>
          <t>Completed</t>
        </is>
      </c>
      <c r="G7" s="19" t="inlineStr">
        <is>
          <t>AKT</t>
        </is>
      </c>
      <c r="H7" s="19" t="inlineStr">
        <is>
          <t>CA</t>
        </is>
      </c>
      <c r="I7" s="19" t="inlineStr">
        <is>
          <t>Casey Nguyen</t>
        </is>
      </c>
      <c r="J7" s="19" t="inlineStr">
        <is>
          <t>VAN-27</t>
        </is>
      </c>
      <c r="K7" s="19" t="n"/>
    </row>
    <row r="8">
      <c r="A8" s="31" t="inlineStr">
        <is>
          <t>Detention Rate ($/hour)</t>
        </is>
      </c>
      <c r="B8" s="35" t="n">
        <v>75</v>
      </c>
      <c r="C8" s="33" t="inlineStr">
        <is>
          <t>Estimated hourly detention rate.</t>
        </is>
      </c>
      <c r="D8" s="19" t="inlineStr">
        <is>
          <t>Canceled</t>
        </is>
      </c>
      <c r="G8" s="19" t="inlineStr">
        <is>
          <t>HT</t>
        </is>
      </c>
      <c r="H8" s="19" t="inlineStr">
        <is>
          <t>CO</t>
        </is>
      </c>
      <c r="I8" s="19" t="inlineStr">
        <is>
          <t>Taylor Reed</t>
        </is>
      </c>
      <c r="J8" s="19" t="n"/>
      <c r="K8" s="19" t="n"/>
    </row>
    <row r="9">
      <c r="A9" s="31" t="inlineStr">
        <is>
          <t>Detention Billing Increment (minutes)</t>
        </is>
      </c>
      <c r="B9" s="34" t="n">
        <v>15</v>
      </c>
      <c r="C9" s="33" t="inlineStr">
        <is>
          <t>Billable time rounds up to this increment.</t>
        </is>
      </c>
      <c r="H9" s="19" t="inlineStr">
        <is>
          <t>CT</t>
        </is>
      </c>
      <c r="I9" s="19" t="n"/>
      <c r="J9" s="19" t="n"/>
      <c r="K9" s="19" t="n"/>
    </row>
    <row r="10">
      <c r="A10" s="31" t="inlineStr">
        <is>
          <t>Dashboard Lookahead (days)</t>
        </is>
      </c>
      <c r="B10" s="34" t="n">
        <v>7</v>
      </c>
      <c r="C10" s="33" t="inlineStr">
        <is>
          <t>Controls the active schedule board and mileage KPI.</t>
        </is>
      </c>
      <c r="H10" s="19" t="inlineStr">
        <is>
          <t>DE</t>
        </is>
      </c>
      <c r="I10" s="19" t="n"/>
      <c r="J10" s="19" t="n"/>
      <c r="K10" s="19" t="n"/>
    </row>
    <row r="11">
      <c r="A11" s="31" t="inlineStr">
        <is>
          <t>Maximum Expected Dwell (minutes)</t>
        </is>
      </c>
      <c r="B11" s="34" t="n">
        <v>720</v>
      </c>
      <c r="C11" s="33" t="inlineStr">
        <is>
          <t>Dwell above this value is flagged for review.</t>
        </is>
      </c>
      <c r="H11" s="19" t="inlineStr">
        <is>
          <t>FL</t>
        </is>
      </c>
      <c r="I11" s="19" t="n"/>
      <c r="J11" s="19" t="n"/>
      <c r="K11" s="19" t="n"/>
    </row>
    <row r="12">
      <c r="H12" s="19" t="inlineStr">
        <is>
          <t>GA</t>
        </is>
      </c>
      <c r="I12" s="19" t="n"/>
      <c r="J12" s="19" t="n"/>
      <c r="K12" s="19" t="n"/>
    </row>
    <row r="13">
      <c r="A13" s="36" t="inlineStr">
        <is>
          <t>Settings Check</t>
        </is>
      </c>
      <c r="B13" s="37">
        <f>IFERROR(IF(OR(NOT(ISNUMBER(B3)),B4="",B5&lt;=0,B6&lt;0,B7&lt;0,B8&lt;0,B9&lt;=0,B10&lt;=0,B11&lt;=0),"Review Settings","OK"),"Review Settings")</f>
        <v/>
      </c>
      <c r="C13" s="33" t="inlineStr">
        <is>
          <t>Review any highlighted assumption before using schedule alerts.</t>
        </is>
      </c>
      <c r="H13" s="19" t="inlineStr">
        <is>
          <t>HI</t>
        </is>
      </c>
      <c r="I13" s="19" t="n"/>
      <c r="J13" s="19" t="n"/>
      <c r="K13" s="19" t="n"/>
    </row>
    <row r="14">
      <c r="H14" s="19" t="inlineStr">
        <is>
          <t>ID</t>
        </is>
      </c>
      <c r="I14" s="19" t="n"/>
      <c r="J14" s="19" t="n"/>
      <c r="K14" s="19" t="n"/>
    </row>
    <row r="15" ht="42" customHeight="1">
      <c r="C15" s="30" t="inlineStr">
        <is>
          <t>Blank reserved rows in the Driver, Unit, and Trailer columns can be replaced with additional operational values.</t>
        </is>
      </c>
      <c r="H15" s="19" t="inlineStr">
        <is>
          <t>IL</t>
        </is>
      </c>
      <c r="I15" s="19" t="n"/>
      <c r="J15" s="19" t="n"/>
      <c r="K15" s="19" t="n"/>
    </row>
    <row r="16">
      <c r="H16" s="19" t="inlineStr">
        <is>
          <t>IN</t>
        </is>
      </c>
      <c r="I16" s="19" t="n"/>
      <c r="J16" s="19" t="n"/>
      <c r="K16" s="19" t="n"/>
    </row>
    <row r="17">
      <c r="H17" s="19" t="inlineStr">
        <is>
          <t>IA</t>
        </is>
      </c>
      <c r="I17" s="19" t="n"/>
      <c r="J17" s="19" t="n"/>
      <c r="K17" s="19" t="n"/>
    </row>
    <row r="18">
      <c r="H18" s="19" t="inlineStr">
        <is>
          <t>KS</t>
        </is>
      </c>
      <c r="I18" s="19" t="n"/>
    </row>
    <row r="19">
      <c r="H19" s="19" t="inlineStr">
        <is>
          <t>KY</t>
        </is>
      </c>
      <c r="I19" s="19" t="n"/>
    </row>
    <row r="20">
      <c r="H20" s="19" t="inlineStr">
        <is>
          <t>LA</t>
        </is>
      </c>
      <c r="I20" s="19" t="n"/>
    </row>
    <row r="21">
      <c r="H21" s="19" t="inlineStr">
        <is>
          <t>ME</t>
        </is>
      </c>
      <c r="I21" s="19" t="n"/>
    </row>
    <row r="22">
      <c r="H22" s="19" t="inlineStr">
        <is>
          <t>MD</t>
        </is>
      </c>
      <c r="I22" s="19" t="n"/>
    </row>
    <row r="23">
      <c r="H23" s="19" t="inlineStr">
        <is>
          <t>MA</t>
        </is>
      </c>
    </row>
    <row r="24">
      <c r="H24" s="19" t="inlineStr">
        <is>
          <t>MI</t>
        </is>
      </c>
    </row>
    <row r="25">
      <c r="H25" s="19" t="inlineStr">
        <is>
          <t>MN</t>
        </is>
      </c>
    </row>
    <row r="26">
      <c r="H26" s="19" t="inlineStr">
        <is>
          <t>MS</t>
        </is>
      </c>
    </row>
    <row r="27">
      <c r="H27" s="19" t="inlineStr">
        <is>
          <t>MO</t>
        </is>
      </c>
    </row>
    <row r="28">
      <c r="H28" s="19" t="inlineStr">
        <is>
          <t>MT</t>
        </is>
      </c>
    </row>
    <row r="29">
      <c r="H29" s="19" t="inlineStr">
        <is>
          <t>NE</t>
        </is>
      </c>
    </row>
    <row r="30">
      <c r="H30" s="19" t="inlineStr">
        <is>
          <t>NV</t>
        </is>
      </c>
    </row>
    <row r="31">
      <c r="H31" s="19" t="inlineStr">
        <is>
          <t>NH</t>
        </is>
      </c>
    </row>
    <row r="32">
      <c r="H32" s="19" t="inlineStr">
        <is>
          <t>NJ</t>
        </is>
      </c>
    </row>
    <row r="33">
      <c r="H33" s="19" t="inlineStr">
        <is>
          <t>NM</t>
        </is>
      </c>
    </row>
    <row r="34">
      <c r="H34" s="19" t="inlineStr">
        <is>
          <t>NY</t>
        </is>
      </c>
    </row>
    <row r="35">
      <c r="H35" s="19" t="inlineStr">
        <is>
          <t>NC</t>
        </is>
      </c>
    </row>
    <row r="36">
      <c r="H36" s="19" t="inlineStr">
        <is>
          <t>ND</t>
        </is>
      </c>
    </row>
    <row r="37">
      <c r="H37" s="19" t="inlineStr">
        <is>
          <t>OH</t>
        </is>
      </c>
    </row>
    <row r="38">
      <c r="H38" s="19" t="inlineStr">
        <is>
          <t>OK</t>
        </is>
      </c>
    </row>
    <row r="39">
      <c r="H39" s="19" t="inlineStr">
        <is>
          <t>OR</t>
        </is>
      </c>
    </row>
    <row r="40">
      <c r="H40" s="19" t="inlineStr">
        <is>
          <t>PA</t>
        </is>
      </c>
    </row>
    <row r="41">
      <c r="H41" s="19" t="inlineStr">
        <is>
          <t>RI</t>
        </is>
      </c>
    </row>
    <row r="42">
      <c r="H42" s="19" t="inlineStr">
        <is>
          <t>SC</t>
        </is>
      </c>
    </row>
    <row r="43">
      <c r="H43" s="19" t="inlineStr">
        <is>
          <t>SD</t>
        </is>
      </c>
    </row>
    <row r="44">
      <c r="H44" s="19" t="inlineStr">
        <is>
          <t>TN</t>
        </is>
      </c>
    </row>
    <row r="45">
      <c r="H45" s="19" t="inlineStr">
        <is>
          <t>TX</t>
        </is>
      </c>
    </row>
    <row r="46">
      <c r="H46" s="19" t="inlineStr">
        <is>
          <t>UT</t>
        </is>
      </c>
    </row>
    <row r="47">
      <c r="H47" s="19" t="inlineStr">
        <is>
          <t>VT</t>
        </is>
      </c>
    </row>
    <row r="48">
      <c r="H48" s="19" t="inlineStr">
        <is>
          <t>VA</t>
        </is>
      </c>
    </row>
    <row r="49">
      <c r="H49" s="19" t="inlineStr">
        <is>
          <t>WA</t>
        </is>
      </c>
    </row>
    <row r="50">
      <c r="H50" s="19" t="inlineStr">
        <is>
          <t>WV</t>
        </is>
      </c>
    </row>
    <row r="51">
      <c r="H51" s="19" t="inlineStr">
        <is>
          <t>WI</t>
        </is>
      </c>
    </row>
    <row r="52">
      <c r="H52" s="19" t="inlineStr">
        <is>
          <t>WY</t>
        </is>
      </c>
    </row>
    <row r="53">
      <c r="H53" s="19" t="inlineStr">
        <is>
          <t>DC</t>
        </is>
      </c>
    </row>
  </sheetData>
  <mergeCells count="1">
    <mergeCell ref="A1:K1"/>
  </mergeCells>
  <conditionalFormatting sqref="B13">
    <cfRule type="expression" priority="1" dxfId="3">
      <formula>$B$13="OK"</formula>
    </cfRule>
    <cfRule type="expression" priority="2" dxfId="0">
      <formula>$B$13="Review Settings"</formula>
    </cfRule>
  </conditionalFormatting>
  <dataValidations count="8">
    <dataValidation sqref="B4" showDropDown="0" showInputMessage="0" showErrorMessage="1" allowBlank="0" errorTitle="Invalid time zone" error="Select a time zone from the maintained list." type="list" errorStyle="stop">
      <formula1>INDIRECT("'Settings'!$G$3:$G$8")</formula1>
    </dataValidation>
    <dataValidation sqref="B5" showDropDown="0" showInputMessage="0" showErrorMessage="1" allowBlank="0" errorTitle="Invalid setting" error="Enter a whole number from 1 through 72." type="whole" errorStyle="stop" operator="between">
      <formula1>1</formula1>
      <formula2>72</formula2>
    </dataValidation>
    <dataValidation sqref="B6" showDropDown="0" showInputMessage="0" showErrorMessage="1" allowBlank="0" errorTitle="Invalid setting" error="Enter a whole number from 0 through 180." type="whole" errorStyle="stop" operator="between">
      <formula1>0</formula1>
      <formula2>180</formula2>
    </dataValidation>
    <dataValidation sqref="B7" showDropDown="0" showInputMessage="0" showErrorMessage="1" allowBlank="0" errorTitle="Invalid setting" error="Enter a whole number from 0 through 1,440." type="whole" errorStyle="stop" operator="between">
      <formula1>0</formula1>
      <formula2>1440</formula2>
    </dataValidation>
    <dataValidation sqref="B8" showDropDown="0" showInputMessage="0" showErrorMessage="1" allowBlank="0" errorTitle="Invalid setting" error="Enter an amount from $0.00 through $1,000.00." type="decimal" errorStyle="stop" operator="between">
      <formula1>0</formula1>
      <formula2>1000</formula2>
    </dataValidation>
    <dataValidation sqref="B9" showDropDown="0" showInputMessage="0" showErrorMessage="1" allowBlank="0" errorTitle="Invalid setting" error="Enter a whole number from 1 through 60." type="whole" errorStyle="stop" operator="between">
      <formula1>1</formula1>
      <formula2>60</formula2>
    </dataValidation>
    <dataValidation sqref="B10" showDropDown="0" showInputMessage="0" showErrorMessage="1" allowBlank="0" errorTitle="Invalid setting" error="Enter a whole number from 1 through 31." type="whole" errorStyle="stop" operator="between">
      <formula1>1</formula1>
      <formula2>31</formula2>
    </dataValidation>
    <dataValidation sqref="B11" showDropDown="0" showInputMessage="0" showErrorMessage="1" allowBlank="0" errorTitle="Invalid setting" error="Enter a whole number from 1 through 10,080." type="whole" errorStyle="stop" operator="between">
      <formula1>1</formula1>
      <formula2>10080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2026-09-07T18:36:58Z</dcterms:created>
  <dcterms:modified xmlns:dcterms="http://purl.org/dc/terms/" xmlns:xsi="http://www.w3.org/2001/XMLSchema-instance" xsi:type="dcterms:W3CDTF">2026-09-07T18:36:59+00:00Z</dcterms:modified>
</cp:coreProperties>
</file>