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oute Plan" sheetId="2" state="visible" r:id="rId2"/>
    <sheet xmlns:r="http://schemas.openxmlformats.org/officeDocument/2006/relationships" name="Stop List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0" hidden="1">'Dashboard'!$A$17:$H$32</definedName>
    <definedName name="_xlnm.Print_Area" localSheetId="0">'Dashboard'!$A$1:$Q$32</definedName>
    <definedName name="_xlnm.Print_Area" localSheetId="1">'Route Plan'!$A$1:$V$111</definedName>
    <definedName name="_xlnm.Print_Area" localSheetId="2">'Stop List'!$A$1:$O$104</definedName>
    <definedName name="_xlnm.Print_Area" localSheetId="3">'Settings'!$A$1:$J$54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9">
    <numFmt numFmtId="164" formatCode="m/d/yyyy"/>
    <numFmt numFmtId="165" formatCode="m/d/yyyy h:mm AM/PM"/>
    <numFmt numFmtId="166" formatCode="0 &quot;min&quot;"/>
    <numFmt numFmtId="167" formatCode="0.0 &quot;mi&quot;"/>
    <numFmt numFmtId="168" formatCode="[h]:mm"/>
    <numFmt numFmtId="169" formatCode="0.00 &quot;gal&quot;"/>
    <numFmt numFmtId="170" formatCode="$#,##0.00"/>
    <numFmt numFmtId="171" formatCode="$0.00"/>
    <numFmt numFmtId="172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23B52"/>
      <sz val="10"/>
    </font>
    <font>
      <name val="Calibri"/>
      <color rgb="0024343B"/>
      <sz val="10"/>
    </font>
    <font>
      <name val="Calibri"/>
      <color rgb="0024343B"/>
      <sz val="9"/>
    </font>
    <font>
      <name val="Calibri"/>
      <b val="1"/>
      <color rgb="00FFFFFF"/>
      <sz val="11"/>
    </font>
    <font>
      <name val="Calibri"/>
      <b val="1"/>
      <color rgb="00123B52"/>
      <sz val="11"/>
    </font>
    <font>
      <name val="Calibri"/>
      <b val="1"/>
      <color rgb="00FFFFFF"/>
      <sz val="10"/>
    </font>
  </fonts>
  <fills count="13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E0F3EF"/>
      </patternFill>
    </fill>
    <fill>
      <patternFill patternType="solid">
        <fgColor rgb="00DDEBF7"/>
      </patternFill>
    </fill>
    <fill>
      <patternFill patternType="solid">
        <fgColor rgb="00E7ECEF"/>
      </patternFill>
    </fill>
    <fill>
      <patternFill patternType="solid">
        <fgColor rgb="002A8C82"/>
      </patternFill>
    </fill>
    <fill>
      <patternFill patternType="solid">
        <fgColor rgb="00D2E6F3"/>
      </patternFill>
    </fill>
    <fill>
      <patternFill patternType="solid">
        <fgColor rgb="00C6EFCE"/>
      </patternFill>
    </fill>
    <fill>
      <patternFill patternType="solid">
        <fgColor rgb="00FCE8B2"/>
      </patternFill>
    </fill>
    <fill>
      <patternFill patternType="solid">
        <fgColor rgb="00FFF4CC"/>
      </patternFill>
    </fill>
    <fill>
      <patternFill patternType="solid">
        <fgColor rgb="00F1F7F5"/>
      </patternFill>
    </fill>
    <fill>
      <patternFill patternType="solid">
        <fgColor rgb="00FFEDB3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8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Continuous" vertical="center"/>
    </xf>
    <xf numFmtId="0" fontId="5" fillId="6" borderId="1" applyAlignment="1" pivotButton="0" quotePrefix="0" xfId="0">
      <alignment horizontal="centerContinuous" vertical="center"/>
    </xf>
    <xf numFmtId="1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168" fontId="6" fillId="4" borderId="1" applyAlignment="1" pivotButton="0" quotePrefix="0" xfId="0">
      <alignment horizontal="right" vertical="center"/>
    </xf>
    <xf numFmtId="169" fontId="6" fillId="4" borderId="1" applyAlignment="1" pivotButton="0" quotePrefix="0" xfId="0">
      <alignment horizontal="right" vertical="center"/>
    </xf>
    <xf numFmtId="170" fontId="6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2" borderId="1" pivotButton="0" quotePrefix="0" xfId="0"/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left" vertical="center"/>
    </xf>
    <xf numFmtId="164" fontId="3" fillId="10" borderId="1" applyAlignment="1" pivotButton="0" quotePrefix="0" xfId="0">
      <alignment horizontal="left" vertical="center"/>
    </xf>
    <xf numFmtId="18" fontId="3" fillId="10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10" borderId="1" applyAlignment="1" pivotButton="0" quotePrefix="0" xfId="0">
      <alignment horizontal="left" vertical="center" wrapText="1"/>
    </xf>
    <xf numFmtId="0" fontId="0" fillId="11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9" borderId="1" applyAlignment="1" pivotButton="0" quotePrefix="0" xfId="0">
      <alignment horizontal="left" vertical="center" wrapText="1"/>
    </xf>
    <xf numFmtId="0" fontId="3" fillId="12" borderId="1" applyAlignment="1" pivotButton="0" quotePrefix="0" xfId="0">
      <alignment horizontal="center" vertical="center"/>
    </xf>
    <xf numFmtId="18" fontId="3" fillId="7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center" vertical="center"/>
    </xf>
    <xf numFmtId="1" fontId="3" fillId="12" borderId="1" applyAlignment="1" pivotButton="0" quotePrefix="0" xfId="0">
      <alignment horizontal="center" vertical="center"/>
    </xf>
    <xf numFmtId="167" fontId="3" fillId="12" borderId="1" applyAlignment="1" pivotButton="0" quotePrefix="0" xfId="0">
      <alignment horizontal="center" vertical="center"/>
    </xf>
    <xf numFmtId="169" fontId="3" fillId="7" borderId="1" applyAlignment="1" pivotButton="0" quotePrefix="0" xfId="0">
      <alignment horizontal="center" vertical="center"/>
    </xf>
    <xf numFmtId="170" fontId="3" fillId="7" borderId="1" applyAlignment="1" pivotButton="0" quotePrefix="0" xfId="0">
      <alignment horizontal="center" vertical="center"/>
    </xf>
    <xf numFmtId="0" fontId="3" fillId="12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center" vertical="center"/>
    </xf>
    <xf numFmtId="18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" fontId="3" fillId="10" borderId="1" applyAlignment="1" pivotButton="0" quotePrefix="0" xfId="0">
      <alignment horizontal="center" vertical="center"/>
    </xf>
    <xf numFmtId="167" fontId="3" fillId="10" borderId="1" applyAlignment="1" pivotButton="0" quotePrefix="0" xfId="0">
      <alignment horizontal="center" vertical="center"/>
    </xf>
    <xf numFmtId="169" fontId="3" fillId="4" borderId="1" applyAlignment="1" pivotButton="0" quotePrefix="0" xfId="0">
      <alignment horizontal="center" vertical="center"/>
    </xf>
    <xf numFmtId="170" fontId="3" fillId="4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49" fontId="3" fillId="10" borderId="1" applyAlignment="1" pivotButton="0" quotePrefix="0" xfId="0">
      <alignment horizontal="center" vertical="center"/>
    </xf>
    <xf numFmtId="18" fontId="3" fillId="10" borderId="1" applyAlignment="1" pivotButton="0" quotePrefix="0" xfId="0">
      <alignment horizontal="center" vertical="center"/>
    </xf>
    <xf numFmtId="49" fontId="3" fillId="12" borderId="1" applyAlignment="1" pivotButton="0" quotePrefix="0" xfId="0">
      <alignment horizontal="center" vertical="center"/>
    </xf>
    <xf numFmtId="18" fontId="3" fillId="12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left" vertical="center" wrapText="1"/>
    </xf>
    <xf numFmtId="171" fontId="3" fillId="1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172" fontId="3" fillId="1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166" fontId="3" fillId="10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71" fontId="3" fillId="10" borderId="1" applyAlignment="1" pivotButton="0" quotePrefix="0" xfId="0">
      <alignment horizontal="left" vertical="center" wrapText="1"/>
    </xf>
    <xf numFmtId="172" fontId="3" fillId="1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006100"/>
        <sz val="10"/>
      </font>
      <fill>
        <patternFill patternType="solid">
          <fgColor rgb="00C6EFCE"/>
        </patternFill>
      </fill>
    </dxf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9C5700"/>
        <sz val="10"/>
      </font>
      <fill>
        <patternFill patternType="solid">
          <fgColor rgb="00FCE8B2"/>
        </patternFill>
      </fill>
    </dxf>
    <dxf>
      <font>
        <name val="Calibri"/>
        <color rgb="0024343B"/>
        <sz val="10"/>
      </font>
      <fill>
        <patternFill patternType="solid">
          <fgColor rgb="00E3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Leg Miles by Stop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'Dashboard'!E17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'Dashboard'!$B$18:$B$27</f>
            </numRef>
          </cat>
          <val>
            <numRef>
              <f>'Dashboard'!$E$18:$E$27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Miles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Stop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outePlanTable" displayName="RoutePlanTable" ref="A11:V111" headerRowCount="1">
  <autoFilter ref="A11:V111"/>
  <tableColumns count="22">
    <tableColumn id="1" name="Sequence"/>
    <tableColumn id="2" name="Stop ID"/>
    <tableColumn id="3" name="Location"/>
    <tableColumn id="4" name="Full Address"/>
    <tableColumn id="5" name="Stop Type"/>
    <tableColumn id="6" name="Window Start"/>
    <tableColumn id="7" name="Window End"/>
    <tableColumn id="8" name="Default Service Minutes"/>
    <tableColumn id="9" name="Service Override Minutes"/>
    <tableColumn id="10" name="Applied Service Minutes"/>
    <tableColumn id="11" name="Leg Miles"/>
    <tableColumn id="12" name="Drive Minutes"/>
    <tableColumn id="13" name="Planned Arrival"/>
    <tableColumn id="14" name="Service Start"/>
    <tableColumn id="15" name="Planned Departure"/>
    <tableColumn id="16" name="Wait Minutes"/>
    <tableColumn id="17" name="Late Minutes"/>
    <tableColumn id="18" name="Cumulative Miles"/>
    <tableColumn id="19" name="Fuel Gallons"/>
    <tableColumn id="20" name="Fuel Cost"/>
    <tableColumn id="21" name="Schedule Status"/>
    <tableColumn id="22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opListTable" displayName="StopListTable" ref="A4:O104" headerRowCount="1">
  <autoFilter ref="A4:O104"/>
  <tableColumns count="15">
    <tableColumn id="1" name="Stop ID"/>
    <tableColumn id="2" name="Location Name"/>
    <tableColumn id="3" name="Street Address"/>
    <tableColumn id="4" name="City"/>
    <tableColumn id="5" name="State"/>
    <tableColumn id="6" name="ZIP Code"/>
    <tableColumn id="7" name="Full Address"/>
    <tableColumn id="8" name="Stop Type"/>
    <tableColumn id="9" name="Default Window Start"/>
    <tableColumn id="10" name="Default Window End"/>
    <tableColumn id="11" name="Default Service Minutes"/>
    <tableColumn id="12" name="Contact Name"/>
    <tableColumn id="13" name="Phone"/>
    <tableColumn id="14" name="Active"/>
    <tableColumn id="15" name="Record Che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ettingsTable" displayName="SettingsTable" ref="A3:D8" headerRowCount="1">
  <autoFilter ref="A3:D8"/>
  <tableColumns count="4">
    <tableColumn id="1" name="Setting"/>
    <tableColumn id="2" name="Value"/>
    <tableColumn id="3" name="Unit"/>
    <tableColumn id="4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22" customWidth="1" min="1" max="1"/>
    <col width="27" customWidth="1" min="2" max="2"/>
    <col width="20" customWidth="1" min="3" max="3"/>
    <col width="24" customWidth="1" min="4" max="4"/>
    <col width="23" customWidth="1" min="5" max="5"/>
    <col width="19" customWidth="1" min="6" max="6"/>
    <col width="25" customWidth="1" min="7" max="7"/>
    <col width="29" customWidth="1" min="8" max="8"/>
    <col width="3" customWidth="1" min="9" max="9"/>
    <col width="28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1" t="inlineStr">
        <is>
          <t>Multi-Stop Route Planner Dashboard</t>
        </is>
      </c>
      <c r="B1" s="70" t="n"/>
      <c r="C1" s="70" t="n"/>
      <c r="D1" s="70" t="n"/>
      <c r="E1" s="70" t="n"/>
      <c r="F1" s="70" t="n"/>
      <c r="G1" s="70" t="n"/>
      <c r="H1" s="71" t="n"/>
    </row>
    <row r="2"/>
    <row r="3">
      <c r="A3" s="3" t="inlineStr">
        <is>
          <t>Route Name</t>
        </is>
      </c>
      <c r="B3" s="4">
        <f>'Route Plan'!$B$3</f>
        <v/>
      </c>
      <c r="C3" s="3" t="inlineStr">
        <is>
          <t>Route Date</t>
        </is>
      </c>
      <c r="D3" s="5">
        <f>'Route Plan'!$B$4</f>
        <v/>
      </c>
      <c r="E3" s="3" t="inlineStr">
        <is>
          <t>Start Time</t>
        </is>
      </c>
      <c r="F3" s="6">
        <f>'Route Plan'!$B$5</f>
        <v/>
      </c>
      <c r="G3" s="3" t="inlineStr">
        <is>
          <t>Planned Finish</t>
        </is>
      </c>
      <c r="H3" s="7">
        <f>IF(COUNT('Route Plan'!$O$12:$O$111)=0,"",MAX('Route Plan'!$O$12:$O$111))</f>
        <v/>
      </c>
    </row>
    <row r="4">
      <c r="A4" s="3" t="inlineStr">
        <is>
          <t>Driver</t>
        </is>
      </c>
      <c r="B4" s="4">
        <f>'Route Plan'!$E$3</f>
        <v/>
      </c>
      <c r="C4" s="3" t="inlineStr">
        <is>
          <t>Vehicle</t>
        </is>
      </c>
      <c r="D4" s="4">
        <f>'Route Plan'!$E$4</f>
        <v/>
      </c>
      <c r="E4" s="3" t="inlineStr">
        <is>
          <t>Late Alert Threshold</t>
        </is>
      </c>
      <c r="F4" s="8">
        <f>'Settings'!$B$8</f>
        <v/>
      </c>
      <c r="G4" s="3" t="inlineStr">
        <is>
          <t>Distance Source</t>
        </is>
      </c>
      <c r="H4" s="9" t="inlineStr">
        <is>
          <t>Manual leg inputs</t>
        </is>
      </c>
    </row>
    <row r="5" ht="32" customHeight="1">
      <c r="A5" s="10" t="inlineStr">
        <is>
          <t>Planning aid only: enter stop order, leg miles, and drive minutes from an approved routing source. This workbook does not geocode, optimize routes, or retrieve live traffic.</t>
        </is>
      </c>
      <c r="B5" s="10" t="n"/>
      <c r="C5" s="10" t="n"/>
      <c r="D5" s="10" t="n"/>
      <c r="E5" s="10" t="n"/>
      <c r="F5" s="10" t="n"/>
      <c r="G5" s="10" t="n"/>
      <c r="H5" s="10" t="n"/>
    </row>
    <row r="6">
      <c r="A6" s="11" t="inlineStr">
        <is>
          <t>Route Summary</t>
        </is>
      </c>
      <c r="B6" s="11" t="n"/>
      <c r="C6" s="11" t="n"/>
      <c r="D6" s="11" t="n"/>
      <c r="E6" s="11" t="n"/>
      <c r="F6" s="11" t="n"/>
      <c r="G6" s="11" t="n"/>
      <c r="H6" s="11" t="n"/>
    </row>
    <row r="7">
      <c r="A7" s="3" t="inlineStr">
        <is>
          <t>Customer Stops</t>
        </is>
      </c>
      <c r="B7" s="12">
        <f>COUNTIFS('Route Plan'!$B$12:$B$111,"&lt;&gt;",'Route Plan'!$E$12:$E$111,"&lt;&gt;Depot")</f>
        <v/>
      </c>
      <c r="C7" s="3" t="inlineStr">
        <is>
          <t>Total Miles</t>
        </is>
      </c>
      <c r="D7" s="13">
        <f>SUM('Route Plan'!$K$12:$K$111)</f>
        <v/>
      </c>
      <c r="E7" s="3" t="inlineStr">
        <is>
          <t>Drive Time</t>
        </is>
      </c>
      <c r="F7" s="14">
        <f>IFERROR(SUM('Route Plan'!$L$12:$L$111)/1440,0)</f>
        <v/>
      </c>
      <c r="G7" s="3" t="inlineStr">
        <is>
          <t>Route Duration</t>
        </is>
      </c>
      <c r="H7" s="14">
        <f>IF(COUNT('Route Plan'!$O$12:$O$111)=0,"",IFERROR(MAX('Route Plan'!$O$12:$O$111)-('Route Plan'!$B$4+'Route Plan'!$B$5),""))</f>
        <v/>
      </c>
    </row>
    <row r="8"/>
    <row r="9">
      <c r="A9" s="3" t="inlineStr">
        <is>
          <t>Fuel Gallons</t>
        </is>
      </c>
      <c r="B9" s="15">
        <f>SUM('Route Plan'!$S$12:$S$111)</f>
        <v/>
      </c>
      <c r="C9" s="3" t="inlineStr">
        <is>
          <t>Fuel Cost</t>
        </is>
      </c>
      <c r="D9" s="16">
        <f>SUM('Route Plan'!$T$12:$T$111)</f>
        <v/>
      </c>
      <c r="E9" s="3" t="inlineStr">
        <is>
          <t>Late Alert Stops</t>
        </is>
      </c>
      <c r="F9" s="12">
        <f>COUNTIF('Route Plan'!$Q$12:$Q$111,"&gt;"&amp;'Settings'!$B$8)</f>
        <v/>
      </c>
      <c r="G9" s="3" t="inlineStr">
        <is>
          <t>Waiting Time</t>
        </is>
      </c>
      <c r="H9" s="14">
        <f>IFERROR(SUM('Route Plan'!$P$12:$P$111)/1440,0)</f>
        <v/>
      </c>
    </row>
    <row r="10"/>
    <row r="11">
      <c r="A11" s="3" t="inlineStr">
        <is>
          <t>Labor Cost</t>
        </is>
      </c>
      <c r="B11" s="16">
        <f>IFERROR($H$7*24*'Settings'!$B$6,0)</f>
        <v/>
      </c>
      <c r="C11" s="3" t="inlineStr">
        <is>
          <t>Maintenance Cost</t>
        </is>
      </c>
      <c r="D11" s="16">
        <f>IFERROR($D$7*'Settings'!$B$7,0)</f>
        <v/>
      </c>
      <c r="E11" s="3" t="inlineStr">
        <is>
          <t>Variable Route Cost</t>
        </is>
      </c>
      <c r="F11" s="16">
        <f>SUM($D$9,$B$11,$D$11)</f>
        <v/>
      </c>
      <c r="G11" s="3" t="inlineStr">
        <is>
          <t>Cost per Customer Stop</t>
        </is>
      </c>
      <c r="H11" s="16">
        <f>IFERROR($F$11/$B$7,0)</f>
        <v/>
      </c>
    </row>
    <row r="12"/>
    <row r="13"/>
    <row r="14">
      <c r="A14" s="3" t="inlineStr">
        <is>
          <t>Route Row Check</t>
        </is>
      </c>
      <c r="B14" s="17">
        <f>IF(COUNTIF('Route Plan'!$B$12:$B$111,"&lt;&gt;")=0,"CHECK: no route entered",IF(SUMPRODUCT(--('Route Plan'!$B$12:$B$110=""),--('Route Plan'!$B$13:$B$111&lt;&gt;""))&gt;0,"CHECK: blank row in route","OK"))</f>
        <v/>
      </c>
      <c r="C14" s="3" t="inlineStr">
        <is>
          <t>Leg Input Check</t>
        </is>
      </c>
      <c r="D14" s="17">
        <f>IF(COUNTIF('Route Plan'!$U$12:$U$111,"Enter leg*")+COUNTIF('Route Plan'!$U$12:$U$111,"First leg*")=0,"OK","CHECK: route leg data")</f>
        <v/>
      </c>
      <c r="E14" s="3" t="inlineStr">
        <is>
          <t>Stop Record Check</t>
        </is>
      </c>
      <c r="F14" s="17">
        <f>IF(COUNTIFS('Stop List'!$A$5:$A$104,"&lt;&gt;",'Stop List'!$O$5:$O$104,"&lt;&gt;OK")=0,"OK","CHECK: "&amp;COUNTIFS('Stop List'!$A$5:$A$104,"&lt;&gt;",'Stop List'!$O$5:$O$104,"&lt;&gt;OK")&amp;" stop record(s)")</f>
        <v/>
      </c>
      <c r="G14" s="3" t="inlineStr">
        <is>
          <t>Settings Check</t>
        </is>
      </c>
      <c r="H14" s="17">
        <f>'Settings'!$B$10</f>
        <v/>
      </c>
    </row>
    <row r="15"/>
    <row r="16">
      <c r="A16" s="11" t="inlineStr">
        <is>
          <t>Planned Stop Schedule — First 15 Route Rows</t>
        </is>
      </c>
      <c r="B16" s="11" t="n"/>
      <c r="C16" s="11" t="n"/>
      <c r="D16" s="11" t="n"/>
      <c r="E16" s="11" t="n"/>
      <c r="F16" s="11" t="n"/>
      <c r="G16" s="11" t="n"/>
      <c r="H16" s="11" t="n"/>
    </row>
    <row r="17" ht="30" customHeight="1">
      <c r="A17" s="18" t="inlineStr">
        <is>
          <t>Sequence</t>
        </is>
      </c>
      <c r="B17" s="18" t="inlineStr">
        <is>
          <t>Stop</t>
        </is>
      </c>
      <c r="C17" s="18" t="inlineStr">
        <is>
          <t>Planned Arrival</t>
        </is>
      </c>
      <c r="D17" s="18" t="inlineStr">
        <is>
          <t>Planned Departure</t>
        </is>
      </c>
      <c r="E17" s="18" t="inlineStr">
        <is>
          <t>Leg Miles</t>
        </is>
      </c>
      <c r="F17" s="18" t="inlineStr">
        <is>
          <t>Wait Minutes</t>
        </is>
      </c>
      <c r="G17" s="18" t="inlineStr">
        <is>
          <t>Late Minutes</t>
        </is>
      </c>
      <c r="H17" s="18" t="inlineStr">
        <is>
          <t>Status</t>
        </is>
      </c>
      <c r="J17" s="19" t="inlineStr">
        <is>
          <t>Legend</t>
        </is>
      </c>
    </row>
    <row r="18">
      <c r="A18" s="20">
        <f>IF('Route Plan'!$B12="","",'Route Plan'!$A12)</f>
        <v/>
      </c>
      <c r="B18" s="21">
        <f>IF('Route Plan'!$B12="","",'Route Plan'!$C12)</f>
        <v/>
      </c>
      <c r="C18" s="22">
        <f>IF('Route Plan'!$B12="","",'Route Plan'!$M12)</f>
        <v/>
      </c>
      <c r="D18" s="22">
        <f>IF('Route Plan'!$B12="","",'Route Plan'!$O12)</f>
        <v/>
      </c>
      <c r="E18" s="23">
        <f>IF('Route Plan'!$B12="","",'Route Plan'!$K12)</f>
        <v/>
      </c>
      <c r="F18" s="24">
        <f>IF('Route Plan'!$B12="","",'Route Plan'!$P12)</f>
        <v/>
      </c>
      <c r="G18" s="24">
        <f>IF('Route Plan'!$B12="","",'Route Plan'!$Q12)</f>
        <v/>
      </c>
      <c r="H18" s="21">
        <f>IF('Route Plan'!$B12="","",'Route Plan'!$U12)</f>
        <v/>
      </c>
      <c r="J18" s="25" t="inlineStr">
        <is>
          <t>Blue = Calculated</t>
        </is>
      </c>
    </row>
    <row r="19">
      <c r="A19" s="26">
        <f>IF('Route Plan'!$B13="","",'Route Plan'!$A13)</f>
        <v/>
      </c>
      <c r="B19" s="4">
        <f>IF('Route Plan'!$B13="","",'Route Plan'!$C13)</f>
        <v/>
      </c>
      <c r="C19" s="27">
        <f>IF('Route Plan'!$B13="","",'Route Plan'!$M13)</f>
        <v/>
      </c>
      <c r="D19" s="27">
        <f>IF('Route Plan'!$B13="","",'Route Plan'!$O13)</f>
        <v/>
      </c>
      <c r="E19" s="28">
        <f>IF('Route Plan'!$B13="","",'Route Plan'!$K13)</f>
        <v/>
      </c>
      <c r="F19" s="29">
        <f>IF('Route Plan'!$B13="","",'Route Plan'!$P13)</f>
        <v/>
      </c>
      <c r="G19" s="29">
        <f>IF('Route Plan'!$B13="","",'Route Plan'!$Q13)</f>
        <v/>
      </c>
      <c r="H19" s="4">
        <f>IF('Route Plan'!$B13="","",'Route Plan'!$U13)</f>
        <v/>
      </c>
      <c r="J19" s="30" t="inlineStr">
        <is>
          <t>Green = Acceptable</t>
        </is>
      </c>
    </row>
    <row r="20">
      <c r="A20" s="20">
        <f>IF('Route Plan'!$B14="","",'Route Plan'!$A14)</f>
        <v/>
      </c>
      <c r="B20" s="21">
        <f>IF('Route Plan'!$B14="","",'Route Plan'!$C14)</f>
        <v/>
      </c>
      <c r="C20" s="22">
        <f>IF('Route Plan'!$B14="","",'Route Plan'!$M14)</f>
        <v/>
      </c>
      <c r="D20" s="22">
        <f>IF('Route Plan'!$B14="","",'Route Plan'!$O14)</f>
        <v/>
      </c>
      <c r="E20" s="23">
        <f>IF('Route Plan'!$B14="","",'Route Plan'!$K14)</f>
        <v/>
      </c>
      <c r="F20" s="24">
        <f>IF('Route Plan'!$B14="","",'Route Plan'!$P14)</f>
        <v/>
      </c>
      <c r="G20" s="24">
        <f>IF('Route Plan'!$B14="","",'Route Plan'!$Q14)</f>
        <v/>
      </c>
      <c r="H20" s="21">
        <f>IF('Route Plan'!$B14="","",'Route Plan'!$U14)</f>
        <v/>
      </c>
      <c r="J20" s="31" t="inlineStr">
        <is>
          <t>Red/Amber = Review required</t>
        </is>
      </c>
    </row>
    <row r="21">
      <c r="A21" s="26">
        <f>IF('Route Plan'!$B15="","",'Route Plan'!$A15)</f>
        <v/>
      </c>
      <c r="B21" s="4">
        <f>IF('Route Plan'!$B15="","",'Route Plan'!$C15)</f>
        <v/>
      </c>
      <c r="C21" s="27">
        <f>IF('Route Plan'!$B15="","",'Route Plan'!$M15)</f>
        <v/>
      </c>
      <c r="D21" s="27">
        <f>IF('Route Plan'!$B15="","",'Route Plan'!$O15)</f>
        <v/>
      </c>
      <c r="E21" s="28">
        <f>IF('Route Plan'!$B15="","",'Route Plan'!$K15)</f>
        <v/>
      </c>
      <c r="F21" s="29">
        <f>IF('Route Plan'!$B15="","",'Route Plan'!$P15)</f>
        <v/>
      </c>
      <c r="G21" s="29">
        <f>IF('Route Plan'!$B15="","",'Route Plan'!$Q15)</f>
        <v/>
      </c>
      <c r="H21" s="4">
        <f>IF('Route Plan'!$B15="","",'Route Plan'!$U15)</f>
        <v/>
      </c>
    </row>
    <row r="22">
      <c r="A22" s="20">
        <f>IF('Route Plan'!$B16="","",'Route Plan'!$A16)</f>
        <v/>
      </c>
      <c r="B22" s="21">
        <f>IF('Route Plan'!$B16="","",'Route Plan'!$C16)</f>
        <v/>
      </c>
      <c r="C22" s="22">
        <f>IF('Route Plan'!$B16="","",'Route Plan'!$M16)</f>
        <v/>
      </c>
      <c r="D22" s="22">
        <f>IF('Route Plan'!$B16="","",'Route Plan'!$O16)</f>
        <v/>
      </c>
      <c r="E22" s="23">
        <f>IF('Route Plan'!$B16="","",'Route Plan'!$K16)</f>
        <v/>
      </c>
      <c r="F22" s="24">
        <f>IF('Route Plan'!$B16="","",'Route Plan'!$P16)</f>
        <v/>
      </c>
      <c r="G22" s="24">
        <f>IF('Route Plan'!$B16="","",'Route Plan'!$Q16)</f>
        <v/>
      </c>
      <c r="H22" s="21">
        <f>IF('Route Plan'!$B16="","",'Route Plan'!$U16)</f>
        <v/>
      </c>
    </row>
    <row r="23">
      <c r="A23" s="26">
        <f>IF('Route Plan'!$B17="","",'Route Plan'!$A17)</f>
        <v/>
      </c>
      <c r="B23" s="4">
        <f>IF('Route Plan'!$B17="","",'Route Plan'!$C17)</f>
        <v/>
      </c>
      <c r="C23" s="27">
        <f>IF('Route Plan'!$B17="","",'Route Plan'!$M17)</f>
        <v/>
      </c>
      <c r="D23" s="27">
        <f>IF('Route Plan'!$B17="","",'Route Plan'!$O17)</f>
        <v/>
      </c>
      <c r="E23" s="28">
        <f>IF('Route Plan'!$B17="","",'Route Plan'!$K17)</f>
        <v/>
      </c>
      <c r="F23" s="29">
        <f>IF('Route Plan'!$B17="","",'Route Plan'!$P17)</f>
        <v/>
      </c>
      <c r="G23" s="29">
        <f>IF('Route Plan'!$B17="","",'Route Plan'!$Q17)</f>
        <v/>
      </c>
      <c r="H23" s="4">
        <f>IF('Route Plan'!$B17="","",'Route Plan'!$U17)</f>
        <v/>
      </c>
    </row>
    <row r="24">
      <c r="A24" s="20">
        <f>IF('Route Plan'!$B18="","",'Route Plan'!$A18)</f>
        <v/>
      </c>
      <c r="B24" s="21">
        <f>IF('Route Plan'!$B18="","",'Route Plan'!$C18)</f>
        <v/>
      </c>
      <c r="C24" s="22">
        <f>IF('Route Plan'!$B18="","",'Route Plan'!$M18)</f>
        <v/>
      </c>
      <c r="D24" s="22">
        <f>IF('Route Plan'!$B18="","",'Route Plan'!$O18)</f>
        <v/>
      </c>
      <c r="E24" s="23">
        <f>IF('Route Plan'!$B18="","",'Route Plan'!$K18)</f>
        <v/>
      </c>
      <c r="F24" s="24">
        <f>IF('Route Plan'!$B18="","",'Route Plan'!$P18)</f>
        <v/>
      </c>
      <c r="G24" s="24">
        <f>IF('Route Plan'!$B18="","",'Route Plan'!$Q18)</f>
        <v/>
      </c>
      <c r="H24" s="21">
        <f>IF('Route Plan'!$B18="","",'Route Plan'!$U18)</f>
        <v/>
      </c>
    </row>
    <row r="25">
      <c r="A25" s="26">
        <f>IF('Route Plan'!$B19="","",'Route Plan'!$A19)</f>
        <v/>
      </c>
      <c r="B25" s="4">
        <f>IF('Route Plan'!$B19="","",'Route Plan'!$C19)</f>
        <v/>
      </c>
      <c r="C25" s="27">
        <f>IF('Route Plan'!$B19="","",'Route Plan'!$M19)</f>
        <v/>
      </c>
      <c r="D25" s="27">
        <f>IF('Route Plan'!$B19="","",'Route Plan'!$O19)</f>
        <v/>
      </c>
      <c r="E25" s="28">
        <f>IF('Route Plan'!$B19="","",'Route Plan'!$K19)</f>
        <v/>
      </c>
      <c r="F25" s="29">
        <f>IF('Route Plan'!$B19="","",'Route Plan'!$P19)</f>
        <v/>
      </c>
      <c r="G25" s="29">
        <f>IF('Route Plan'!$B19="","",'Route Plan'!$Q19)</f>
        <v/>
      </c>
      <c r="H25" s="4">
        <f>IF('Route Plan'!$B19="","",'Route Plan'!$U19)</f>
        <v/>
      </c>
    </row>
    <row r="26">
      <c r="A26" s="20">
        <f>IF('Route Plan'!$B20="","",'Route Plan'!$A20)</f>
        <v/>
      </c>
      <c r="B26" s="21">
        <f>IF('Route Plan'!$B20="","",'Route Plan'!$C20)</f>
        <v/>
      </c>
      <c r="C26" s="22">
        <f>IF('Route Plan'!$B20="","",'Route Plan'!$M20)</f>
        <v/>
      </c>
      <c r="D26" s="22">
        <f>IF('Route Plan'!$B20="","",'Route Plan'!$O20)</f>
        <v/>
      </c>
      <c r="E26" s="23">
        <f>IF('Route Plan'!$B20="","",'Route Plan'!$K20)</f>
        <v/>
      </c>
      <c r="F26" s="24">
        <f>IF('Route Plan'!$B20="","",'Route Plan'!$P20)</f>
        <v/>
      </c>
      <c r="G26" s="24">
        <f>IF('Route Plan'!$B20="","",'Route Plan'!$Q20)</f>
        <v/>
      </c>
      <c r="H26" s="21">
        <f>IF('Route Plan'!$B20="","",'Route Plan'!$U20)</f>
        <v/>
      </c>
    </row>
    <row r="27">
      <c r="A27" s="26">
        <f>IF('Route Plan'!$B21="","",'Route Plan'!$A21)</f>
        <v/>
      </c>
      <c r="B27" s="4">
        <f>IF('Route Plan'!$B21="","",'Route Plan'!$C21)</f>
        <v/>
      </c>
      <c r="C27" s="27">
        <f>IF('Route Plan'!$B21="","",'Route Plan'!$M21)</f>
        <v/>
      </c>
      <c r="D27" s="27">
        <f>IF('Route Plan'!$B21="","",'Route Plan'!$O21)</f>
        <v/>
      </c>
      <c r="E27" s="28">
        <f>IF('Route Plan'!$B21="","",'Route Plan'!$K21)</f>
        <v/>
      </c>
      <c r="F27" s="29">
        <f>IF('Route Plan'!$B21="","",'Route Plan'!$P21)</f>
        <v/>
      </c>
      <c r="G27" s="29">
        <f>IF('Route Plan'!$B21="","",'Route Plan'!$Q21)</f>
        <v/>
      </c>
      <c r="H27" s="4">
        <f>IF('Route Plan'!$B21="","",'Route Plan'!$U21)</f>
        <v/>
      </c>
    </row>
    <row r="28">
      <c r="A28" s="20">
        <f>IF('Route Plan'!$B22="","",'Route Plan'!$A22)</f>
        <v/>
      </c>
      <c r="B28" s="21">
        <f>IF('Route Plan'!$B22="","",'Route Plan'!$C22)</f>
        <v/>
      </c>
      <c r="C28" s="22">
        <f>IF('Route Plan'!$B22="","",'Route Plan'!$M22)</f>
        <v/>
      </c>
      <c r="D28" s="22">
        <f>IF('Route Plan'!$B22="","",'Route Plan'!$O22)</f>
        <v/>
      </c>
      <c r="E28" s="23">
        <f>IF('Route Plan'!$B22="","",'Route Plan'!$K22)</f>
        <v/>
      </c>
      <c r="F28" s="24">
        <f>IF('Route Plan'!$B22="","",'Route Plan'!$P22)</f>
        <v/>
      </c>
      <c r="G28" s="24">
        <f>IF('Route Plan'!$B22="","",'Route Plan'!$Q22)</f>
        <v/>
      </c>
      <c r="H28" s="21">
        <f>IF('Route Plan'!$B22="","",'Route Plan'!$U22)</f>
        <v/>
      </c>
    </row>
    <row r="29">
      <c r="A29" s="26">
        <f>IF('Route Plan'!$B23="","",'Route Plan'!$A23)</f>
        <v/>
      </c>
      <c r="B29" s="4">
        <f>IF('Route Plan'!$B23="","",'Route Plan'!$C23)</f>
        <v/>
      </c>
      <c r="C29" s="27">
        <f>IF('Route Plan'!$B23="","",'Route Plan'!$M23)</f>
        <v/>
      </c>
      <c r="D29" s="27">
        <f>IF('Route Plan'!$B23="","",'Route Plan'!$O23)</f>
        <v/>
      </c>
      <c r="E29" s="28">
        <f>IF('Route Plan'!$B23="","",'Route Plan'!$K23)</f>
        <v/>
      </c>
      <c r="F29" s="29">
        <f>IF('Route Plan'!$B23="","",'Route Plan'!$P23)</f>
        <v/>
      </c>
      <c r="G29" s="29">
        <f>IF('Route Plan'!$B23="","",'Route Plan'!$Q23)</f>
        <v/>
      </c>
      <c r="H29" s="4">
        <f>IF('Route Plan'!$B23="","",'Route Plan'!$U23)</f>
        <v/>
      </c>
    </row>
    <row r="30">
      <c r="A30" s="20">
        <f>IF('Route Plan'!$B24="","",'Route Plan'!$A24)</f>
        <v/>
      </c>
      <c r="B30" s="21">
        <f>IF('Route Plan'!$B24="","",'Route Plan'!$C24)</f>
        <v/>
      </c>
      <c r="C30" s="22">
        <f>IF('Route Plan'!$B24="","",'Route Plan'!$M24)</f>
        <v/>
      </c>
      <c r="D30" s="22">
        <f>IF('Route Plan'!$B24="","",'Route Plan'!$O24)</f>
        <v/>
      </c>
      <c r="E30" s="23">
        <f>IF('Route Plan'!$B24="","",'Route Plan'!$K24)</f>
        <v/>
      </c>
      <c r="F30" s="24">
        <f>IF('Route Plan'!$B24="","",'Route Plan'!$P24)</f>
        <v/>
      </c>
      <c r="G30" s="24">
        <f>IF('Route Plan'!$B24="","",'Route Plan'!$Q24)</f>
        <v/>
      </c>
      <c r="H30" s="21">
        <f>IF('Route Plan'!$B24="","",'Route Plan'!$U24)</f>
        <v/>
      </c>
    </row>
    <row r="31">
      <c r="A31" s="26">
        <f>IF('Route Plan'!$B25="","",'Route Plan'!$A25)</f>
        <v/>
      </c>
      <c r="B31" s="4">
        <f>IF('Route Plan'!$B25="","",'Route Plan'!$C25)</f>
        <v/>
      </c>
      <c r="C31" s="27">
        <f>IF('Route Plan'!$B25="","",'Route Plan'!$M25)</f>
        <v/>
      </c>
      <c r="D31" s="27">
        <f>IF('Route Plan'!$B25="","",'Route Plan'!$O25)</f>
        <v/>
      </c>
      <c r="E31" s="28">
        <f>IF('Route Plan'!$B25="","",'Route Plan'!$K25)</f>
        <v/>
      </c>
      <c r="F31" s="29">
        <f>IF('Route Plan'!$B25="","",'Route Plan'!$P25)</f>
        <v/>
      </c>
      <c r="G31" s="29">
        <f>IF('Route Plan'!$B25="","",'Route Plan'!$Q25)</f>
        <v/>
      </c>
      <c r="H31" s="4">
        <f>IF('Route Plan'!$B25="","",'Route Plan'!$U25)</f>
        <v/>
      </c>
    </row>
    <row r="32">
      <c r="A32" s="20">
        <f>IF('Route Plan'!$B26="","",'Route Plan'!$A26)</f>
        <v/>
      </c>
      <c r="B32" s="21">
        <f>IF('Route Plan'!$B26="","",'Route Plan'!$C26)</f>
        <v/>
      </c>
      <c r="C32" s="22">
        <f>IF('Route Plan'!$B26="","",'Route Plan'!$M26)</f>
        <v/>
      </c>
      <c r="D32" s="22">
        <f>IF('Route Plan'!$B26="","",'Route Plan'!$O26)</f>
        <v/>
      </c>
      <c r="E32" s="23">
        <f>IF('Route Plan'!$B26="","",'Route Plan'!$K26)</f>
        <v/>
      </c>
      <c r="F32" s="24">
        <f>IF('Route Plan'!$B26="","",'Route Plan'!$P26)</f>
        <v/>
      </c>
      <c r="G32" s="24">
        <f>IF('Route Plan'!$B26="","",'Route Plan'!$Q26)</f>
        <v/>
      </c>
      <c r="H32" s="21">
        <f>IF('Route Plan'!$B26="","",'Route Plan'!$U26)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autoFilter ref="A17:H32"/>
  <mergeCells count="1">
    <mergeCell ref="A1:H1"/>
  </mergeCells>
  <conditionalFormatting sqref="B14">
    <cfRule type="expression" priority="1" dxfId="0">
      <formula>=B14="OK"</formula>
    </cfRule>
    <cfRule type="expression" priority="2" dxfId="1">
      <formula>=LEFT(B14,5)="CHECK"</formula>
    </cfRule>
  </conditionalFormatting>
  <conditionalFormatting sqref="D14">
    <cfRule type="expression" priority="3" dxfId="0">
      <formula>=D14="OK"</formula>
    </cfRule>
    <cfRule type="expression" priority="4" dxfId="1">
      <formula>=LEFT(D14,5)="CHECK"</formula>
    </cfRule>
  </conditionalFormatting>
  <conditionalFormatting sqref="F14">
    <cfRule type="expression" priority="5" dxfId="0">
      <formula>=F14="OK"</formula>
    </cfRule>
    <cfRule type="expression" priority="6" dxfId="1">
      <formula>=LEFT(F14,5)="CHECK"</formula>
    </cfRule>
  </conditionalFormatting>
  <conditionalFormatting sqref="H14">
    <cfRule type="expression" priority="7" dxfId="0">
      <formula>=H14="OK"</formula>
    </cfRule>
    <cfRule type="expression" priority="8" dxfId="1">
      <formula>=LEFT(H14,5)="CHECK"</formula>
    </cfRule>
  </conditionalFormatting>
  <conditionalFormatting sqref="H18:H32">
    <cfRule type="expression" priority="9" dxfId="1">
      <formula>=LEFT($H18,10)="Late alert"</formula>
    </cfRule>
    <cfRule type="expression" priority="10" dxfId="2">
      <formula>=LEFT($H18,21)="Late within threshold"</formula>
    </cfRule>
    <cfRule type="expression" priority="11" dxfId="0">
      <formula>=$H18="On time"</formula>
    </cfRule>
  </conditionalFormatting>
  <pageMargins left="0.25" right="0.25" top="0.5" bottom="0.5" header="0.2" footer="0.2"/>
  <pageSetup orientation="landscape" paperSize="1" fitToHeight="1" fitToWidth="1"/>
  <headerFooter>
    <oddHeader/>
    <oddFooter>&amp;CPage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11"/>
  <sheetViews>
    <sheetView showGridLines="0" workbookViewId="0">
      <pane xSplit="2" ySplit="11" topLeftCell="C1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24" customWidth="1" min="3" max="3"/>
    <col width="38" customWidth="1" min="4" max="4"/>
    <col width="13" customWidth="1" min="5" max="5"/>
    <col width="14" customWidth="1" min="6" max="6"/>
    <col width="14" customWidth="1" min="7" max="7"/>
    <col width="15" customWidth="1" min="8" max="8"/>
    <col width="17" customWidth="1" min="9" max="9"/>
    <col width="16" customWidth="1" min="10" max="10"/>
    <col width="12" customWidth="1" min="11" max="11"/>
    <col width="13" customWidth="1" min="12" max="12"/>
    <col width="21" customWidth="1" min="13" max="13"/>
    <col width="21" customWidth="1" min="14" max="14"/>
    <col width="21" customWidth="1" min="15" max="15"/>
    <col width="12" customWidth="1" min="16" max="16"/>
    <col width="12" customWidth="1" min="17" max="17"/>
    <col width="14" customWidth="1" min="18" max="18"/>
    <col width="12" customWidth="1" min="19" max="19"/>
    <col width="13" customWidth="1" min="20" max="20"/>
    <col width="24" customWidth="1" min="21" max="21"/>
    <col width="28" customWidth="1" min="22" max="22"/>
  </cols>
  <sheetData>
    <row r="1" ht="30" customHeight="1">
      <c r="A1" s="1" t="inlineStr">
        <is>
          <t>Multi-Stop Route Plan</t>
        </is>
      </c>
      <c r="B1" s="70" t="n"/>
      <c r="C1" s="70" t="n"/>
      <c r="D1" s="70" t="n"/>
      <c r="E1" s="70" t="n"/>
      <c r="F1" s="70" t="n"/>
      <c r="G1" s="70" t="n"/>
      <c r="H1" s="70" t="n"/>
      <c r="I1" s="70" t="n"/>
      <c r="J1" s="70" t="n"/>
      <c r="K1" s="70" t="n"/>
      <c r="L1" s="70" t="n"/>
      <c r="M1" s="70" t="n"/>
      <c r="N1" s="70" t="n"/>
      <c r="O1" s="70" t="n"/>
      <c r="P1" s="70" t="n"/>
      <c r="Q1" s="70" t="n"/>
      <c r="R1" s="70" t="n"/>
      <c r="S1" s="70" t="n"/>
      <c r="T1" s="70" t="n"/>
      <c r="U1" s="70" t="n"/>
      <c r="V1" s="71" t="n"/>
    </row>
    <row r="3">
      <c r="A3" s="3" t="inlineStr">
        <is>
          <t>Route Name</t>
        </is>
      </c>
      <c r="B3" s="32" t="inlineStr">
        <is>
          <t>Columbus Central Delivery Loop</t>
        </is>
      </c>
      <c r="D3" s="3" t="inlineStr">
        <is>
          <t>Driver</t>
        </is>
      </c>
      <c r="E3" s="32" t="inlineStr">
        <is>
          <t>Jordan Lee</t>
        </is>
      </c>
    </row>
    <row r="4">
      <c r="A4" s="3" t="inlineStr">
        <is>
          <t>Route Date</t>
        </is>
      </c>
      <c r="B4" s="33" t="n">
        <v>46273</v>
      </c>
      <c r="D4" s="3" t="inlineStr">
        <is>
          <t>Vehicle</t>
        </is>
      </c>
      <c r="E4" s="32" t="inlineStr">
        <is>
          <t>Truck 27</t>
        </is>
      </c>
    </row>
    <row r="5">
      <c r="A5" s="3" t="inlineStr">
        <is>
          <t>Start Time</t>
        </is>
      </c>
      <c r="B5" s="34" t="n">
        <v>0.3125</v>
      </c>
      <c r="D5" s="3" t="inlineStr">
        <is>
          <t>Route Instructions</t>
        </is>
      </c>
      <c r="E5" s="35" t="inlineStr">
        <is>
          <t>Deliver scheduled orders and return to depot.</t>
        </is>
      </c>
      <c r="F5" s="35" t="n"/>
      <c r="G5" s="35" t="n"/>
      <c r="H5" s="35" t="n"/>
    </row>
    <row r="7" ht="28" customHeight="1">
      <c r="A7" s="10" t="inlineStr">
        <is>
          <t>Enter stops in planned order. Leg miles and drive minutes are the travel from the previous active stop to the current stop. The first route row must use 0 miles and 0 drive minutes. Keep active route rows together. This workbook is designed for single-day planning and does not provide route optimization, geocoding, navigation, road-restriction checks, or live traffic.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</row>
    <row r="8" ht="12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</row>
    <row r="9">
      <c r="A9" s="36" t="inlineStr">
        <is>
          <t>Legend</t>
        </is>
      </c>
      <c r="B9" s="37" t="inlineStr">
        <is>
          <t>Yellow = User input</t>
        </is>
      </c>
      <c r="C9" s="38" t="n"/>
      <c r="D9" s="39" t="inlineStr">
        <is>
          <t>Blue = Calculated</t>
        </is>
      </c>
      <c r="E9" s="38" t="n"/>
      <c r="F9" s="40" t="inlineStr">
        <is>
          <t>Red/Amber = Review required</t>
        </is>
      </c>
      <c r="G9" s="38" t="n"/>
      <c r="H9" s="38" t="n"/>
      <c r="I9" s="38" t="n"/>
      <c r="J9" s="38" t="n"/>
      <c r="K9" s="38" t="n"/>
      <c r="L9" s="38" t="n"/>
      <c r="M9" s="38" t="n"/>
      <c r="N9" s="38" t="n"/>
      <c r="O9" s="38" t="n"/>
      <c r="P9" s="38" t="n"/>
      <c r="Q9" s="38" t="n"/>
      <c r="R9" s="38" t="n"/>
      <c r="S9" s="38" t="n"/>
      <c r="T9" s="38" t="n"/>
      <c r="U9" s="38" t="n"/>
      <c r="V9" s="38" t="n"/>
    </row>
    <row r="11" ht="42" customHeight="1">
      <c r="A11" s="18" t="inlineStr">
        <is>
          <t>Sequence</t>
        </is>
      </c>
      <c r="B11" s="18" t="inlineStr">
        <is>
          <t>Stop ID</t>
        </is>
      </c>
      <c r="C11" s="18" t="inlineStr">
        <is>
          <t>Location</t>
        </is>
      </c>
      <c r="D11" s="18" t="inlineStr">
        <is>
          <t>Full Address</t>
        </is>
      </c>
      <c r="E11" s="18" t="inlineStr">
        <is>
          <t>Stop Type</t>
        </is>
      </c>
      <c r="F11" s="18" t="inlineStr">
        <is>
          <t>Window Start</t>
        </is>
      </c>
      <c r="G11" s="18" t="inlineStr">
        <is>
          <t>Window End</t>
        </is>
      </c>
      <c r="H11" s="18" t="inlineStr">
        <is>
          <t>Default Service Minutes</t>
        </is>
      </c>
      <c r="I11" s="18" t="inlineStr">
        <is>
          <t>Service Override Minutes</t>
        </is>
      </c>
      <c r="J11" s="18" t="inlineStr">
        <is>
          <t>Applied Service Minutes</t>
        </is>
      </c>
      <c r="K11" s="18" t="inlineStr">
        <is>
          <t>Leg Miles</t>
        </is>
      </c>
      <c r="L11" s="18" t="inlineStr">
        <is>
          <t>Drive Minutes</t>
        </is>
      </c>
      <c r="M11" s="18" t="inlineStr">
        <is>
          <t>Planned Arrival</t>
        </is>
      </c>
      <c r="N11" s="18" t="inlineStr">
        <is>
          <t>Service Start</t>
        </is>
      </c>
      <c r="O11" s="18" t="inlineStr">
        <is>
          <t>Planned Departure</t>
        </is>
      </c>
      <c r="P11" s="18" t="inlineStr">
        <is>
          <t>Wait Minutes</t>
        </is>
      </c>
      <c r="Q11" s="18" t="inlineStr">
        <is>
          <t>Late Minutes</t>
        </is>
      </c>
      <c r="R11" s="18" t="inlineStr">
        <is>
          <t>Cumulative Miles</t>
        </is>
      </c>
      <c r="S11" s="18" t="inlineStr">
        <is>
          <t>Fuel Gallons</t>
        </is>
      </c>
      <c r="T11" s="18" t="inlineStr">
        <is>
          <t>Fuel Cost</t>
        </is>
      </c>
      <c r="U11" s="18" t="inlineStr">
        <is>
          <t>Schedule Status</t>
        </is>
      </c>
      <c r="V11" s="18" t="inlineStr">
        <is>
          <t>Notes</t>
        </is>
      </c>
    </row>
    <row r="12">
      <c r="A12" s="20">
        <f>IF($B12="","",COUNTIF($B$12:$B12,"&lt;&gt;"))</f>
        <v/>
      </c>
      <c r="B12" s="41" t="inlineStr">
        <is>
          <t>DEPOT</t>
        </is>
      </c>
      <c r="C12" s="20">
        <f>IF($B12="","",IFERROR(INDEX('Stop List'!$B$5:$B$104,MATCH($B12,'Stop List'!$A$5:$A$104,0)),"Stop ID not found"))</f>
        <v/>
      </c>
      <c r="D12" s="21">
        <f>IF($B12="","",IFERROR(INDEX('Stop List'!$G$5:$G$104,MATCH($B12,'Stop List'!$A$5:$A$104,0)),""))</f>
        <v/>
      </c>
      <c r="E12" s="20">
        <f>IF($B12="","",IFERROR(INDEX('Stop List'!$H$5:$H$104,MATCH($B12,'Stop List'!$A$5:$A$104,0)),""))</f>
        <v/>
      </c>
      <c r="F12" s="42">
        <f>IF($B12="","",IF(COUNTIFS('Stop List'!$A$5:$A$104,$B12,'Stop List'!$I$5:$I$104,"&lt;&gt;")=0,"",IFERROR(INDEX('Stop List'!$I$5:$I$104,MATCH($B12,'Stop List'!$A$5:$A$104,0)),"")))</f>
        <v/>
      </c>
      <c r="G12" s="42">
        <f>IF($B12="","",IF(COUNTIFS('Stop List'!$A$5:$A$104,$B12,'Stop List'!$J$5:$J$104,"&lt;&gt;")=0,"",IFERROR(INDEX('Stop List'!$J$5:$J$104,MATCH($B12,'Stop List'!$A$5:$A$104,0)),"")))</f>
        <v/>
      </c>
      <c r="H12" s="43">
        <f>IF($B12="","",IFERROR(INDEX('Stop List'!$K$5:$K$104,MATCH($B12,'Stop List'!$A$5:$A$104,0)),0))</f>
        <v/>
      </c>
      <c r="I12" s="44" t="n"/>
      <c r="J12" s="43">
        <f>IF($B12="","",IF($I12="",$H12,$I12))</f>
        <v/>
      </c>
      <c r="K12" s="45" t="n">
        <v>0</v>
      </c>
      <c r="L12" s="44" t="n">
        <v>0</v>
      </c>
      <c r="M12" s="22">
        <f>IF($B12="","",$B$4+$B$5)</f>
        <v/>
      </c>
      <c r="N12" s="22">
        <f>IF($B12="","",IFERROR(IF($F12="",$M12,MAX($M12,$B$4+$F12)),""))</f>
        <v/>
      </c>
      <c r="O12" s="22">
        <f>IF($B12="","",IFERROR($N12+$J12/1440,""))</f>
        <v/>
      </c>
      <c r="P12" s="43">
        <f>IF($B12="","",IFERROR(MAX(0,($N12-$M12)*1440),0))</f>
        <v/>
      </c>
      <c r="Q12" s="43">
        <f>IF($B12="","",IF($G12="",0,IFERROR(MAX(0,($N12-($B$4+$G12))*1440),0)))</f>
        <v/>
      </c>
      <c r="R12" s="23">
        <f>IF($B12="","",SUM($K$12:K12))</f>
        <v/>
      </c>
      <c r="S12" s="46">
        <f>IF($B12="","",IFERROR($K12/'Settings'!$B$5,0))</f>
        <v/>
      </c>
      <c r="T12" s="47">
        <f>IF($B12="","",IFERROR($S12*'Settings'!$B$4,0))</f>
        <v/>
      </c>
      <c r="U12" s="21">
        <f>IF($B12="","",IF(IFERROR(INDEX('Stop List'!$N$5:$N$104,MATCH($B12,'Stop List'!$A$5:$A$104,0)),"No")&lt;&gt;"Yes","Inactive or missing stop",IF(OR($K12="",$L12=""),"Enter leg miles/time",IF(AND($A12=1,OR($K12&lt;&gt;0,$L12&lt;&gt;0)),"First leg must be zero",IF($Q12&gt;'Settings'!$B$8,"Late alert: "&amp;ROUND($Q12,0)&amp;" min",IF($Q12&gt;0,"Late within threshold","On time"))))))</f>
        <v/>
      </c>
      <c r="V12" s="48" t="inlineStr">
        <is>
          <t>Start route</t>
        </is>
      </c>
    </row>
    <row r="13">
      <c r="A13" s="26">
        <f>IF($B13="","",COUNTIF($B$12:$B13,"&lt;&gt;"))</f>
        <v/>
      </c>
      <c r="B13" s="49" t="inlineStr">
        <is>
          <t>C008</t>
        </is>
      </c>
      <c r="C13" s="26">
        <f>IF($B13="","",IFERROR(INDEX('Stop List'!$B$5:$B$104,MATCH($B13,'Stop List'!$A$5:$A$104,0)),"Stop ID not found"))</f>
        <v/>
      </c>
      <c r="D13" s="4">
        <f>IF($B13="","",IFERROR(INDEX('Stop List'!$G$5:$G$104,MATCH($B13,'Stop List'!$A$5:$A$104,0)),""))</f>
        <v/>
      </c>
      <c r="E13" s="26">
        <f>IF($B13="","",IFERROR(INDEX('Stop List'!$H$5:$H$104,MATCH($B13,'Stop List'!$A$5:$A$104,0)),""))</f>
        <v/>
      </c>
      <c r="F13" s="50">
        <f>IF($B13="","",IF(COUNTIFS('Stop List'!$A$5:$A$104,$B13,'Stop List'!$I$5:$I$104,"&lt;&gt;")=0,"",IFERROR(INDEX('Stop List'!$I$5:$I$104,MATCH($B13,'Stop List'!$A$5:$A$104,0)),"")))</f>
        <v/>
      </c>
      <c r="G13" s="50">
        <f>IF($B13="","",IF(COUNTIFS('Stop List'!$A$5:$A$104,$B13,'Stop List'!$J$5:$J$104,"&lt;&gt;")=0,"",IFERROR(INDEX('Stop List'!$J$5:$J$104,MATCH($B13,'Stop List'!$A$5:$A$104,0)),"")))</f>
        <v/>
      </c>
      <c r="H13" s="51">
        <f>IF($B13="","",IFERROR(INDEX('Stop List'!$K$5:$K$104,MATCH($B13,'Stop List'!$A$5:$A$104,0)),0))</f>
        <v/>
      </c>
      <c r="I13" s="52" t="n"/>
      <c r="J13" s="51">
        <f>IF($B13="","",IF($I13="",$H13,$I13))</f>
        <v/>
      </c>
      <c r="K13" s="53" t="n">
        <v>9.4</v>
      </c>
      <c r="L13" s="52" t="n">
        <v>16</v>
      </c>
      <c r="M13" s="27">
        <f>IF($B13="","",IF($A13=1,$B$4+$B$5,IFERROR(LOOKUP(2,1/($B$12:B12&lt;&gt;""),$O$12:O12)+$L13/1440,"")))</f>
        <v/>
      </c>
      <c r="N13" s="27">
        <f>IF($B13="","",IFERROR(IF($F13="",$M13,MAX($M13,$B$4+$F13)),""))</f>
        <v/>
      </c>
      <c r="O13" s="27">
        <f>IF($B13="","",IFERROR($N13+$J13/1440,""))</f>
        <v/>
      </c>
      <c r="P13" s="51">
        <f>IF($B13="","",IFERROR(MAX(0,($N13-$M13)*1440),0))</f>
        <v/>
      </c>
      <c r="Q13" s="51">
        <f>IF($B13="","",IF($G13="",0,IFERROR(MAX(0,($N13-($B$4+$G13))*1440),0)))</f>
        <v/>
      </c>
      <c r="R13" s="28">
        <f>IF($B13="","",SUM($K$12:K13))</f>
        <v/>
      </c>
      <c r="S13" s="54">
        <f>IF($B13="","",IFERROR($K13/'Settings'!$B$5,0))</f>
        <v/>
      </c>
      <c r="T13" s="55">
        <f>IF($B13="","",IFERROR($S13*'Settings'!$B$4,0))</f>
        <v/>
      </c>
      <c r="U13" s="4">
        <f>IF($B13="","",IF(IFERROR(INDEX('Stop List'!$N$5:$N$104,MATCH($B13,'Stop List'!$A$5:$A$104,0)),"No")&lt;&gt;"Yes","Inactive or missing stop",IF(OR($K13="",$L13=""),"Enter leg miles/time",IF(AND($A13=1,OR($K13&lt;&gt;0,$L13&lt;&gt;0)),"First leg must be zero",IF($Q13&gt;'Settings'!$B$8,"Late alert: "&amp;ROUND($Q13,0)&amp;" min",IF($Q13&gt;0,"Late within threshold","On time"))))))</f>
        <v/>
      </c>
      <c r="V13" s="35" t="inlineStr">
        <is>
          <t>Dock 2</t>
        </is>
      </c>
    </row>
    <row r="14">
      <c r="A14" s="20">
        <f>IF($B14="","",COUNTIF($B$12:$B14,"&lt;&gt;"))</f>
        <v/>
      </c>
      <c r="B14" s="41" t="inlineStr">
        <is>
          <t>C002</t>
        </is>
      </c>
      <c r="C14" s="20">
        <f>IF($B14="","",IFERROR(INDEX('Stop List'!$B$5:$B$104,MATCH($B14,'Stop List'!$A$5:$A$104,0)),"Stop ID not found"))</f>
        <v/>
      </c>
      <c r="D14" s="21">
        <f>IF($B14="","",IFERROR(INDEX('Stop List'!$G$5:$G$104,MATCH($B14,'Stop List'!$A$5:$A$104,0)),""))</f>
        <v/>
      </c>
      <c r="E14" s="20">
        <f>IF($B14="","",IFERROR(INDEX('Stop List'!$H$5:$H$104,MATCH($B14,'Stop List'!$A$5:$A$104,0)),""))</f>
        <v/>
      </c>
      <c r="F14" s="42">
        <f>IF($B14="","",IF(COUNTIFS('Stop List'!$A$5:$A$104,$B14,'Stop List'!$I$5:$I$104,"&lt;&gt;")=0,"",IFERROR(INDEX('Stop List'!$I$5:$I$104,MATCH($B14,'Stop List'!$A$5:$A$104,0)),"")))</f>
        <v/>
      </c>
      <c r="G14" s="42">
        <f>IF($B14="","",IF(COUNTIFS('Stop List'!$A$5:$A$104,$B14,'Stop List'!$J$5:$J$104,"&lt;&gt;")=0,"",IFERROR(INDEX('Stop List'!$J$5:$J$104,MATCH($B14,'Stop List'!$A$5:$A$104,0)),"")))</f>
        <v/>
      </c>
      <c r="H14" s="43">
        <f>IF($B14="","",IFERROR(INDEX('Stop List'!$K$5:$K$104,MATCH($B14,'Stop List'!$A$5:$A$104,0)),0))</f>
        <v/>
      </c>
      <c r="I14" s="44" t="n"/>
      <c r="J14" s="43">
        <f>IF($B14="","",IF($I14="",$H14,$I14))</f>
        <v/>
      </c>
      <c r="K14" s="45" t="n">
        <v>8.199999999999999</v>
      </c>
      <c r="L14" s="44" t="n">
        <v>15</v>
      </c>
      <c r="M14" s="22">
        <f>IF($B14="","",IF($A14=1,$B$4+$B$5,IFERROR(LOOKUP(2,1/($B$12:B13&lt;&gt;""),$O$12:O13)+$L14/1440,"")))</f>
        <v/>
      </c>
      <c r="N14" s="22">
        <f>IF($B14="","",IFERROR(IF($F14="",$M14,MAX($M14,$B$4+$F14)),""))</f>
        <v/>
      </c>
      <c r="O14" s="22">
        <f>IF($B14="","",IFERROR($N14+$J14/1440,""))</f>
        <v/>
      </c>
      <c r="P14" s="43">
        <f>IF($B14="","",IFERROR(MAX(0,($N14-$M14)*1440),0))</f>
        <v/>
      </c>
      <c r="Q14" s="43">
        <f>IF($B14="","",IF($G14="",0,IFERROR(MAX(0,($N14-($B$4+$G14))*1440),0)))</f>
        <v/>
      </c>
      <c r="R14" s="23">
        <f>IF($B14="","",SUM($K$12:K14))</f>
        <v/>
      </c>
      <c r="S14" s="46">
        <f>IF($B14="","",IFERROR($K14/'Settings'!$B$5,0))</f>
        <v/>
      </c>
      <c r="T14" s="47">
        <f>IF($B14="","",IFERROR($S14*'Settings'!$B$4,0))</f>
        <v/>
      </c>
      <c r="U14" s="21">
        <f>IF($B14="","",IF(IFERROR(INDEX('Stop List'!$N$5:$N$104,MATCH($B14,'Stop List'!$A$5:$A$104,0)),"No")&lt;&gt;"Yes","Inactive or missing stop",IF(OR($K14="",$L14=""),"Enter leg miles/time",IF(AND($A14=1,OR($K14&lt;&gt;0,$L14&lt;&gt;0)),"First leg must be zero",IF($Q14&gt;'Settings'!$B$8,"Late alert: "&amp;ROUND($Q14,0)&amp;" min",IF($Q14&gt;0,"Late within threshold","On time"))))))</f>
        <v/>
      </c>
      <c r="V14" s="48" t="inlineStr">
        <is>
          <t>Use rear entrance</t>
        </is>
      </c>
    </row>
    <row r="15">
      <c r="A15" s="26">
        <f>IF($B15="","",COUNTIF($B$12:$B15,"&lt;&gt;"))</f>
        <v/>
      </c>
      <c r="B15" s="49" t="inlineStr">
        <is>
          <t>C001</t>
        </is>
      </c>
      <c r="C15" s="26">
        <f>IF($B15="","",IFERROR(INDEX('Stop List'!$B$5:$B$104,MATCH($B15,'Stop List'!$A$5:$A$104,0)),"Stop ID not found"))</f>
        <v/>
      </c>
      <c r="D15" s="4">
        <f>IF($B15="","",IFERROR(INDEX('Stop List'!$G$5:$G$104,MATCH($B15,'Stop List'!$A$5:$A$104,0)),""))</f>
        <v/>
      </c>
      <c r="E15" s="26">
        <f>IF($B15="","",IFERROR(INDEX('Stop List'!$H$5:$H$104,MATCH($B15,'Stop List'!$A$5:$A$104,0)),""))</f>
        <v/>
      </c>
      <c r="F15" s="50">
        <f>IF($B15="","",IF(COUNTIFS('Stop List'!$A$5:$A$104,$B15,'Stop List'!$I$5:$I$104,"&lt;&gt;")=0,"",IFERROR(INDEX('Stop List'!$I$5:$I$104,MATCH($B15,'Stop List'!$A$5:$A$104,0)),"")))</f>
        <v/>
      </c>
      <c r="G15" s="50">
        <f>IF($B15="","",IF(COUNTIFS('Stop List'!$A$5:$A$104,$B15,'Stop List'!$J$5:$J$104,"&lt;&gt;")=0,"",IFERROR(INDEX('Stop List'!$J$5:$J$104,MATCH($B15,'Stop List'!$A$5:$A$104,0)),"")))</f>
        <v/>
      </c>
      <c r="H15" s="51">
        <f>IF($B15="","",IFERROR(INDEX('Stop List'!$K$5:$K$104,MATCH($B15,'Stop List'!$A$5:$A$104,0)),0))</f>
        <v/>
      </c>
      <c r="I15" s="52" t="n"/>
      <c r="J15" s="51">
        <f>IF($B15="","",IF($I15="",$H15,$I15))</f>
        <v/>
      </c>
      <c r="K15" s="53" t="n">
        <v>2.4</v>
      </c>
      <c r="L15" s="52" t="n">
        <v>9</v>
      </c>
      <c r="M15" s="27">
        <f>IF($B15="","",IF($A15=1,$B$4+$B$5,IFERROR(LOOKUP(2,1/($B$12:B14&lt;&gt;""),$O$12:O14)+$L15/1440,"")))</f>
        <v/>
      </c>
      <c r="N15" s="27">
        <f>IF($B15="","",IFERROR(IF($F15="",$M15,MAX($M15,$B$4+$F15)),""))</f>
        <v/>
      </c>
      <c r="O15" s="27">
        <f>IF($B15="","",IFERROR($N15+$J15/1440,""))</f>
        <v/>
      </c>
      <c r="P15" s="51">
        <f>IF($B15="","",IFERROR(MAX(0,($N15-$M15)*1440),0))</f>
        <v/>
      </c>
      <c r="Q15" s="51">
        <f>IF($B15="","",IF($G15="",0,IFERROR(MAX(0,($N15-($B$4+$G15))*1440),0)))</f>
        <v/>
      </c>
      <c r="R15" s="28">
        <f>IF($B15="","",SUM($K$12:K15))</f>
        <v/>
      </c>
      <c r="S15" s="54">
        <f>IF($B15="","",IFERROR($K15/'Settings'!$B$5,0))</f>
        <v/>
      </c>
      <c r="T15" s="55">
        <f>IF($B15="","",IFERROR($S15*'Settings'!$B$4,0))</f>
        <v/>
      </c>
      <c r="U15" s="4">
        <f>IF($B15="","",IF(IFERROR(INDEX('Stop List'!$N$5:$N$104,MATCH($B15,'Stop List'!$A$5:$A$104,0)),"No")&lt;&gt;"Yes","Inactive or missing stop",IF(OR($K15="",$L15=""),"Enter leg miles/time",IF(AND($A15=1,OR($K15&lt;&gt;0,$L15&lt;&gt;0)),"First leg must be zero",IF($Q15&gt;'Settings'!$B$8,"Late alert: "&amp;ROUND($Q15,0)&amp;" min",IF($Q15&gt;0,"Late within threshold","On time"))))))</f>
        <v/>
      </c>
      <c r="V15" s="35" t="inlineStr">
        <is>
          <t>Signature required</t>
        </is>
      </c>
    </row>
    <row r="16">
      <c r="A16" s="20">
        <f>IF($B16="","",COUNTIF($B$12:$B16,"&lt;&gt;"))</f>
        <v/>
      </c>
      <c r="B16" s="41" t="inlineStr">
        <is>
          <t>C003</t>
        </is>
      </c>
      <c r="C16" s="20">
        <f>IF($B16="","",IFERROR(INDEX('Stop List'!$B$5:$B$104,MATCH($B16,'Stop List'!$A$5:$A$104,0)),"Stop ID not found"))</f>
        <v/>
      </c>
      <c r="D16" s="21">
        <f>IF($B16="","",IFERROR(INDEX('Stop List'!$G$5:$G$104,MATCH($B16,'Stop List'!$A$5:$A$104,0)),""))</f>
        <v/>
      </c>
      <c r="E16" s="20">
        <f>IF($B16="","",IFERROR(INDEX('Stop List'!$H$5:$H$104,MATCH($B16,'Stop List'!$A$5:$A$104,0)),""))</f>
        <v/>
      </c>
      <c r="F16" s="42">
        <f>IF($B16="","",IF(COUNTIFS('Stop List'!$A$5:$A$104,$B16,'Stop List'!$I$5:$I$104,"&lt;&gt;")=0,"",IFERROR(INDEX('Stop List'!$I$5:$I$104,MATCH($B16,'Stop List'!$A$5:$A$104,0)),"")))</f>
        <v/>
      </c>
      <c r="G16" s="42">
        <f>IF($B16="","",IF(COUNTIFS('Stop List'!$A$5:$A$104,$B16,'Stop List'!$J$5:$J$104,"&lt;&gt;")=0,"",IFERROR(INDEX('Stop List'!$J$5:$J$104,MATCH($B16,'Stop List'!$A$5:$A$104,0)),"")))</f>
        <v/>
      </c>
      <c r="H16" s="43">
        <f>IF($B16="","",IFERROR(INDEX('Stop List'!$K$5:$K$104,MATCH($B16,'Stop List'!$A$5:$A$104,0)),0))</f>
        <v/>
      </c>
      <c r="I16" s="44" t="n"/>
      <c r="J16" s="43">
        <f>IF($B16="","",IF($I16="",$H16,$I16))</f>
        <v/>
      </c>
      <c r="K16" s="45" t="n">
        <v>4.5</v>
      </c>
      <c r="L16" s="44" t="n">
        <v>12</v>
      </c>
      <c r="M16" s="22">
        <f>IF($B16="","",IF($A16=1,$B$4+$B$5,IFERROR(LOOKUP(2,1/($B$12:B15&lt;&gt;""),$O$12:O15)+$L16/1440,"")))</f>
        <v/>
      </c>
      <c r="N16" s="22">
        <f>IF($B16="","",IFERROR(IF($F16="",$M16,MAX($M16,$B$4+$F16)),""))</f>
        <v/>
      </c>
      <c r="O16" s="22">
        <f>IF($B16="","",IFERROR($N16+$J16/1440,""))</f>
        <v/>
      </c>
      <c r="P16" s="43">
        <f>IF($B16="","",IFERROR(MAX(0,($N16-$M16)*1440),0))</f>
        <v/>
      </c>
      <c r="Q16" s="43">
        <f>IF($B16="","",IF($G16="",0,IFERROR(MAX(0,($N16-($B$4+$G16))*1440),0)))</f>
        <v/>
      </c>
      <c r="R16" s="23">
        <f>IF($B16="","",SUM($K$12:K16))</f>
        <v/>
      </c>
      <c r="S16" s="46">
        <f>IF($B16="","",IFERROR($K16/'Settings'!$B$5,0))</f>
        <v/>
      </c>
      <c r="T16" s="47">
        <f>IF($B16="","",IFERROR($S16*'Settings'!$B$4,0))</f>
        <v/>
      </c>
      <c r="U16" s="21">
        <f>IF($B16="","",IF(IFERROR(INDEX('Stop List'!$N$5:$N$104,MATCH($B16,'Stop List'!$A$5:$A$104,0)),"No")&lt;&gt;"Yes","Inactive or missing stop",IF(OR($K16="",$L16=""),"Enter leg miles/time",IF(AND($A16=1,OR($K16&lt;&gt;0,$L16&lt;&gt;0)),"First leg must be zero",IF($Q16&gt;'Settings'!$B$8,"Late alert: "&amp;ROUND($Q16,0)&amp;" min",IF($Q16&gt;0,"Late within threshold","On time"))))))</f>
        <v/>
      </c>
      <c r="V16" s="48" t="inlineStr">
        <is>
          <t>Service desk check-in</t>
        </is>
      </c>
    </row>
    <row r="17">
      <c r="A17" s="26">
        <f>IF($B17="","",COUNTIF($B$12:$B17,"&lt;&gt;"))</f>
        <v/>
      </c>
      <c r="B17" s="49" t="inlineStr">
        <is>
          <t>C004</t>
        </is>
      </c>
      <c r="C17" s="26">
        <f>IF($B17="","",IFERROR(INDEX('Stop List'!$B$5:$B$104,MATCH($B17,'Stop List'!$A$5:$A$104,0)),"Stop ID not found"))</f>
        <v/>
      </c>
      <c r="D17" s="4">
        <f>IF($B17="","",IFERROR(INDEX('Stop List'!$G$5:$G$104,MATCH($B17,'Stop List'!$A$5:$A$104,0)),""))</f>
        <v/>
      </c>
      <c r="E17" s="26">
        <f>IF($B17="","",IFERROR(INDEX('Stop List'!$H$5:$H$104,MATCH($B17,'Stop List'!$A$5:$A$104,0)),""))</f>
        <v/>
      </c>
      <c r="F17" s="50">
        <f>IF($B17="","",IF(COUNTIFS('Stop List'!$A$5:$A$104,$B17,'Stop List'!$I$5:$I$104,"&lt;&gt;")=0,"",IFERROR(INDEX('Stop List'!$I$5:$I$104,MATCH($B17,'Stop List'!$A$5:$A$104,0)),"")))</f>
        <v/>
      </c>
      <c r="G17" s="50">
        <f>IF($B17="","",IF(COUNTIFS('Stop List'!$A$5:$A$104,$B17,'Stop List'!$J$5:$J$104,"&lt;&gt;")=0,"",IFERROR(INDEX('Stop List'!$J$5:$J$104,MATCH($B17,'Stop List'!$A$5:$A$104,0)),"")))</f>
        <v/>
      </c>
      <c r="H17" s="51">
        <f>IF($B17="","",IFERROR(INDEX('Stop List'!$K$5:$K$104,MATCH($B17,'Stop List'!$A$5:$A$104,0)),0))</f>
        <v/>
      </c>
      <c r="I17" s="52" t="n"/>
      <c r="J17" s="51">
        <f>IF($B17="","",IF($I17="",$H17,$I17))</f>
        <v/>
      </c>
      <c r="K17" s="53" t="n">
        <v>8</v>
      </c>
      <c r="L17" s="52" t="n">
        <v>16</v>
      </c>
      <c r="M17" s="27">
        <f>IF($B17="","",IF($A17=1,$B$4+$B$5,IFERROR(LOOKUP(2,1/($B$12:B16&lt;&gt;""),$O$12:O16)+$L17/1440,"")))</f>
        <v/>
      </c>
      <c r="N17" s="27">
        <f>IF($B17="","",IFERROR(IF($F17="",$M17,MAX($M17,$B$4+$F17)),""))</f>
        <v/>
      </c>
      <c r="O17" s="27">
        <f>IF($B17="","",IFERROR($N17+$J17/1440,""))</f>
        <v/>
      </c>
      <c r="P17" s="51">
        <f>IF($B17="","",IFERROR(MAX(0,($N17-$M17)*1440),0))</f>
        <v/>
      </c>
      <c r="Q17" s="51">
        <f>IF($B17="","",IF($G17="",0,IFERROR(MAX(0,($N17-($B$4+$G17))*1440),0)))</f>
        <v/>
      </c>
      <c r="R17" s="28">
        <f>IF($B17="","",SUM($K$12:K17))</f>
        <v/>
      </c>
      <c r="S17" s="54">
        <f>IF($B17="","",IFERROR($K17/'Settings'!$B$5,0))</f>
        <v/>
      </c>
      <c r="T17" s="55">
        <f>IF($B17="","",IFERROR($S17*'Settings'!$B$4,0))</f>
        <v/>
      </c>
      <c r="U17" s="4">
        <f>IF($B17="","",IF(IFERROR(INDEX('Stop List'!$N$5:$N$104,MATCH($B17,'Stop List'!$A$5:$A$104,0)),"No")&lt;&gt;"Yes","Inactive or missing stop",IF(OR($K17="",$L17=""),"Enter leg miles/time",IF(AND($A17=1,OR($K17&lt;&gt;0,$L17&lt;&gt;0)),"First leg must be zero",IF($Q17&gt;'Settings'!$B$8,"Late alert: "&amp;ROUND($Q17,0)&amp;" min",IF($Q17&gt;0,"Late within threshold","On time"))))))</f>
        <v/>
      </c>
      <c r="V17" s="35" t="inlineStr">
        <is>
          <t>Call on arrival</t>
        </is>
      </c>
    </row>
    <row r="18">
      <c r="A18" s="20">
        <f>IF($B18="","",COUNTIF($B$12:$B18,"&lt;&gt;"))</f>
        <v/>
      </c>
      <c r="B18" s="41" t="inlineStr">
        <is>
          <t>C005</t>
        </is>
      </c>
      <c r="C18" s="20">
        <f>IF($B18="","",IFERROR(INDEX('Stop List'!$B$5:$B$104,MATCH($B18,'Stop List'!$A$5:$A$104,0)),"Stop ID not found"))</f>
        <v/>
      </c>
      <c r="D18" s="21">
        <f>IF($B18="","",IFERROR(INDEX('Stop List'!$G$5:$G$104,MATCH($B18,'Stop List'!$A$5:$A$104,0)),""))</f>
        <v/>
      </c>
      <c r="E18" s="20">
        <f>IF($B18="","",IFERROR(INDEX('Stop List'!$H$5:$H$104,MATCH($B18,'Stop List'!$A$5:$A$104,0)),""))</f>
        <v/>
      </c>
      <c r="F18" s="42">
        <f>IF($B18="","",IF(COUNTIFS('Stop List'!$A$5:$A$104,$B18,'Stop List'!$I$5:$I$104,"&lt;&gt;")=0,"",IFERROR(INDEX('Stop List'!$I$5:$I$104,MATCH($B18,'Stop List'!$A$5:$A$104,0)),"")))</f>
        <v/>
      </c>
      <c r="G18" s="42">
        <f>IF($B18="","",IF(COUNTIFS('Stop List'!$A$5:$A$104,$B18,'Stop List'!$J$5:$J$104,"&lt;&gt;")=0,"",IFERROR(INDEX('Stop List'!$J$5:$J$104,MATCH($B18,'Stop List'!$A$5:$A$104,0)),"")))</f>
        <v/>
      </c>
      <c r="H18" s="43">
        <f>IF($B18="","",IFERROR(INDEX('Stop List'!$K$5:$K$104,MATCH($B18,'Stop List'!$A$5:$A$104,0)),0))</f>
        <v/>
      </c>
      <c r="I18" s="44" t="n"/>
      <c r="J18" s="43">
        <f>IF($B18="","",IF($I18="",$H18,$I18))</f>
        <v/>
      </c>
      <c r="K18" s="45" t="n">
        <v>7.8</v>
      </c>
      <c r="L18" s="44" t="n">
        <v>15</v>
      </c>
      <c r="M18" s="22">
        <f>IF($B18="","",IF($A18=1,$B$4+$B$5,IFERROR(LOOKUP(2,1/($B$12:B17&lt;&gt;""),$O$12:O17)+$L18/1440,"")))</f>
        <v/>
      </c>
      <c r="N18" s="22">
        <f>IF($B18="","",IFERROR(IF($F18="",$M18,MAX($M18,$B$4+$F18)),""))</f>
        <v/>
      </c>
      <c r="O18" s="22">
        <f>IF($B18="","",IFERROR($N18+$J18/1440,""))</f>
        <v/>
      </c>
      <c r="P18" s="43">
        <f>IF($B18="","",IFERROR(MAX(0,($N18-$M18)*1440),0))</f>
        <v/>
      </c>
      <c r="Q18" s="43">
        <f>IF($B18="","",IF($G18="",0,IFERROR(MAX(0,($N18-($B$4+$G18))*1440),0)))</f>
        <v/>
      </c>
      <c r="R18" s="23">
        <f>IF($B18="","",SUM($K$12:K18))</f>
        <v/>
      </c>
      <c r="S18" s="46">
        <f>IF($B18="","",IFERROR($K18/'Settings'!$B$5,0))</f>
        <v/>
      </c>
      <c r="T18" s="47">
        <f>IF($B18="","",IFERROR($S18*'Settings'!$B$4,0))</f>
        <v/>
      </c>
      <c r="U18" s="21">
        <f>IF($B18="","",IF(IFERROR(INDEX('Stop List'!$N$5:$N$104,MATCH($B18,'Stop List'!$A$5:$A$104,0)),"No")&lt;&gt;"Yes","Inactive or missing stop",IF(OR($K18="",$L18=""),"Enter leg miles/time",IF(AND($A18=1,OR($K18&lt;&gt;0,$L18&lt;&gt;0)),"First leg must be zero",IF($Q18&gt;'Settings'!$B$8,"Late alert: "&amp;ROUND($Q18,0)&amp;" min",IF($Q18&gt;0,"Late within threshold","On time"))))))</f>
        <v/>
      </c>
      <c r="V18" s="48" t="inlineStr">
        <is>
          <t>Standard delivery</t>
        </is>
      </c>
    </row>
    <row r="19">
      <c r="A19" s="26">
        <f>IF($B19="","",COUNTIF($B$12:$B19,"&lt;&gt;"))</f>
        <v/>
      </c>
      <c r="B19" s="49" t="inlineStr">
        <is>
          <t>C006</t>
        </is>
      </c>
      <c r="C19" s="26">
        <f>IF($B19="","",IFERROR(INDEX('Stop List'!$B$5:$B$104,MATCH($B19,'Stop List'!$A$5:$A$104,0)),"Stop ID not found"))</f>
        <v/>
      </c>
      <c r="D19" s="4">
        <f>IF($B19="","",IFERROR(INDEX('Stop List'!$G$5:$G$104,MATCH($B19,'Stop List'!$A$5:$A$104,0)),""))</f>
        <v/>
      </c>
      <c r="E19" s="26">
        <f>IF($B19="","",IFERROR(INDEX('Stop List'!$H$5:$H$104,MATCH($B19,'Stop List'!$A$5:$A$104,0)),""))</f>
        <v/>
      </c>
      <c r="F19" s="50">
        <f>IF($B19="","",IF(COUNTIFS('Stop List'!$A$5:$A$104,$B19,'Stop List'!$I$5:$I$104,"&lt;&gt;")=0,"",IFERROR(INDEX('Stop List'!$I$5:$I$104,MATCH($B19,'Stop List'!$A$5:$A$104,0)),"")))</f>
        <v/>
      </c>
      <c r="G19" s="50">
        <f>IF($B19="","",IF(COUNTIFS('Stop List'!$A$5:$A$104,$B19,'Stop List'!$J$5:$J$104,"&lt;&gt;")=0,"",IFERROR(INDEX('Stop List'!$J$5:$J$104,MATCH($B19,'Stop List'!$A$5:$A$104,0)),"")))</f>
        <v/>
      </c>
      <c r="H19" s="51">
        <f>IF($B19="","",IFERROR(INDEX('Stop List'!$K$5:$K$104,MATCH($B19,'Stop List'!$A$5:$A$104,0)),0))</f>
        <v/>
      </c>
      <c r="I19" s="52" t="n"/>
      <c r="J19" s="51">
        <f>IF($B19="","",IF($I19="",$H19,$I19))</f>
        <v/>
      </c>
      <c r="K19" s="53" t="n">
        <v>12.2</v>
      </c>
      <c r="L19" s="52" t="n">
        <v>22</v>
      </c>
      <c r="M19" s="27">
        <f>IF($B19="","",IF($A19=1,$B$4+$B$5,IFERROR(LOOKUP(2,1/($B$12:B18&lt;&gt;""),$O$12:O18)+$L19/1440,"")))</f>
        <v/>
      </c>
      <c r="N19" s="27">
        <f>IF($B19="","",IFERROR(IF($F19="",$M19,MAX($M19,$B$4+$F19)),""))</f>
        <v/>
      </c>
      <c r="O19" s="27">
        <f>IF($B19="","",IFERROR($N19+$J19/1440,""))</f>
        <v/>
      </c>
      <c r="P19" s="51">
        <f>IF($B19="","",IFERROR(MAX(0,($N19-$M19)*1440),0))</f>
        <v/>
      </c>
      <c r="Q19" s="51">
        <f>IF($B19="","",IF($G19="",0,IFERROR(MAX(0,($N19-($B$4+$G19))*1440),0)))</f>
        <v/>
      </c>
      <c r="R19" s="28">
        <f>IF($B19="","",SUM($K$12:K19))</f>
        <v/>
      </c>
      <c r="S19" s="54">
        <f>IF($B19="","",IFERROR($K19/'Settings'!$B$5,0))</f>
        <v/>
      </c>
      <c r="T19" s="55">
        <f>IF($B19="","",IFERROR($S19*'Settings'!$B$4,0))</f>
        <v/>
      </c>
      <c r="U19" s="4">
        <f>IF($B19="","",IF(IFERROR(INDEX('Stop List'!$N$5:$N$104,MATCH($B19,'Stop List'!$A$5:$A$104,0)),"No")&lt;&gt;"Yes","Inactive or missing stop",IF(OR($K19="",$L19=""),"Enter leg miles/time",IF(AND($A19=1,OR($K19&lt;&gt;0,$L19&lt;&gt;0)),"First leg must be zero",IF($Q19&gt;'Settings'!$B$8,"Late alert: "&amp;ROUND($Q19,0)&amp;" min",IF($Q19&gt;0,"Late within threshold","On time"))))))</f>
        <v/>
      </c>
      <c r="V19" s="35" t="inlineStr">
        <is>
          <t>Two pallets</t>
        </is>
      </c>
    </row>
    <row r="20">
      <c r="A20" s="20">
        <f>IF($B20="","",COUNTIF($B$12:$B20,"&lt;&gt;"))</f>
        <v/>
      </c>
      <c r="B20" s="41" t="inlineStr">
        <is>
          <t>C007</t>
        </is>
      </c>
      <c r="C20" s="20">
        <f>IF($B20="","",IFERROR(INDEX('Stop List'!$B$5:$B$104,MATCH($B20,'Stop List'!$A$5:$A$104,0)),"Stop ID not found"))</f>
        <v/>
      </c>
      <c r="D20" s="21">
        <f>IF($B20="","",IFERROR(INDEX('Stop List'!$G$5:$G$104,MATCH($B20,'Stop List'!$A$5:$A$104,0)),""))</f>
        <v/>
      </c>
      <c r="E20" s="20">
        <f>IF($B20="","",IFERROR(INDEX('Stop List'!$H$5:$H$104,MATCH($B20,'Stop List'!$A$5:$A$104,0)),""))</f>
        <v/>
      </c>
      <c r="F20" s="42">
        <f>IF($B20="","",IF(COUNTIFS('Stop List'!$A$5:$A$104,$B20,'Stop List'!$I$5:$I$104,"&lt;&gt;")=0,"",IFERROR(INDEX('Stop List'!$I$5:$I$104,MATCH($B20,'Stop List'!$A$5:$A$104,0)),"")))</f>
        <v/>
      </c>
      <c r="G20" s="42">
        <f>IF($B20="","",IF(COUNTIFS('Stop List'!$A$5:$A$104,$B20,'Stop List'!$J$5:$J$104,"&lt;&gt;")=0,"",IFERROR(INDEX('Stop List'!$J$5:$J$104,MATCH($B20,'Stop List'!$A$5:$A$104,0)),"")))</f>
        <v/>
      </c>
      <c r="H20" s="43">
        <f>IF($B20="","",IFERROR(INDEX('Stop List'!$K$5:$K$104,MATCH($B20,'Stop List'!$A$5:$A$104,0)),0))</f>
        <v/>
      </c>
      <c r="I20" s="44" t="n"/>
      <c r="J20" s="43">
        <f>IF($B20="","",IF($I20="",$H20,$I20))</f>
        <v/>
      </c>
      <c r="K20" s="45" t="n">
        <v>8.6</v>
      </c>
      <c r="L20" s="44" t="n">
        <v>17</v>
      </c>
      <c r="M20" s="22">
        <f>IF($B20="","",IF($A20=1,$B$4+$B$5,IFERROR(LOOKUP(2,1/($B$12:B19&lt;&gt;""),$O$12:O19)+$L20/1440,"")))</f>
        <v/>
      </c>
      <c r="N20" s="22">
        <f>IF($B20="","",IFERROR(IF($F20="",$M20,MAX($M20,$B$4+$F20)),""))</f>
        <v/>
      </c>
      <c r="O20" s="22">
        <f>IF($B20="","",IFERROR($N20+$J20/1440,""))</f>
        <v/>
      </c>
      <c r="P20" s="43">
        <f>IF($B20="","",IFERROR(MAX(0,($N20-$M20)*1440),0))</f>
        <v/>
      </c>
      <c r="Q20" s="43">
        <f>IF($B20="","",IF($G20="",0,IFERROR(MAX(0,($N20-($B$4+$G20))*1440),0)))</f>
        <v/>
      </c>
      <c r="R20" s="23">
        <f>IF($B20="","",SUM($K$12:K20))</f>
        <v/>
      </c>
      <c r="S20" s="46">
        <f>IF($B20="","",IFERROR($K20/'Settings'!$B$5,0))</f>
        <v/>
      </c>
      <c r="T20" s="47">
        <f>IF($B20="","",IFERROR($S20*'Settings'!$B$4,0))</f>
        <v/>
      </c>
      <c r="U20" s="21">
        <f>IF($B20="","",IF(IFERROR(INDEX('Stop List'!$N$5:$N$104,MATCH($B20,'Stop List'!$A$5:$A$104,0)),"No")&lt;&gt;"Yes","Inactive or missing stop",IF(OR($K20="",$L20=""),"Enter leg miles/time",IF(AND($A20=1,OR($K20&lt;&gt;0,$L20&lt;&gt;0)),"First leg must be zero",IF($Q20&gt;'Settings'!$B$8,"Late alert: "&amp;ROUND($Q20,0)&amp;" min",IF($Q20&gt;0,"Late within threshold","On time"))))))</f>
        <v/>
      </c>
      <c r="V20" s="48" t="inlineStr">
        <is>
          <t>Pick up return totes</t>
        </is>
      </c>
    </row>
    <row r="21">
      <c r="A21" s="26">
        <f>IF($B21="","",COUNTIF($B$12:$B21,"&lt;&gt;"))</f>
        <v/>
      </c>
      <c r="B21" s="49" t="inlineStr">
        <is>
          <t>DEPOT</t>
        </is>
      </c>
      <c r="C21" s="26">
        <f>IF($B21="","",IFERROR(INDEX('Stop List'!$B$5:$B$104,MATCH($B21,'Stop List'!$A$5:$A$104,0)),"Stop ID not found"))</f>
        <v/>
      </c>
      <c r="D21" s="4">
        <f>IF($B21="","",IFERROR(INDEX('Stop List'!$G$5:$G$104,MATCH($B21,'Stop List'!$A$5:$A$104,0)),""))</f>
        <v/>
      </c>
      <c r="E21" s="26">
        <f>IF($B21="","",IFERROR(INDEX('Stop List'!$H$5:$H$104,MATCH($B21,'Stop List'!$A$5:$A$104,0)),""))</f>
        <v/>
      </c>
      <c r="F21" s="50">
        <f>IF($B21="","",IF(COUNTIFS('Stop List'!$A$5:$A$104,$B21,'Stop List'!$I$5:$I$104,"&lt;&gt;")=0,"",IFERROR(INDEX('Stop List'!$I$5:$I$104,MATCH($B21,'Stop List'!$A$5:$A$104,0)),"")))</f>
        <v/>
      </c>
      <c r="G21" s="50">
        <f>IF($B21="","",IF(COUNTIFS('Stop List'!$A$5:$A$104,$B21,'Stop List'!$J$5:$J$104,"&lt;&gt;")=0,"",IFERROR(INDEX('Stop List'!$J$5:$J$104,MATCH($B21,'Stop List'!$A$5:$A$104,0)),"")))</f>
        <v/>
      </c>
      <c r="H21" s="51">
        <f>IF($B21="","",IFERROR(INDEX('Stop List'!$K$5:$K$104,MATCH($B21,'Stop List'!$A$5:$A$104,0)),0))</f>
        <v/>
      </c>
      <c r="I21" s="52" t="n"/>
      <c r="J21" s="51">
        <f>IF($B21="","",IF($I21="",$H21,$I21))</f>
        <v/>
      </c>
      <c r="K21" s="53" t="n">
        <v>7.5</v>
      </c>
      <c r="L21" s="52" t="n">
        <v>15</v>
      </c>
      <c r="M21" s="27">
        <f>IF($B21="","",IF($A21=1,$B$4+$B$5,IFERROR(LOOKUP(2,1/($B$12:B20&lt;&gt;""),$O$12:O20)+$L21/1440,"")))</f>
        <v/>
      </c>
      <c r="N21" s="27">
        <f>IF($B21="","",IFERROR(IF($F21="",$M21,MAX($M21,$B$4+$F21)),""))</f>
        <v/>
      </c>
      <c r="O21" s="27">
        <f>IF($B21="","",IFERROR($N21+$J21/1440,""))</f>
        <v/>
      </c>
      <c r="P21" s="51">
        <f>IF($B21="","",IFERROR(MAX(0,($N21-$M21)*1440),0))</f>
        <v/>
      </c>
      <c r="Q21" s="51">
        <f>IF($B21="","",IF($G21="",0,IFERROR(MAX(0,($N21-($B$4+$G21))*1440),0)))</f>
        <v/>
      </c>
      <c r="R21" s="28">
        <f>IF($B21="","",SUM($K$12:K21))</f>
        <v/>
      </c>
      <c r="S21" s="54">
        <f>IF($B21="","",IFERROR($K21/'Settings'!$B$5,0))</f>
        <v/>
      </c>
      <c r="T21" s="55">
        <f>IF($B21="","",IFERROR($S21*'Settings'!$B$4,0))</f>
        <v/>
      </c>
      <c r="U21" s="4">
        <f>IF($B21="","",IF(IFERROR(INDEX('Stop List'!$N$5:$N$104,MATCH($B21,'Stop List'!$A$5:$A$104,0)),"No")&lt;&gt;"Yes","Inactive or missing stop",IF(OR($K21="",$L21=""),"Enter leg miles/time",IF(AND($A21=1,OR($K21&lt;&gt;0,$L21&lt;&gt;0)),"First leg must be zero",IF($Q21&gt;'Settings'!$B$8,"Late alert: "&amp;ROUND($Q21,0)&amp;" min",IF($Q21&gt;0,"Late within threshold","On time"))))))</f>
        <v/>
      </c>
      <c r="V21" s="35" t="inlineStr">
        <is>
          <t>Route complete</t>
        </is>
      </c>
    </row>
    <row r="22">
      <c r="A22" s="20">
        <f>IF($B22="","",COUNTIF($B$12:$B22,"&lt;&gt;"))</f>
        <v/>
      </c>
      <c r="B22" s="41" t="n"/>
      <c r="C22" s="20">
        <f>IF($B22="","",IFERROR(INDEX('Stop List'!$B$5:$B$104,MATCH($B22,'Stop List'!$A$5:$A$104,0)),"Stop ID not found"))</f>
        <v/>
      </c>
      <c r="D22" s="21">
        <f>IF($B22="","",IFERROR(INDEX('Stop List'!$G$5:$G$104,MATCH($B22,'Stop List'!$A$5:$A$104,0)),""))</f>
        <v/>
      </c>
      <c r="E22" s="20">
        <f>IF($B22="","",IFERROR(INDEX('Stop List'!$H$5:$H$104,MATCH($B22,'Stop List'!$A$5:$A$104,0)),""))</f>
        <v/>
      </c>
      <c r="F22" s="42">
        <f>IF($B22="","",IF(COUNTIFS('Stop List'!$A$5:$A$104,$B22,'Stop List'!$I$5:$I$104,"&lt;&gt;")=0,"",IFERROR(INDEX('Stop List'!$I$5:$I$104,MATCH($B22,'Stop List'!$A$5:$A$104,0)),"")))</f>
        <v/>
      </c>
      <c r="G22" s="42">
        <f>IF($B22="","",IF(COUNTIFS('Stop List'!$A$5:$A$104,$B22,'Stop List'!$J$5:$J$104,"&lt;&gt;")=0,"",IFERROR(INDEX('Stop List'!$J$5:$J$104,MATCH($B22,'Stop List'!$A$5:$A$104,0)),"")))</f>
        <v/>
      </c>
      <c r="H22" s="43">
        <f>IF($B22="","",IFERROR(INDEX('Stop List'!$K$5:$K$104,MATCH($B22,'Stop List'!$A$5:$A$104,0)),0))</f>
        <v/>
      </c>
      <c r="I22" s="44" t="n"/>
      <c r="J22" s="43">
        <f>IF($B22="","",IF($I22="",$H22,$I22))</f>
        <v/>
      </c>
      <c r="K22" s="45" t="n"/>
      <c r="L22" s="44" t="n"/>
      <c r="M22" s="22">
        <f>IF($B22="","",IF($A22=1,$B$4+$B$5,IFERROR(LOOKUP(2,1/($B$12:B21&lt;&gt;""),$O$12:O21)+$L22/1440,"")))</f>
        <v/>
      </c>
      <c r="N22" s="22">
        <f>IF($B22="","",IFERROR(IF($F22="",$M22,MAX($M22,$B$4+$F22)),""))</f>
        <v/>
      </c>
      <c r="O22" s="22">
        <f>IF($B22="","",IFERROR($N22+$J22/1440,""))</f>
        <v/>
      </c>
      <c r="P22" s="43">
        <f>IF($B22="","",IFERROR(MAX(0,($N22-$M22)*1440),0))</f>
        <v/>
      </c>
      <c r="Q22" s="43">
        <f>IF($B22="","",IF($G22="",0,IFERROR(MAX(0,($N22-($B$4+$G22))*1440),0)))</f>
        <v/>
      </c>
      <c r="R22" s="23">
        <f>IF($B22="","",SUM($K$12:K22))</f>
        <v/>
      </c>
      <c r="S22" s="46">
        <f>IF($B22="","",IFERROR($K22/'Settings'!$B$5,0))</f>
        <v/>
      </c>
      <c r="T22" s="47">
        <f>IF($B22="","",IFERROR($S22*'Settings'!$B$4,0))</f>
        <v/>
      </c>
      <c r="U22" s="21">
        <f>IF($B22="","",IF(IFERROR(INDEX('Stop List'!$N$5:$N$104,MATCH($B22,'Stop List'!$A$5:$A$104,0)),"No")&lt;&gt;"Yes","Inactive or missing stop",IF(OR($K22="",$L22=""),"Enter leg miles/time",IF(AND($A22=1,OR($K22&lt;&gt;0,$L22&lt;&gt;0)),"First leg must be zero",IF($Q22&gt;'Settings'!$B$8,"Late alert: "&amp;ROUND($Q22,0)&amp;" min",IF($Q22&gt;0,"Late within threshold","On time"))))))</f>
        <v/>
      </c>
      <c r="V22" s="48" t="n"/>
    </row>
    <row r="23">
      <c r="A23" s="26">
        <f>IF($B23="","",COUNTIF($B$12:$B23,"&lt;&gt;"))</f>
        <v/>
      </c>
      <c r="B23" s="49" t="n"/>
      <c r="C23" s="26">
        <f>IF($B23="","",IFERROR(INDEX('Stop List'!$B$5:$B$104,MATCH($B23,'Stop List'!$A$5:$A$104,0)),"Stop ID not found"))</f>
        <v/>
      </c>
      <c r="D23" s="4">
        <f>IF($B23="","",IFERROR(INDEX('Stop List'!$G$5:$G$104,MATCH($B23,'Stop List'!$A$5:$A$104,0)),""))</f>
        <v/>
      </c>
      <c r="E23" s="26">
        <f>IF($B23="","",IFERROR(INDEX('Stop List'!$H$5:$H$104,MATCH($B23,'Stop List'!$A$5:$A$104,0)),""))</f>
        <v/>
      </c>
      <c r="F23" s="50">
        <f>IF($B23="","",IF(COUNTIFS('Stop List'!$A$5:$A$104,$B23,'Stop List'!$I$5:$I$104,"&lt;&gt;")=0,"",IFERROR(INDEX('Stop List'!$I$5:$I$104,MATCH($B23,'Stop List'!$A$5:$A$104,0)),"")))</f>
        <v/>
      </c>
      <c r="G23" s="50">
        <f>IF($B23="","",IF(COUNTIFS('Stop List'!$A$5:$A$104,$B23,'Stop List'!$J$5:$J$104,"&lt;&gt;")=0,"",IFERROR(INDEX('Stop List'!$J$5:$J$104,MATCH($B23,'Stop List'!$A$5:$A$104,0)),"")))</f>
        <v/>
      </c>
      <c r="H23" s="51">
        <f>IF($B23="","",IFERROR(INDEX('Stop List'!$K$5:$K$104,MATCH($B23,'Stop List'!$A$5:$A$104,0)),0))</f>
        <v/>
      </c>
      <c r="I23" s="52" t="n"/>
      <c r="J23" s="51">
        <f>IF($B23="","",IF($I23="",$H23,$I23))</f>
        <v/>
      </c>
      <c r="K23" s="53" t="n"/>
      <c r="L23" s="52" t="n"/>
      <c r="M23" s="27">
        <f>IF($B23="","",IF($A23=1,$B$4+$B$5,IFERROR(LOOKUP(2,1/($B$12:B22&lt;&gt;""),$O$12:O22)+$L23/1440,"")))</f>
        <v/>
      </c>
      <c r="N23" s="27">
        <f>IF($B23="","",IFERROR(IF($F23="",$M23,MAX($M23,$B$4+$F23)),""))</f>
        <v/>
      </c>
      <c r="O23" s="27">
        <f>IF($B23="","",IFERROR($N23+$J23/1440,""))</f>
        <v/>
      </c>
      <c r="P23" s="51">
        <f>IF($B23="","",IFERROR(MAX(0,($N23-$M23)*1440),0))</f>
        <v/>
      </c>
      <c r="Q23" s="51">
        <f>IF($B23="","",IF($G23="",0,IFERROR(MAX(0,($N23-($B$4+$G23))*1440),0)))</f>
        <v/>
      </c>
      <c r="R23" s="28">
        <f>IF($B23="","",SUM($K$12:K23))</f>
        <v/>
      </c>
      <c r="S23" s="54">
        <f>IF($B23="","",IFERROR($K23/'Settings'!$B$5,0))</f>
        <v/>
      </c>
      <c r="T23" s="55">
        <f>IF($B23="","",IFERROR($S23*'Settings'!$B$4,0))</f>
        <v/>
      </c>
      <c r="U23" s="4">
        <f>IF($B23="","",IF(IFERROR(INDEX('Stop List'!$N$5:$N$104,MATCH($B23,'Stop List'!$A$5:$A$104,0)),"No")&lt;&gt;"Yes","Inactive or missing stop",IF(OR($K23="",$L23=""),"Enter leg miles/time",IF(AND($A23=1,OR($K23&lt;&gt;0,$L23&lt;&gt;0)),"First leg must be zero",IF($Q23&gt;'Settings'!$B$8,"Late alert: "&amp;ROUND($Q23,0)&amp;" min",IF($Q23&gt;0,"Late within threshold","On time"))))))</f>
        <v/>
      </c>
      <c r="V23" s="35" t="n"/>
    </row>
    <row r="24">
      <c r="A24" s="20">
        <f>IF($B24="","",COUNTIF($B$12:$B24,"&lt;&gt;"))</f>
        <v/>
      </c>
      <c r="B24" s="41" t="n"/>
      <c r="C24" s="20">
        <f>IF($B24="","",IFERROR(INDEX('Stop List'!$B$5:$B$104,MATCH($B24,'Stop List'!$A$5:$A$104,0)),"Stop ID not found"))</f>
        <v/>
      </c>
      <c r="D24" s="21">
        <f>IF($B24="","",IFERROR(INDEX('Stop List'!$G$5:$G$104,MATCH($B24,'Stop List'!$A$5:$A$104,0)),""))</f>
        <v/>
      </c>
      <c r="E24" s="20">
        <f>IF($B24="","",IFERROR(INDEX('Stop List'!$H$5:$H$104,MATCH($B24,'Stop List'!$A$5:$A$104,0)),""))</f>
        <v/>
      </c>
      <c r="F24" s="42">
        <f>IF($B24="","",IF(COUNTIFS('Stop List'!$A$5:$A$104,$B24,'Stop List'!$I$5:$I$104,"&lt;&gt;")=0,"",IFERROR(INDEX('Stop List'!$I$5:$I$104,MATCH($B24,'Stop List'!$A$5:$A$104,0)),"")))</f>
        <v/>
      </c>
      <c r="G24" s="42">
        <f>IF($B24="","",IF(COUNTIFS('Stop List'!$A$5:$A$104,$B24,'Stop List'!$J$5:$J$104,"&lt;&gt;")=0,"",IFERROR(INDEX('Stop List'!$J$5:$J$104,MATCH($B24,'Stop List'!$A$5:$A$104,0)),"")))</f>
        <v/>
      </c>
      <c r="H24" s="43">
        <f>IF($B24="","",IFERROR(INDEX('Stop List'!$K$5:$K$104,MATCH($B24,'Stop List'!$A$5:$A$104,0)),0))</f>
        <v/>
      </c>
      <c r="I24" s="44" t="n"/>
      <c r="J24" s="43">
        <f>IF($B24="","",IF($I24="",$H24,$I24))</f>
        <v/>
      </c>
      <c r="K24" s="45" t="n"/>
      <c r="L24" s="44" t="n"/>
      <c r="M24" s="22">
        <f>IF($B24="","",IF($A24=1,$B$4+$B$5,IFERROR(LOOKUP(2,1/($B$12:B23&lt;&gt;""),$O$12:O23)+$L24/1440,"")))</f>
        <v/>
      </c>
      <c r="N24" s="22">
        <f>IF($B24="","",IFERROR(IF($F24="",$M24,MAX($M24,$B$4+$F24)),""))</f>
        <v/>
      </c>
      <c r="O24" s="22">
        <f>IF($B24="","",IFERROR($N24+$J24/1440,""))</f>
        <v/>
      </c>
      <c r="P24" s="43">
        <f>IF($B24="","",IFERROR(MAX(0,($N24-$M24)*1440),0))</f>
        <v/>
      </c>
      <c r="Q24" s="43">
        <f>IF($B24="","",IF($G24="",0,IFERROR(MAX(0,($N24-($B$4+$G24))*1440),0)))</f>
        <v/>
      </c>
      <c r="R24" s="23">
        <f>IF($B24="","",SUM($K$12:K24))</f>
        <v/>
      </c>
      <c r="S24" s="46">
        <f>IF($B24="","",IFERROR($K24/'Settings'!$B$5,0))</f>
        <v/>
      </c>
      <c r="T24" s="47">
        <f>IF($B24="","",IFERROR($S24*'Settings'!$B$4,0))</f>
        <v/>
      </c>
      <c r="U24" s="21">
        <f>IF($B24="","",IF(IFERROR(INDEX('Stop List'!$N$5:$N$104,MATCH($B24,'Stop List'!$A$5:$A$104,0)),"No")&lt;&gt;"Yes","Inactive or missing stop",IF(OR($K24="",$L24=""),"Enter leg miles/time",IF(AND($A24=1,OR($K24&lt;&gt;0,$L24&lt;&gt;0)),"First leg must be zero",IF($Q24&gt;'Settings'!$B$8,"Late alert: "&amp;ROUND($Q24,0)&amp;" min",IF($Q24&gt;0,"Late within threshold","On time"))))))</f>
        <v/>
      </c>
      <c r="V24" s="48" t="n"/>
    </row>
    <row r="25">
      <c r="A25" s="26">
        <f>IF($B25="","",COUNTIF($B$12:$B25,"&lt;&gt;"))</f>
        <v/>
      </c>
      <c r="B25" s="49" t="n"/>
      <c r="C25" s="26">
        <f>IF($B25="","",IFERROR(INDEX('Stop List'!$B$5:$B$104,MATCH($B25,'Stop List'!$A$5:$A$104,0)),"Stop ID not found"))</f>
        <v/>
      </c>
      <c r="D25" s="4">
        <f>IF($B25="","",IFERROR(INDEX('Stop List'!$G$5:$G$104,MATCH($B25,'Stop List'!$A$5:$A$104,0)),""))</f>
        <v/>
      </c>
      <c r="E25" s="26">
        <f>IF($B25="","",IFERROR(INDEX('Stop List'!$H$5:$H$104,MATCH($B25,'Stop List'!$A$5:$A$104,0)),""))</f>
        <v/>
      </c>
      <c r="F25" s="50">
        <f>IF($B25="","",IF(COUNTIFS('Stop List'!$A$5:$A$104,$B25,'Stop List'!$I$5:$I$104,"&lt;&gt;")=0,"",IFERROR(INDEX('Stop List'!$I$5:$I$104,MATCH($B25,'Stop List'!$A$5:$A$104,0)),"")))</f>
        <v/>
      </c>
      <c r="G25" s="50">
        <f>IF($B25="","",IF(COUNTIFS('Stop List'!$A$5:$A$104,$B25,'Stop List'!$J$5:$J$104,"&lt;&gt;")=0,"",IFERROR(INDEX('Stop List'!$J$5:$J$104,MATCH($B25,'Stop List'!$A$5:$A$104,0)),"")))</f>
        <v/>
      </c>
      <c r="H25" s="51">
        <f>IF($B25="","",IFERROR(INDEX('Stop List'!$K$5:$K$104,MATCH($B25,'Stop List'!$A$5:$A$104,0)),0))</f>
        <v/>
      </c>
      <c r="I25" s="52" t="n"/>
      <c r="J25" s="51">
        <f>IF($B25="","",IF($I25="",$H25,$I25))</f>
        <v/>
      </c>
      <c r="K25" s="53" t="n"/>
      <c r="L25" s="52" t="n"/>
      <c r="M25" s="27">
        <f>IF($B25="","",IF($A25=1,$B$4+$B$5,IFERROR(LOOKUP(2,1/($B$12:B24&lt;&gt;""),$O$12:O24)+$L25/1440,"")))</f>
        <v/>
      </c>
      <c r="N25" s="27">
        <f>IF($B25="","",IFERROR(IF($F25="",$M25,MAX($M25,$B$4+$F25)),""))</f>
        <v/>
      </c>
      <c r="O25" s="27">
        <f>IF($B25="","",IFERROR($N25+$J25/1440,""))</f>
        <v/>
      </c>
      <c r="P25" s="51">
        <f>IF($B25="","",IFERROR(MAX(0,($N25-$M25)*1440),0))</f>
        <v/>
      </c>
      <c r="Q25" s="51">
        <f>IF($B25="","",IF($G25="",0,IFERROR(MAX(0,($N25-($B$4+$G25))*1440),0)))</f>
        <v/>
      </c>
      <c r="R25" s="28">
        <f>IF($B25="","",SUM($K$12:K25))</f>
        <v/>
      </c>
      <c r="S25" s="54">
        <f>IF($B25="","",IFERROR($K25/'Settings'!$B$5,0))</f>
        <v/>
      </c>
      <c r="T25" s="55">
        <f>IF($B25="","",IFERROR($S25*'Settings'!$B$4,0))</f>
        <v/>
      </c>
      <c r="U25" s="4">
        <f>IF($B25="","",IF(IFERROR(INDEX('Stop List'!$N$5:$N$104,MATCH($B25,'Stop List'!$A$5:$A$104,0)),"No")&lt;&gt;"Yes","Inactive or missing stop",IF(OR($K25="",$L25=""),"Enter leg miles/time",IF(AND($A25=1,OR($K25&lt;&gt;0,$L25&lt;&gt;0)),"First leg must be zero",IF($Q25&gt;'Settings'!$B$8,"Late alert: "&amp;ROUND($Q25,0)&amp;" min",IF($Q25&gt;0,"Late within threshold","On time"))))))</f>
        <v/>
      </c>
      <c r="V25" s="35" t="n"/>
    </row>
    <row r="26">
      <c r="A26" s="20">
        <f>IF($B26="","",COUNTIF($B$12:$B26,"&lt;&gt;"))</f>
        <v/>
      </c>
      <c r="B26" s="41" t="n"/>
      <c r="C26" s="20">
        <f>IF($B26="","",IFERROR(INDEX('Stop List'!$B$5:$B$104,MATCH($B26,'Stop List'!$A$5:$A$104,0)),"Stop ID not found"))</f>
        <v/>
      </c>
      <c r="D26" s="21">
        <f>IF($B26="","",IFERROR(INDEX('Stop List'!$G$5:$G$104,MATCH($B26,'Stop List'!$A$5:$A$104,0)),""))</f>
        <v/>
      </c>
      <c r="E26" s="20">
        <f>IF($B26="","",IFERROR(INDEX('Stop List'!$H$5:$H$104,MATCH($B26,'Stop List'!$A$5:$A$104,0)),""))</f>
        <v/>
      </c>
      <c r="F26" s="42">
        <f>IF($B26="","",IF(COUNTIFS('Stop List'!$A$5:$A$104,$B26,'Stop List'!$I$5:$I$104,"&lt;&gt;")=0,"",IFERROR(INDEX('Stop List'!$I$5:$I$104,MATCH($B26,'Stop List'!$A$5:$A$104,0)),"")))</f>
        <v/>
      </c>
      <c r="G26" s="42">
        <f>IF($B26="","",IF(COUNTIFS('Stop List'!$A$5:$A$104,$B26,'Stop List'!$J$5:$J$104,"&lt;&gt;")=0,"",IFERROR(INDEX('Stop List'!$J$5:$J$104,MATCH($B26,'Stop List'!$A$5:$A$104,0)),"")))</f>
        <v/>
      </c>
      <c r="H26" s="43">
        <f>IF($B26="","",IFERROR(INDEX('Stop List'!$K$5:$K$104,MATCH($B26,'Stop List'!$A$5:$A$104,0)),0))</f>
        <v/>
      </c>
      <c r="I26" s="44" t="n"/>
      <c r="J26" s="43">
        <f>IF($B26="","",IF($I26="",$H26,$I26))</f>
        <v/>
      </c>
      <c r="K26" s="45" t="n"/>
      <c r="L26" s="44" t="n"/>
      <c r="M26" s="22">
        <f>IF($B26="","",IF($A26=1,$B$4+$B$5,IFERROR(LOOKUP(2,1/($B$12:B25&lt;&gt;""),$O$12:O25)+$L26/1440,"")))</f>
        <v/>
      </c>
      <c r="N26" s="22">
        <f>IF($B26="","",IFERROR(IF($F26="",$M26,MAX($M26,$B$4+$F26)),""))</f>
        <v/>
      </c>
      <c r="O26" s="22">
        <f>IF($B26="","",IFERROR($N26+$J26/1440,""))</f>
        <v/>
      </c>
      <c r="P26" s="43">
        <f>IF($B26="","",IFERROR(MAX(0,($N26-$M26)*1440),0))</f>
        <v/>
      </c>
      <c r="Q26" s="43">
        <f>IF($B26="","",IF($G26="",0,IFERROR(MAX(0,($N26-($B$4+$G26))*1440),0)))</f>
        <v/>
      </c>
      <c r="R26" s="23">
        <f>IF($B26="","",SUM($K$12:K26))</f>
        <v/>
      </c>
      <c r="S26" s="46">
        <f>IF($B26="","",IFERROR($K26/'Settings'!$B$5,0))</f>
        <v/>
      </c>
      <c r="T26" s="47">
        <f>IF($B26="","",IFERROR($S26*'Settings'!$B$4,0))</f>
        <v/>
      </c>
      <c r="U26" s="21">
        <f>IF($B26="","",IF(IFERROR(INDEX('Stop List'!$N$5:$N$104,MATCH($B26,'Stop List'!$A$5:$A$104,0)),"No")&lt;&gt;"Yes","Inactive or missing stop",IF(OR($K26="",$L26=""),"Enter leg miles/time",IF(AND($A26=1,OR($K26&lt;&gt;0,$L26&lt;&gt;0)),"First leg must be zero",IF($Q26&gt;'Settings'!$B$8,"Late alert: "&amp;ROUND($Q26,0)&amp;" min",IF($Q26&gt;0,"Late within threshold","On time"))))))</f>
        <v/>
      </c>
      <c r="V26" s="48" t="n"/>
    </row>
    <row r="27">
      <c r="A27" s="26">
        <f>IF($B27="","",COUNTIF($B$12:$B27,"&lt;&gt;"))</f>
        <v/>
      </c>
      <c r="B27" s="49" t="n"/>
      <c r="C27" s="26">
        <f>IF($B27="","",IFERROR(INDEX('Stop List'!$B$5:$B$104,MATCH($B27,'Stop List'!$A$5:$A$104,0)),"Stop ID not found"))</f>
        <v/>
      </c>
      <c r="D27" s="4">
        <f>IF($B27="","",IFERROR(INDEX('Stop List'!$G$5:$G$104,MATCH($B27,'Stop List'!$A$5:$A$104,0)),""))</f>
        <v/>
      </c>
      <c r="E27" s="26">
        <f>IF($B27="","",IFERROR(INDEX('Stop List'!$H$5:$H$104,MATCH($B27,'Stop List'!$A$5:$A$104,0)),""))</f>
        <v/>
      </c>
      <c r="F27" s="50">
        <f>IF($B27="","",IF(COUNTIFS('Stop List'!$A$5:$A$104,$B27,'Stop List'!$I$5:$I$104,"&lt;&gt;")=0,"",IFERROR(INDEX('Stop List'!$I$5:$I$104,MATCH($B27,'Stop List'!$A$5:$A$104,0)),"")))</f>
        <v/>
      </c>
      <c r="G27" s="50">
        <f>IF($B27="","",IF(COUNTIFS('Stop List'!$A$5:$A$104,$B27,'Stop List'!$J$5:$J$104,"&lt;&gt;")=0,"",IFERROR(INDEX('Stop List'!$J$5:$J$104,MATCH($B27,'Stop List'!$A$5:$A$104,0)),"")))</f>
        <v/>
      </c>
      <c r="H27" s="51">
        <f>IF($B27="","",IFERROR(INDEX('Stop List'!$K$5:$K$104,MATCH($B27,'Stop List'!$A$5:$A$104,0)),0))</f>
        <v/>
      </c>
      <c r="I27" s="52" t="n"/>
      <c r="J27" s="51">
        <f>IF($B27="","",IF($I27="",$H27,$I27))</f>
        <v/>
      </c>
      <c r="K27" s="53" t="n"/>
      <c r="L27" s="52" t="n"/>
      <c r="M27" s="27">
        <f>IF($B27="","",IF($A27=1,$B$4+$B$5,IFERROR(LOOKUP(2,1/($B$12:B26&lt;&gt;""),$O$12:O26)+$L27/1440,"")))</f>
        <v/>
      </c>
      <c r="N27" s="27">
        <f>IF($B27="","",IFERROR(IF($F27="",$M27,MAX($M27,$B$4+$F27)),""))</f>
        <v/>
      </c>
      <c r="O27" s="27">
        <f>IF($B27="","",IFERROR($N27+$J27/1440,""))</f>
        <v/>
      </c>
      <c r="P27" s="51">
        <f>IF($B27="","",IFERROR(MAX(0,($N27-$M27)*1440),0))</f>
        <v/>
      </c>
      <c r="Q27" s="51">
        <f>IF($B27="","",IF($G27="",0,IFERROR(MAX(0,($N27-($B$4+$G27))*1440),0)))</f>
        <v/>
      </c>
      <c r="R27" s="28">
        <f>IF($B27="","",SUM($K$12:K27))</f>
        <v/>
      </c>
      <c r="S27" s="54">
        <f>IF($B27="","",IFERROR($K27/'Settings'!$B$5,0))</f>
        <v/>
      </c>
      <c r="T27" s="55">
        <f>IF($B27="","",IFERROR($S27*'Settings'!$B$4,0))</f>
        <v/>
      </c>
      <c r="U27" s="4">
        <f>IF($B27="","",IF(IFERROR(INDEX('Stop List'!$N$5:$N$104,MATCH($B27,'Stop List'!$A$5:$A$104,0)),"No")&lt;&gt;"Yes","Inactive or missing stop",IF(OR($K27="",$L27=""),"Enter leg miles/time",IF(AND($A27=1,OR($K27&lt;&gt;0,$L27&lt;&gt;0)),"First leg must be zero",IF($Q27&gt;'Settings'!$B$8,"Late alert: "&amp;ROUND($Q27,0)&amp;" min",IF($Q27&gt;0,"Late within threshold","On time"))))))</f>
        <v/>
      </c>
      <c r="V27" s="35" t="n"/>
    </row>
    <row r="28">
      <c r="A28" s="20">
        <f>IF($B28="","",COUNTIF($B$12:$B28,"&lt;&gt;"))</f>
        <v/>
      </c>
      <c r="B28" s="41" t="n"/>
      <c r="C28" s="20">
        <f>IF($B28="","",IFERROR(INDEX('Stop List'!$B$5:$B$104,MATCH($B28,'Stop List'!$A$5:$A$104,0)),"Stop ID not found"))</f>
        <v/>
      </c>
      <c r="D28" s="21">
        <f>IF($B28="","",IFERROR(INDEX('Stop List'!$G$5:$G$104,MATCH($B28,'Stop List'!$A$5:$A$104,0)),""))</f>
        <v/>
      </c>
      <c r="E28" s="20">
        <f>IF($B28="","",IFERROR(INDEX('Stop List'!$H$5:$H$104,MATCH($B28,'Stop List'!$A$5:$A$104,0)),""))</f>
        <v/>
      </c>
      <c r="F28" s="42">
        <f>IF($B28="","",IF(COUNTIFS('Stop List'!$A$5:$A$104,$B28,'Stop List'!$I$5:$I$104,"&lt;&gt;")=0,"",IFERROR(INDEX('Stop List'!$I$5:$I$104,MATCH($B28,'Stop List'!$A$5:$A$104,0)),"")))</f>
        <v/>
      </c>
      <c r="G28" s="42">
        <f>IF($B28="","",IF(COUNTIFS('Stop List'!$A$5:$A$104,$B28,'Stop List'!$J$5:$J$104,"&lt;&gt;")=0,"",IFERROR(INDEX('Stop List'!$J$5:$J$104,MATCH($B28,'Stop List'!$A$5:$A$104,0)),"")))</f>
        <v/>
      </c>
      <c r="H28" s="43">
        <f>IF($B28="","",IFERROR(INDEX('Stop List'!$K$5:$K$104,MATCH($B28,'Stop List'!$A$5:$A$104,0)),0))</f>
        <v/>
      </c>
      <c r="I28" s="44" t="n"/>
      <c r="J28" s="43">
        <f>IF($B28="","",IF($I28="",$H28,$I28))</f>
        <v/>
      </c>
      <c r="K28" s="45" t="n"/>
      <c r="L28" s="44" t="n"/>
      <c r="M28" s="22">
        <f>IF($B28="","",IF($A28=1,$B$4+$B$5,IFERROR(LOOKUP(2,1/($B$12:B27&lt;&gt;""),$O$12:O27)+$L28/1440,"")))</f>
        <v/>
      </c>
      <c r="N28" s="22">
        <f>IF($B28="","",IFERROR(IF($F28="",$M28,MAX($M28,$B$4+$F28)),""))</f>
        <v/>
      </c>
      <c r="O28" s="22">
        <f>IF($B28="","",IFERROR($N28+$J28/1440,""))</f>
        <v/>
      </c>
      <c r="P28" s="43">
        <f>IF($B28="","",IFERROR(MAX(0,($N28-$M28)*1440),0))</f>
        <v/>
      </c>
      <c r="Q28" s="43">
        <f>IF($B28="","",IF($G28="",0,IFERROR(MAX(0,($N28-($B$4+$G28))*1440),0)))</f>
        <v/>
      </c>
      <c r="R28" s="23">
        <f>IF($B28="","",SUM($K$12:K28))</f>
        <v/>
      </c>
      <c r="S28" s="46">
        <f>IF($B28="","",IFERROR($K28/'Settings'!$B$5,0))</f>
        <v/>
      </c>
      <c r="T28" s="47">
        <f>IF($B28="","",IFERROR($S28*'Settings'!$B$4,0))</f>
        <v/>
      </c>
      <c r="U28" s="21">
        <f>IF($B28="","",IF(IFERROR(INDEX('Stop List'!$N$5:$N$104,MATCH($B28,'Stop List'!$A$5:$A$104,0)),"No")&lt;&gt;"Yes","Inactive or missing stop",IF(OR($K28="",$L28=""),"Enter leg miles/time",IF(AND($A28=1,OR($K28&lt;&gt;0,$L28&lt;&gt;0)),"First leg must be zero",IF($Q28&gt;'Settings'!$B$8,"Late alert: "&amp;ROUND($Q28,0)&amp;" min",IF($Q28&gt;0,"Late within threshold","On time"))))))</f>
        <v/>
      </c>
      <c r="V28" s="48" t="n"/>
    </row>
    <row r="29">
      <c r="A29" s="26">
        <f>IF($B29="","",COUNTIF($B$12:$B29,"&lt;&gt;"))</f>
        <v/>
      </c>
      <c r="B29" s="49" t="n"/>
      <c r="C29" s="26">
        <f>IF($B29="","",IFERROR(INDEX('Stop List'!$B$5:$B$104,MATCH($B29,'Stop List'!$A$5:$A$104,0)),"Stop ID not found"))</f>
        <v/>
      </c>
      <c r="D29" s="4">
        <f>IF($B29="","",IFERROR(INDEX('Stop List'!$G$5:$G$104,MATCH($B29,'Stop List'!$A$5:$A$104,0)),""))</f>
        <v/>
      </c>
      <c r="E29" s="26">
        <f>IF($B29="","",IFERROR(INDEX('Stop List'!$H$5:$H$104,MATCH($B29,'Stop List'!$A$5:$A$104,0)),""))</f>
        <v/>
      </c>
      <c r="F29" s="50">
        <f>IF($B29="","",IF(COUNTIFS('Stop List'!$A$5:$A$104,$B29,'Stop List'!$I$5:$I$104,"&lt;&gt;")=0,"",IFERROR(INDEX('Stop List'!$I$5:$I$104,MATCH($B29,'Stop List'!$A$5:$A$104,0)),"")))</f>
        <v/>
      </c>
      <c r="G29" s="50">
        <f>IF($B29="","",IF(COUNTIFS('Stop List'!$A$5:$A$104,$B29,'Stop List'!$J$5:$J$104,"&lt;&gt;")=0,"",IFERROR(INDEX('Stop List'!$J$5:$J$104,MATCH($B29,'Stop List'!$A$5:$A$104,0)),"")))</f>
        <v/>
      </c>
      <c r="H29" s="51">
        <f>IF($B29="","",IFERROR(INDEX('Stop List'!$K$5:$K$104,MATCH($B29,'Stop List'!$A$5:$A$104,0)),0))</f>
        <v/>
      </c>
      <c r="I29" s="52" t="n"/>
      <c r="J29" s="51">
        <f>IF($B29="","",IF($I29="",$H29,$I29))</f>
        <v/>
      </c>
      <c r="K29" s="53" t="n"/>
      <c r="L29" s="52" t="n"/>
      <c r="M29" s="27">
        <f>IF($B29="","",IF($A29=1,$B$4+$B$5,IFERROR(LOOKUP(2,1/($B$12:B28&lt;&gt;""),$O$12:O28)+$L29/1440,"")))</f>
        <v/>
      </c>
      <c r="N29" s="27">
        <f>IF($B29="","",IFERROR(IF($F29="",$M29,MAX($M29,$B$4+$F29)),""))</f>
        <v/>
      </c>
      <c r="O29" s="27">
        <f>IF($B29="","",IFERROR($N29+$J29/1440,""))</f>
        <v/>
      </c>
      <c r="P29" s="51">
        <f>IF($B29="","",IFERROR(MAX(0,($N29-$M29)*1440),0))</f>
        <v/>
      </c>
      <c r="Q29" s="51">
        <f>IF($B29="","",IF($G29="",0,IFERROR(MAX(0,($N29-($B$4+$G29))*1440),0)))</f>
        <v/>
      </c>
      <c r="R29" s="28">
        <f>IF($B29="","",SUM($K$12:K29))</f>
        <v/>
      </c>
      <c r="S29" s="54">
        <f>IF($B29="","",IFERROR($K29/'Settings'!$B$5,0))</f>
        <v/>
      </c>
      <c r="T29" s="55">
        <f>IF($B29="","",IFERROR($S29*'Settings'!$B$4,0))</f>
        <v/>
      </c>
      <c r="U29" s="4">
        <f>IF($B29="","",IF(IFERROR(INDEX('Stop List'!$N$5:$N$104,MATCH($B29,'Stop List'!$A$5:$A$104,0)),"No")&lt;&gt;"Yes","Inactive or missing stop",IF(OR($K29="",$L29=""),"Enter leg miles/time",IF(AND($A29=1,OR($K29&lt;&gt;0,$L29&lt;&gt;0)),"First leg must be zero",IF($Q29&gt;'Settings'!$B$8,"Late alert: "&amp;ROUND($Q29,0)&amp;" min",IF($Q29&gt;0,"Late within threshold","On time"))))))</f>
        <v/>
      </c>
      <c r="V29" s="35" t="n"/>
    </row>
    <row r="30">
      <c r="A30" s="20">
        <f>IF($B30="","",COUNTIF($B$12:$B30,"&lt;&gt;"))</f>
        <v/>
      </c>
      <c r="B30" s="41" t="n"/>
      <c r="C30" s="20">
        <f>IF($B30="","",IFERROR(INDEX('Stop List'!$B$5:$B$104,MATCH($B30,'Stop List'!$A$5:$A$104,0)),"Stop ID not found"))</f>
        <v/>
      </c>
      <c r="D30" s="21">
        <f>IF($B30="","",IFERROR(INDEX('Stop List'!$G$5:$G$104,MATCH($B30,'Stop List'!$A$5:$A$104,0)),""))</f>
        <v/>
      </c>
      <c r="E30" s="20">
        <f>IF($B30="","",IFERROR(INDEX('Stop List'!$H$5:$H$104,MATCH($B30,'Stop List'!$A$5:$A$104,0)),""))</f>
        <v/>
      </c>
      <c r="F30" s="42">
        <f>IF($B30="","",IF(COUNTIFS('Stop List'!$A$5:$A$104,$B30,'Stop List'!$I$5:$I$104,"&lt;&gt;")=0,"",IFERROR(INDEX('Stop List'!$I$5:$I$104,MATCH($B30,'Stop List'!$A$5:$A$104,0)),"")))</f>
        <v/>
      </c>
      <c r="G30" s="42">
        <f>IF($B30="","",IF(COUNTIFS('Stop List'!$A$5:$A$104,$B30,'Stop List'!$J$5:$J$104,"&lt;&gt;")=0,"",IFERROR(INDEX('Stop List'!$J$5:$J$104,MATCH($B30,'Stop List'!$A$5:$A$104,0)),"")))</f>
        <v/>
      </c>
      <c r="H30" s="43">
        <f>IF($B30="","",IFERROR(INDEX('Stop List'!$K$5:$K$104,MATCH($B30,'Stop List'!$A$5:$A$104,0)),0))</f>
        <v/>
      </c>
      <c r="I30" s="44" t="n"/>
      <c r="J30" s="43">
        <f>IF($B30="","",IF($I30="",$H30,$I30))</f>
        <v/>
      </c>
      <c r="K30" s="45" t="n"/>
      <c r="L30" s="44" t="n"/>
      <c r="M30" s="22">
        <f>IF($B30="","",IF($A30=1,$B$4+$B$5,IFERROR(LOOKUP(2,1/($B$12:B29&lt;&gt;""),$O$12:O29)+$L30/1440,"")))</f>
        <v/>
      </c>
      <c r="N30" s="22">
        <f>IF($B30="","",IFERROR(IF($F30="",$M30,MAX($M30,$B$4+$F30)),""))</f>
        <v/>
      </c>
      <c r="O30" s="22">
        <f>IF($B30="","",IFERROR($N30+$J30/1440,""))</f>
        <v/>
      </c>
      <c r="P30" s="43">
        <f>IF($B30="","",IFERROR(MAX(0,($N30-$M30)*1440),0))</f>
        <v/>
      </c>
      <c r="Q30" s="43">
        <f>IF($B30="","",IF($G30="",0,IFERROR(MAX(0,($N30-($B$4+$G30))*1440),0)))</f>
        <v/>
      </c>
      <c r="R30" s="23">
        <f>IF($B30="","",SUM($K$12:K30))</f>
        <v/>
      </c>
      <c r="S30" s="46">
        <f>IF($B30="","",IFERROR($K30/'Settings'!$B$5,0))</f>
        <v/>
      </c>
      <c r="T30" s="47">
        <f>IF($B30="","",IFERROR($S30*'Settings'!$B$4,0))</f>
        <v/>
      </c>
      <c r="U30" s="21">
        <f>IF($B30="","",IF(IFERROR(INDEX('Stop List'!$N$5:$N$104,MATCH($B30,'Stop List'!$A$5:$A$104,0)),"No")&lt;&gt;"Yes","Inactive or missing stop",IF(OR($K30="",$L30=""),"Enter leg miles/time",IF(AND($A30=1,OR($K30&lt;&gt;0,$L30&lt;&gt;0)),"First leg must be zero",IF($Q30&gt;'Settings'!$B$8,"Late alert: "&amp;ROUND($Q30,0)&amp;" min",IF($Q30&gt;0,"Late within threshold","On time"))))))</f>
        <v/>
      </c>
      <c r="V30" s="48" t="n"/>
    </row>
    <row r="31">
      <c r="A31" s="26">
        <f>IF($B31="","",COUNTIF($B$12:$B31,"&lt;&gt;"))</f>
        <v/>
      </c>
      <c r="B31" s="49" t="n"/>
      <c r="C31" s="26">
        <f>IF($B31="","",IFERROR(INDEX('Stop List'!$B$5:$B$104,MATCH($B31,'Stop List'!$A$5:$A$104,0)),"Stop ID not found"))</f>
        <v/>
      </c>
      <c r="D31" s="4">
        <f>IF($B31="","",IFERROR(INDEX('Stop List'!$G$5:$G$104,MATCH($B31,'Stop List'!$A$5:$A$104,0)),""))</f>
        <v/>
      </c>
      <c r="E31" s="26">
        <f>IF($B31="","",IFERROR(INDEX('Stop List'!$H$5:$H$104,MATCH($B31,'Stop List'!$A$5:$A$104,0)),""))</f>
        <v/>
      </c>
      <c r="F31" s="50">
        <f>IF($B31="","",IF(COUNTIFS('Stop List'!$A$5:$A$104,$B31,'Stop List'!$I$5:$I$104,"&lt;&gt;")=0,"",IFERROR(INDEX('Stop List'!$I$5:$I$104,MATCH($B31,'Stop List'!$A$5:$A$104,0)),"")))</f>
        <v/>
      </c>
      <c r="G31" s="50">
        <f>IF($B31="","",IF(COUNTIFS('Stop List'!$A$5:$A$104,$B31,'Stop List'!$J$5:$J$104,"&lt;&gt;")=0,"",IFERROR(INDEX('Stop List'!$J$5:$J$104,MATCH($B31,'Stop List'!$A$5:$A$104,0)),"")))</f>
        <v/>
      </c>
      <c r="H31" s="51">
        <f>IF($B31="","",IFERROR(INDEX('Stop List'!$K$5:$K$104,MATCH($B31,'Stop List'!$A$5:$A$104,0)),0))</f>
        <v/>
      </c>
      <c r="I31" s="52" t="n"/>
      <c r="J31" s="51">
        <f>IF($B31="","",IF($I31="",$H31,$I31))</f>
        <v/>
      </c>
      <c r="K31" s="53" t="n"/>
      <c r="L31" s="52" t="n"/>
      <c r="M31" s="27">
        <f>IF($B31="","",IF($A31=1,$B$4+$B$5,IFERROR(LOOKUP(2,1/($B$12:B30&lt;&gt;""),$O$12:O30)+$L31/1440,"")))</f>
        <v/>
      </c>
      <c r="N31" s="27">
        <f>IF($B31="","",IFERROR(IF($F31="",$M31,MAX($M31,$B$4+$F31)),""))</f>
        <v/>
      </c>
      <c r="O31" s="27">
        <f>IF($B31="","",IFERROR($N31+$J31/1440,""))</f>
        <v/>
      </c>
      <c r="P31" s="51">
        <f>IF($B31="","",IFERROR(MAX(0,($N31-$M31)*1440),0))</f>
        <v/>
      </c>
      <c r="Q31" s="51">
        <f>IF($B31="","",IF($G31="",0,IFERROR(MAX(0,($N31-($B$4+$G31))*1440),0)))</f>
        <v/>
      </c>
      <c r="R31" s="28">
        <f>IF($B31="","",SUM($K$12:K31))</f>
        <v/>
      </c>
      <c r="S31" s="54">
        <f>IF($B31="","",IFERROR($K31/'Settings'!$B$5,0))</f>
        <v/>
      </c>
      <c r="T31" s="55">
        <f>IF($B31="","",IFERROR($S31*'Settings'!$B$4,0))</f>
        <v/>
      </c>
      <c r="U31" s="4">
        <f>IF($B31="","",IF(IFERROR(INDEX('Stop List'!$N$5:$N$104,MATCH($B31,'Stop List'!$A$5:$A$104,0)),"No")&lt;&gt;"Yes","Inactive or missing stop",IF(OR($K31="",$L31=""),"Enter leg miles/time",IF(AND($A31=1,OR($K31&lt;&gt;0,$L31&lt;&gt;0)),"First leg must be zero",IF($Q31&gt;'Settings'!$B$8,"Late alert: "&amp;ROUND($Q31,0)&amp;" min",IF($Q31&gt;0,"Late within threshold","On time"))))))</f>
        <v/>
      </c>
      <c r="V31" s="35" t="n"/>
    </row>
    <row r="32">
      <c r="A32" s="20">
        <f>IF($B32="","",COUNTIF($B$12:$B32,"&lt;&gt;"))</f>
        <v/>
      </c>
      <c r="B32" s="41" t="n"/>
      <c r="C32" s="20">
        <f>IF($B32="","",IFERROR(INDEX('Stop List'!$B$5:$B$104,MATCH($B32,'Stop List'!$A$5:$A$104,0)),"Stop ID not found"))</f>
        <v/>
      </c>
      <c r="D32" s="21">
        <f>IF($B32="","",IFERROR(INDEX('Stop List'!$G$5:$G$104,MATCH($B32,'Stop List'!$A$5:$A$104,0)),""))</f>
        <v/>
      </c>
      <c r="E32" s="20">
        <f>IF($B32="","",IFERROR(INDEX('Stop List'!$H$5:$H$104,MATCH($B32,'Stop List'!$A$5:$A$104,0)),""))</f>
        <v/>
      </c>
      <c r="F32" s="42">
        <f>IF($B32="","",IF(COUNTIFS('Stop List'!$A$5:$A$104,$B32,'Stop List'!$I$5:$I$104,"&lt;&gt;")=0,"",IFERROR(INDEX('Stop List'!$I$5:$I$104,MATCH($B32,'Stop List'!$A$5:$A$104,0)),"")))</f>
        <v/>
      </c>
      <c r="G32" s="42">
        <f>IF($B32="","",IF(COUNTIFS('Stop List'!$A$5:$A$104,$B32,'Stop List'!$J$5:$J$104,"&lt;&gt;")=0,"",IFERROR(INDEX('Stop List'!$J$5:$J$104,MATCH($B32,'Stop List'!$A$5:$A$104,0)),"")))</f>
        <v/>
      </c>
      <c r="H32" s="43">
        <f>IF($B32="","",IFERROR(INDEX('Stop List'!$K$5:$K$104,MATCH($B32,'Stop List'!$A$5:$A$104,0)),0))</f>
        <v/>
      </c>
      <c r="I32" s="44" t="n"/>
      <c r="J32" s="43">
        <f>IF($B32="","",IF($I32="",$H32,$I32))</f>
        <v/>
      </c>
      <c r="K32" s="45" t="n"/>
      <c r="L32" s="44" t="n"/>
      <c r="M32" s="22">
        <f>IF($B32="","",IF($A32=1,$B$4+$B$5,IFERROR(LOOKUP(2,1/($B$12:B31&lt;&gt;""),$O$12:O31)+$L32/1440,"")))</f>
        <v/>
      </c>
      <c r="N32" s="22">
        <f>IF($B32="","",IFERROR(IF($F32="",$M32,MAX($M32,$B$4+$F32)),""))</f>
        <v/>
      </c>
      <c r="O32" s="22">
        <f>IF($B32="","",IFERROR($N32+$J32/1440,""))</f>
        <v/>
      </c>
      <c r="P32" s="43">
        <f>IF($B32="","",IFERROR(MAX(0,($N32-$M32)*1440),0))</f>
        <v/>
      </c>
      <c r="Q32" s="43">
        <f>IF($B32="","",IF($G32="",0,IFERROR(MAX(0,($N32-($B$4+$G32))*1440),0)))</f>
        <v/>
      </c>
      <c r="R32" s="23">
        <f>IF($B32="","",SUM($K$12:K32))</f>
        <v/>
      </c>
      <c r="S32" s="46">
        <f>IF($B32="","",IFERROR($K32/'Settings'!$B$5,0))</f>
        <v/>
      </c>
      <c r="T32" s="47">
        <f>IF($B32="","",IFERROR($S32*'Settings'!$B$4,0))</f>
        <v/>
      </c>
      <c r="U32" s="21">
        <f>IF($B32="","",IF(IFERROR(INDEX('Stop List'!$N$5:$N$104,MATCH($B32,'Stop List'!$A$5:$A$104,0)),"No")&lt;&gt;"Yes","Inactive or missing stop",IF(OR($K32="",$L32=""),"Enter leg miles/time",IF(AND($A32=1,OR($K32&lt;&gt;0,$L32&lt;&gt;0)),"First leg must be zero",IF($Q32&gt;'Settings'!$B$8,"Late alert: "&amp;ROUND($Q32,0)&amp;" min",IF($Q32&gt;0,"Late within threshold","On time"))))))</f>
        <v/>
      </c>
      <c r="V32" s="48" t="n"/>
    </row>
    <row r="33">
      <c r="A33" s="26">
        <f>IF($B33="","",COUNTIF($B$12:$B33,"&lt;&gt;"))</f>
        <v/>
      </c>
      <c r="B33" s="49" t="n"/>
      <c r="C33" s="26">
        <f>IF($B33="","",IFERROR(INDEX('Stop List'!$B$5:$B$104,MATCH($B33,'Stop List'!$A$5:$A$104,0)),"Stop ID not found"))</f>
        <v/>
      </c>
      <c r="D33" s="4">
        <f>IF($B33="","",IFERROR(INDEX('Stop List'!$G$5:$G$104,MATCH($B33,'Stop List'!$A$5:$A$104,0)),""))</f>
        <v/>
      </c>
      <c r="E33" s="26">
        <f>IF($B33="","",IFERROR(INDEX('Stop List'!$H$5:$H$104,MATCH($B33,'Stop List'!$A$5:$A$104,0)),""))</f>
        <v/>
      </c>
      <c r="F33" s="50">
        <f>IF($B33="","",IF(COUNTIFS('Stop List'!$A$5:$A$104,$B33,'Stop List'!$I$5:$I$104,"&lt;&gt;")=0,"",IFERROR(INDEX('Stop List'!$I$5:$I$104,MATCH($B33,'Stop List'!$A$5:$A$104,0)),"")))</f>
        <v/>
      </c>
      <c r="G33" s="50">
        <f>IF($B33="","",IF(COUNTIFS('Stop List'!$A$5:$A$104,$B33,'Stop List'!$J$5:$J$104,"&lt;&gt;")=0,"",IFERROR(INDEX('Stop List'!$J$5:$J$104,MATCH($B33,'Stop List'!$A$5:$A$104,0)),"")))</f>
        <v/>
      </c>
      <c r="H33" s="51">
        <f>IF($B33="","",IFERROR(INDEX('Stop List'!$K$5:$K$104,MATCH($B33,'Stop List'!$A$5:$A$104,0)),0))</f>
        <v/>
      </c>
      <c r="I33" s="52" t="n"/>
      <c r="J33" s="51">
        <f>IF($B33="","",IF($I33="",$H33,$I33))</f>
        <v/>
      </c>
      <c r="K33" s="53" t="n"/>
      <c r="L33" s="52" t="n"/>
      <c r="M33" s="27">
        <f>IF($B33="","",IF($A33=1,$B$4+$B$5,IFERROR(LOOKUP(2,1/($B$12:B32&lt;&gt;""),$O$12:O32)+$L33/1440,"")))</f>
        <v/>
      </c>
      <c r="N33" s="27">
        <f>IF($B33="","",IFERROR(IF($F33="",$M33,MAX($M33,$B$4+$F33)),""))</f>
        <v/>
      </c>
      <c r="O33" s="27">
        <f>IF($B33="","",IFERROR($N33+$J33/1440,""))</f>
        <v/>
      </c>
      <c r="P33" s="51">
        <f>IF($B33="","",IFERROR(MAX(0,($N33-$M33)*1440),0))</f>
        <v/>
      </c>
      <c r="Q33" s="51">
        <f>IF($B33="","",IF($G33="",0,IFERROR(MAX(0,($N33-($B$4+$G33))*1440),0)))</f>
        <v/>
      </c>
      <c r="R33" s="28">
        <f>IF($B33="","",SUM($K$12:K33))</f>
        <v/>
      </c>
      <c r="S33" s="54">
        <f>IF($B33="","",IFERROR($K33/'Settings'!$B$5,0))</f>
        <v/>
      </c>
      <c r="T33" s="55">
        <f>IF($B33="","",IFERROR($S33*'Settings'!$B$4,0))</f>
        <v/>
      </c>
      <c r="U33" s="4">
        <f>IF($B33="","",IF(IFERROR(INDEX('Stop List'!$N$5:$N$104,MATCH($B33,'Stop List'!$A$5:$A$104,0)),"No")&lt;&gt;"Yes","Inactive or missing stop",IF(OR($K33="",$L33=""),"Enter leg miles/time",IF(AND($A33=1,OR($K33&lt;&gt;0,$L33&lt;&gt;0)),"First leg must be zero",IF($Q33&gt;'Settings'!$B$8,"Late alert: "&amp;ROUND($Q33,0)&amp;" min",IF($Q33&gt;0,"Late within threshold","On time"))))))</f>
        <v/>
      </c>
      <c r="V33" s="35" t="n"/>
    </row>
    <row r="34">
      <c r="A34" s="20">
        <f>IF($B34="","",COUNTIF($B$12:$B34,"&lt;&gt;"))</f>
        <v/>
      </c>
      <c r="B34" s="41" t="n"/>
      <c r="C34" s="20">
        <f>IF($B34="","",IFERROR(INDEX('Stop List'!$B$5:$B$104,MATCH($B34,'Stop List'!$A$5:$A$104,0)),"Stop ID not found"))</f>
        <v/>
      </c>
      <c r="D34" s="21">
        <f>IF($B34="","",IFERROR(INDEX('Stop List'!$G$5:$G$104,MATCH($B34,'Stop List'!$A$5:$A$104,0)),""))</f>
        <v/>
      </c>
      <c r="E34" s="20">
        <f>IF($B34="","",IFERROR(INDEX('Stop List'!$H$5:$H$104,MATCH($B34,'Stop List'!$A$5:$A$104,0)),""))</f>
        <v/>
      </c>
      <c r="F34" s="42">
        <f>IF($B34="","",IF(COUNTIFS('Stop List'!$A$5:$A$104,$B34,'Stop List'!$I$5:$I$104,"&lt;&gt;")=0,"",IFERROR(INDEX('Stop List'!$I$5:$I$104,MATCH($B34,'Stop List'!$A$5:$A$104,0)),"")))</f>
        <v/>
      </c>
      <c r="G34" s="42">
        <f>IF($B34="","",IF(COUNTIFS('Stop List'!$A$5:$A$104,$B34,'Stop List'!$J$5:$J$104,"&lt;&gt;")=0,"",IFERROR(INDEX('Stop List'!$J$5:$J$104,MATCH($B34,'Stop List'!$A$5:$A$104,0)),"")))</f>
        <v/>
      </c>
      <c r="H34" s="43">
        <f>IF($B34="","",IFERROR(INDEX('Stop List'!$K$5:$K$104,MATCH($B34,'Stop List'!$A$5:$A$104,0)),0))</f>
        <v/>
      </c>
      <c r="I34" s="44" t="n"/>
      <c r="J34" s="43">
        <f>IF($B34="","",IF($I34="",$H34,$I34))</f>
        <v/>
      </c>
      <c r="K34" s="45" t="n"/>
      <c r="L34" s="44" t="n"/>
      <c r="M34" s="22">
        <f>IF($B34="","",IF($A34=1,$B$4+$B$5,IFERROR(LOOKUP(2,1/($B$12:B33&lt;&gt;""),$O$12:O33)+$L34/1440,"")))</f>
        <v/>
      </c>
      <c r="N34" s="22">
        <f>IF($B34="","",IFERROR(IF($F34="",$M34,MAX($M34,$B$4+$F34)),""))</f>
        <v/>
      </c>
      <c r="O34" s="22">
        <f>IF($B34="","",IFERROR($N34+$J34/1440,""))</f>
        <v/>
      </c>
      <c r="P34" s="43">
        <f>IF($B34="","",IFERROR(MAX(0,($N34-$M34)*1440),0))</f>
        <v/>
      </c>
      <c r="Q34" s="43">
        <f>IF($B34="","",IF($G34="",0,IFERROR(MAX(0,($N34-($B$4+$G34))*1440),0)))</f>
        <v/>
      </c>
      <c r="R34" s="23">
        <f>IF($B34="","",SUM($K$12:K34))</f>
        <v/>
      </c>
      <c r="S34" s="46">
        <f>IF($B34="","",IFERROR($K34/'Settings'!$B$5,0))</f>
        <v/>
      </c>
      <c r="T34" s="47">
        <f>IF($B34="","",IFERROR($S34*'Settings'!$B$4,0))</f>
        <v/>
      </c>
      <c r="U34" s="21">
        <f>IF($B34="","",IF(IFERROR(INDEX('Stop List'!$N$5:$N$104,MATCH($B34,'Stop List'!$A$5:$A$104,0)),"No")&lt;&gt;"Yes","Inactive or missing stop",IF(OR($K34="",$L34=""),"Enter leg miles/time",IF(AND($A34=1,OR($K34&lt;&gt;0,$L34&lt;&gt;0)),"First leg must be zero",IF($Q34&gt;'Settings'!$B$8,"Late alert: "&amp;ROUND($Q34,0)&amp;" min",IF($Q34&gt;0,"Late within threshold","On time"))))))</f>
        <v/>
      </c>
      <c r="V34" s="48" t="n"/>
    </row>
    <row r="35">
      <c r="A35" s="26">
        <f>IF($B35="","",COUNTIF($B$12:$B35,"&lt;&gt;"))</f>
        <v/>
      </c>
      <c r="B35" s="49" t="n"/>
      <c r="C35" s="26">
        <f>IF($B35="","",IFERROR(INDEX('Stop List'!$B$5:$B$104,MATCH($B35,'Stop List'!$A$5:$A$104,0)),"Stop ID not found"))</f>
        <v/>
      </c>
      <c r="D35" s="4">
        <f>IF($B35="","",IFERROR(INDEX('Stop List'!$G$5:$G$104,MATCH($B35,'Stop List'!$A$5:$A$104,0)),""))</f>
        <v/>
      </c>
      <c r="E35" s="26">
        <f>IF($B35="","",IFERROR(INDEX('Stop List'!$H$5:$H$104,MATCH($B35,'Stop List'!$A$5:$A$104,0)),""))</f>
        <v/>
      </c>
      <c r="F35" s="50">
        <f>IF($B35="","",IF(COUNTIFS('Stop List'!$A$5:$A$104,$B35,'Stop List'!$I$5:$I$104,"&lt;&gt;")=0,"",IFERROR(INDEX('Stop List'!$I$5:$I$104,MATCH($B35,'Stop List'!$A$5:$A$104,0)),"")))</f>
        <v/>
      </c>
      <c r="G35" s="50">
        <f>IF($B35="","",IF(COUNTIFS('Stop List'!$A$5:$A$104,$B35,'Stop List'!$J$5:$J$104,"&lt;&gt;")=0,"",IFERROR(INDEX('Stop List'!$J$5:$J$104,MATCH($B35,'Stop List'!$A$5:$A$104,0)),"")))</f>
        <v/>
      </c>
      <c r="H35" s="51">
        <f>IF($B35="","",IFERROR(INDEX('Stop List'!$K$5:$K$104,MATCH($B35,'Stop List'!$A$5:$A$104,0)),0))</f>
        <v/>
      </c>
      <c r="I35" s="52" t="n"/>
      <c r="J35" s="51">
        <f>IF($B35="","",IF($I35="",$H35,$I35))</f>
        <v/>
      </c>
      <c r="K35" s="53" t="n"/>
      <c r="L35" s="52" t="n"/>
      <c r="M35" s="27">
        <f>IF($B35="","",IF($A35=1,$B$4+$B$5,IFERROR(LOOKUP(2,1/($B$12:B34&lt;&gt;""),$O$12:O34)+$L35/1440,"")))</f>
        <v/>
      </c>
      <c r="N35" s="27">
        <f>IF($B35="","",IFERROR(IF($F35="",$M35,MAX($M35,$B$4+$F35)),""))</f>
        <v/>
      </c>
      <c r="O35" s="27">
        <f>IF($B35="","",IFERROR($N35+$J35/1440,""))</f>
        <v/>
      </c>
      <c r="P35" s="51">
        <f>IF($B35="","",IFERROR(MAX(0,($N35-$M35)*1440),0))</f>
        <v/>
      </c>
      <c r="Q35" s="51">
        <f>IF($B35="","",IF($G35="",0,IFERROR(MAX(0,($N35-($B$4+$G35))*1440),0)))</f>
        <v/>
      </c>
      <c r="R35" s="28">
        <f>IF($B35="","",SUM($K$12:K35))</f>
        <v/>
      </c>
      <c r="S35" s="54">
        <f>IF($B35="","",IFERROR($K35/'Settings'!$B$5,0))</f>
        <v/>
      </c>
      <c r="T35" s="55">
        <f>IF($B35="","",IFERROR($S35*'Settings'!$B$4,0))</f>
        <v/>
      </c>
      <c r="U35" s="4">
        <f>IF($B35="","",IF(IFERROR(INDEX('Stop List'!$N$5:$N$104,MATCH($B35,'Stop List'!$A$5:$A$104,0)),"No")&lt;&gt;"Yes","Inactive or missing stop",IF(OR($K35="",$L35=""),"Enter leg miles/time",IF(AND($A35=1,OR($K35&lt;&gt;0,$L35&lt;&gt;0)),"First leg must be zero",IF($Q35&gt;'Settings'!$B$8,"Late alert: "&amp;ROUND($Q35,0)&amp;" min",IF($Q35&gt;0,"Late within threshold","On time"))))))</f>
        <v/>
      </c>
      <c r="V35" s="35" t="n"/>
    </row>
    <row r="36">
      <c r="A36" s="20">
        <f>IF($B36="","",COUNTIF($B$12:$B36,"&lt;&gt;"))</f>
        <v/>
      </c>
      <c r="B36" s="41" t="n"/>
      <c r="C36" s="20">
        <f>IF($B36="","",IFERROR(INDEX('Stop List'!$B$5:$B$104,MATCH($B36,'Stop List'!$A$5:$A$104,0)),"Stop ID not found"))</f>
        <v/>
      </c>
      <c r="D36" s="21">
        <f>IF($B36="","",IFERROR(INDEX('Stop List'!$G$5:$G$104,MATCH($B36,'Stop List'!$A$5:$A$104,0)),""))</f>
        <v/>
      </c>
      <c r="E36" s="20">
        <f>IF($B36="","",IFERROR(INDEX('Stop List'!$H$5:$H$104,MATCH($B36,'Stop List'!$A$5:$A$104,0)),""))</f>
        <v/>
      </c>
      <c r="F36" s="42">
        <f>IF($B36="","",IF(COUNTIFS('Stop List'!$A$5:$A$104,$B36,'Stop List'!$I$5:$I$104,"&lt;&gt;")=0,"",IFERROR(INDEX('Stop List'!$I$5:$I$104,MATCH($B36,'Stop List'!$A$5:$A$104,0)),"")))</f>
        <v/>
      </c>
      <c r="G36" s="42">
        <f>IF($B36="","",IF(COUNTIFS('Stop List'!$A$5:$A$104,$B36,'Stop List'!$J$5:$J$104,"&lt;&gt;")=0,"",IFERROR(INDEX('Stop List'!$J$5:$J$104,MATCH($B36,'Stop List'!$A$5:$A$104,0)),"")))</f>
        <v/>
      </c>
      <c r="H36" s="43">
        <f>IF($B36="","",IFERROR(INDEX('Stop List'!$K$5:$K$104,MATCH($B36,'Stop List'!$A$5:$A$104,0)),0))</f>
        <v/>
      </c>
      <c r="I36" s="44" t="n"/>
      <c r="J36" s="43">
        <f>IF($B36="","",IF($I36="",$H36,$I36))</f>
        <v/>
      </c>
      <c r="K36" s="45" t="n"/>
      <c r="L36" s="44" t="n"/>
      <c r="M36" s="22">
        <f>IF($B36="","",IF($A36=1,$B$4+$B$5,IFERROR(LOOKUP(2,1/($B$12:B35&lt;&gt;""),$O$12:O35)+$L36/1440,"")))</f>
        <v/>
      </c>
      <c r="N36" s="22">
        <f>IF($B36="","",IFERROR(IF($F36="",$M36,MAX($M36,$B$4+$F36)),""))</f>
        <v/>
      </c>
      <c r="O36" s="22">
        <f>IF($B36="","",IFERROR($N36+$J36/1440,""))</f>
        <v/>
      </c>
      <c r="P36" s="43">
        <f>IF($B36="","",IFERROR(MAX(0,($N36-$M36)*1440),0))</f>
        <v/>
      </c>
      <c r="Q36" s="43">
        <f>IF($B36="","",IF($G36="",0,IFERROR(MAX(0,($N36-($B$4+$G36))*1440),0)))</f>
        <v/>
      </c>
      <c r="R36" s="23">
        <f>IF($B36="","",SUM($K$12:K36))</f>
        <v/>
      </c>
      <c r="S36" s="46">
        <f>IF($B36="","",IFERROR($K36/'Settings'!$B$5,0))</f>
        <v/>
      </c>
      <c r="T36" s="47">
        <f>IF($B36="","",IFERROR($S36*'Settings'!$B$4,0))</f>
        <v/>
      </c>
      <c r="U36" s="21">
        <f>IF($B36="","",IF(IFERROR(INDEX('Stop List'!$N$5:$N$104,MATCH($B36,'Stop List'!$A$5:$A$104,0)),"No")&lt;&gt;"Yes","Inactive or missing stop",IF(OR($K36="",$L36=""),"Enter leg miles/time",IF(AND($A36=1,OR($K36&lt;&gt;0,$L36&lt;&gt;0)),"First leg must be zero",IF($Q36&gt;'Settings'!$B$8,"Late alert: "&amp;ROUND($Q36,0)&amp;" min",IF($Q36&gt;0,"Late within threshold","On time"))))))</f>
        <v/>
      </c>
      <c r="V36" s="48" t="n"/>
    </row>
    <row r="37">
      <c r="A37" s="26">
        <f>IF($B37="","",COUNTIF($B$12:$B37,"&lt;&gt;"))</f>
        <v/>
      </c>
      <c r="B37" s="49" t="n"/>
      <c r="C37" s="26">
        <f>IF($B37="","",IFERROR(INDEX('Stop List'!$B$5:$B$104,MATCH($B37,'Stop List'!$A$5:$A$104,0)),"Stop ID not found"))</f>
        <v/>
      </c>
      <c r="D37" s="4">
        <f>IF($B37="","",IFERROR(INDEX('Stop List'!$G$5:$G$104,MATCH($B37,'Stop List'!$A$5:$A$104,0)),""))</f>
        <v/>
      </c>
      <c r="E37" s="26">
        <f>IF($B37="","",IFERROR(INDEX('Stop List'!$H$5:$H$104,MATCH($B37,'Stop List'!$A$5:$A$104,0)),""))</f>
        <v/>
      </c>
      <c r="F37" s="50">
        <f>IF($B37="","",IF(COUNTIFS('Stop List'!$A$5:$A$104,$B37,'Stop List'!$I$5:$I$104,"&lt;&gt;")=0,"",IFERROR(INDEX('Stop List'!$I$5:$I$104,MATCH($B37,'Stop List'!$A$5:$A$104,0)),"")))</f>
        <v/>
      </c>
      <c r="G37" s="50">
        <f>IF($B37="","",IF(COUNTIFS('Stop List'!$A$5:$A$104,$B37,'Stop List'!$J$5:$J$104,"&lt;&gt;")=0,"",IFERROR(INDEX('Stop List'!$J$5:$J$104,MATCH($B37,'Stop List'!$A$5:$A$104,0)),"")))</f>
        <v/>
      </c>
      <c r="H37" s="51">
        <f>IF($B37="","",IFERROR(INDEX('Stop List'!$K$5:$K$104,MATCH($B37,'Stop List'!$A$5:$A$104,0)),0))</f>
        <v/>
      </c>
      <c r="I37" s="52" t="n"/>
      <c r="J37" s="51">
        <f>IF($B37="","",IF($I37="",$H37,$I37))</f>
        <v/>
      </c>
      <c r="K37" s="53" t="n"/>
      <c r="L37" s="52" t="n"/>
      <c r="M37" s="27">
        <f>IF($B37="","",IF($A37=1,$B$4+$B$5,IFERROR(LOOKUP(2,1/($B$12:B36&lt;&gt;""),$O$12:O36)+$L37/1440,"")))</f>
        <v/>
      </c>
      <c r="N37" s="27">
        <f>IF($B37="","",IFERROR(IF($F37="",$M37,MAX($M37,$B$4+$F37)),""))</f>
        <v/>
      </c>
      <c r="O37" s="27">
        <f>IF($B37="","",IFERROR($N37+$J37/1440,""))</f>
        <v/>
      </c>
      <c r="P37" s="51">
        <f>IF($B37="","",IFERROR(MAX(0,($N37-$M37)*1440),0))</f>
        <v/>
      </c>
      <c r="Q37" s="51">
        <f>IF($B37="","",IF($G37="",0,IFERROR(MAX(0,($N37-($B$4+$G37))*1440),0)))</f>
        <v/>
      </c>
      <c r="R37" s="28">
        <f>IF($B37="","",SUM($K$12:K37))</f>
        <v/>
      </c>
      <c r="S37" s="54">
        <f>IF($B37="","",IFERROR($K37/'Settings'!$B$5,0))</f>
        <v/>
      </c>
      <c r="T37" s="55">
        <f>IF($B37="","",IFERROR($S37*'Settings'!$B$4,0))</f>
        <v/>
      </c>
      <c r="U37" s="4">
        <f>IF($B37="","",IF(IFERROR(INDEX('Stop List'!$N$5:$N$104,MATCH($B37,'Stop List'!$A$5:$A$104,0)),"No")&lt;&gt;"Yes","Inactive or missing stop",IF(OR($K37="",$L37=""),"Enter leg miles/time",IF(AND($A37=1,OR($K37&lt;&gt;0,$L37&lt;&gt;0)),"First leg must be zero",IF($Q37&gt;'Settings'!$B$8,"Late alert: "&amp;ROUND($Q37,0)&amp;" min",IF($Q37&gt;0,"Late within threshold","On time"))))))</f>
        <v/>
      </c>
      <c r="V37" s="35" t="n"/>
    </row>
    <row r="38">
      <c r="A38" s="20">
        <f>IF($B38="","",COUNTIF($B$12:$B38,"&lt;&gt;"))</f>
        <v/>
      </c>
      <c r="B38" s="41" t="n"/>
      <c r="C38" s="20">
        <f>IF($B38="","",IFERROR(INDEX('Stop List'!$B$5:$B$104,MATCH($B38,'Stop List'!$A$5:$A$104,0)),"Stop ID not found"))</f>
        <v/>
      </c>
      <c r="D38" s="21">
        <f>IF($B38="","",IFERROR(INDEX('Stop List'!$G$5:$G$104,MATCH($B38,'Stop List'!$A$5:$A$104,0)),""))</f>
        <v/>
      </c>
      <c r="E38" s="20">
        <f>IF($B38="","",IFERROR(INDEX('Stop List'!$H$5:$H$104,MATCH($B38,'Stop List'!$A$5:$A$104,0)),""))</f>
        <v/>
      </c>
      <c r="F38" s="42">
        <f>IF($B38="","",IF(COUNTIFS('Stop List'!$A$5:$A$104,$B38,'Stop List'!$I$5:$I$104,"&lt;&gt;")=0,"",IFERROR(INDEX('Stop List'!$I$5:$I$104,MATCH($B38,'Stop List'!$A$5:$A$104,0)),"")))</f>
        <v/>
      </c>
      <c r="G38" s="42">
        <f>IF($B38="","",IF(COUNTIFS('Stop List'!$A$5:$A$104,$B38,'Stop List'!$J$5:$J$104,"&lt;&gt;")=0,"",IFERROR(INDEX('Stop List'!$J$5:$J$104,MATCH($B38,'Stop List'!$A$5:$A$104,0)),"")))</f>
        <v/>
      </c>
      <c r="H38" s="43">
        <f>IF($B38="","",IFERROR(INDEX('Stop List'!$K$5:$K$104,MATCH($B38,'Stop List'!$A$5:$A$104,0)),0))</f>
        <v/>
      </c>
      <c r="I38" s="44" t="n"/>
      <c r="J38" s="43">
        <f>IF($B38="","",IF($I38="",$H38,$I38))</f>
        <v/>
      </c>
      <c r="K38" s="45" t="n"/>
      <c r="L38" s="44" t="n"/>
      <c r="M38" s="22">
        <f>IF($B38="","",IF($A38=1,$B$4+$B$5,IFERROR(LOOKUP(2,1/($B$12:B37&lt;&gt;""),$O$12:O37)+$L38/1440,"")))</f>
        <v/>
      </c>
      <c r="N38" s="22">
        <f>IF($B38="","",IFERROR(IF($F38="",$M38,MAX($M38,$B$4+$F38)),""))</f>
        <v/>
      </c>
      <c r="O38" s="22">
        <f>IF($B38="","",IFERROR($N38+$J38/1440,""))</f>
        <v/>
      </c>
      <c r="P38" s="43">
        <f>IF($B38="","",IFERROR(MAX(0,($N38-$M38)*1440),0))</f>
        <v/>
      </c>
      <c r="Q38" s="43">
        <f>IF($B38="","",IF($G38="",0,IFERROR(MAX(0,($N38-($B$4+$G38))*1440),0)))</f>
        <v/>
      </c>
      <c r="R38" s="23">
        <f>IF($B38="","",SUM($K$12:K38))</f>
        <v/>
      </c>
      <c r="S38" s="46">
        <f>IF($B38="","",IFERROR($K38/'Settings'!$B$5,0))</f>
        <v/>
      </c>
      <c r="T38" s="47">
        <f>IF($B38="","",IFERROR($S38*'Settings'!$B$4,0))</f>
        <v/>
      </c>
      <c r="U38" s="21">
        <f>IF($B38="","",IF(IFERROR(INDEX('Stop List'!$N$5:$N$104,MATCH($B38,'Stop List'!$A$5:$A$104,0)),"No")&lt;&gt;"Yes","Inactive or missing stop",IF(OR($K38="",$L38=""),"Enter leg miles/time",IF(AND($A38=1,OR($K38&lt;&gt;0,$L38&lt;&gt;0)),"First leg must be zero",IF($Q38&gt;'Settings'!$B$8,"Late alert: "&amp;ROUND($Q38,0)&amp;" min",IF($Q38&gt;0,"Late within threshold","On time"))))))</f>
        <v/>
      </c>
      <c r="V38" s="48" t="n"/>
    </row>
    <row r="39">
      <c r="A39" s="26">
        <f>IF($B39="","",COUNTIF($B$12:$B39,"&lt;&gt;"))</f>
        <v/>
      </c>
      <c r="B39" s="49" t="n"/>
      <c r="C39" s="26">
        <f>IF($B39="","",IFERROR(INDEX('Stop List'!$B$5:$B$104,MATCH($B39,'Stop List'!$A$5:$A$104,0)),"Stop ID not found"))</f>
        <v/>
      </c>
      <c r="D39" s="4">
        <f>IF($B39="","",IFERROR(INDEX('Stop List'!$G$5:$G$104,MATCH($B39,'Stop List'!$A$5:$A$104,0)),""))</f>
        <v/>
      </c>
      <c r="E39" s="26">
        <f>IF($B39="","",IFERROR(INDEX('Stop List'!$H$5:$H$104,MATCH($B39,'Stop List'!$A$5:$A$104,0)),""))</f>
        <v/>
      </c>
      <c r="F39" s="50">
        <f>IF($B39="","",IF(COUNTIFS('Stop List'!$A$5:$A$104,$B39,'Stop List'!$I$5:$I$104,"&lt;&gt;")=0,"",IFERROR(INDEX('Stop List'!$I$5:$I$104,MATCH($B39,'Stop List'!$A$5:$A$104,0)),"")))</f>
        <v/>
      </c>
      <c r="G39" s="50">
        <f>IF($B39="","",IF(COUNTIFS('Stop List'!$A$5:$A$104,$B39,'Stop List'!$J$5:$J$104,"&lt;&gt;")=0,"",IFERROR(INDEX('Stop List'!$J$5:$J$104,MATCH($B39,'Stop List'!$A$5:$A$104,0)),"")))</f>
        <v/>
      </c>
      <c r="H39" s="51">
        <f>IF($B39="","",IFERROR(INDEX('Stop List'!$K$5:$K$104,MATCH($B39,'Stop List'!$A$5:$A$104,0)),0))</f>
        <v/>
      </c>
      <c r="I39" s="52" t="n"/>
      <c r="J39" s="51">
        <f>IF($B39="","",IF($I39="",$H39,$I39))</f>
        <v/>
      </c>
      <c r="K39" s="53" t="n"/>
      <c r="L39" s="52" t="n"/>
      <c r="M39" s="27">
        <f>IF($B39="","",IF($A39=1,$B$4+$B$5,IFERROR(LOOKUP(2,1/($B$12:B38&lt;&gt;""),$O$12:O38)+$L39/1440,"")))</f>
        <v/>
      </c>
      <c r="N39" s="27">
        <f>IF($B39="","",IFERROR(IF($F39="",$M39,MAX($M39,$B$4+$F39)),""))</f>
        <v/>
      </c>
      <c r="O39" s="27">
        <f>IF($B39="","",IFERROR($N39+$J39/1440,""))</f>
        <v/>
      </c>
      <c r="P39" s="51">
        <f>IF($B39="","",IFERROR(MAX(0,($N39-$M39)*1440),0))</f>
        <v/>
      </c>
      <c r="Q39" s="51">
        <f>IF($B39="","",IF($G39="",0,IFERROR(MAX(0,($N39-($B$4+$G39))*1440),0)))</f>
        <v/>
      </c>
      <c r="R39" s="28">
        <f>IF($B39="","",SUM($K$12:K39))</f>
        <v/>
      </c>
      <c r="S39" s="54">
        <f>IF($B39="","",IFERROR($K39/'Settings'!$B$5,0))</f>
        <v/>
      </c>
      <c r="T39" s="55">
        <f>IF($B39="","",IFERROR($S39*'Settings'!$B$4,0))</f>
        <v/>
      </c>
      <c r="U39" s="4">
        <f>IF($B39="","",IF(IFERROR(INDEX('Stop List'!$N$5:$N$104,MATCH($B39,'Stop List'!$A$5:$A$104,0)),"No")&lt;&gt;"Yes","Inactive or missing stop",IF(OR($K39="",$L39=""),"Enter leg miles/time",IF(AND($A39=1,OR($K39&lt;&gt;0,$L39&lt;&gt;0)),"First leg must be zero",IF($Q39&gt;'Settings'!$B$8,"Late alert: "&amp;ROUND($Q39,0)&amp;" min",IF($Q39&gt;0,"Late within threshold","On time"))))))</f>
        <v/>
      </c>
      <c r="V39" s="35" t="n"/>
    </row>
    <row r="40">
      <c r="A40" s="20">
        <f>IF($B40="","",COUNTIF($B$12:$B40,"&lt;&gt;"))</f>
        <v/>
      </c>
      <c r="B40" s="41" t="n"/>
      <c r="C40" s="20">
        <f>IF($B40="","",IFERROR(INDEX('Stop List'!$B$5:$B$104,MATCH($B40,'Stop List'!$A$5:$A$104,0)),"Stop ID not found"))</f>
        <v/>
      </c>
      <c r="D40" s="21">
        <f>IF($B40="","",IFERROR(INDEX('Stop List'!$G$5:$G$104,MATCH($B40,'Stop List'!$A$5:$A$104,0)),""))</f>
        <v/>
      </c>
      <c r="E40" s="20">
        <f>IF($B40="","",IFERROR(INDEX('Stop List'!$H$5:$H$104,MATCH($B40,'Stop List'!$A$5:$A$104,0)),""))</f>
        <v/>
      </c>
      <c r="F40" s="42">
        <f>IF($B40="","",IF(COUNTIFS('Stop List'!$A$5:$A$104,$B40,'Stop List'!$I$5:$I$104,"&lt;&gt;")=0,"",IFERROR(INDEX('Stop List'!$I$5:$I$104,MATCH($B40,'Stop List'!$A$5:$A$104,0)),"")))</f>
        <v/>
      </c>
      <c r="G40" s="42">
        <f>IF($B40="","",IF(COUNTIFS('Stop List'!$A$5:$A$104,$B40,'Stop List'!$J$5:$J$104,"&lt;&gt;")=0,"",IFERROR(INDEX('Stop List'!$J$5:$J$104,MATCH($B40,'Stop List'!$A$5:$A$104,0)),"")))</f>
        <v/>
      </c>
      <c r="H40" s="43">
        <f>IF($B40="","",IFERROR(INDEX('Stop List'!$K$5:$K$104,MATCH($B40,'Stop List'!$A$5:$A$104,0)),0))</f>
        <v/>
      </c>
      <c r="I40" s="44" t="n"/>
      <c r="J40" s="43">
        <f>IF($B40="","",IF($I40="",$H40,$I40))</f>
        <v/>
      </c>
      <c r="K40" s="45" t="n"/>
      <c r="L40" s="44" t="n"/>
      <c r="M40" s="22">
        <f>IF($B40="","",IF($A40=1,$B$4+$B$5,IFERROR(LOOKUP(2,1/($B$12:B39&lt;&gt;""),$O$12:O39)+$L40/1440,"")))</f>
        <v/>
      </c>
      <c r="N40" s="22">
        <f>IF($B40="","",IFERROR(IF($F40="",$M40,MAX($M40,$B$4+$F40)),""))</f>
        <v/>
      </c>
      <c r="O40" s="22">
        <f>IF($B40="","",IFERROR($N40+$J40/1440,""))</f>
        <v/>
      </c>
      <c r="P40" s="43">
        <f>IF($B40="","",IFERROR(MAX(0,($N40-$M40)*1440),0))</f>
        <v/>
      </c>
      <c r="Q40" s="43">
        <f>IF($B40="","",IF($G40="",0,IFERROR(MAX(0,($N40-($B$4+$G40))*1440),0)))</f>
        <v/>
      </c>
      <c r="R40" s="23">
        <f>IF($B40="","",SUM($K$12:K40))</f>
        <v/>
      </c>
      <c r="S40" s="46">
        <f>IF($B40="","",IFERROR($K40/'Settings'!$B$5,0))</f>
        <v/>
      </c>
      <c r="T40" s="47">
        <f>IF($B40="","",IFERROR($S40*'Settings'!$B$4,0))</f>
        <v/>
      </c>
      <c r="U40" s="21">
        <f>IF($B40="","",IF(IFERROR(INDEX('Stop List'!$N$5:$N$104,MATCH($B40,'Stop List'!$A$5:$A$104,0)),"No")&lt;&gt;"Yes","Inactive or missing stop",IF(OR($K40="",$L40=""),"Enter leg miles/time",IF(AND($A40=1,OR($K40&lt;&gt;0,$L40&lt;&gt;0)),"First leg must be zero",IF($Q40&gt;'Settings'!$B$8,"Late alert: "&amp;ROUND($Q40,0)&amp;" min",IF($Q40&gt;0,"Late within threshold","On time"))))))</f>
        <v/>
      </c>
      <c r="V40" s="48" t="n"/>
    </row>
    <row r="41">
      <c r="A41" s="26">
        <f>IF($B41="","",COUNTIF($B$12:$B41,"&lt;&gt;"))</f>
        <v/>
      </c>
      <c r="B41" s="49" t="n"/>
      <c r="C41" s="26">
        <f>IF($B41="","",IFERROR(INDEX('Stop List'!$B$5:$B$104,MATCH($B41,'Stop List'!$A$5:$A$104,0)),"Stop ID not found"))</f>
        <v/>
      </c>
      <c r="D41" s="4">
        <f>IF($B41="","",IFERROR(INDEX('Stop List'!$G$5:$G$104,MATCH($B41,'Stop List'!$A$5:$A$104,0)),""))</f>
        <v/>
      </c>
      <c r="E41" s="26">
        <f>IF($B41="","",IFERROR(INDEX('Stop List'!$H$5:$H$104,MATCH($B41,'Stop List'!$A$5:$A$104,0)),""))</f>
        <v/>
      </c>
      <c r="F41" s="50">
        <f>IF($B41="","",IF(COUNTIFS('Stop List'!$A$5:$A$104,$B41,'Stop List'!$I$5:$I$104,"&lt;&gt;")=0,"",IFERROR(INDEX('Stop List'!$I$5:$I$104,MATCH($B41,'Stop List'!$A$5:$A$104,0)),"")))</f>
        <v/>
      </c>
      <c r="G41" s="50">
        <f>IF($B41="","",IF(COUNTIFS('Stop List'!$A$5:$A$104,$B41,'Stop List'!$J$5:$J$104,"&lt;&gt;")=0,"",IFERROR(INDEX('Stop List'!$J$5:$J$104,MATCH($B41,'Stop List'!$A$5:$A$104,0)),"")))</f>
        <v/>
      </c>
      <c r="H41" s="51">
        <f>IF($B41="","",IFERROR(INDEX('Stop List'!$K$5:$K$104,MATCH($B41,'Stop List'!$A$5:$A$104,0)),0))</f>
        <v/>
      </c>
      <c r="I41" s="52" t="n"/>
      <c r="J41" s="51">
        <f>IF($B41="","",IF($I41="",$H41,$I41))</f>
        <v/>
      </c>
      <c r="K41" s="53" t="n"/>
      <c r="L41" s="52" t="n"/>
      <c r="M41" s="27">
        <f>IF($B41="","",IF($A41=1,$B$4+$B$5,IFERROR(LOOKUP(2,1/($B$12:B40&lt;&gt;""),$O$12:O40)+$L41/1440,"")))</f>
        <v/>
      </c>
      <c r="N41" s="27">
        <f>IF($B41="","",IFERROR(IF($F41="",$M41,MAX($M41,$B$4+$F41)),""))</f>
        <v/>
      </c>
      <c r="O41" s="27">
        <f>IF($B41="","",IFERROR($N41+$J41/1440,""))</f>
        <v/>
      </c>
      <c r="P41" s="51">
        <f>IF($B41="","",IFERROR(MAX(0,($N41-$M41)*1440),0))</f>
        <v/>
      </c>
      <c r="Q41" s="51">
        <f>IF($B41="","",IF($G41="",0,IFERROR(MAX(0,($N41-($B$4+$G41))*1440),0)))</f>
        <v/>
      </c>
      <c r="R41" s="28">
        <f>IF($B41="","",SUM($K$12:K41))</f>
        <v/>
      </c>
      <c r="S41" s="54">
        <f>IF($B41="","",IFERROR($K41/'Settings'!$B$5,0))</f>
        <v/>
      </c>
      <c r="T41" s="55">
        <f>IF($B41="","",IFERROR($S41*'Settings'!$B$4,0))</f>
        <v/>
      </c>
      <c r="U41" s="4">
        <f>IF($B41="","",IF(IFERROR(INDEX('Stop List'!$N$5:$N$104,MATCH($B41,'Stop List'!$A$5:$A$104,0)),"No")&lt;&gt;"Yes","Inactive or missing stop",IF(OR($K41="",$L41=""),"Enter leg miles/time",IF(AND($A41=1,OR($K41&lt;&gt;0,$L41&lt;&gt;0)),"First leg must be zero",IF($Q41&gt;'Settings'!$B$8,"Late alert: "&amp;ROUND($Q41,0)&amp;" min",IF($Q41&gt;0,"Late within threshold","On time"))))))</f>
        <v/>
      </c>
      <c r="V41" s="35" t="n"/>
    </row>
    <row r="42">
      <c r="A42" s="20">
        <f>IF($B42="","",COUNTIF($B$12:$B42,"&lt;&gt;"))</f>
        <v/>
      </c>
      <c r="B42" s="41" t="n"/>
      <c r="C42" s="20">
        <f>IF($B42="","",IFERROR(INDEX('Stop List'!$B$5:$B$104,MATCH($B42,'Stop List'!$A$5:$A$104,0)),"Stop ID not found"))</f>
        <v/>
      </c>
      <c r="D42" s="21">
        <f>IF($B42="","",IFERROR(INDEX('Stop List'!$G$5:$G$104,MATCH($B42,'Stop List'!$A$5:$A$104,0)),""))</f>
        <v/>
      </c>
      <c r="E42" s="20">
        <f>IF($B42="","",IFERROR(INDEX('Stop List'!$H$5:$H$104,MATCH($B42,'Stop List'!$A$5:$A$104,0)),""))</f>
        <v/>
      </c>
      <c r="F42" s="42">
        <f>IF($B42="","",IF(COUNTIFS('Stop List'!$A$5:$A$104,$B42,'Stop List'!$I$5:$I$104,"&lt;&gt;")=0,"",IFERROR(INDEX('Stop List'!$I$5:$I$104,MATCH($B42,'Stop List'!$A$5:$A$104,0)),"")))</f>
        <v/>
      </c>
      <c r="G42" s="42">
        <f>IF($B42="","",IF(COUNTIFS('Stop List'!$A$5:$A$104,$B42,'Stop List'!$J$5:$J$104,"&lt;&gt;")=0,"",IFERROR(INDEX('Stop List'!$J$5:$J$104,MATCH($B42,'Stop List'!$A$5:$A$104,0)),"")))</f>
        <v/>
      </c>
      <c r="H42" s="43">
        <f>IF($B42="","",IFERROR(INDEX('Stop List'!$K$5:$K$104,MATCH($B42,'Stop List'!$A$5:$A$104,0)),0))</f>
        <v/>
      </c>
      <c r="I42" s="44" t="n"/>
      <c r="J42" s="43">
        <f>IF($B42="","",IF($I42="",$H42,$I42))</f>
        <v/>
      </c>
      <c r="K42" s="45" t="n"/>
      <c r="L42" s="44" t="n"/>
      <c r="M42" s="22">
        <f>IF($B42="","",IF($A42=1,$B$4+$B$5,IFERROR(LOOKUP(2,1/($B$12:B41&lt;&gt;""),$O$12:O41)+$L42/1440,"")))</f>
        <v/>
      </c>
      <c r="N42" s="22">
        <f>IF($B42="","",IFERROR(IF($F42="",$M42,MAX($M42,$B$4+$F42)),""))</f>
        <v/>
      </c>
      <c r="O42" s="22">
        <f>IF($B42="","",IFERROR($N42+$J42/1440,""))</f>
        <v/>
      </c>
      <c r="P42" s="43">
        <f>IF($B42="","",IFERROR(MAX(0,($N42-$M42)*1440),0))</f>
        <v/>
      </c>
      <c r="Q42" s="43">
        <f>IF($B42="","",IF($G42="",0,IFERROR(MAX(0,($N42-($B$4+$G42))*1440),0)))</f>
        <v/>
      </c>
      <c r="R42" s="23">
        <f>IF($B42="","",SUM($K$12:K42))</f>
        <v/>
      </c>
      <c r="S42" s="46">
        <f>IF($B42="","",IFERROR($K42/'Settings'!$B$5,0))</f>
        <v/>
      </c>
      <c r="T42" s="47">
        <f>IF($B42="","",IFERROR($S42*'Settings'!$B$4,0))</f>
        <v/>
      </c>
      <c r="U42" s="21">
        <f>IF($B42="","",IF(IFERROR(INDEX('Stop List'!$N$5:$N$104,MATCH($B42,'Stop List'!$A$5:$A$104,0)),"No")&lt;&gt;"Yes","Inactive or missing stop",IF(OR($K42="",$L42=""),"Enter leg miles/time",IF(AND($A42=1,OR($K42&lt;&gt;0,$L42&lt;&gt;0)),"First leg must be zero",IF($Q42&gt;'Settings'!$B$8,"Late alert: "&amp;ROUND($Q42,0)&amp;" min",IF($Q42&gt;0,"Late within threshold","On time"))))))</f>
        <v/>
      </c>
      <c r="V42" s="48" t="n"/>
    </row>
    <row r="43">
      <c r="A43" s="26">
        <f>IF($B43="","",COUNTIF($B$12:$B43,"&lt;&gt;"))</f>
        <v/>
      </c>
      <c r="B43" s="49" t="n"/>
      <c r="C43" s="26">
        <f>IF($B43="","",IFERROR(INDEX('Stop List'!$B$5:$B$104,MATCH($B43,'Stop List'!$A$5:$A$104,0)),"Stop ID not found"))</f>
        <v/>
      </c>
      <c r="D43" s="4">
        <f>IF($B43="","",IFERROR(INDEX('Stop List'!$G$5:$G$104,MATCH($B43,'Stop List'!$A$5:$A$104,0)),""))</f>
        <v/>
      </c>
      <c r="E43" s="26">
        <f>IF($B43="","",IFERROR(INDEX('Stop List'!$H$5:$H$104,MATCH($B43,'Stop List'!$A$5:$A$104,0)),""))</f>
        <v/>
      </c>
      <c r="F43" s="50">
        <f>IF($B43="","",IF(COUNTIFS('Stop List'!$A$5:$A$104,$B43,'Stop List'!$I$5:$I$104,"&lt;&gt;")=0,"",IFERROR(INDEX('Stop List'!$I$5:$I$104,MATCH($B43,'Stop List'!$A$5:$A$104,0)),"")))</f>
        <v/>
      </c>
      <c r="G43" s="50">
        <f>IF($B43="","",IF(COUNTIFS('Stop List'!$A$5:$A$104,$B43,'Stop List'!$J$5:$J$104,"&lt;&gt;")=0,"",IFERROR(INDEX('Stop List'!$J$5:$J$104,MATCH($B43,'Stop List'!$A$5:$A$104,0)),"")))</f>
        <v/>
      </c>
      <c r="H43" s="51">
        <f>IF($B43="","",IFERROR(INDEX('Stop List'!$K$5:$K$104,MATCH($B43,'Stop List'!$A$5:$A$104,0)),0))</f>
        <v/>
      </c>
      <c r="I43" s="52" t="n"/>
      <c r="J43" s="51">
        <f>IF($B43="","",IF($I43="",$H43,$I43))</f>
        <v/>
      </c>
      <c r="K43" s="53" t="n"/>
      <c r="L43" s="52" t="n"/>
      <c r="M43" s="27">
        <f>IF($B43="","",IF($A43=1,$B$4+$B$5,IFERROR(LOOKUP(2,1/($B$12:B42&lt;&gt;""),$O$12:O42)+$L43/1440,"")))</f>
        <v/>
      </c>
      <c r="N43" s="27">
        <f>IF($B43="","",IFERROR(IF($F43="",$M43,MAX($M43,$B$4+$F43)),""))</f>
        <v/>
      </c>
      <c r="O43" s="27">
        <f>IF($B43="","",IFERROR($N43+$J43/1440,""))</f>
        <v/>
      </c>
      <c r="P43" s="51">
        <f>IF($B43="","",IFERROR(MAX(0,($N43-$M43)*1440),0))</f>
        <v/>
      </c>
      <c r="Q43" s="51">
        <f>IF($B43="","",IF($G43="",0,IFERROR(MAX(0,($N43-($B$4+$G43))*1440),0)))</f>
        <v/>
      </c>
      <c r="R43" s="28">
        <f>IF($B43="","",SUM($K$12:K43))</f>
        <v/>
      </c>
      <c r="S43" s="54">
        <f>IF($B43="","",IFERROR($K43/'Settings'!$B$5,0))</f>
        <v/>
      </c>
      <c r="T43" s="55">
        <f>IF($B43="","",IFERROR($S43*'Settings'!$B$4,0))</f>
        <v/>
      </c>
      <c r="U43" s="4">
        <f>IF($B43="","",IF(IFERROR(INDEX('Stop List'!$N$5:$N$104,MATCH($B43,'Stop List'!$A$5:$A$104,0)),"No")&lt;&gt;"Yes","Inactive or missing stop",IF(OR($K43="",$L43=""),"Enter leg miles/time",IF(AND($A43=1,OR($K43&lt;&gt;0,$L43&lt;&gt;0)),"First leg must be zero",IF($Q43&gt;'Settings'!$B$8,"Late alert: "&amp;ROUND($Q43,0)&amp;" min",IF($Q43&gt;0,"Late within threshold","On time"))))))</f>
        <v/>
      </c>
      <c r="V43" s="35" t="n"/>
    </row>
    <row r="44">
      <c r="A44" s="20">
        <f>IF($B44="","",COUNTIF($B$12:$B44,"&lt;&gt;"))</f>
        <v/>
      </c>
      <c r="B44" s="41" t="n"/>
      <c r="C44" s="20">
        <f>IF($B44="","",IFERROR(INDEX('Stop List'!$B$5:$B$104,MATCH($B44,'Stop List'!$A$5:$A$104,0)),"Stop ID not found"))</f>
        <v/>
      </c>
      <c r="D44" s="21">
        <f>IF($B44="","",IFERROR(INDEX('Stop List'!$G$5:$G$104,MATCH($B44,'Stop List'!$A$5:$A$104,0)),""))</f>
        <v/>
      </c>
      <c r="E44" s="20">
        <f>IF($B44="","",IFERROR(INDEX('Stop List'!$H$5:$H$104,MATCH($B44,'Stop List'!$A$5:$A$104,0)),""))</f>
        <v/>
      </c>
      <c r="F44" s="42">
        <f>IF($B44="","",IF(COUNTIFS('Stop List'!$A$5:$A$104,$B44,'Stop List'!$I$5:$I$104,"&lt;&gt;")=0,"",IFERROR(INDEX('Stop List'!$I$5:$I$104,MATCH($B44,'Stop List'!$A$5:$A$104,0)),"")))</f>
        <v/>
      </c>
      <c r="G44" s="42">
        <f>IF($B44="","",IF(COUNTIFS('Stop List'!$A$5:$A$104,$B44,'Stop List'!$J$5:$J$104,"&lt;&gt;")=0,"",IFERROR(INDEX('Stop List'!$J$5:$J$104,MATCH($B44,'Stop List'!$A$5:$A$104,0)),"")))</f>
        <v/>
      </c>
      <c r="H44" s="43">
        <f>IF($B44="","",IFERROR(INDEX('Stop List'!$K$5:$K$104,MATCH($B44,'Stop List'!$A$5:$A$104,0)),0))</f>
        <v/>
      </c>
      <c r="I44" s="44" t="n"/>
      <c r="J44" s="43">
        <f>IF($B44="","",IF($I44="",$H44,$I44))</f>
        <v/>
      </c>
      <c r="K44" s="45" t="n"/>
      <c r="L44" s="44" t="n"/>
      <c r="M44" s="22">
        <f>IF($B44="","",IF($A44=1,$B$4+$B$5,IFERROR(LOOKUP(2,1/($B$12:B43&lt;&gt;""),$O$12:O43)+$L44/1440,"")))</f>
        <v/>
      </c>
      <c r="N44" s="22">
        <f>IF($B44="","",IFERROR(IF($F44="",$M44,MAX($M44,$B$4+$F44)),""))</f>
        <v/>
      </c>
      <c r="O44" s="22">
        <f>IF($B44="","",IFERROR($N44+$J44/1440,""))</f>
        <v/>
      </c>
      <c r="P44" s="43">
        <f>IF($B44="","",IFERROR(MAX(0,($N44-$M44)*1440),0))</f>
        <v/>
      </c>
      <c r="Q44" s="43">
        <f>IF($B44="","",IF($G44="",0,IFERROR(MAX(0,($N44-($B$4+$G44))*1440),0)))</f>
        <v/>
      </c>
      <c r="R44" s="23">
        <f>IF($B44="","",SUM($K$12:K44))</f>
        <v/>
      </c>
      <c r="S44" s="46">
        <f>IF($B44="","",IFERROR($K44/'Settings'!$B$5,0))</f>
        <v/>
      </c>
      <c r="T44" s="47">
        <f>IF($B44="","",IFERROR($S44*'Settings'!$B$4,0))</f>
        <v/>
      </c>
      <c r="U44" s="21">
        <f>IF($B44="","",IF(IFERROR(INDEX('Stop List'!$N$5:$N$104,MATCH($B44,'Stop List'!$A$5:$A$104,0)),"No")&lt;&gt;"Yes","Inactive or missing stop",IF(OR($K44="",$L44=""),"Enter leg miles/time",IF(AND($A44=1,OR($K44&lt;&gt;0,$L44&lt;&gt;0)),"First leg must be zero",IF($Q44&gt;'Settings'!$B$8,"Late alert: "&amp;ROUND($Q44,0)&amp;" min",IF($Q44&gt;0,"Late within threshold","On time"))))))</f>
        <v/>
      </c>
      <c r="V44" s="48" t="n"/>
    </row>
    <row r="45">
      <c r="A45" s="26">
        <f>IF($B45="","",COUNTIF($B$12:$B45,"&lt;&gt;"))</f>
        <v/>
      </c>
      <c r="B45" s="49" t="n"/>
      <c r="C45" s="26">
        <f>IF($B45="","",IFERROR(INDEX('Stop List'!$B$5:$B$104,MATCH($B45,'Stop List'!$A$5:$A$104,0)),"Stop ID not found"))</f>
        <v/>
      </c>
      <c r="D45" s="4">
        <f>IF($B45="","",IFERROR(INDEX('Stop List'!$G$5:$G$104,MATCH($B45,'Stop List'!$A$5:$A$104,0)),""))</f>
        <v/>
      </c>
      <c r="E45" s="26">
        <f>IF($B45="","",IFERROR(INDEX('Stop List'!$H$5:$H$104,MATCH($B45,'Stop List'!$A$5:$A$104,0)),""))</f>
        <v/>
      </c>
      <c r="F45" s="50">
        <f>IF($B45="","",IF(COUNTIFS('Stop List'!$A$5:$A$104,$B45,'Stop List'!$I$5:$I$104,"&lt;&gt;")=0,"",IFERROR(INDEX('Stop List'!$I$5:$I$104,MATCH($B45,'Stop List'!$A$5:$A$104,0)),"")))</f>
        <v/>
      </c>
      <c r="G45" s="50">
        <f>IF($B45="","",IF(COUNTIFS('Stop List'!$A$5:$A$104,$B45,'Stop List'!$J$5:$J$104,"&lt;&gt;")=0,"",IFERROR(INDEX('Stop List'!$J$5:$J$104,MATCH($B45,'Stop List'!$A$5:$A$104,0)),"")))</f>
        <v/>
      </c>
      <c r="H45" s="51">
        <f>IF($B45="","",IFERROR(INDEX('Stop List'!$K$5:$K$104,MATCH($B45,'Stop List'!$A$5:$A$104,0)),0))</f>
        <v/>
      </c>
      <c r="I45" s="52" t="n"/>
      <c r="J45" s="51">
        <f>IF($B45="","",IF($I45="",$H45,$I45))</f>
        <v/>
      </c>
      <c r="K45" s="53" t="n"/>
      <c r="L45" s="52" t="n"/>
      <c r="M45" s="27">
        <f>IF($B45="","",IF($A45=1,$B$4+$B$5,IFERROR(LOOKUP(2,1/($B$12:B44&lt;&gt;""),$O$12:O44)+$L45/1440,"")))</f>
        <v/>
      </c>
      <c r="N45" s="27">
        <f>IF($B45="","",IFERROR(IF($F45="",$M45,MAX($M45,$B$4+$F45)),""))</f>
        <v/>
      </c>
      <c r="O45" s="27">
        <f>IF($B45="","",IFERROR($N45+$J45/1440,""))</f>
        <v/>
      </c>
      <c r="P45" s="51">
        <f>IF($B45="","",IFERROR(MAX(0,($N45-$M45)*1440),0))</f>
        <v/>
      </c>
      <c r="Q45" s="51">
        <f>IF($B45="","",IF($G45="",0,IFERROR(MAX(0,($N45-($B$4+$G45))*1440),0)))</f>
        <v/>
      </c>
      <c r="R45" s="28">
        <f>IF($B45="","",SUM($K$12:K45))</f>
        <v/>
      </c>
      <c r="S45" s="54">
        <f>IF($B45="","",IFERROR($K45/'Settings'!$B$5,0))</f>
        <v/>
      </c>
      <c r="T45" s="55">
        <f>IF($B45="","",IFERROR($S45*'Settings'!$B$4,0))</f>
        <v/>
      </c>
      <c r="U45" s="4">
        <f>IF($B45="","",IF(IFERROR(INDEX('Stop List'!$N$5:$N$104,MATCH($B45,'Stop List'!$A$5:$A$104,0)),"No")&lt;&gt;"Yes","Inactive or missing stop",IF(OR($K45="",$L45=""),"Enter leg miles/time",IF(AND($A45=1,OR($K45&lt;&gt;0,$L45&lt;&gt;0)),"First leg must be zero",IF($Q45&gt;'Settings'!$B$8,"Late alert: "&amp;ROUND($Q45,0)&amp;" min",IF($Q45&gt;0,"Late within threshold","On time"))))))</f>
        <v/>
      </c>
      <c r="V45" s="35" t="n"/>
    </row>
    <row r="46">
      <c r="A46" s="20">
        <f>IF($B46="","",COUNTIF($B$12:$B46,"&lt;&gt;"))</f>
        <v/>
      </c>
      <c r="B46" s="41" t="n"/>
      <c r="C46" s="20">
        <f>IF($B46="","",IFERROR(INDEX('Stop List'!$B$5:$B$104,MATCH($B46,'Stop List'!$A$5:$A$104,0)),"Stop ID not found"))</f>
        <v/>
      </c>
      <c r="D46" s="21">
        <f>IF($B46="","",IFERROR(INDEX('Stop List'!$G$5:$G$104,MATCH($B46,'Stop List'!$A$5:$A$104,0)),""))</f>
        <v/>
      </c>
      <c r="E46" s="20">
        <f>IF($B46="","",IFERROR(INDEX('Stop List'!$H$5:$H$104,MATCH($B46,'Stop List'!$A$5:$A$104,0)),""))</f>
        <v/>
      </c>
      <c r="F46" s="42">
        <f>IF($B46="","",IF(COUNTIFS('Stop List'!$A$5:$A$104,$B46,'Stop List'!$I$5:$I$104,"&lt;&gt;")=0,"",IFERROR(INDEX('Stop List'!$I$5:$I$104,MATCH($B46,'Stop List'!$A$5:$A$104,0)),"")))</f>
        <v/>
      </c>
      <c r="G46" s="42">
        <f>IF($B46="","",IF(COUNTIFS('Stop List'!$A$5:$A$104,$B46,'Stop List'!$J$5:$J$104,"&lt;&gt;")=0,"",IFERROR(INDEX('Stop List'!$J$5:$J$104,MATCH($B46,'Stop List'!$A$5:$A$104,0)),"")))</f>
        <v/>
      </c>
      <c r="H46" s="43">
        <f>IF($B46="","",IFERROR(INDEX('Stop List'!$K$5:$K$104,MATCH($B46,'Stop List'!$A$5:$A$104,0)),0))</f>
        <v/>
      </c>
      <c r="I46" s="44" t="n"/>
      <c r="J46" s="43">
        <f>IF($B46="","",IF($I46="",$H46,$I46))</f>
        <v/>
      </c>
      <c r="K46" s="45" t="n"/>
      <c r="L46" s="44" t="n"/>
      <c r="M46" s="22">
        <f>IF($B46="","",IF($A46=1,$B$4+$B$5,IFERROR(LOOKUP(2,1/($B$12:B45&lt;&gt;""),$O$12:O45)+$L46/1440,"")))</f>
        <v/>
      </c>
      <c r="N46" s="22">
        <f>IF($B46="","",IFERROR(IF($F46="",$M46,MAX($M46,$B$4+$F46)),""))</f>
        <v/>
      </c>
      <c r="O46" s="22">
        <f>IF($B46="","",IFERROR($N46+$J46/1440,""))</f>
        <v/>
      </c>
      <c r="P46" s="43">
        <f>IF($B46="","",IFERROR(MAX(0,($N46-$M46)*1440),0))</f>
        <v/>
      </c>
      <c r="Q46" s="43">
        <f>IF($B46="","",IF($G46="",0,IFERROR(MAX(0,($N46-($B$4+$G46))*1440),0)))</f>
        <v/>
      </c>
      <c r="R46" s="23">
        <f>IF($B46="","",SUM($K$12:K46))</f>
        <v/>
      </c>
      <c r="S46" s="46">
        <f>IF($B46="","",IFERROR($K46/'Settings'!$B$5,0))</f>
        <v/>
      </c>
      <c r="T46" s="47">
        <f>IF($B46="","",IFERROR($S46*'Settings'!$B$4,0))</f>
        <v/>
      </c>
      <c r="U46" s="21">
        <f>IF($B46="","",IF(IFERROR(INDEX('Stop List'!$N$5:$N$104,MATCH($B46,'Stop List'!$A$5:$A$104,0)),"No")&lt;&gt;"Yes","Inactive or missing stop",IF(OR($K46="",$L46=""),"Enter leg miles/time",IF(AND($A46=1,OR($K46&lt;&gt;0,$L46&lt;&gt;0)),"First leg must be zero",IF($Q46&gt;'Settings'!$B$8,"Late alert: "&amp;ROUND($Q46,0)&amp;" min",IF($Q46&gt;0,"Late within threshold","On time"))))))</f>
        <v/>
      </c>
      <c r="V46" s="48" t="n"/>
    </row>
    <row r="47">
      <c r="A47" s="26">
        <f>IF($B47="","",COUNTIF($B$12:$B47,"&lt;&gt;"))</f>
        <v/>
      </c>
      <c r="B47" s="49" t="n"/>
      <c r="C47" s="26">
        <f>IF($B47="","",IFERROR(INDEX('Stop List'!$B$5:$B$104,MATCH($B47,'Stop List'!$A$5:$A$104,0)),"Stop ID not found"))</f>
        <v/>
      </c>
      <c r="D47" s="4">
        <f>IF($B47="","",IFERROR(INDEX('Stop List'!$G$5:$G$104,MATCH($B47,'Stop List'!$A$5:$A$104,0)),""))</f>
        <v/>
      </c>
      <c r="E47" s="26">
        <f>IF($B47="","",IFERROR(INDEX('Stop List'!$H$5:$H$104,MATCH($B47,'Stop List'!$A$5:$A$104,0)),""))</f>
        <v/>
      </c>
      <c r="F47" s="50">
        <f>IF($B47="","",IF(COUNTIFS('Stop List'!$A$5:$A$104,$B47,'Stop List'!$I$5:$I$104,"&lt;&gt;")=0,"",IFERROR(INDEX('Stop List'!$I$5:$I$104,MATCH($B47,'Stop List'!$A$5:$A$104,0)),"")))</f>
        <v/>
      </c>
      <c r="G47" s="50">
        <f>IF($B47="","",IF(COUNTIFS('Stop List'!$A$5:$A$104,$B47,'Stop List'!$J$5:$J$104,"&lt;&gt;")=0,"",IFERROR(INDEX('Stop List'!$J$5:$J$104,MATCH($B47,'Stop List'!$A$5:$A$104,0)),"")))</f>
        <v/>
      </c>
      <c r="H47" s="51">
        <f>IF($B47="","",IFERROR(INDEX('Stop List'!$K$5:$K$104,MATCH($B47,'Stop List'!$A$5:$A$104,0)),0))</f>
        <v/>
      </c>
      <c r="I47" s="52" t="n"/>
      <c r="J47" s="51">
        <f>IF($B47="","",IF($I47="",$H47,$I47))</f>
        <v/>
      </c>
      <c r="K47" s="53" t="n"/>
      <c r="L47" s="52" t="n"/>
      <c r="M47" s="27">
        <f>IF($B47="","",IF($A47=1,$B$4+$B$5,IFERROR(LOOKUP(2,1/($B$12:B46&lt;&gt;""),$O$12:O46)+$L47/1440,"")))</f>
        <v/>
      </c>
      <c r="N47" s="27">
        <f>IF($B47="","",IFERROR(IF($F47="",$M47,MAX($M47,$B$4+$F47)),""))</f>
        <v/>
      </c>
      <c r="O47" s="27">
        <f>IF($B47="","",IFERROR($N47+$J47/1440,""))</f>
        <v/>
      </c>
      <c r="P47" s="51">
        <f>IF($B47="","",IFERROR(MAX(0,($N47-$M47)*1440),0))</f>
        <v/>
      </c>
      <c r="Q47" s="51">
        <f>IF($B47="","",IF($G47="",0,IFERROR(MAX(0,($N47-($B$4+$G47))*1440),0)))</f>
        <v/>
      </c>
      <c r="R47" s="28">
        <f>IF($B47="","",SUM($K$12:K47))</f>
        <v/>
      </c>
      <c r="S47" s="54">
        <f>IF($B47="","",IFERROR($K47/'Settings'!$B$5,0))</f>
        <v/>
      </c>
      <c r="T47" s="55">
        <f>IF($B47="","",IFERROR($S47*'Settings'!$B$4,0))</f>
        <v/>
      </c>
      <c r="U47" s="4">
        <f>IF($B47="","",IF(IFERROR(INDEX('Stop List'!$N$5:$N$104,MATCH($B47,'Stop List'!$A$5:$A$104,0)),"No")&lt;&gt;"Yes","Inactive or missing stop",IF(OR($K47="",$L47=""),"Enter leg miles/time",IF(AND($A47=1,OR($K47&lt;&gt;0,$L47&lt;&gt;0)),"First leg must be zero",IF($Q47&gt;'Settings'!$B$8,"Late alert: "&amp;ROUND($Q47,0)&amp;" min",IF($Q47&gt;0,"Late within threshold","On time"))))))</f>
        <v/>
      </c>
      <c r="V47" s="35" t="n"/>
    </row>
    <row r="48">
      <c r="A48" s="20">
        <f>IF($B48="","",COUNTIF($B$12:$B48,"&lt;&gt;"))</f>
        <v/>
      </c>
      <c r="B48" s="41" t="n"/>
      <c r="C48" s="20">
        <f>IF($B48="","",IFERROR(INDEX('Stop List'!$B$5:$B$104,MATCH($B48,'Stop List'!$A$5:$A$104,0)),"Stop ID not found"))</f>
        <v/>
      </c>
      <c r="D48" s="21">
        <f>IF($B48="","",IFERROR(INDEX('Stop List'!$G$5:$G$104,MATCH($B48,'Stop List'!$A$5:$A$104,0)),""))</f>
        <v/>
      </c>
      <c r="E48" s="20">
        <f>IF($B48="","",IFERROR(INDEX('Stop List'!$H$5:$H$104,MATCH($B48,'Stop List'!$A$5:$A$104,0)),""))</f>
        <v/>
      </c>
      <c r="F48" s="42">
        <f>IF($B48="","",IF(COUNTIFS('Stop List'!$A$5:$A$104,$B48,'Stop List'!$I$5:$I$104,"&lt;&gt;")=0,"",IFERROR(INDEX('Stop List'!$I$5:$I$104,MATCH($B48,'Stop List'!$A$5:$A$104,0)),"")))</f>
        <v/>
      </c>
      <c r="G48" s="42">
        <f>IF($B48="","",IF(COUNTIFS('Stop List'!$A$5:$A$104,$B48,'Stop List'!$J$5:$J$104,"&lt;&gt;")=0,"",IFERROR(INDEX('Stop List'!$J$5:$J$104,MATCH($B48,'Stop List'!$A$5:$A$104,0)),"")))</f>
        <v/>
      </c>
      <c r="H48" s="43">
        <f>IF($B48="","",IFERROR(INDEX('Stop List'!$K$5:$K$104,MATCH($B48,'Stop List'!$A$5:$A$104,0)),0))</f>
        <v/>
      </c>
      <c r="I48" s="44" t="n"/>
      <c r="J48" s="43">
        <f>IF($B48="","",IF($I48="",$H48,$I48))</f>
        <v/>
      </c>
      <c r="K48" s="45" t="n"/>
      <c r="L48" s="44" t="n"/>
      <c r="M48" s="22">
        <f>IF($B48="","",IF($A48=1,$B$4+$B$5,IFERROR(LOOKUP(2,1/($B$12:B47&lt;&gt;""),$O$12:O47)+$L48/1440,"")))</f>
        <v/>
      </c>
      <c r="N48" s="22">
        <f>IF($B48="","",IFERROR(IF($F48="",$M48,MAX($M48,$B$4+$F48)),""))</f>
        <v/>
      </c>
      <c r="O48" s="22">
        <f>IF($B48="","",IFERROR($N48+$J48/1440,""))</f>
        <v/>
      </c>
      <c r="P48" s="43">
        <f>IF($B48="","",IFERROR(MAX(0,($N48-$M48)*1440),0))</f>
        <v/>
      </c>
      <c r="Q48" s="43">
        <f>IF($B48="","",IF($G48="",0,IFERROR(MAX(0,($N48-($B$4+$G48))*1440),0)))</f>
        <v/>
      </c>
      <c r="R48" s="23">
        <f>IF($B48="","",SUM($K$12:K48))</f>
        <v/>
      </c>
      <c r="S48" s="46">
        <f>IF($B48="","",IFERROR($K48/'Settings'!$B$5,0))</f>
        <v/>
      </c>
      <c r="T48" s="47">
        <f>IF($B48="","",IFERROR($S48*'Settings'!$B$4,0))</f>
        <v/>
      </c>
      <c r="U48" s="21">
        <f>IF($B48="","",IF(IFERROR(INDEX('Stop List'!$N$5:$N$104,MATCH($B48,'Stop List'!$A$5:$A$104,0)),"No")&lt;&gt;"Yes","Inactive or missing stop",IF(OR($K48="",$L48=""),"Enter leg miles/time",IF(AND($A48=1,OR($K48&lt;&gt;0,$L48&lt;&gt;0)),"First leg must be zero",IF($Q48&gt;'Settings'!$B$8,"Late alert: "&amp;ROUND($Q48,0)&amp;" min",IF($Q48&gt;0,"Late within threshold","On time"))))))</f>
        <v/>
      </c>
      <c r="V48" s="48" t="n"/>
    </row>
    <row r="49">
      <c r="A49" s="26">
        <f>IF($B49="","",COUNTIF($B$12:$B49,"&lt;&gt;"))</f>
        <v/>
      </c>
      <c r="B49" s="49" t="n"/>
      <c r="C49" s="26">
        <f>IF($B49="","",IFERROR(INDEX('Stop List'!$B$5:$B$104,MATCH($B49,'Stop List'!$A$5:$A$104,0)),"Stop ID not found"))</f>
        <v/>
      </c>
      <c r="D49" s="4">
        <f>IF($B49="","",IFERROR(INDEX('Stop List'!$G$5:$G$104,MATCH($B49,'Stop List'!$A$5:$A$104,0)),""))</f>
        <v/>
      </c>
      <c r="E49" s="26">
        <f>IF($B49="","",IFERROR(INDEX('Stop List'!$H$5:$H$104,MATCH($B49,'Stop List'!$A$5:$A$104,0)),""))</f>
        <v/>
      </c>
      <c r="F49" s="50">
        <f>IF($B49="","",IF(COUNTIFS('Stop List'!$A$5:$A$104,$B49,'Stop List'!$I$5:$I$104,"&lt;&gt;")=0,"",IFERROR(INDEX('Stop List'!$I$5:$I$104,MATCH($B49,'Stop List'!$A$5:$A$104,0)),"")))</f>
        <v/>
      </c>
      <c r="G49" s="50">
        <f>IF($B49="","",IF(COUNTIFS('Stop List'!$A$5:$A$104,$B49,'Stop List'!$J$5:$J$104,"&lt;&gt;")=0,"",IFERROR(INDEX('Stop List'!$J$5:$J$104,MATCH($B49,'Stop List'!$A$5:$A$104,0)),"")))</f>
        <v/>
      </c>
      <c r="H49" s="51">
        <f>IF($B49="","",IFERROR(INDEX('Stop List'!$K$5:$K$104,MATCH($B49,'Stop List'!$A$5:$A$104,0)),0))</f>
        <v/>
      </c>
      <c r="I49" s="52" t="n"/>
      <c r="J49" s="51">
        <f>IF($B49="","",IF($I49="",$H49,$I49))</f>
        <v/>
      </c>
      <c r="K49" s="53" t="n"/>
      <c r="L49" s="52" t="n"/>
      <c r="M49" s="27">
        <f>IF($B49="","",IF($A49=1,$B$4+$B$5,IFERROR(LOOKUP(2,1/($B$12:B48&lt;&gt;""),$O$12:O48)+$L49/1440,"")))</f>
        <v/>
      </c>
      <c r="N49" s="27">
        <f>IF($B49="","",IFERROR(IF($F49="",$M49,MAX($M49,$B$4+$F49)),""))</f>
        <v/>
      </c>
      <c r="O49" s="27">
        <f>IF($B49="","",IFERROR($N49+$J49/1440,""))</f>
        <v/>
      </c>
      <c r="P49" s="51">
        <f>IF($B49="","",IFERROR(MAX(0,($N49-$M49)*1440),0))</f>
        <v/>
      </c>
      <c r="Q49" s="51">
        <f>IF($B49="","",IF($G49="",0,IFERROR(MAX(0,($N49-($B$4+$G49))*1440),0)))</f>
        <v/>
      </c>
      <c r="R49" s="28">
        <f>IF($B49="","",SUM($K$12:K49))</f>
        <v/>
      </c>
      <c r="S49" s="54">
        <f>IF($B49="","",IFERROR($K49/'Settings'!$B$5,0))</f>
        <v/>
      </c>
      <c r="T49" s="55">
        <f>IF($B49="","",IFERROR($S49*'Settings'!$B$4,0))</f>
        <v/>
      </c>
      <c r="U49" s="4">
        <f>IF($B49="","",IF(IFERROR(INDEX('Stop List'!$N$5:$N$104,MATCH($B49,'Stop List'!$A$5:$A$104,0)),"No")&lt;&gt;"Yes","Inactive or missing stop",IF(OR($K49="",$L49=""),"Enter leg miles/time",IF(AND($A49=1,OR($K49&lt;&gt;0,$L49&lt;&gt;0)),"First leg must be zero",IF($Q49&gt;'Settings'!$B$8,"Late alert: "&amp;ROUND($Q49,0)&amp;" min",IF($Q49&gt;0,"Late within threshold","On time"))))))</f>
        <v/>
      </c>
      <c r="V49" s="35" t="n"/>
    </row>
    <row r="50">
      <c r="A50" s="20">
        <f>IF($B50="","",COUNTIF($B$12:$B50,"&lt;&gt;"))</f>
        <v/>
      </c>
      <c r="B50" s="41" t="n"/>
      <c r="C50" s="20">
        <f>IF($B50="","",IFERROR(INDEX('Stop List'!$B$5:$B$104,MATCH($B50,'Stop List'!$A$5:$A$104,0)),"Stop ID not found"))</f>
        <v/>
      </c>
      <c r="D50" s="21">
        <f>IF($B50="","",IFERROR(INDEX('Stop List'!$G$5:$G$104,MATCH($B50,'Stop List'!$A$5:$A$104,0)),""))</f>
        <v/>
      </c>
      <c r="E50" s="20">
        <f>IF($B50="","",IFERROR(INDEX('Stop List'!$H$5:$H$104,MATCH($B50,'Stop List'!$A$5:$A$104,0)),""))</f>
        <v/>
      </c>
      <c r="F50" s="42">
        <f>IF($B50="","",IF(COUNTIFS('Stop List'!$A$5:$A$104,$B50,'Stop List'!$I$5:$I$104,"&lt;&gt;")=0,"",IFERROR(INDEX('Stop List'!$I$5:$I$104,MATCH($B50,'Stop List'!$A$5:$A$104,0)),"")))</f>
        <v/>
      </c>
      <c r="G50" s="42">
        <f>IF($B50="","",IF(COUNTIFS('Stop List'!$A$5:$A$104,$B50,'Stop List'!$J$5:$J$104,"&lt;&gt;")=0,"",IFERROR(INDEX('Stop List'!$J$5:$J$104,MATCH($B50,'Stop List'!$A$5:$A$104,0)),"")))</f>
        <v/>
      </c>
      <c r="H50" s="43">
        <f>IF($B50="","",IFERROR(INDEX('Stop List'!$K$5:$K$104,MATCH($B50,'Stop List'!$A$5:$A$104,0)),0))</f>
        <v/>
      </c>
      <c r="I50" s="44" t="n"/>
      <c r="J50" s="43">
        <f>IF($B50="","",IF($I50="",$H50,$I50))</f>
        <v/>
      </c>
      <c r="K50" s="45" t="n"/>
      <c r="L50" s="44" t="n"/>
      <c r="M50" s="22">
        <f>IF($B50="","",IF($A50=1,$B$4+$B$5,IFERROR(LOOKUP(2,1/($B$12:B49&lt;&gt;""),$O$12:O49)+$L50/1440,"")))</f>
        <v/>
      </c>
      <c r="N50" s="22">
        <f>IF($B50="","",IFERROR(IF($F50="",$M50,MAX($M50,$B$4+$F50)),""))</f>
        <v/>
      </c>
      <c r="O50" s="22">
        <f>IF($B50="","",IFERROR($N50+$J50/1440,""))</f>
        <v/>
      </c>
      <c r="P50" s="43">
        <f>IF($B50="","",IFERROR(MAX(0,($N50-$M50)*1440),0))</f>
        <v/>
      </c>
      <c r="Q50" s="43">
        <f>IF($B50="","",IF($G50="",0,IFERROR(MAX(0,($N50-($B$4+$G50))*1440),0)))</f>
        <v/>
      </c>
      <c r="R50" s="23">
        <f>IF($B50="","",SUM($K$12:K50))</f>
        <v/>
      </c>
      <c r="S50" s="46">
        <f>IF($B50="","",IFERROR($K50/'Settings'!$B$5,0))</f>
        <v/>
      </c>
      <c r="T50" s="47">
        <f>IF($B50="","",IFERROR($S50*'Settings'!$B$4,0))</f>
        <v/>
      </c>
      <c r="U50" s="21">
        <f>IF($B50="","",IF(IFERROR(INDEX('Stop List'!$N$5:$N$104,MATCH($B50,'Stop List'!$A$5:$A$104,0)),"No")&lt;&gt;"Yes","Inactive or missing stop",IF(OR($K50="",$L50=""),"Enter leg miles/time",IF(AND($A50=1,OR($K50&lt;&gt;0,$L50&lt;&gt;0)),"First leg must be zero",IF($Q50&gt;'Settings'!$B$8,"Late alert: "&amp;ROUND($Q50,0)&amp;" min",IF($Q50&gt;0,"Late within threshold","On time"))))))</f>
        <v/>
      </c>
      <c r="V50" s="48" t="n"/>
    </row>
    <row r="51">
      <c r="A51" s="26">
        <f>IF($B51="","",COUNTIF($B$12:$B51,"&lt;&gt;"))</f>
        <v/>
      </c>
      <c r="B51" s="49" t="n"/>
      <c r="C51" s="26">
        <f>IF($B51="","",IFERROR(INDEX('Stop List'!$B$5:$B$104,MATCH($B51,'Stop List'!$A$5:$A$104,0)),"Stop ID not found"))</f>
        <v/>
      </c>
      <c r="D51" s="4">
        <f>IF($B51="","",IFERROR(INDEX('Stop List'!$G$5:$G$104,MATCH($B51,'Stop List'!$A$5:$A$104,0)),""))</f>
        <v/>
      </c>
      <c r="E51" s="26">
        <f>IF($B51="","",IFERROR(INDEX('Stop List'!$H$5:$H$104,MATCH($B51,'Stop List'!$A$5:$A$104,0)),""))</f>
        <v/>
      </c>
      <c r="F51" s="50">
        <f>IF($B51="","",IF(COUNTIFS('Stop List'!$A$5:$A$104,$B51,'Stop List'!$I$5:$I$104,"&lt;&gt;")=0,"",IFERROR(INDEX('Stop List'!$I$5:$I$104,MATCH($B51,'Stop List'!$A$5:$A$104,0)),"")))</f>
        <v/>
      </c>
      <c r="G51" s="50">
        <f>IF($B51="","",IF(COUNTIFS('Stop List'!$A$5:$A$104,$B51,'Stop List'!$J$5:$J$104,"&lt;&gt;")=0,"",IFERROR(INDEX('Stop List'!$J$5:$J$104,MATCH($B51,'Stop List'!$A$5:$A$104,0)),"")))</f>
        <v/>
      </c>
      <c r="H51" s="51">
        <f>IF($B51="","",IFERROR(INDEX('Stop List'!$K$5:$K$104,MATCH($B51,'Stop List'!$A$5:$A$104,0)),0))</f>
        <v/>
      </c>
      <c r="I51" s="52" t="n"/>
      <c r="J51" s="51">
        <f>IF($B51="","",IF($I51="",$H51,$I51))</f>
        <v/>
      </c>
      <c r="K51" s="53" t="n"/>
      <c r="L51" s="52" t="n"/>
      <c r="M51" s="27">
        <f>IF($B51="","",IF($A51=1,$B$4+$B$5,IFERROR(LOOKUP(2,1/($B$12:B50&lt;&gt;""),$O$12:O50)+$L51/1440,"")))</f>
        <v/>
      </c>
      <c r="N51" s="27">
        <f>IF($B51="","",IFERROR(IF($F51="",$M51,MAX($M51,$B$4+$F51)),""))</f>
        <v/>
      </c>
      <c r="O51" s="27">
        <f>IF($B51="","",IFERROR($N51+$J51/1440,""))</f>
        <v/>
      </c>
      <c r="P51" s="51">
        <f>IF($B51="","",IFERROR(MAX(0,($N51-$M51)*1440),0))</f>
        <v/>
      </c>
      <c r="Q51" s="51">
        <f>IF($B51="","",IF($G51="",0,IFERROR(MAX(0,($N51-($B$4+$G51))*1440),0)))</f>
        <v/>
      </c>
      <c r="R51" s="28">
        <f>IF($B51="","",SUM($K$12:K51))</f>
        <v/>
      </c>
      <c r="S51" s="54">
        <f>IF($B51="","",IFERROR($K51/'Settings'!$B$5,0))</f>
        <v/>
      </c>
      <c r="T51" s="55">
        <f>IF($B51="","",IFERROR($S51*'Settings'!$B$4,0))</f>
        <v/>
      </c>
      <c r="U51" s="4">
        <f>IF($B51="","",IF(IFERROR(INDEX('Stop List'!$N$5:$N$104,MATCH($B51,'Stop List'!$A$5:$A$104,0)),"No")&lt;&gt;"Yes","Inactive or missing stop",IF(OR($K51="",$L51=""),"Enter leg miles/time",IF(AND($A51=1,OR($K51&lt;&gt;0,$L51&lt;&gt;0)),"First leg must be zero",IF($Q51&gt;'Settings'!$B$8,"Late alert: "&amp;ROUND($Q51,0)&amp;" min",IF($Q51&gt;0,"Late within threshold","On time"))))))</f>
        <v/>
      </c>
      <c r="V51" s="35" t="n"/>
    </row>
    <row r="52">
      <c r="A52" s="20">
        <f>IF($B52="","",COUNTIF($B$12:$B52,"&lt;&gt;"))</f>
        <v/>
      </c>
      <c r="B52" s="41" t="n"/>
      <c r="C52" s="20">
        <f>IF($B52="","",IFERROR(INDEX('Stop List'!$B$5:$B$104,MATCH($B52,'Stop List'!$A$5:$A$104,0)),"Stop ID not found"))</f>
        <v/>
      </c>
      <c r="D52" s="21">
        <f>IF($B52="","",IFERROR(INDEX('Stop List'!$G$5:$G$104,MATCH($B52,'Stop List'!$A$5:$A$104,0)),""))</f>
        <v/>
      </c>
      <c r="E52" s="20">
        <f>IF($B52="","",IFERROR(INDEX('Stop List'!$H$5:$H$104,MATCH($B52,'Stop List'!$A$5:$A$104,0)),""))</f>
        <v/>
      </c>
      <c r="F52" s="42">
        <f>IF($B52="","",IF(COUNTIFS('Stop List'!$A$5:$A$104,$B52,'Stop List'!$I$5:$I$104,"&lt;&gt;")=0,"",IFERROR(INDEX('Stop List'!$I$5:$I$104,MATCH($B52,'Stop List'!$A$5:$A$104,0)),"")))</f>
        <v/>
      </c>
      <c r="G52" s="42">
        <f>IF($B52="","",IF(COUNTIFS('Stop List'!$A$5:$A$104,$B52,'Stop List'!$J$5:$J$104,"&lt;&gt;")=0,"",IFERROR(INDEX('Stop List'!$J$5:$J$104,MATCH($B52,'Stop List'!$A$5:$A$104,0)),"")))</f>
        <v/>
      </c>
      <c r="H52" s="43">
        <f>IF($B52="","",IFERROR(INDEX('Stop List'!$K$5:$K$104,MATCH($B52,'Stop List'!$A$5:$A$104,0)),0))</f>
        <v/>
      </c>
      <c r="I52" s="44" t="n"/>
      <c r="J52" s="43">
        <f>IF($B52="","",IF($I52="",$H52,$I52))</f>
        <v/>
      </c>
      <c r="K52" s="45" t="n"/>
      <c r="L52" s="44" t="n"/>
      <c r="M52" s="22">
        <f>IF($B52="","",IF($A52=1,$B$4+$B$5,IFERROR(LOOKUP(2,1/($B$12:B51&lt;&gt;""),$O$12:O51)+$L52/1440,"")))</f>
        <v/>
      </c>
      <c r="N52" s="22">
        <f>IF($B52="","",IFERROR(IF($F52="",$M52,MAX($M52,$B$4+$F52)),""))</f>
        <v/>
      </c>
      <c r="O52" s="22">
        <f>IF($B52="","",IFERROR($N52+$J52/1440,""))</f>
        <v/>
      </c>
      <c r="P52" s="43">
        <f>IF($B52="","",IFERROR(MAX(0,($N52-$M52)*1440),0))</f>
        <v/>
      </c>
      <c r="Q52" s="43">
        <f>IF($B52="","",IF($G52="",0,IFERROR(MAX(0,($N52-($B$4+$G52))*1440),0)))</f>
        <v/>
      </c>
      <c r="R52" s="23">
        <f>IF($B52="","",SUM($K$12:K52))</f>
        <v/>
      </c>
      <c r="S52" s="46">
        <f>IF($B52="","",IFERROR($K52/'Settings'!$B$5,0))</f>
        <v/>
      </c>
      <c r="T52" s="47">
        <f>IF($B52="","",IFERROR($S52*'Settings'!$B$4,0))</f>
        <v/>
      </c>
      <c r="U52" s="21">
        <f>IF($B52="","",IF(IFERROR(INDEX('Stop List'!$N$5:$N$104,MATCH($B52,'Stop List'!$A$5:$A$104,0)),"No")&lt;&gt;"Yes","Inactive or missing stop",IF(OR($K52="",$L52=""),"Enter leg miles/time",IF(AND($A52=1,OR($K52&lt;&gt;0,$L52&lt;&gt;0)),"First leg must be zero",IF($Q52&gt;'Settings'!$B$8,"Late alert: "&amp;ROUND($Q52,0)&amp;" min",IF($Q52&gt;0,"Late within threshold","On time"))))))</f>
        <v/>
      </c>
      <c r="V52" s="48" t="n"/>
    </row>
    <row r="53">
      <c r="A53" s="26">
        <f>IF($B53="","",COUNTIF($B$12:$B53,"&lt;&gt;"))</f>
        <v/>
      </c>
      <c r="B53" s="49" t="n"/>
      <c r="C53" s="26">
        <f>IF($B53="","",IFERROR(INDEX('Stop List'!$B$5:$B$104,MATCH($B53,'Stop List'!$A$5:$A$104,0)),"Stop ID not found"))</f>
        <v/>
      </c>
      <c r="D53" s="4">
        <f>IF($B53="","",IFERROR(INDEX('Stop List'!$G$5:$G$104,MATCH($B53,'Stop List'!$A$5:$A$104,0)),""))</f>
        <v/>
      </c>
      <c r="E53" s="26">
        <f>IF($B53="","",IFERROR(INDEX('Stop List'!$H$5:$H$104,MATCH($B53,'Stop List'!$A$5:$A$104,0)),""))</f>
        <v/>
      </c>
      <c r="F53" s="50">
        <f>IF($B53="","",IF(COUNTIFS('Stop List'!$A$5:$A$104,$B53,'Stop List'!$I$5:$I$104,"&lt;&gt;")=0,"",IFERROR(INDEX('Stop List'!$I$5:$I$104,MATCH($B53,'Stop List'!$A$5:$A$104,0)),"")))</f>
        <v/>
      </c>
      <c r="G53" s="50">
        <f>IF($B53="","",IF(COUNTIFS('Stop List'!$A$5:$A$104,$B53,'Stop List'!$J$5:$J$104,"&lt;&gt;")=0,"",IFERROR(INDEX('Stop List'!$J$5:$J$104,MATCH($B53,'Stop List'!$A$5:$A$104,0)),"")))</f>
        <v/>
      </c>
      <c r="H53" s="51">
        <f>IF($B53="","",IFERROR(INDEX('Stop List'!$K$5:$K$104,MATCH($B53,'Stop List'!$A$5:$A$104,0)),0))</f>
        <v/>
      </c>
      <c r="I53" s="52" t="n"/>
      <c r="J53" s="51">
        <f>IF($B53="","",IF($I53="",$H53,$I53))</f>
        <v/>
      </c>
      <c r="K53" s="53" t="n"/>
      <c r="L53" s="52" t="n"/>
      <c r="M53" s="27">
        <f>IF($B53="","",IF($A53=1,$B$4+$B$5,IFERROR(LOOKUP(2,1/($B$12:B52&lt;&gt;""),$O$12:O52)+$L53/1440,"")))</f>
        <v/>
      </c>
      <c r="N53" s="27">
        <f>IF($B53="","",IFERROR(IF($F53="",$M53,MAX($M53,$B$4+$F53)),""))</f>
        <v/>
      </c>
      <c r="O53" s="27">
        <f>IF($B53="","",IFERROR($N53+$J53/1440,""))</f>
        <v/>
      </c>
      <c r="P53" s="51">
        <f>IF($B53="","",IFERROR(MAX(0,($N53-$M53)*1440),0))</f>
        <v/>
      </c>
      <c r="Q53" s="51">
        <f>IF($B53="","",IF($G53="",0,IFERROR(MAX(0,($N53-($B$4+$G53))*1440),0)))</f>
        <v/>
      </c>
      <c r="R53" s="28">
        <f>IF($B53="","",SUM($K$12:K53))</f>
        <v/>
      </c>
      <c r="S53" s="54">
        <f>IF($B53="","",IFERROR($K53/'Settings'!$B$5,0))</f>
        <v/>
      </c>
      <c r="T53" s="55">
        <f>IF($B53="","",IFERROR($S53*'Settings'!$B$4,0))</f>
        <v/>
      </c>
      <c r="U53" s="4">
        <f>IF($B53="","",IF(IFERROR(INDEX('Stop List'!$N$5:$N$104,MATCH($B53,'Stop List'!$A$5:$A$104,0)),"No")&lt;&gt;"Yes","Inactive or missing stop",IF(OR($K53="",$L53=""),"Enter leg miles/time",IF(AND($A53=1,OR($K53&lt;&gt;0,$L53&lt;&gt;0)),"First leg must be zero",IF($Q53&gt;'Settings'!$B$8,"Late alert: "&amp;ROUND($Q53,0)&amp;" min",IF($Q53&gt;0,"Late within threshold","On time"))))))</f>
        <v/>
      </c>
      <c r="V53" s="35" t="n"/>
    </row>
    <row r="54">
      <c r="A54" s="20">
        <f>IF($B54="","",COUNTIF($B$12:$B54,"&lt;&gt;"))</f>
        <v/>
      </c>
      <c r="B54" s="41" t="n"/>
      <c r="C54" s="20">
        <f>IF($B54="","",IFERROR(INDEX('Stop List'!$B$5:$B$104,MATCH($B54,'Stop List'!$A$5:$A$104,0)),"Stop ID not found"))</f>
        <v/>
      </c>
      <c r="D54" s="21">
        <f>IF($B54="","",IFERROR(INDEX('Stop List'!$G$5:$G$104,MATCH($B54,'Stop List'!$A$5:$A$104,0)),""))</f>
        <v/>
      </c>
      <c r="E54" s="20">
        <f>IF($B54="","",IFERROR(INDEX('Stop List'!$H$5:$H$104,MATCH($B54,'Stop List'!$A$5:$A$104,0)),""))</f>
        <v/>
      </c>
      <c r="F54" s="42">
        <f>IF($B54="","",IF(COUNTIFS('Stop List'!$A$5:$A$104,$B54,'Stop List'!$I$5:$I$104,"&lt;&gt;")=0,"",IFERROR(INDEX('Stop List'!$I$5:$I$104,MATCH($B54,'Stop List'!$A$5:$A$104,0)),"")))</f>
        <v/>
      </c>
      <c r="G54" s="42">
        <f>IF($B54="","",IF(COUNTIFS('Stop List'!$A$5:$A$104,$B54,'Stop List'!$J$5:$J$104,"&lt;&gt;")=0,"",IFERROR(INDEX('Stop List'!$J$5:$J$104,MATCH($B54,'Stop List'!$A$5:$A$104,0)),"")))</f>
        <v/>
      </c>
      <c r="H54" s="43">
        <f>IF($B54="","",IFERROR(INDEX('Stop List'!$K$5:$K$104,MATCH($B54,'Stop List'!$A$5:$A$104,0)),0))</f>
        <v/>
      </c>
      <c r="I54" s="44" t="n"/>
      <c r="J54" s="43">
        <f>IF($B54="","",IF($I54="",$H54,$I54))</f>
        <v/>
      </c>
      <c r="K54" s="45" t="n"/>
      <c r="L54" s="44" t="n"/>
      <c r="M54" s="22">
        <f>IF($B54="","",IF($A54=1,$B$4+$B$5,IFERROR(LOOKUP(2,1/($B$12:B53&lt;&gt;""),$O$12:O53)+$L54/1440,"")))</f>
        <v/>
      </c>
      <c r="N54" s="22">
        <f>IF($B54="","",IFERROR(IF($F54="",$M54,MAX($M54,$B$4+$F54)),""))</f>
        <v/>
      </c>
      <c r="O54" s="22">
        <f>IF($B54="","",IFERROR($N54+$J54/1440,""))</f>
        <v/>
      </c>
      <c r="P54" s="43">
        <f>IF($B54="","",IFERROR(MAX(0,($N54-$M54)*1440),0))</f>
        <v/>
      </c>
      <c r="Q54" s="43">
        <f>IF($B54="","",IF($G54="",0,IFERROR(MAX(0,($N54-($B$4+$G54))*1440),0)))</f>
        <v/>
      </c>
      <c r="R54" s="23">
        <f>IF($B54="","",SUM($K$12:K54))</f>
        <v/>
      </c>
      <c r="S54" s="46">
        <f>IF($B54="","",IFERROR($K54/'Settings'!$B$5,0))</f>
        <v/>
      </c>
      <c r="T54" s="47">
        <f>IF($B54="","",IFERROR($S54*'Settings'!$B$4,0))</f>
        <v/>
      </c>
      <c r="U54" s="21">
        <f>IF($B54="","",IF(IFERROR(INDEX('Stop List'!$N$5:$N$104,MATCH($B54,'Stop List'!$A$5:$A$104,0)),"No")&lt;&gt;"Yes","Inactive or missing stop",IF(OR($K54="",$L54=""),"Enter leg miles/time",IF(AND($A54=1,OR($K54&lt;&gt;0,$L54&lt;&gt;0)),"First leg must be zero",IF($Q54&gt;'Settings'!$B$8,"Late alert: "&amp;ROUND($Q54,0)&amp;" min",IF($Q54&gt;0,"Late within threshold","On time"))))))</f>
        <v/>
      </c>
      <c r="V54" s="48" t="n"/>
    </row>
    <row r="55">
      <c r="A55" s="26">
        <f>IF($B55="","",COUNTIF($B$12:$B55,"&lt;&gt;"))</f>
        <v/>
      </c>
      <c r="B55" s="49" t="n"/>
      <c r="C55" s="26">
        <f>IF($B55="","",IFERROR(INDEX('Stop List'!$B$5:$B$104,MATCH($B55,'Stop List'!$A$5:$A$104,0)),"Stop ID not found"))</f>
        <v/>
      </c>
      <c r="D55" s="4">
        <f>IF($B55="","",IFERROR(INDEX('Stop List'!$G$5:$G$104,MATCH($B55,'Stop List'!$A$5:$A$104,0)),""))</f>
        <v/>
      </c>
      <c r="E55" s="26">
        <f>IF($B55="","",IFERROR(INDEX('Stop List'!$H$5:$H$104,MATCH($B55,'Stop List'!$A$5:$A$104,0)),""))</f>
        <v/>
      </c>
      <c r="F55" s="50">
        <f>IF($B55="","",IF(COUNTIFS('Stop List'!$A$5:$A$104,$B55,'Stop List'!$I$5:$I$104,"&lt;&gt;")=0,"",IFERROR(INDEX('Stop List'!$I$5:$I$104,MATCH($B55,'Stop List'!$A$5:$A$104,0)),"")))</f>
        <v/>
      </c>
      <c r="G55" s="50">
        <f>IF($B55="","",IF(COUNTIFS('Stop List'!$A$5:$A$104,$B55,'Stop List'!$J$5:$J$104,"&lt;&gt;")=0,"",IFERROR(INDEX('Stop List'!$J$5:$J$104,MATCH($B55,'Stop List'!$A$5:$A$104,0)),"")))</f>
        <v/>
      </c>
      <c r="H55" s="51">
        <f>IF($B55="","",IFERROR(INDEX('Stop List'!$K$5:$K$104,MATCH($B55,'Stop List'!$A$5:$A$104,0)),0))</f>
        <v/>
      </c>
      <c r="I55" s="52" t="n"/>
      <c r="J55" s="51">
        <f>IF($B55="","",IF($I55="",$H55,$I55))</f>
        <v/>
      </c>
      <c r="K55" s="53" t="n"/>
      <c r="L55" s="52" t="n"/>
      <c r="M55" s="27">
        <f>IF($B55="","",IF($A55=1,$B$4+$B$5,IFERROR(LOOKUP(2,1/($B$12:B54&lt;&gt;""),$O$12:O54)+$L55/1440,"")))</f>
        <v/>
      </c>
      <c r="N55" s="27">
        <f>IF($B55="","",IFERROR(IF($F55="",$M55,MAX($M55,$B$4+$F55)),""))</f>
        <v/>
      </c>
      <c r="O55" s="27">
        <f>IF($B55="","",IFERROR($N55+$J55/1440,""))</f>
        <v/>
      </c>
      <c r="P55" s="51">
        <f>IF($B55="","",IFERROR(MAX(0,($N55-$M55)*1440),0))</f>
        <v/>
      </c>
      <c r="Q55" s="51">
        <f>IF($B55="","",IF($G55="",0,IFERROR(MAX(0,($N55-($B$4+$G55))*1440),0)))</f>
        <v/>
      </c>
      <c r="R55" s="28">
        <f>IF($B55="","",SUM($K$12:K55))</f>
        <v/>
      </c>
      <c r="S55" s="54">
        <f>IF($B55="","",IFERROR($K55/'Settings'!$B$5,0))</f>
        <v/>
      </c>
      <c r="T55" s="55">
        <f>IF($B55="","",IFERROR($S55*'Settings'!$B$4,0))</f>
        <v/>
      </c>
      <c r="U55" s="4">
        <f>IF($B55="","",IF(IFERROR(INDEX('Stop List'!$N$5:$N$104,MATCH($B55,'Stop List'!$A$5:$A$104,0)),"No")&lt;&gt;"Yes","Inactive or missing stop",IF(OR($K55="",$L55=""),"Enter leg miles/time",IF(AND($A55=1,OR($K55&lt;&gt;0,$L55&lt;&gt;0)),"First leg must be zero",IF($Q55&gt;'Settings'!$B$8,"Late alert: "&amp;ROUND($Q55,0)&amp;" min",IF($Q55&gt;0,"Late within threshold","On time"))))))</f>
        <v/>
      </c>
      <c r="V55" s="35" t="n"/>
    </row>
    <row r="56">
      <c r="A56" s="20">
        <f>IF($B56="","",COUNTIF($B$12:$B56,"&lt;&gt;"))</f>
        <v/>
      </c>
      <c r="B56" s="41" t="n"/>
      <c r="C56" s="20">
        <f>IF($B56="","",IFERROR(INDEX('Stop List'!$B$5:$B$104,MATCH($B56,'Stop List'!$A$5:$A$104,0)),"Stop ID not found"))</f>
        <v/>
      </c>
      <c r="D56" s="21">
        <f>IF($B56="","",IFERROR(INDEX('Stop List'!$G$5:$G$104,MATCH($B56,'Stop List'!$A$5:$A$104,0)),""))</f>
        <v/>
      </c>
      <c r="E56" s="20">
        <f>IF($B56="","",IFERROR(INDEX('Stop List'!$H$5:$H$104,MATCH($B56,'Stop List'!$A$5:$A$104,0)),""))</f>
        <v/>
      </c>
      <c r="F56" s="42">
        <f>IF($B56="","",IF(COUNTIFS('Stop List'!$A$5:$A$104,$B56,'Stop List'!$I$5:$I$104,"&lt;&gt;")=0,"",IFERROR(INDEX('Stop List'!$I$5:$I$104,MATCH($B56,'Stop List'!$A$5:$A$104,0)),"")))</f>
        <v/>
      </c>
      <c r="G56" s="42">
        <f>IF($B56="","",IF(COUNTIFS('Stop List'!$A$5:$A$104,$B56,'Stop List'!$J$5:$J$104,"&lt;&gt;")=0,"",IFERROR(INDEX('Stop List'!$J$5:$J$104,MATCH($B56,'Stop List'!$A$5:$A$104,0)),"")))</f>
        <v/>
      </c>
      <c r="H56" s="43">
        <f>IF($B56="","",IFERROR(INDEX('Stop List'!$K$5:$K$104,MATCH($B56,'Stop List'!$A$5:$A$104,0)),0))</f>
        <v/>
      </c>
      <c r="I56" s="44" t="n"/>
      <c r="J56" s="43">
        <f>IF($B56="","",IF($I56="",$H56,$I56))</f>
        <v/>
      </c>
      <c r="K56" s="45" t="n"/>
      <c r="L56" s="44" t="n"/>
      <c r="M56" s="22">
        <f>IF($B56="","",IF($A56=1,$B$4+$B$5,IFERROR(LOOKUP(2,1/($B$12:B55&lt;&gt;""),$O$12:O55)+$L56/1440,"")))</f>
        <v/>
      </c>
      <c r="N56" s="22">
        <f>IF($B56="","",IFERROR(IF($F56="",$M56,MAX($M56,$B$4+$F56)),""))</f>
        <v/>
      </c>
      <c r="O56" s="22">
        <f>IF($B56="","",IFERROR($N56+$J56/1440,""))</f>
        <v/>
      </c>
      <c r="P56" s="43">
        <f>IF($B56="","",IFERROR(MAX(0,($N56-$M56)*1440),0))</f>
        <v/>
      </c>
      <c r="Q56" s="43">
        <f>IF($B56="","",IF($G56="",0,IFERROR(MAX(0,($N56-($B$4+$G56))*1440),0)))</f>
        <v/>
      </c>
      <c r="R56" s="23">
        <f>IF($B56="","",SUM($K$12:K56))</f>
        <v/>
      </c>
      <c r="S56" s="46">
        <f>IF($B56="","",IFERROR($K56/'Settings'!$B$5,0))</f>
        <v/>
      </c>
      <c r="T56" s="47">
        <f>IF($B56="","",IFERROR($S56*'Settings'!$B$4,0))</f>
        <v/>
      </c>
      <c r="U56" s="21">
        <f>IF($B56="","",IF(IFERROR(INDEX('Stop List'!$N$5:$N$104,MATCH($B56,'Stop List'!$A$5:$A$104,0)),"No")&lt;&gt;"Yes","Inactive or missing stop",IF(OR($K56="",$L56=""),"Enter leg miles/time",IF(AND($A56=1,OR($K56&lt;&gt;0,$L56&lt;&gt;0)),"First leg must be zero",IF($Q56&gt;'Settings'!$B$8,"Late alert: "&amp;ROUND($Q56,0)&amp;" min",IF($Q56&gt;0,"Late within threshold","On time"))))))</f>
        <v/>
      </c>
      <c r="V56" s="48" t="n"/>
    </row>
    <row r="57">
      <c r="A57" s="26">
        <f>IF($B57="","",COUNTIF($B$12:$B57,"&lt;&gt;"))</f>
        <v/>
      </c>
      <c r="B57" s="49" t="n"/>
      <c r="C57" s="26">
        <f>IF($B57="","",IFERROR(INDEX('Stop List'!$B$5:$B$104,MATCH($B57,'Stop List'!$A$5:$A$104,0)),"Stop ID not found"))</f>
        <v/>
      </c>
      <c r="D57" s="4">
        <f>IF($B57="","",IFERROR(INDEX('Stop List'!$G$5:$G$104,MATCH($B57,'Stop List'!$A$5:$A$104,0)),""))</f>
        <v/>
      </c>
      <c r="E57" s="26">
        <f>IF($B57="","",IFERROR(INDEX('Stop List'!$H$5:$H$104,MATCH($B57,'Stop List'!$A$5:$A$104,0)),""))</f>
        <v/>
      </c>
      <c r="F57" s="50">
        <f>IF($B57="","",IF(COUNTIFS('Stop List'!$A$5:$A$104,$B57,'Stop List'!$I$5:$I$104,"&lt;&gt;")=0,"",IFERROR(INDEX('Stop List'!$I$5:$I$104,MATCH($B57,'Stop List'!$A$5:$A$104,0)),"")))</f>
        <v/>
      </c>
      <c r="G57" s="50">
        <f>IF($B57="","",IF(COUNTIFS('Stop List'!$A$5:$A$104,$B57,'Stop List'!$J$5:$J$104,"&lt;&gt;")=0,"",IFERROR(INDEX('Stop List'!$J$5:$J$104,MATCH($B57,'Stop List'!$A$5:$A$104,0)),"")))</f>
        <v/>
      </c>
      <c r="H57" s="51">
        <f>IF($B57="","",IFERROR(INDEX('Stop List'!$K$5:$K$104,MATCH($B57,'Stop List'!$A$5:$A$104,0)),0))</f>
        <v/>
      </c>
      <c r="I57" s="52" t="n"/>
      <c r="J57" s="51">
        <f>IF($B57="","",IF($I57="",$H57,$I57))</f>
        <v/>
      </c>
      <c r="K57" s="53" t="n"/>
      <c r="L57" s="52" t="n"/>
      <c r="M57" s="27">
        <f>IF($B57="","",IF($A57=1,$B$4+$B$5,IFERROR(LOOKUP(2,1/($B$12:B56&lt;&gt;""),$O$12:O56)+$L57/1440,"")))</f>
        <v/>
      </c>
      <c r="N57" s="27">
        <f>IF($B57="","",IFERROR(IF($F57="",$M57,MAX($M57,$B$4+$F57)),""))</f>
        <v/>
      </c>
      <c r="O57" s="27">
        <f>IF($B57="","",IFERROR($N57+$J57/1440,""))</f>
        <v/>
      </c>
      <c r="P57" s="51">
        <f>IF($B57="","",IFERROR(MAX(0,($N57-$M57)*1440),0))</f>
        <v/>
      </c>
      <c r="Q57" s="51">
        <f>IF($B57="","",IF($G57="",0,IFERROR(MAX(0,($N57-($B$4+$G57))*1440),0)))</f>
        <v/>
      </c>
      <c r="R57" s="28">
        <f>IF($B57="","",SUM($K$12:K57))</f>
        <v/>
      </c>
      <c r="S57" s="54">
        <f>IF($B57="","",IFERROR($K57/'Settings'!$B$5,0))</f>
        <v/>
      </c>
      <c r="T57" s="55">
        <f>IF($B57="","",IFERROR($S57*'Settings'!$B$4,0))</f>
        <v/>
      </c>
      <c r="U57" s="4">
        <f>IF($B57="","",IF(IFERROR(INDEX('Stop List'!$N$5:$N$104,MATCH($B57,'Stop List'!$A$5:$A$104,0)),"No")&lt;&gt;"Yes","Inactive or missing stop",IF(OR($K57="",$L57=""),"Enter leg miles/time",IF(AND($A57=1,OR($K57&lt;&gt;0,$L57&lt;&gt;0)),"First leg must be zero",IF($Q57&gt;'Settings'!$B$8,"Late alert: "&amp;ROUND($Q57,0)&amp;" min",IF($Q57&gt;0,"Late within threshold","On time"))))))</f>
        <v/>
      </c>
      <c r="V57" s="35" t="n"/>
    </row>
    <row r="58">
      <c r="A58" s="20">
        <f>IF($B58="","",COUNTIF($B$12:$B58,"&lt;&gt;"))</f>
        <v/>
      </c>
      <c r="B58" s="41" t="n"/>
      <c r="C58" s="20">
        <f>IF($B58="","",IFERROR(INDEX('Stop List'!$B$5:$B$104,MATCH($B58,'Stop List'!$A$5:$A$104,0)),"Stop ID not found"))</f>
        <v/>
      </c>
      <c r="D58" s="21">
        <f>IF($B58="","",IFERROR(INDEX('Stop List'!$G$5:$G$104,MATCH($B58,'Stop List'!$A$5:$A$104,0)),""))</f>
        <v/>
      </c>
      <c r="E58" s="20">
        <f>IF($B58="","",IFERROR(INDEX('Stop List'!$H$5:$H$104,MATCH($B58,'Stop List'!$A$5:$A$104,0)),""))</f>
        <v/>
      </c>
      <c r="F58" s="42">
        <f>IF($B58="","",IF(COUNTIFS('Stop List'!$A$5:$A$104,$B58,'Stop List'!$I$5:$I$104,"&lt;&gt;")=0,"",IFERROR(INDEX('Stop List'!$I$5:$I$104,MATCH($B58,'Stop List'!$A$5:$A$104,0)),"")))</f>
        <v/>
      </c>
      <c r="G58" s="42">
        <f>IF($B58="","",IF(COUNTIFS('Stop List'!$A$5:$A$104,$B58,'Stop List'!$J$5:$J$104,"&lt;&gt;")=0,"",IFERROR(INDEX('Stop List'!$J$5:$J$104,MATCH($B58,'Stop List'!$A$5:$A$104,0)),"")))</f>
        <v/>
      </c>
      <c r="H58" s="43">
        <f>IF($B58="","",IFERROR(INDEX('Stop List'!$K$5:$K$104,MATCH($B58,'Stop List'!$A$5:$A$104,0)),0))</f>
        <v/>
      </c>
      <c r="I58" s="44" t="n"/>
      <c r="J58" s="43">
        <f>IF($B58="","",IF($I58="",$H58,$I58))</f>
        <v/>
      </c>
      <c r="K58" s="45" t="n"/>
      <c r="L58" s="44" t="n"/>
      <c r="M58" s="22">
        <f>IF($B58="","",IF($A58=1,$B$4+$B$5,IFERROR(LOOKUP(2,1/($B$12:B57&lt;&gt;""),$O$12:O57)+$L58/1440,"")))</f>
        <v/>
      </c>
      <c r="N58" s="22">
        <f>IF($B58="","",IFERROR(IF($F58="",$M58,MAX($M58,$B$4+$F58)),""))</f>
        <v/>
      </c>
      <c r="O58" s="22">
        <f>IF($B58="","",IFERROR($N58+$J58/1440,""))</f>
        <v/>
      </c>
      <c r="P58" s="43">
        <f>IF($B58="","",IFERROR(MAX(0,($N58-$M58)*1440),0))</f>
        <v/>
      </c>
      <c r="Q58" s="43">
        <f>IF($B58="","",IF($G58="",0,IFERROR(MAX(0,($N58-($B$4+$G58))*1440),0)))</f>
        <v/>
      </c>
      <c r="R58" s="23">
        <f>IF($B58="","",SUM($K$12:K58))</f>
        <v/>
      </c>
      <c r="S58" s="46">
        <f>IF($B58="","",IFERROR($K58/'Settings'!$B$5,0))</f>
        <v/>
      </c>
      <c r="T58" s="47">
        <f>IF($B58="","",IFERROR($S58*'Settings'!$B$4,0))</f>
        <v/>
      </c>
      <c r="U58" s="21">
        <f>IF($B58="","",IF(IFERROR(INDEX('Stop List'!$N$5:$N$104,MATCH($B58,'Stop List'!$A$5:$A$104,0)),"No")&lt;&gt;"Yes","Inactive or missing stop",IF(OR($K58="",$L58=""),"Enter leg miles/time",IF(AND($A58=1,OR($K58&lt;&gt;0,$L58&lt;&gt;0)),"First leg must be zero",IF($Q58&gt;'Settings'!$B$8,"Late alert: "&amp;ROUND($Q58,0)&amp;" min",IF($Q58&gt;0,"Late within threshold","On time"))))))</f>
        <v/>
      </c>
      <c r="V58" s="48" t="n"/>
    </row>
    <row r="59">
      <c r="A59" s="26">
        <f>IF($B59="","",COUNTIF($B$12:$B59,"&lt;&gt;"))</f>
        <v/>
      </c>
      <c r="B59" s="49" t="n"/>
      <c r="C59" s="26">
        <f>IF($B59="","",IFERROR(INDEX('Stop List'!$B$5:$B$104,MATCH($B59,'Stop List'!$A$5:$A$104,0)),"Stop ID not found"))</f>
        <v/>
      </c>
      <c r="D59" s="4">
        <f>IF($B59="","",IFERROR(INDEX('Stop List'!$G$5:$G$104,MATCH($B59,'Stop List'!$A$5:$A$104,0)),""))</f>
        <v/>
      </c>
      <c r="E59" s="26">
        <f>IF($B59="","",IFERROR(INDEX('Stop List'!$H$5:$H$104,MATCH($B59,'Stop List'!$A$5:$A$104,0)),""))</f>
        <v/>
      </c>
      <c r="F59" s="50">
        <f>IF($B59="","",IF(COUNTIFS('Stop List'!$A$5:$A$104,$B59,'Stop List'!$I$5:$I$104,"&lt;&gt;")=0,"",IFERROR(INDEX('Stop List'!$I$5:$I$104,MATCH($B59,'Stop List'!$A$5:$A$104,0)),"")))</f>
        <v/>
      </c>
      <c r="G59" s="50">
        <f>IF($B59="","",IF(COUNTIFS('Stop List'!$A$5:$A$104,$B59,'Stop List'!$J$5:$J$104,"&lt;&gt;")=0,"",IFERROR(INDEX('Stop List'!$J$5:$J$104,MATCH($B59,'Stop List'!$A$5:$A$104,0)),"")))</f>
        <v/>
      </c>
      <c r="H59" s="51">
        <f>IF($B59="","",IFERROR(INDEX('Stop List'!$K$5:$K$104,MATCH($B59,'Stop List'!$A$5:$A$104,0)),0))</f>
        <v/>
      </c>
      <c r="I59" s="52" t="n"/>
      <c r="J59" s="51">
        <f>IF($B59="","",IF($I59="",$H59,$I59))</f>
        <v/>
      </c>
      <c r="K59" s="53" t="n"/>
      <c r="L59" s="52" t="n"/>
      <c r="M59" s="27">
        <f>IF($B59="","",IF($A59=1,$B$4+$B$5,IFERROR(LOOKUP(2,1/($B$12:B58&lt;&gt;""),$O$12:O58)+$L59/1440,"")))</f>
        <v/>
      </c>
      <c r="N59" s="27">
        <f>IF($B59="","",IFERROR(IF($F59="",$M59,MAX($M59,$B$4+$F59)),""))</f>
        <v/>
      </c>
      <c r="O59" s="27">
        <f>IF($B59="","",IFERROR($N59+$J59/1440,""))</f>
        <v/>
      </c>
      <c r="P59" s="51">
        <f>IF($B59="","",IFERROR(MAX(0,($N59-$M59)*1440),0))</f>
        <v/>
      </c>
      <c r="Q59" s="51">
        <f>IF($B59="","",IF($G59="",0,IFERROR(MAX(0,($N59-($B$4+$G59))*1440),0)))</f>
        <v/>
      </c>
      <c r="R59" s="28">
        <f>IF($B59="","",SUM($K$12:K59))</f>
        <v/>
      </c>
      <c r="S59" s="54">
        <f>IF($B59="","",IFERROR($K59/'Settings'!$B$5,0))</f>
        <v/>
      </c>
      <c r="T59" s="55">
        <f>IF($B59="","",IFERROR($S59*'Settings'!$B$4,0))</f>
        <v/>
      </c>
      <c r="U59" s="4">
        <f>IF($B59="","",IF(IFERROR(INDEX('Stop List'!$N$5:$N$104,MATCH($B59,'Stop List'!$A$5:$A$104,0)),"No")&lt;&gt;"Yes","Inactive or missing stop",IF(OR($K59="",$L59=""),"Enter leg miles/time",IF(AND($A59=1,OR($K59&lt;&gt;0,$L59&lt;&gt;0)),"First leg must be zero",IF($Q59&gt;'Settings'!$B$8,"Late alert: "&amp;ROUND($Q59,0)&amp;" min",IF($Q59&gt;0,"Late within threshold","On time"))))))</f>
        <v/>
      </c>
      <c r="V59" s="35" t="n"/>
    </row>
    <row r="60">
      <c r="A60" s="20">
        <f>IF($B60="","",COUNTIF($B$12:$B60,"&lt;&gt;"))</f>
        <v/>
      </c>
      <c r="B60" s="41" t="n"/>
      <c r="C60" s="20">
        <f>IF($B60="","",IFERROR(INDEX('Stop List'!$B$5:$B$104,MATCH($B60,'Stop List'!$A$5:$A$104,0)),"Stop ID not found"))</f>
        <v/>
      </c>
      <c r="D60" s="21">
        <f>IF($B60="","",IFERROR(INDEX('Stop List'!$G$5:$G$104,MATCH($B60,'Stop List'!$A$5:$A$104,0)),""))</f>
        <v/>
      </c>
      <c r="E60" s="20">
        <f>IF($B60="","",IFERROR(INDEX('Stop List'!$H$5:$H$104,MATCH($B60,'Stop List'!$A$5:$A$104,0)),""))</f>
        <v/>
      </c>
      <c r="F60" s="42">
        <f>IF($B60="","",IF(COUNTIFS('Stop List'!$A$5:$A$104,$B60,'Stop List'!$I$5:$I$104,"&lt;&gt;")=0,"",IFERROR(INDEX('Stop List'!$I$5:$I$104,MATCH($B60,'Stop List'!$A$5:$A$104,0)),"")))</f>
        <v/>
      </c>
      <c r="G60" s="42">
        <f>IF($B60="","",IF(COUNTIFS('Stop List'!$A$5:$A$104,$B60,'Stop List'!$J$5:$J$104,"&lt;&gt;")=0,"",IFERROR(INDEX('Stop List'!$J$5:$J$104,MATCH($B60,'Stop List'!$A$5:$A$104,0)),"")))</f>
        <v/>
      </c>
      <c r="H60" s="43">
        <f>IF($B60="","",IFERROR(INDEX('Stop List'!$K$5:$K$104,MATCH($B60,'Stop List'!$A$5:$A$104,0)),0))</f>
        <v/>
      </c>
      <c r="I60" s="44" t="n"/>
      <c r="J60" s="43">
        <f>IF($B60="","",IF($I60="",$H60,$I60))</f>
        <v/>
      </c>
      <c r="K60" s="45" t="n"/>
      <c r="L60" s="44" t="n"/>
      <c r="M60" s="22">
        <f>IF($B60="","",IF($A60=1,$B$4+$B$5,IFERROR(LOOKUP(2,1/($B$12:B59&lt;&gt;""),$O$12:O59)+$L60/1440,"")))</f>
        <v/>
      </c>
      <c r="N60" s="22">
        <f>IF($B60="","",IFERROR(IF($F60="",$M60,MAX($M60,$B$4+$F60)),""))</f>
        <v/>
      </c>
      <c r="O60" s="22">
        <f>IF($B60="","",IFERROR($N60+$J60/1440,""))</f>
        <v/>
      </c>
      <c r="P60" s="43">
        <f>IF($B60="","",IFERROR(MAX(0,($N60-$M60)*1440),0))</f>
        <v/>
      </c>
      <c r="Q60" s="43">
        <f>IF($B60="","",IF($G60="",0,IFERROR(MAX(0,($N60-($B$4+$G60))*1440),0)))</f>
        <v/>
      </c>
      <c r="R60" s="23">
        <f>IF($B60="","",SUM($K$12:K60))</f>
        <v/>
      </c>
      <c r="S60" s="46">
        <f>IF($B60="","",IFERROR($K60/'Settings'!$B$5,0))</f>
        <v/>
      </c>
      <c r="T60" s="47">
        <f>IF($B60="","",IFERROR($S60*'Settings'!$B$4,0))</f>
        <v/>
      </c>
      <c r="U60" s="21">
        <f>IF($B60="","",IF(IFERROR(INDEX('Stop List'!$N$5:$N$104,MATCH($B60,'Stop List'!$A$5:$A$104,0)),"No")&lt;&gt;"Yes","Inactive or missing stop",IF(OR($K60="",$L60=""),"Enter leg miles/time",IF(AND($A60=1,OR($K60&lt;&gt;0,$L60&lt;&gt;0)),"First leg must be zero",IF($Q60&gt;'Settings'!$B$8,"Late alert: "&amp;ROUND($Q60,0)&amp;" min",IF($Q60&gt;0,"Late within threshold","On time"))))))</f>
        <v/>
      </c>
      <c r="V60" s="48" t="n"/>
    </row>
    <row r="61">
      <c r="A61" s="26">
        <f>IF($B61="","",COUNTIF($B$12:$B61,"&lt;&gt;"))</f>
        <v/>
      </c>
      <c r="B61" s="49" t="n"/>
      <c r="C61" s="26">
        <f>IF($B61="","",IFERROR(INDEX('Stop List'!$B$5:$B$104,MATCH($B61,'Stop List'!$A$5:$A$104,0)),"Stop ID not found"))</f>
        <v/>
      </c>
      <c r="D61" s="4">
        <f>IF($B61="","",IFERROR(INDEX('Stop List'!$G$5:$G$104,MATCH($B61,'Stop List'!$A$5:$A$104,0)),""))</f>
        <v/>
      </c>
      <c r="E61" s="26">
        <f>IF($B61="","",IFERROR(INDEX('Stop List'!$H$5:$H$104,MATCH($B61,'Stop List'!$A$5:$A$104,0)),""))</f>
        <v/>
      </c>
      <c r="F61" s="50">
        <f>IF($B61="","",IF(COUNTIFS('Stop List'!$A$5:$A$104,$B61,'Stop List'!$I$5:$I$104,"&lt;&gt;")=0,"",IFERROR(INDEX('Stop List'!$I$5:$I$104,MATCH($B61,'Stop List'!$A$5:$A$104,0)),"")))</f>
        <v/>
      </c>
      <c r="G61" s="50">
        <f>IF($B61="","",IF(COUNTIFS('Stop List'!$A$5:$A$104,$B61,'Stop List'!$J$5:$J$104,"&lt;&gt;")=0,"",IFERROR(INDEX('Stop List'!$J$5:$J$104,MATCH($B61,'Stop List'!$A$5:$A$104,0)),"")))</f>
        <v/>
      </c>
      <c r="H61" s="51">
        <f>IF($B61="","",IFERROR(INDEX('Stop List'!$K$5:$K$104,MATCH($B61,'Stop List'!$A$5:$A$104,0)),0))</f>
        <v/>
      </c>
      <c r="I61" s="52" t="n"/>
      <c r="J61" s="51">
        <f>IF($B61="","",IF($I61="",$H61,$I61))</f>
        <v/>
      </c>
      <c r="K61" s="53" t="n"/>
      <c r="L61" s="52" t="n"/>
      <c r="M61" s="27">
        <f>IF($B61="","",IF($A61=1,$B$4+$B$5,IFERROR(LOOKUP(2,1/($B$12:B60&lt;&gt;""),$O$12:O60)+$L61/1440,"")))</f>
        <v/>
      </c>
      <c r="N61" s="27">
        <f>IF($B61="","",IFERROR(IF($F61="",$M61,MAX($M61,$B$4+$F61)),""))</f>
        <v/>
      </c>
      <c r="O61" s="27">
        <f>IF($B61="","",IFERROR($N61+$J61/1440,""))</f>
        <v/>
      </c>
      <c r="P61" s="51">
        <f>IF($B61="","",IFERROR(MAX(0,($N61-$M61)*1440),0))</f>
        <v/>
      </c>
      <c r="Q61" s="51">
        <f>IF($B61="","",IF($G61="",0,IFERROR(MAX(0,($N61-($B$4+$G61))*1440),0)))</f>
        <v/>
      </c>
      <c r="R61" s="28">
        <f>IF($B61="","",SUM($K$12:K61))</f>
        <v/>
      </c>
      <c r="S61" s="54">
        <f>IF($B61="","",IFERROR($K61/'Settings'!$B$5,0))</f>
        <v/>
      </c>
      <c r="T61" s="55">
        <f>IF($B61="","",IFERROR($S61*'Settings'!$B$4,0))</f>
        <v/>
      </c>
      <c r="U61" s="4">
        <f>IF($B61="","",IF(IFERROR(INDEX('Stop List'!$N$5:$N$104,MATCH($B61,'Stop List'!$A$5:$A$104,0)),"No")&lt;&gt;"Yes","Inactive or missing stop",IF(OR($K61="",$L61=""),"Enter leg miles/time",IF(AND($A61=1,OR($K61&lt;&gt;0,$L61&lt;&gt;0)),"First leg must be zero",IF($Q61&gt;'Settings'!$B$8,"Late alert: "&amp;ROUND($Q61,0)&amp;" min",IF($Q61&gt;0,"Late within threshold","On time"))))))</f>
        <v/>
      </c>
      <c r="V61" s="35" t="n"/>
    </row>
    <row r="62">
      <c r="A62" s="20">
        <f>IF($B62="","",COUNTIF($B$12:$B62,"&lt;&gt;"))</f>
        <v/>
      </c>
      <c r="B62" s="41" t="n"/>
      <c r="C62" s="20">
        <f>IF($B62="","",IFERROR(INDEX('Stop List'!$B$5:$B$104,MATCH($B62,'Stop List'!$A$5:$A$104,0)),"Stop ID not found"))</f>
        <v/>
      </c>
      <c r="D62" s="21">
        <f>IF($B62="","",IFERROR(INDEX('Stop List'!$G$5:$G$104,MATCH($B62,'Stop List'!$A$5:$A$104,0)),""))</f>
        <v/>
      </c>
      <c r="E62" s="20">
        <f>IF($B62="","",IFERROR(INDEX('Stop List'!$H$5:$H$104,MATCH($B62,'Stop List'!$A$5:$A$104,0)),""))</f>
        <v/>
      </c>
      <c r="F62" s="42">
        <f>IF($B62="","",IF(COUNTIFS('Stop List'!$A$5:$A$104,$B62,'Stop List'!$I$5:$I$104,"&lt;&gt;")=0,"",IFERROR(INDEX('Stop List'!$I$5:$I$104,MATCH($B62,'Stop List'!$A$5:$A$104,0)),"")))</f>
        <v/>
      </c>
      <c r="G62" s="42">
        <f>IF($B62="","",IF(COUNTIFS('Stop List'!$A$5:$A$104,$B62,'Stop List'!$J$5:$J$104,"&lt;&gt;")=0,"",IFERROR(INDEX('Stop List'!$J$5:$J$104,MATCH($B62,'Stop List'!$A$5:$A$104,0)),"")))</f>
        <v/>
      </c>
      <c r="H62" s="43">
        <f>IF($B62="","",IFERROR(INDEX('Stop List'!$K$5:$K$104,MATCH($B62,'Stop List'!$A$5:$A$104,0)),0))</f>
        <v/>
      </c>
      <c r="I62" s="44" t="n"/>
      <c r="J62" s="43">
        <f>IF($B62="","",IF($I62="",$H62,$I62))</f>
        <v/>
      </c>
      <c r="K62" s="45" t="n"/>
      <c r="L62" s="44" t="n"/>
      <c r="M62" s="22">
        <f>IF($B62="","",IF($A62=1,$B$4+$B$5,IFERROR(LOOKUP(2,1/($B$12:B61&lt;&gt;""),$O$12:O61)+$L62/1440,"")))</f>
        <v/>
      </c>
      <c r="N62" s="22">
        <f>IF($B62="","",IFERROR(IF($F62="",$M62,MAX($M62,$B$4+$F62)),""))</f>
        <v/>
      </c>
      <c r="O62" s="22">
        <f>IF($B62="","",IFERROR($N62+$J62/1440,""))</f>
        <v/>
      </c>
      <c r="P62" s="43">
        <f>IF($B62="","",IFERROR(MAX(0,($N62-$M62)*1440),0))</f>
        <v/>
      </c>
      <c r="Q62" s="43">
        <f>IF($B62="","",IF($G62="",0,IFERROR(MAX(0,($N62-($B$4+$G62))*1440),0)))</f>
        <v/>
      </c>
      <c r="R62" s="23">
        <f>IF($B62="","",SUM($K$12:K62))</f>
        <v/>
      </c>
      <c r="S62" s="46">
        <f>IF($B62="","",IFERROR($K62/'Settings'!$B$5,0))</f>
        <v/>
      </c>
      <c r="T62" s="47">
        <f>IF($B62="","",IFERROR($S62*'Settings'!$B$4,0))</f>
        <v/>
      </c>
      <c r="U62" s="21">
        <f>IF($B62="","",IF(IFERROR(INDEX('Stop List'!$N$5:$N$104,MATCH($B62,'Stop List'!$A$5:$A$104,0)),"No")&lt;&gt;"Yes","Inactive or missing stop",IF(OR($K62="",$L62=""),"Enter leg miles/time",IF(AND($A62=1,OR($K62&lt;&gt;0,$L62&lt;&gt;0)),"First leg must be zero",IF($Q62&gt;'Settings'!$B$8,"Late alert: "&amp;ROUND($Q62,0)&amp;" min",IF($Q62&gt;0,"Late within threshold","On time"))))))</f>
        <v/>
      </c>
      <c r="V62" s="48" t="n"/>
    </row>
    <row r="63">
      <c r="A63" s="26">
        <f>IF($B63="","",COUNTIF($B$12:$B63,"&lt;&gt;"))</f>
        <v/>
      </c>
      <c r="B63" s="49" t="n"/>
      <c r="C63" s="26">
        <f>IF($B63="","",IFERROR(INDEX('Stop List'!$B$5:$B$104,MATCH($B63,'Stop List'!$A$5:$A$104,0)),"Stop ID not found"))</f>
        <v/>
      </c>
      <c r="D63" s="4">
        <f>IF($B63="","",IFERROR(INDEX('Stop List'!$G$5:$G$104,MATCH($B63,'Stop List'!$A$5:$A$104,0)),""))</f>
        <v/>
      </c>
      <c r="E63" s="26">
        <f>IF($B63="","",IFERROR(INDEX('Stop List'!$H$5:$H$104,MATCH($B63,'Stop List'!$A$5:$A$104,0)),""))</f>
        <v/>
      </c>
      <c r="F63" s="50">
        <f>IF($B63="","",IF(COUNTIFS('Stop List'!$A$5:$A$104,$B63,'Stop List'!$I$5:$I$104,"&lt;&gt;")=0,"",IFERROR(INDEX('Stop List'!$I$5:$I$104,MATCH($B63,'Stop List'!$A$5:$A$104,0)),"")))</f>
        <v/>
      </c>
      <c r="G63" s="50">
        <f>IF($B63="","",IF(COUNTIFS('Stop List'!$A$5:$A$104,$B63,'Stop List'!$J$5:$J$104,"&lt;&gt;")=0,"",IFERROR(INDEX('Stop List'!$J$5:$J$104,MATCH($B63,'Stop List'!$A$5:$A$104,0)),"")))</f>
        <v/>
      </c>
      <c r="H63" s="51">
        <f>IF($B63="","",IFERROR(INDEX('Stop List'!$K$5:$K$104,MATCH($B63,'Stop List'!$A$5:$A$104,0)),0))</f>
        <v/>
      </c>
      <c r="I63" s="52" t="n"/>
      <c r="J63" s="51">
        <f>IF($B63="","",IF($I63="",$H63,$I63))</f>
        <v/>
      </c>
      <c r="K63" s="53" t="n"/>
      <c r="L63" s="52" t="n"/>
      <c r="M63" s="27">
        <f>IF($B63="","",IF($A63=1,$B$4+$B$5,IFERROR(LOOKUP(2,1/($B$12:B62&lt;&gt;""),$O$12:O62)+$L63/1440,"")))</f>
        <v/>
      </c>
      <c r="N63" s="27">
        <f>IF($B63="","",IFERROR(IF($F63="",$M63,MAX($M63,$B$4+$F63)),""))</f>
        <v/>
      </c>
      <c r="O63" s="27">
        <f>IF($B63="","",IFERROR($N63+$J63/1440,""))</f>
        <v/>
      </c>
      <c r="P63" s="51">
        <f>IF($B63="","",IFERROR(MAX(0,($N63-$M63)*1440),0))</f>
        <v/>
      </c>
      <c r="Q63" s="51">
        <f>IF($B63="","",IF($G63="",0,IFERROR(MAX(0,($N63-($B$4+$G63))*1440),0)))</f>
        <v/>
      </c>
      <c r="R63" s="28">
        <f>IF($B63="","",SUM($K$12:K63))</f>
        <v/>
      </c>
      <c r="S63" s="54">
        <f>IF($B63="","",IFERROR($K63/'Settings'!$B$5,0))</f>
        <v/>
      </c>
      <c r="T63" s="55">
        <f>IF($B63="","",IFERROR($S63*'Settings'!$B$4,0))</f>
        <v/>
      </c>
      <c r="U63" s="4">
        <f>IF($B63="","",IF(IFERROR(INDEX('Stop List'!$N$5:$N$104,MATCH($B63,'Stop List'!$A$5:$A$104,0)),"No")&lt;&gt;"Yes","Inactive or missing stop",IF(OR($K63="",$L63=""),"Enter leg miles/time",IF(AND($A63=1,OR($K63&lt;&gt;0,$L63&lt;&gt;0)),"First leg must be zero",IF($Q63&gt;'Settings'!$B$8,"Late alert: "&amp;ROUND($Q63,0)&amp;" min",IF($Q63&gt;0,"Late within threshold","On time"))))))</f>
        <v/>
      </c>
      <c r="V63" s="35" t="n"/>
    </row>
    <row r="64">
      <c r="A64" s="20">
        <f>IF($B64="","",COUNTIF($B$12:$B64,"&lt;&gt;"))</f>
        <v/>
      </c>
      <c r="B64" s="41" t="n"/>
      <c r="C64" s="20">
        <f>IF($B64="","",IFERROR(INDEX('Stop List'!$B$5:$B$104,MATCH($B64,'Stop List'!$A$5:$A$104,0)),"Stop ID not found"))</f>
        <v/>
      </c>
      <c r="D64" s="21">
        <f>IF($B64="","",IFERROR(INDEX('Stop List'!$G$5:$G$104,MATCH($B64,'Stop List'!$A$5:$A$104,0)),""))</f>
        <v/>
      </c>
      <c r="E64" s="20">
        <f>IF($B64="","",IFERROR(INDEX('Stop List'!$H$5:$H$104,MATCH($B64,'Stop List'!$A$5:$A$104,0)),""))</f>
        <v/>
      </c>
      <c r="F64" s="42">
        <f>IF($B64="","",IF(COUNTIFS('Stop List'!$A$5:$A$104,$B64,'Stop List'!$I$5:$I$104,"&lt;&gt;")=0,"",IFERROR(INDEX('Stop List'!$I$5:$I$104,MATCH($B64,'Stop List'!$A$5:$A$104,0)),"")))</f>
        <v/>
      </c>
      <c r="G64" s="42">
        <f>IF($B64="","",IF(COUNTIFS('Stop List'!$A$5:$A$104,$B64,'Stop List'!$J$5:$J$104,"&lt;&gt;")=0,"",IFERROR(INDEX('Stop List'!$J$5:$J$104,MATCH($B64,'Stop List'!$A$5:$A$104,0)),"")))</f>
        <v/>
      </c>
      <c r="H64" s="43">
        <f>IF($B64="","",IFERROR(INDEX('Stop List'!$K$5:$K$104,MATCH($B64,'Stop List'!$A$5:$A$104,0)),0))</f>
        <v/>
      </c>
      <c r="I64" s="44" t="n"/>
      <c r="J64" s="43">
        <f>IF($B64="","",IF($I64="",$H64,$I64))</f>
        <v/>
      </c>
      <c r="K64" s="45" t="n"/>
      <c r="L64" s="44" t="n"/>
      <c r="M64" s="22">
        <f>IF($B64="","",IF($A64=1,$B$4+$B$5,IFERROR(LOOKUP(2,1/($B$12:B63&lt;&gt;""),$O$12:O63)+$L64/1440,"")))</f>
        <v/>
      </c>
      <c r="N64" s="22">
        <f>IF($B64="","",IFERROR(IF($F64="",$M64,MAX($M64,$B$4+$F64)),""))</f>
        <v/>
      </c>
      <c r="O64" s="22">
        <f>IF($B64="","",IFERROR($N64+$J64/1440,""))</f>
        <v/>
      </c>
      <c r="P64" s="43">
        <f>IF($B64="","",IFERROR(MAX(0,($N64-$M64)*1440),0))</f>
        <v/>
      </c>
      <c r="Q64" s="43">
        <f>IF($B64="","",IF($G64="",0,IFERROR(MAX(0,($N64-($B$4+$G64))*1440),0)))</f>
        <v/>
      </c>
      <c r="R64" s="23">
        <f>IF($B64="","",SUM($K$12:K64))</f>
        <v/>
      </c>
      <c r="S64" s="46">
        <f>IF($B64="","",IFERROR($K64/'Settings'!$B$5,0))</f>
        <v/>
      </c>
      <c r="T64" s="47">
        <f>IF($B64="","",IFERROR($S64*'Settings'!$B$4,0))</f>
        <v/>
      </c>
      <c r="U64" s="21">
        <f>IF($B64="","",IF(IFERROR(INDEX('Stop List'!$N$5:$N$104,MATCH($B64,'Stop List'!$A$5:$A$104,0)),"No")&lt;&gt;"Yes","Inactive or missing stop",IF(OR($K64="",$L64=""),"Enter leg miles/time",IF(AND($A64=1,OR($K64&lt;&gt;0,$L64&lt;&gt;0)),"First leg must be zero",IF($Q64&gt;'Settings'!$B$8,"Late alert: "&amp;ROUND($Q64,0)&amp;" min",IF($Q64&gt;0,"Late within threshold","On time"))))))</f>
        <v/>
      </c>
      <c r="V64" s="48" t="n"/>
    </row>
    <row r="65">
      <c r="A65" s="26">
        <f>IF($B65="","",COUNTIF($B$12:$B65,"&lt;&gt;"))</f>
        <v/>
      </c>
      <c r="B65" s="49" t="n"/>
      <c r="C65" s="26">
        <f>IF($B65="","",IFERROR(INDEX('Stop List'!$B$5:$B$104,MATCH($B65,'Stop List'!$A$5:$A$104,0)),"Stop ID not found"))</f>
        <v/>
      </c>
      <c r="D65" s="4">
        <f>IF($B65="","",IFERROR(INDEX('Stop List'!$G$5:$G$104,MATCH($B65,'Stop List'!$A$5:$A$104,0)),""))</f>
        <v/>
      </c>
      <c r="E65" s="26">
        <f>IF($B65="","",IFERROR(INDEX('Stop List'!$H$5:$H$104,MATCH($B65,'Stop List'!$A$5:$A$104,0)),""))</f>
        <v/>
      </c>
      <c r="F65" s="50">
        <f>IF($B65="","",IF(COUNTIFS('Stop List'!$A$5:$A$104,$B65,'Stop List'!$I$5:$I$104,"&lt;&gt;")=0,"",IFERROR(INDEX('Stop List'!$I$5:$I$104,MATCH($B65,'Stop List'!$A$5:$A$104,0)),"")))</f>
        <v/>
      </c>
      <c r="G65" s="50">
        <f>IF($B65="","",IF(COUNTIFS('Stop List'!$A$5:$A$104,$B65,'Stop List'!$J$5:$J$104,"&lt;&gt;")=0,"",IFERROR(INDEX('Stop List'!$J$5:$J$104,MATCH($B65,'Stop List'!$A$5:$A$104,0)),"")))</f>
        <v/>
      </c>
      <c r="H65" s="51">
        <f>IF($B65="","",IFERROR(INDEX('Stop List'!$K$5:$K$104,MATCH($B65,'Stop List'!$A$5:$A$104,0)),0))</f>
        <v/>
      </c>
      <c r="I65" s="52" t="n"/>
      <c r="J65" s="51">
        <f>IF($B65="","",IF($I65="",$H65,$I65))</f>
        <v/>
      </c>
      <c r="K65" s="53" t="n"/>
      <c r="L65" s="52" t="n"/>
      <c r="M65" s="27">
        <f>IF($B65="","",IF($A65=1,$B$4+$B$5,IFERROR(LOOKUP(2,1/($B$12:B64&lt;&gt;""),$O$12:O64)+$L65/1440,"")))</f>
        <v/>
      </c>
      <c r="N65" s="27">
        <f>IF($B65="","",IFERROR(IF($F65="",$M65,MAX($M65,$B$4+$F65)),""))</f>
        <v/>
      </c>
      <c r="O65" s="27">
        <f>IF($B65="","",IFERROR($N65+$J65/1440,""))</f>
        <v/>
      </c>
      <c r="P65" s="51">
        <f>IF($B65="","",IFERROR(MAX(0,($N65-$M65)*1440),0))</f>
        <v/>
      </c>
      <c r="Q65" s="51">
        <f>IF($B65="","",IF($G65="",0,IFERROR(MAX(0,($N65-($B$4+$G65))*1440),0)))</f>
        <v/>
      </c>
      <c r="R65" s="28">
        <f>IF($B65="","",SUM($K$12:K65))</f>
        <v/>
      </c>
      <c r="S65" s="54">
        <f>IF($B65="","",IFERROR($K65/'Settings'!$B$5,0))</f>
        <v/>
      </c>
      <c r="T65" s="55">
        <f>IF($B65="","",IFERROR($S65*'Settings'!$B$4,0))</f>
        <v/>
      </c>
      <c r="U65" s="4">
        <f>IF($B65="","",IF(IFERROR(INDEX('Stop List'!$N$5:$N$104,MATCH($B65,'Stop List'!$A$5:$A$104,0)),"No")&lt;&gt;"Yes","Inactive or missing stop",IF(OR($K65="",$L65=""),"Enter leg miles/time",IF(AND($A65=1,OR($K65&lt;&gt;0,$L65&lt;&gt;0)),"First leg must be zero",IF($Q65&gt;'Settings'!$B$8,"Late alert: "&amp;ROUND($Q65,0)&amp;" min",IF($Q65&gt;0,"Late within threshold","On time"))))))</f>
        <v/>
      </c>
      <c r="V65" s="35" t="n"/>
    </row>
    <row r="66">
      <c r="A66" s="20">
        <f>IF($B66="","",COUNTIF($B$12:$B66,"&lt;&gt;"))</f>
        <v/>
      </c>
      <c r="B66" s="41" t="n"/>
      <c r="C66" s="20">
        <f>IF($B66="","",IFERROR(INDEX('Stop List'!$B$5:$B$104,MATCH($B66,'Stop List'!$A$5:$A$104,0)),"Stop ID not found"))</f>
        <v/>
      </c>
      <c r="D66" s="21">
        <f>IF($B66="","",IFERROR(INDEX('Stop List'!$G$5:$G$104,MATCH($B66,'Stop List'!$A$5:$A$104,0)),""))</f>
        <v/>
      </c>
      <c r="E66" s="20">
        <f>IF($B66="","",IFERROR(INDEX('Stop List'!$H$5:$H$104,MATCH($B66,'Stop List'!$A$5:$A$104,0)),""))</f>
        <v/>
      </c>
      <c r="F66" s="42">
        <f>IF($B66="","",IF(COUNTIFS('Stop List'!$A$5:$A$104,$B66,'Stop List'!$I$5:$I$104,"&lt;&gt;")=0,"",IFERROR(INDEX('Stop List'!$I$5:$I$104,MATCH($B66,'Stop List'!$A$5:$A$104,0)),"")))</f>
        <v/>
      </c>
      <c r="G66" s="42">
        <f>IF($B66="","",IF(COUNTIFS('Stop List'!$A$5:$A$104,$B66,'Stop List'!$J$5:$J$104,"&lt;&gt;")=0,"",IFERROR(INDEX('Stop List'!$J$5:$J$104,MATCH($B66,'Stop List'!$A$5:$A$104,0)),"")))</f>
        <v/>
      </c>
      <c r="H66" s="43">
        <f>IF($B66="","",IFERROR(INDEX('Stop List'!$K$5:$K$104,MATCH($B66,'Stop List'!$A$5:$A$104,0)),0))</f>
        <v/>
      </c>
      <c r="I66" s="44" t="n"/>
      <c r="J66" s="43">
        <f>IF($B66="","",IF($I66="",$H66,$I66))</f>
        <v/>
      </c>
      <c r="K66" s="45" t="n"/>
      <c r="L66" s="44" t="n"/>
      <c r="M66" s="22">
        <f>IF($B66="","",IF($A66=1,$B$4+$B$5,IFERROR(LOOKUP(2,1/($B$12:B65&lt;&gt;""),$O$12:O65)+$L66/1440,"")))</f>
        <v/>
      </c>
      <c r="N66" s="22">
        <f>IF($B66="","",IFERROR(IF($F66="",$M66,MAX($M66,$B$4+$F66)),""))</f>
        <v/>
      </c>
      <c r="O66" s="22">
        <f>IF($B66="","",IFERROR($N66+$J66/1440,""))</f>
        <v/>
      </c>
      <c r="P66" s="43">
        <f>IF($B66="","",IFERROR(MAX(0,($N66-$M66)*1440),0))</f>
        <v/>
      </c>
      <c r="Q66" s="43">
        <f>IF($B66="","",IF($G66="",0,IFERROR(MAX(0,($N66-($B$4+$G66))*1440),0)))</f>
        <v/>
      </c>
      <c r="R66" s="23">
        <f>IF($B66="","",SUM($K$12:K66))</f>
        <v/>
      </c>
      <c r="S66" s="46">
        <f>IF($B66="","",IFERROR($K66/'Settings'!$B$5,0))</f>
        <v/>
      </c>
      <c r="T66" s="47">
        <f>IF($B66="","",IFERROR($S66*'Settings'!$B$4,0))</f>
        <v/>
      </c>
      <c r="U66" s="21">
        <f>IF($B66="","",IF(IFERROR(INDEX('Stop List'!$N$5:$N$104,MATCH($B66,'Stop List'!$A$5:$A$104,0)),"No")&lt;&gt;"Yes","Inactive or missing stop",IF(OR($K66="",$L66=""),"Enter leg miles/time",IF(AND($A66=1,OR($K66&lt;&gt;0,$L66&lt;&gt;0)),"First leg must be zero",IF($Q66&gt;'Settings'!$B$8,"Late alert: "&amp;ROUND($Q66,0)&amp;" min",IF($Q66&gt;0,"Late within threshold","On time"))))))</f>
        <v/>
      </c>
      <c r="V66" s="48" t="n"/>
    </row>
    <row r="67">
      <c r="A67" s="26">
        <f>IF($B67="","",COUNTIF($B$12:$B67,"&lt;&gt;"))</f>
        <v/>
      </c>
      <c r="B67" s="49" t="n"/>
      <c r="C67" s="26">
        <f>IF($B67="","",IFERROR(INDEX('Stop List'!$B$5:$B$104,MATCH($B67,'Stop List'!$A$5:$A$104,0)),"Stop ID not found"))</f>
        <v/>
      </c>
      <c r="D67" s="4">
        <f>IF($B67="","",IFERROR(INDEX('Stop List'!$G$5:$G$104,MATCH($B67,'Stop List'!$A$5:$A$104,0)),""))</f>
        <v/>
      </c>
      <c r="E67" s="26">
        <f>IF($B67="","",IFERROR(INDEX('Stop List'!$H$5:$H$104,MATCH($B67,'Stop List'!$A$5:$A$104,0)),""))</f>
        <v/>
      </c>
      <c r="F67" s="50">
        <f>IF($B67="","",IF(COUNTIFS('Stop List'!$A$5:$A$104,$B67,'Stop List'!$I$5:$I$104,"&lt;&gt;")=0,"",IFERROR(INDEX('Stop List'!$I$5:$I$104,MATCH($B67,'Stop List'!$A$5:$A$104,0)),"")))</f>
        <v/>
      </c>
      <c r="G67" s="50">
        <f>IF($B67="","",IF(COUNTIFS('Stop List'!$A$5:$A$104,$B67,'Stop List'!$J$5:$J$104,"&lt;&gt;")=0,"",IFERROR(INDEX('Stop List'!$J$5:$J$104,MATCH($B67,'Stop List'!$A$5:$A$104,0)),"")))</f>
        <v/>
      </c>
      <c r="H67" s="51">
        <f>IF($B67="","",IFERROR(INDEX('Stop List'!$K$5:$K$104,MATCH($B67,'Stop List'!$A$5:$A$104,0)),0))</f>
        <v/>
      </c>
      <c r="I67" s="52" t="n"/>
      <c r="J67" s="51">
        <f>IF($B67="","",IF($I67="",$H67,$I67))</f>
        <v/>
      </c>
      <c r="K67" s="53" t="n"/>
      <c r="L67" s="52" t="n"/>
      <c r="M67" s="27">
        <f>IF($B67="","",IF($A67=1,$B$4+$B$5,IFERROR(LOOKUP(2,1/($B$12:B66&lt;&gt;""),$O$12:O66)+$L67/1440,"")))</f>
        <v/>
      </c>
      <c r="N67" s="27">
        <f>IF($B67="","",IFERROR(IF($F67="",$M67,MAX($M67,$B$4+$F67)),""))</f>
        <v/>
      </c>
      <c r="O67" s="27">
        <f>IF($B67="","",IFERROR($N67+$J67/1440,""))</f>
        <v/>
      </c>
      <c r="P67" s="51">
        <f>IF($B67="","",IFERROR(MAX(0,($N67-$M67)*1440),0))</f>
        <v/>
      </c>
      <c r="Q67" s="51">
        <f>IF($B67="","",IF($G67="",0,IFERROR(MAX(0,($N67-($B$4+$G67))*1440),0)))</f>
        <v/>
      </c>
      <c r="R67" s="28">
        <f>IF($B67="","",SUM($K$12:K67))</f>
        <v/>
      </c>
      <c r="S67" s="54">
        <f>IF($B67="","",IFERROR($K67/'Settings'!$B$5,0))</f>
        <v/>
      </c>
      <c r="T67" s="55">
        <f>IF($B67="","",IFERROR($S67*'Settings'!$B$4,0))</f>
        <v/>
      </c>
      <c r="U67" s="4">
        <f>IF($B67="","",IF(IFERROR(INDEX('Stop List'!$N$5:$N$104,MATCH($B67,'Stop List'!$A$5:$A$104,0)),"No")&lt;&gt;"Yes","Inactive or missing stop",IF(OR($K67="",$L67=""),"Enter leg miles/time",IF(AND($A67=1,OR($K67&lt;&gt;0,$L67&lt;&gt;0)),"First leg must be zero",IF($Q67&gt;'Settings'!$B$8,"Late alert: "&amp;ROUND($Q67,0)&amp;" min",IF($Q67&gt;0,"Late within threshold","On time"))))))</f>
        <v/>
      </c>
      <c r="V67" s="35" t="n"/>
    </row>
    <row r="68">
      <c r="A68" s="20">
        <f>IF($B68="","",COUNTIF($B$12:$B68,"&lt;&gt;"))</f>
        <v/>
      </c>
      <c r="B68" s="41" t="n"/>
      <c r="C68" s="20">
        <f>IF($B68="","",IFERROR(INDEX('Stop List'!$B$5:$B$104,MATCH($B68,'Stop List'!$A$5:$A$104,0)),"Stop ID not found"))</f>
        <v/>
      </c>
      <c r="D68" s="21">
        <f>IF($B68="","",IFERROR(INDEX('Stop List'!$G$5:$G$104,MATCH($B68,'Stop List'!$A$5:$A$104,0)),""))</f>
        <v/>
      </c>
      <c r="E68" s="20">
        <f>IF($B68="","",IFERROR(INDEX('Stop List'!$H$5:$H$104,MATCH($B68,'Stop List'!$A$5:$A$104,0)),""))</f>
        <v/>
      </c>
      <c r="F68" s="42">
        <f>IF($B68="","",IF(COUNTIFS('Stop List'!$A$5:$A$104,$B68,'Stop List'!$I$5:$I$104,"&lt;&gt;")=0,"",IFERROR(INDEX('Stop List'!$I$5:$I$104,MATCH($B68,'Stop List'!$A$5:$A$104,0)),"")))</f>
        <v/>
      </c>
      <c r="G68" s="42">
        <f>IF($B68="","",IF(COUNTIFS('Stop List'!$A$5:$A$104,$B68,'Stop List'!$J$5:$J$104,"&lt;&gt;")=0,"",IFERROR(INDEX('Stop List'!$J$5:$J$104,MATCH($B68,'Stop List'!$A$5:$A$104,0)),"")))</f>
        <v/>
      </c>
      <c r="H68" s="43">
        <f>IF($B68="","",IFERROR(INDEX('Stop List'!$K$5:$K$104,MATCH($B68,'Stop List'!$A$5:$A$104,0)),0))</f>
        <v/>
      </c>
      <c r="I68" s="44" t="n"/>
      <c r="J68" s="43">
        <f>IF($B68="","",IF($I68="",$H68,$I68))</f>
        <v/>
      </c>
      <c r="K68" s="45" t="n"/>
      <c r="L68" s="44" t="n"/>
      <c r="M68" s="22">
        <f>IF($B68="","",IF($A68=1,$B$4+$B$5,IFERROR(LOOKUP(2,1/($B$12:B67&lt;&gt;""),$O$12:O67)+$L68/1440,"")))</f>
        <v/>
      </c>
      <c r="N68" s="22">
        <f>IF($B68="","",IFERROR(IF($F68="",$M68,MAX($M68,$B$4+$F68)),""))</f>
        <v/>
      </c>
      <c r="O68" s="22">
        <f>IF($B68="","",IFERROR($N68+$J68/1440,""))</f>
        <v/>
      </c>
      <c r="P68" s="43">
        <f>IF($B68="","",IFERROR(MAX(0,($N68-$M68)*1440),0))</f>
        <v/>
      </c>
      <c r="Q68" s="43">
        <f>IF($B68="","",IF($G68="",0,IFERROR(MAX(0,($N68-($B$4+$G68))*1440),0)))</f>
        <v/>
      </c>
      <c r="R68" s="23">
        <f>IF($B68="","",SUM($K$12:K68))</f>
        <v/>
      </c>
      <c r="S68" s="46">
        <f>IF($B68="","",IFERROR($K68/'Settings'!$B$5,0))</f>
        <v/>
      </c>
      <c r="T68" s="47">
        <f>IF($B68="","",IFERROR($S68*'Settings'!$B$4,0))</f>
        <v/>
      </c>
      <c r="U68" s="21">
        <f>IF($B68="","",IF(IFERROR(INDEX('Stop List'!$N$5:$N$104,MATCH($B68,'Stop List'!$A$5:$A$104,0)),"No")&lt;&gt;"Yes","Inactive or missing stop",IF(OR($K68="",$L68=""),"Enter leg miles/time",IF(AND($A68=1,OR($K68&lt;&gt;0,$L68&lt;&gt;0)),"First leg must be zero",IF($Q68&gt;'Settings'!$B$8,"Late alert: "&amp;ROUND($Q68,0)&amp;" min",IF($Q68&gt;0,"Late within threshold","On time"))))))</f>
        <v/>
      </c>
      <c r="V68" s="48" t="n"/>
    </row>
    <row r="69">
      <c r="A69" s="26">
        <f>IF($B69="","",COUNTIF($B$12:$B69,"&lt;&gt;"))</f>
        <v/>
      </c>
      <c r="B69" s="49" t="n"/>
      <c r="C69" s="26">
        <f>IF($B69="","",IFERROR(INDEX('Stop List'!$B$5:$B$104,MATCH($B69,'Stop List'!$A$5:$A$104,0)),"Stop ID not found"))</f>
        <v/>
      </c>
      <c r="D69" s="4">
        <f>IF($B69="","",IFERROR(INDEX('Stop List'!$G$5:$G$104,MATCH($B69,'Stop List'!$A$5:$A$104,0)),""))</f>
        <v/>
      </c>
      <c r="E69" s="26">
        <f>IF($B69="","",IFERROR(INDEX('Stop List'!$H$5:$H$104,MATCH($B69,'Stop List'!$A$5:$A$104,0)),""))</f>
        <v/>
      </c>
      <c r="F69" s="50">
        <f>IF($B69="","",IF(COUNTIFS('Stop List'!$A$5:$A$104,$B69,'Stop List'!$I$5:$I$104,"&lt;&gt;")=0,"",IFERROR(INDEX('Stop List'!$I$5:$I$104,MATCH($B69,'Stop List'!$A$5:$A$104,0)),"")))</f>
        <v/>
      </c>
      <c r="G69" s="50">
        <f>IF($B69="","",IF(COUNTIFS('Stop List'!$A$5:$A$104,$B69,'Stop List'!$J$5:$J$104,"&lt;&gt;")=0,"",IFERROR(INDEX('Stop List'!$J$5:$J$104,MATCH($B69,'Stop List'!$A$5:$A$104,0)),"")))</f>
        <v/>
      </c>
      <c r="H69" s="51">
        <f>IF($B69="","",IFERROR(INDEX('Stop List'!$K$5:$K$104,MATCH($B69,'Stop List'!$A$5:$A$104,0)),0))</f>
        <v/>
      </c>
      <c r="I69" s="52" t="n"/>
      <c r="J69" s="51">
        <f>IF($B69="","",IF($I69="",$H69,$I69))</f>
        <v/>
      </c>
      <c r="K69" s="53" t="n"/>
      <c r="L69" s="52" t="n"/>
      <c r="M69" s="27">
        <f>IF($B69="","",IF($A69=1,$B$4+$B$5,IFERROR(LOOKUP(2,1/($B$12:B68&lt;&gt;""),$O$12:O68)+$L69/1440,"")))</f>
        <v/>
      </c>
      <c r="N69" s="27">
        <f>IF($B69="","",IFERROR(IF($F69="",$M69,MAX($M69,$B$4+$F69)),""))</f>
        <v/>
      </c>
      <c r="O69" s="27">
        <f>IF($B69="","",IFERROR($N69+$J69/1440,""))</f>
        <v/>
      </c>
      <c r="P69" s="51">
        <f>IF($B69="","",IFERROR(MAX(0,($N69-$M69)*1440),0))</f>
        <v/>
      </c>
      <c r="Q69" s="51">
        <f>IF($B69="","",IF($G69="",0,IFERROR(MAX(0,($N69-($B$4+$G69))*1440),0)))</f>
        <v/>
      </c>
      <c r="R69" s="28">
        <f>IF($B69="","",SUM($K$12:K69))</f>
        <v/>
      </c>
      <c r="S69" s="54">
        <f>IF($B69="","",IFERROR($K69/'Settings'!$B$5,0))</f>
        <v/>
      </c>
      <c r="T69" s="55">
        <f>IF($B69="","",IFERROR($S69*'Settings'!$B$4,0))</f>
        <v/>
      </c>
      <c r="U69" s="4">
        <f>IF($B69="","",IF(IFERROR(INDEX('Stop List'!$N$5:$N$104,MATCH($B69,'Stop List'!$A$5:$A$104,0)),"No")&lt;&gt;"Yes","Inactive or missing stop",IF(OR($K69="",$L69=""),"Enter leg miles/time",IF(AND($A69=1,OR($K69&lt;&gt;0,$L69&lt;&gt;0)),"First leg must be zero",IF($Q69&gt;'Settings'!$B$8,"Late alert: "&amp;ROUND($Q69,0)&amp;" min",IF($Q69&gt;0,"Late within threshold","On time"))))))</f>
        <v/>
      </c>
      <c r="V69" s="35" t="n"/>
    </row>
    <row r="70">
      <c r="A70" s="20">
        <f>IF($B70="","",COUNTIF($B$12:$B70,"&lt;&gt;"))</f>
        <v/>
      </c>
      <c r="B70" s="41" t="n"/>
      <c r="C70" s="20">
        <f>IF($B70="","",IFERROR(INDEX('Stop List'!$B$5:$B$104,MATCH($B70,'Stop List'!$A$5:$A$104,0)),"Stop ID not found"))</f>
        <v/>
      </c>
      <c r="D70" s="21">
        <f>IF($B70="","",IFERROR(INDEX('Stop List'!$G$5:$G$104,MATCH($B70,'Stop List'!$A$5:$A$104,0)),""))</f>
        <v/>
      </c>
      <c r="E70" s="20">
        <f>IF($B70="","",IFERROR(INDEX('Stop List'!$H$5:$H$104,MATCH($B70,'Stop List'!$A$5:$A$104,0)),""))</f>
        <v/>
      </c>
      <c r="F70" s="42">
        <f>IF($B70="","",IF(COUNTIFS('Stop List'!$A$5:$A$104,$B70,'Stop List'!$I$5:$I$104,"&lt;&gt;")=0,"",IFERROR(INDEX('Stop List'!$I$5:$I$104,MATCH($B70,'Stop List'!$A$5:$A$104,0)),"")))</f>
        <v/>
      </c>
      <c r="G70" s="42">
        <f>IF($B70="","",IF(COUNTIFS('Stop List'!$A$5:$A$104,$B70,'Stop List'!$J$5:$J$104,"&lt;&gt;")=0,"",IFERROR(INDEX('Stop List'!$J$5:$J$104,MATCH($B70,'Stop List'!$A$5:$A$104,0)),"")))</f>
        <v/>
      </c>
      <c r="H70" s="43">
        <f>IF($B70="","",IFERROR(INDEX('Stop List'!$K$5:$K$104,MATCH($B70,'Stop List'!$A$5:$A$104,0)),0))</f>
        <v/>
      </c>
      <c r="I70" s="44" t="n"/>
      <c r="J70" s="43">
        <f>IF($B70="","",IF($I70="",$H70,$I70))</f>
        <v/>
      </c>
      <c r="K70" s="45" t="n"/>
      <c r="L70" s="44" t="n"/>
      <c r="M70" s="22">
        <f>IF($B70="","",IF($A70=1,$B$4+$B$5,IFERROR(LOOKUP(2,1/($B$12:B69&lt;&gt;""),$O$12:O69)+$L70/1440,"")))</f>
        <v/>
      </c>
      <c r="N70" s="22">
        <f>IF($B70="","",IFERROR(IF($F70="",$M70,MAX($M70,$B$4+$F70)),""))</f>
        <v/>
      </c>
      <c r="O70" s="22">
        <f>IF($B70="","",IFERROR($N70+$J70/1440,""))</f>
        <v/>
      </c>
      <c r="P70" s="43">
        <f>IF($B70="","",IFERROR(MAX(0,($N70-$M70)*1440),0))</f>
        <v/>
      </c>
      <c r="Q70" s="43">
        <f>IF($B70="","",IF($G70="",0,IFERROR(MAX(0,($N70-($B$4+$G70))*1440),0)))</f>
        <v/>
      </c>
      <c r="R70" s="23">
        <f>IF($B70="","",SUM($K$12:K70))</f>
        <v/>
      </c>
      <c r="S70" s="46">
        <f>IF($B70="","",IFERROR($K70/'Settings'!$B$5,0))</f>
        <v/>
      </c>
      <c r="T70" s="47">
        <f>IF($B70="","",IFERROR($S70*'Settings'!$B$4,0))</f>
        <v/>
      </c>
      <c r="U70" s="21">
        <f>IF($B70="","",IF(IFERROR(INDEX('Stop List'!$N$5:$N$104,MATCH($B70,'Stop List'!$A$5:$A$104,0)),"No")&lt;&gt;"Yes","Inactive or missing stop",IF(OR($K70="",$L70=""),"Enter leg miles/time",IF(AND($A70=1,OR($K70&lt;&gt;0,$L70&lt;&gt;0)),"First leg must be zero",IF($Q70&gt;'Settings'!$B$8,"Late alert: "&amp;ROUND($Q70,0)&amp;" min",IF($Q70&gt;0,"Late within threshold","On time"))))))</f>
        <v/>
      </c>
      <c r="V70" s="48" t="n"/>
    </row>
    <row r="71">
      <c r="A71" s="26">
        <f>IF($B71="","",COUNTIF($B$12:$B71,"&lt;&gt;"))</f>
        <v/>
      </c>
      <c r="B71" s="49" t="n"/>
      <c r="C71" s="26">
        <f>IF($B71="","",IFERROR(INDEX('Stop List'!$B$5:$B$104,MATCH($B71,'Stop List'!$A$5:$A$104,0)),"Stop ID not found"))</f>
        <v/>
      </c>
      <c r="D71" s="4">
        <f>IF($B71="","",IFERROR(INDEX('Stop List'!$G$5:$G$104,MATCH($B71,'Stop List'!$A$5:$A$104,0)),""))</f>
        <v/>
      </c>
      <c r="E71" s="26">
        <f>IF($B71="","",IFERROR(INDEX('Stop List'!$H$5:$H$104,MATCH($B71,'Stop List'!$A$5:$A$104,0)),""))</f>
        <v/>
      </c>
      <c r="F71" s="50">
        <f>IF($B71="","",IF(COUNTIFS('Stop List'!$A$5:$A$104,$B71,'Stop List'!$I$5:$I$104,"&lt;&gt;")=0,"",IFERROR(INDEX('Stop List'!$I$5:$I$104,MATCH($B71,'Stop List'!$A$5:$A$104,0)),"")))</f>
        <v/>
      </c>
      <c r="G71" s="50">
        <f>IF($B71="","",IF(COUNTIFS('Stop List'!$A$5:$A$104,$B71,'Stop List'!$J$5:$J$104,"&lt;&gt;")=0,"",IFERROR(INDEX('Stop List'!$J$5:$J$104,MATCH($B71,'Stop List'!$A$5:$A$104,0)),"")))</f>
        <v/>
      </c>
      <c r="H71" s="51">
        <f>IF($B71="","",IFERROR(INDEX('Stop List'!$K$5:$K$104,MATCH($B71,'Stop List'!$A$5:$A$104,0)),0))</f>
        <v/>
      </c>
      <c r="I71" s="52" t="n"/>
      <c r="J71" s="51">
        <f>IF($B71="","",IF($I71="",$H71,$I71))</f>
        <v/>
      </c>
      <c r="K71" s="53" t="n"/>
      <c r="L71" s="52" t="n"/>
      <c r="M71" s="27">
        <f>IF($B71="","",IF($A71=1,$B$4+$B$5,IFERROR(LOOKUP(2,1/($B$12:B70&lt;&gt;""),$O$12:O70)+$L71/1440,"")))</f>
        <v/>
      </c>
      <c r="N71" s="27">
        <f>IF($B71="","",IFERROR(IF($F71="",$M71,MAX($M71,$B$4+$F71)),""))</f>
        <v/>
      </c>
      <c r="O71" s="27">
        <f>IF($B71="","",IFERROR($N71+$J71/1440,""))</f>
        <v/>
      </c>
      <c r="P71" s="51">
        <f>IF($B71="","",IFERROR(MAX(0,($N71-$M71)*1440),0))</f>
        <v/>
      </c>
      <c r="Q71" s="51">
        <f>IF($B71="","",IF($G71="",0,IFERROR(MAX(0,($N71-($B$4+$G71))*1440),0)))</f>
        <v/>
      </c>
      <c r="R71" s="28">
        <f>IF($B71="","",SUM($K$12:K71))</f>
        <v/>
      </c>
      <c r="S71" s="54">
        <f>IF($B71="","",IFERROR($K71/'Settings'!$B$5,0))</f>
        <v/>
      </c>
      <c r="T71" s="55">
        <f>IF($B71="","",IFERROR($S71*'Settings'!$B$4,0))</f>
        <v/>
      </c>
      <c r="U71" s="4">
        <f>IF($B71="","",IF(IFERROR(INDEX('Stop List'!$N$5:$N$104,MATCH($B71,'Stop List'!$A$5:$A$104,0)),"No")&lt;&gt;"Yes","Inactive or missing stop",IF(OR($K71="",$L71=""),"Enter leg miles/time",IF(AND($A71=1,OR($K71&lt;&gt;0,$L71&lt;&gt;0)),"First leg must be zero",IF($Q71&gt;'Settings'!$B$8,"Late alert: "&amp;ROUND($Q71,0)&amp;" min",IF($Q71&gt;0,"Late within threshold","On time"))))))</f>
        <v/>
      </c>
      <c r="V71" s="35" t="n"/>
    </row>
    <row r="72">
      <c r="A72" s="20">
        <f>IF($B72="","",COUNTIF($B$12:$B72,"&lt;&gt;"))</f>
        <v/>
      </c>
      <c r="B72" s="41" t="n"/>
      <c r="C72" s="20">
        <f>IF($B72="","",IFERROR(INDEX('Stop List'!$B$5:$B$104,MATCH($B72,'Stop List'!$A$5:$A$104,0)),"Stop ID not found"))</f>
        <v/>
      </c>
      <c r="D72" s="21">
        <f>IF($B72="","",IFERROR(INDEX('Stop List'!$G$5:$G$104,MATCH($B72,'Stop List'!$A$5:$A$104,0)),""))</f>
        <v/>
      </c>
      <c r="E72" s="20">
        <f>IF($B72="","",IFERROR(INDEX('Stop List'!$H$5:$H$104,MATCH($B72,'Stop List'!$A$5:$A$104,0)),""))</f>
        <v/>
      </c>
      <c r="F72" s="42">
        <f>IF($B72="","",IF(COUNTIFS('Stop List'!$A$5:$A$104,$B72,'Stop List'!$I$5:$I$104,"&lt;&gt;")=0,"",IFERROR(INDEX('Stop List'!$I$5:$I$104,MATCH($B72,'Stop List'!$A$5:$A$104,0)),"")))</f>
        <v/>
      </c>
      <c r="G72" s="42">
        <f>IF($B72="","",IF(COUNTIFS('Stop List'!$A$5:$A$104,$B72,'Stop List'!$J$5:$J$104,"&lt;&gt;")=0,"",IFERROR(INDEX('Stop List'!$J$5:$J$104,MATCH($B72,'Stop List'!$A$5:$A$104,0)),"")))</f>
        <v/>
      </c>
      <c r="H72" s="43">
        <f>IF($B72="","",IFERROR(INDEX('Stop List'!$K$5:$K$104,MATCH($B72,'Stop List'!$A$5:$A$104,0)),0))</f>
        <v/>
      </c>
      <c r="I72" s="44" t="n"/>
      <c r="J72" s="43">
        <f>IF($B72="","",IF($I72="",$H72,$I72))</f>
        <v/>
      </c>
      <c r="K72" s="45" t="n"/>
      <c r="L72" s="44" t="n"/>
      <c r="M72" s="22">
        <f>IF($B72="","",IF($A72=1,$B$4+$B$5,IFERROR(LOOKUP(2,1/($B$12:B71&lt;&gt;""),$O$12:O71)+$L72/1440,"")))</f>
        <v/>
      </c>
      <c r="N72" s="22">
        <f>IF($B72="","",IFERROR(IF($F72="",$M72,MAX($M72,$B$4+$F72)),""))</f>
        <v/>
      </c>
      <c r="O72" s="22">
        <f>IF($B72="","",IFERROR($N72+$J72/1440,""))</f>
        <v/>
      </c>
      <c r="P72" s="43">
        <f>IF($B72="","",IFERROR(MAX(0,($N72-$M72)*1440),0))</f>
        <v/>
      </c>
      <c r="Q72" s="43">
        <f>IF($B72="","",IF($G72="",0,IFERROR(MAX(0,($N72-($B$4+$G72))*1440),0)))</f>
        <v/>
      </c>
      <c r="R72" s="23">
        <f>IF($B72="","",SUM($K$12:K72))</f>
        <v/>
      </c>
      <c r="S72" s="46">
        <f>IF($B72="","",IFERROR($K72/'Settings'!$B$5,0))</f>
        <v/>
      </c>
      <c r="T72" s="47">
        <f>IF($B72="","",IFERROR($S72*'Settings'!$B$4,0))</f>
        <v/>
      </c>
      <c r="U72" s="21">
        <f>IF($B72="","",IF(IFERROR(INDEX('Stop List'!$N$5:$N$104,MATCH($B72,'Stop List'!$A$5:$A$104,0)),"No")&lt;&gt;"Yes","Inactive or missing stop",IF(OR($K72="",$L72=""),"Enter leg miles/time",IF(AND($A72=1,OR($K72&lt;&gt;0,$L72&lt;&gt;0)),"First leg must be zero",IF($Q72&gt;'Settings'!$B$8,"Late alert: "&amp;ROUND($Q72,0)&amp;" min",IF($Q72&gt;0,"Late within threshold","On time"))))))</f>
        <v/>
      </c>
      <c r="V72" s="48" t="n"/>
    </row>
    <row r="73">
      <c r="A73" s="26">
        <f>IF($B73="","",COUNTIF($B$12:$B73,"&lt;&gt;"))</f>
        <v/>
      </c>
      <c r="B73" s="49" t="n"/>
      <c r="C73" s="26">
        <f>IF($B73="","",IFERROR(INDEX('Stop List'!$B$5:$B$104,MATCH($B73,'Stop List'!$A$5:$A$104,0)),"Stop ID not found"))</f>
        <v/>
      </c>
      <c r="D73" s="4">
        <f>IF($B73="","",IFERROR(INDEX('Stop List'!$G$5:$G$104,MATCH($B73,'Stop List'!$A$5:$A$104,0)),""))</f>
        <v/>
      </c>
      <c r="E73" s="26">
        <f>IF($B73="","",IFERROR(INDEX('Stop List'!$H$5:$H$104,MATCH($B73,'Stop List'!$A$5:$A$104,0)),""))</f>
        <v/>
      </c>
      <c r="F73" s="50">
        <f>IF($B73="","",IF(COUNTIFS('Stop List'!$A$5:$A$104,$B73,'Stop List'!$I$5:$I$104,"&lt;&gt;")=0,"",IFERROR(INDEX('Stop List'!$I$5:$I$104,MATCH($B73,'Stop List'!$A$5:$A$104,0)),"")))</f>
        <v/>
      </c>
      <c r="G73" s="50">
        <f>IF($B73="","",IF(COUNTIFS('Stop List'!$A$5:$A$104,$B73,'Stop List'!$J$5:$J$104,"&lt;&gt;")=0,"",IFERROR(INDEX('Stop List'!$J$5:$J$104,MATCH($B73,'Stop List'!$A$5:$A$104,0)),"")))</f>
        <v/>
      </c>
      <c r="H73" s="51">
        <f>IF($B73="","",IFERROR(INDEX('Stop List'!$K$5:$K$104,MATCH($B73,'Stop List'!$A$5:$A$104,0)),0))</f>
        <v/>
      </c>
      <c r="I73" s="52" t="n"/>
      <c r="J73" s="51">
        <f>IF($B73="","",IF($I73="",$H73,$I73))</f>
        <v/>
      </c>
      <c r="K73" s="53" t="n"/>
      <c r="L73" s="52" t="n"/>
      <c r="M73" s="27">
        <f>IF($B73="","",IF($A73=1,$B$4+$B$5,IFERROR(LOOKUP(2,1/($B$12:B72&lt;&gt;""),$O$12:O72)+$L73/1440,"")))</f>
        <v/>
      </c>
      <c r="N73" s="27">
        <f>IF($B73="","",IFERROR(IF($F73="",$M73,MAX($M73,$B$4+$F73)),""))</f>
        <v/>
      </c>
      <c r="O73" s="27">
        <f>IF($B73="","",IFERROR($N73+$J73/1440,""))</f>
        <v/>
      </c>
      <c r="P73" s="51">
        <f>IF($B73="","",IFERROR(MAX(0,($N73-$M73)*1440),0))</f>
        <v/>
      </c>
      <c r="Q73" s="51">
        <f>IF($B73="","",IF($G73="",0,IFERROR(MAX(0,($N73-($B$4+$G73))*1440),0)))</f>
        <v/>
      </c>
      <c r="R73" s="28">
        <f>IF($B73="","",SUM($K$12:K73))</f>
        <v/>
      </c>
      <c r="S73" s="54">
        <f>IF($B73="","",IFERROR($K73/'Settings'!$B$5,0))</f>
        <v/>
      </c>
      <c r="T73" s="55">
        <f>IF($B73="","",IFERROR($S73*'Settings'!$B$4,0))</f>
        <v/>
      </c>
      <c r="U73" s="4">
        <f>IF($B73="","",IF(IFERROR(INDEX('Stop List'!$N$5:$N$104,MATCH($B73,'Stop List'!$A$5:$A$104,0)),"No")&lt;&gt;"Yes","Inactive or missing stop",IF(OR($K73="",$L73=""),"Enter leg miles/time",IF(AND($A73=1,OR($K73&lt;&gt;0,$L73&lt;&gt;0)),"First leg must be zero",IF($Q73&gt;'Settings'!$B$8,"Late alert: "&amp;ROUND($Q73,0)&amp;" min",IF($Q73&gt;0,"Late within threshold","On time"))))))</f>
        <v/>
      </c>
      <c r="V73" s="35" t="n"/>
    </row>
    <row r="74">
      <c r="A74" s="20">
        <f>IF($B74="","",COUNTIF($B$12:$B74,"&lt;&gt;"))</f>
        <v/>
      </c>
      <c r="B74" s="41" t="n"/>
      <c r="C74" s="20">
        <f>IF($B74="","",IFERROR(INDEX('Stop List'!$B$5:$B$104,MATCH($B74,'Stop List'!$A$5:$A$104,0)),"Stop ID not found"))</f>
        <v/>
      </c>
      <c r="D74" s="21">
        <f>IF($B74="","",IFERROR(INDEX('Stop List'!$G$5:$G$104,MATCH($B74,'Stop List'!$A$5:$A$104,0)),""))</f>
        <v/>
      </c>
      <c r="E74" s="20">
        <f>IF($B74="","",IFERROR(INDEX('Stop List'!$H$5:$H$104,MATCH($B74,'Stop List'!$A$5:$A$104,0)),""))</f>
        <v/>
      </c>
      <c r="F74" s="42">
        <f>IF($B74="","",IF(COUNTIFS('Stop List'!$A$5:$A$104,$B74,'Stop List'!$I$5:$I$104,"&lt;&gt;")=0,"",IFERROR(INDEX('Stop List'!$I$5:$I$104,MATCH($B74,'Stop List'!$A$5:$A$104,0)),"")))</f>
        <v/>
      </c>
      <c r="G74" s="42">
        <f>IF($B74="","",IF(COUNTIFS('Stop List'!$A$5:$A$104,$B74,'Stop List'!$J$5:$J$104,"&lt;&gt;")=0,"",IFERROR(INDEX('Stop List'!$J$5:$J$104,MATCH($B74,'Stop List'!$A$5:$A$104,0)),"")))</f>
        <v/>
      </c>
      <c r="H74" s="43">
        <f>IF($B74="","",IFERROR(INDEX('Stop List'!$K$5:$K$104,MATCH($B74,'Stop List'!$A$5:$A$104,0)),0))</f>
        <v/>
      </c>
      <c r="I74" s="44" t="n"/>
      <c r="J74" s="43">
        <f>IF($B74="","",IF($I74="",$H74,$I74))</f>
        <v/>
      </c>
      <c r="K74" s="45" t="n"/>
      <c r="L74" s="44" t="n"/>
      <c r="M74" s="22">
        <f>IF($B74="","",IF($A74=1,$B$4+$B$5,IFERROR(LOOKUP(2,1/($B$12:B73&lt;&gt;""),$O$12:O73)+$L74/1440,"")))</f>
        <v/>
      </c>
      <c r="N74" s="22">
        <f>IF($B74="","",IFERROR(IF($F74="",$M74,MAX($M74,$B$4+$F74)),""))</f>
        <v/>
      </c>
      <c r="O74" s="22">
        <f>IF($B74="","",IFERROR($N74+$J74/1440,""))</f>
        <v/>
      </c>
      <c r="P74" s="43">
        <f>IF($B74="","",IFERROR(MAX(0,($N74-$M74)*1440),0))</f>
        <v/>
      </c>
      <c r="Q74" s="43">
        <f>IF($B74="","",IF($G74="",0,IFERROR(MAX(0,($N74-($B$4+$G74))*1440),0)))</f>
        <v/>
      </c>
      <c r="R74" s="23">
        <f>IF($B74="","",SUM($K$12:K74))</f>
        <v/>
      </c>
      <c r="S74" s="46">
        <f>IF($B74="","",IFERROR($K74/'Settings'!$B$5,0))</f>
        <v/>
      </c>
      <c r="T74" s="47">
        <f>IF($B74="","",IFERROR($S74*'Settings'!$B$4,0))</f>
        <v/>
      </c>
      <c r="U74" s="21">
        <f>IF($B74="","",IF(IFERROR(INDEX('Stop List'!$N$5:$N$104,MATCH($B74,'Stop List'!$A$5:$A$104,0)),"No")&lt;&gt;"Yes","Inactive or missing stop",IF(OR($K74="",$L74=""),"Enter leg miles/time",IF(AND($A74=1,OR($K74&lt;&gt;0,$L74&lt;&gt;0)),"First leg must be zero",IF($Q74&gt;'Settings'!$B$8,"Late alert: "&amp;ROUND($Q74,0)&amp;" min",IF($Q74&gt;0,"Late within threshold","On time"))))))</f>
        <v/>
      </c>
      <c r="V74" s="48" t="n"/>
    </row>
    <row r="75">
      <c r="A75" s="26">
        <f>IF($B75="","",COUNTIF($B$12:$B75,"&lt;&gt;"))</f>
        <v/>
      </c>
      <c r="B75" s="49" t="n"/>
      <c r="C75" s="26">
        <f>IF($B75="","",IFERROR(INDEX('Stop List'!$B$5:$B$104,MATCH($B75,'Stop List'!$A$5:$A$104,0)),"Stop ID not found"))</f>
        <v/>
      </c>
      <c r="D75" s="4">
        <f>IF($B75="","",IFERROR(INDEX('Stop List'!$G$5:$G$104,MATCH($B75,'Stop List'!$A$5:$A$104,0)),""))</f>
        <v/>
      </c>
      <c r="E75" s="26">
        <f>IF($B75="","",IFERROR(INDEX('Stop List'!$H$5:$H$104,MATCH($B75,'Stop List'!$A$5:$A$104,0)),""))</f>
        <v/>
      </c>
      <c r="F75" s="50">
        <f>IF($B75="","",IF(COUNTIFS('Stop List'!$A$5:$A$104,$B75,'Stop List'!$I$5:$I$104,"&lt;&gt;")=0,"",IFERROR(INDEX('Stop List'!$I$5:$I$104,MATCH($B75,'Stop List'!$A$5:$A$104,0)),"")))</f>
        <v/>
      </c>
      <c r="G75" s="50">
        <f>IF($B75="","",IF(COUNTIFS('Stop List'!$A$5:$A$104,$B75,'Stop List'!$J$5:$J$104,"&lt;&gt;")=0,"",IFERROR(INDEX('Stop List'!$J$5:$J$104,MATCH($B75,'Stop List'!$A$5:$A$104,0)),"")))</f>
        <v/>
      </c>
      <c r="H75" s="51">
        <f>IF($B75="","",IFERROR(INDEX('Stop List'!$K$5:$K$104,MATCH($B75,'Stop List'!$A$5:$A$104,0)),0))</f>
        <v/>
      </c>
      <c r="I75" s="52" t="n"/>
      <c r="J75" s="51">
        <f>IF($B75="","",IF($I75="",$H75,$I75))</f>
        <v/>
      </c>
      <c r="K75" s="53" t="n"/>
      <c r="L75" s="52" t="n"/>
      <c r="M75" s="27">
        <f>IF($B75="","",IF($A75=1,$B$4+$B$5,IFERROR(LOOKUP(2,1/($B$12:B74&lt;&gt;""),$O$12:O74)+$L75/1440,"")))</f>
        <v/>
      </c>
      <c r="N75" s="27">
        <f>IF($B75="","",IFERROR(IF($F75="",$M75,MAX($M75,$B$4+$F75)),""))</f>
        <v/>
      </c>
      <c r="O75" s="27">
        <f>IF($B75="","",IFERROR($N75+$J75/1440,""))</f>
        <v/>
      </c>
      <c r="P75" s="51">
        <f>IF($B75="","",IFERROR(MAX(0,($N75-$M75)*1440),0))</f>
        <v/>
      </c>
      <c r="Q75" s="51">
        <f>IF($B75="","",IF($G75="",0,IFERROR(MAX(0,($N75-($B$4+$G75))*1440),0)))</f>
        <v/>
      </c>
      <c r="R75" s="28">
        <f>IF($B75="","",SUM($K$12:K75))</f>
        <v/>
      </c>
      <c r="S75" s="54">
        <f>IF($B75="","",IFERROR($K75/'Settings'!$B$5,0))</f>
        <v/>
      </c>
      <c r="T75" s="55">
        <f>IF($B75="","",IFERROR($S75*'Settings'!$B$4,0))</f>
        <v/>
      </c>
      <c r="U75" s="4">
        <f>IF($B75="","",IF(IFERROR(INDEX('Stop List'!$N$5:$N$104,MATCH($B75,'Stop List'!$A$5:$A$104,0)),"No")&lt;&gt;"Yes","Inactive or missing stop",IF(OR($K75="",$L75=""),"Enter leg miles/time",IF(AND($A75=1,OR($K75&lt;&gt;0,$L75&lt;&gt;0)),"First leg must be zero",IF($Q75&gt;'Settings'!$B$8,"Late alert: "&amp;ROUND($Q75,0)&amp;" min",IF($Q75&gt;0,"Late within threshold","On time"))))))</f>
        <v/>
      </c>
      <c r="V75" s="35" t="n"/>
    </row>
    <row r="76">
      <c r="A76" s="20">
        <f>IF($B76="","",COUNTIF($B$12:$B76,"&lt;&gt;"))</f>
        <v/>
      </c>
      <c r="B76" s="41" t="n"/>
      <c r="C76" s="20">
        <f>IF($B76="","",IFERROR(INDEX('Stop List'!$B$5:$B$104,MATCH($B76,'Stop List'!$A$5:$A$104,0)),"Stop ID not found"))</f>
        <v/>
      </c>
      <c r="D76" s="21">
        <f>IF($B76="","",IFERROR(INDEX('Stop List'!$G$5:$G$104,MATCH($B76,'Stop List'!$A$5:$A$104,0)),""))</f>
        <v/>
      </c>
      <c r="E76" s="20">
        <f>IF($B76="","",IFERROR(INDEX('Stop List'!$H$5:$H$104,MATCH($B76,'Stop List'!$A$5:$A$104,0)),""))</f>
        <v/>
      </c>
      <c r="F76" s="42">
        <f>IF($B76="","",IF(COUNTIFS('Stop List'!$A$5:$A$104,$B76,'Stop List'!$I$5:$I$104,"&lt;&gt;")=0,"",IFERROR(INDEX('Stop List'!$I$5:$I$104,MATCH($B76,'Stop List'!$A$5:$A$104,0)),"")))</f>
        <v/>
      </c>
      <c r="G76" s="42">
        <f>IF($B76="","",IF(COUNTIFS('Stop List'!$A$5:$A$104,$B76,'Stop List'!$J$5:$J$104,"&lt;&gt;")=0,"",IFERROR(INDEX('Stop List'!$J$5:$J$104,MATCH($B76,'Stop List'!$A$5:$A$104,0)),"")))</f>
        <v/>
      </c>
      <c r="H76" s="43">
        <f>IF($B76="","",IFERROR(INDEX('Stop List'!$K$5:$K$104,MATCH($B76,'Stop List'!$A$5:$A$104,0)),0))</f>
        <v/>
      </c>
      <c r="I76" s="44" t="n"/>
      <c r="J76" s="43">
        <f>IF($B76="","",IF($I76="",$H76,$I76))</f>
        <v/>
      </c>
      <c r="K76" s="45" t="n"/>
      <c r="L76" s="44" t="n"/>
      <c r="M76" s="22">
        <f>IF($B76="","",IF($A76=1,$B$4+$B$5,IFERROR(LOOKUP(2,1/($B$12:B75&lt;&gt;""),$O$12:O75)+$L76/1440,"")))</f>
        <v/>
      </c>
      <c r="N76" s="22">
        <f>IF($B76="","",IFERROR(IF($F76="",$M76,MAX($M76,$B$4+$F76)),""))</f>
        <v/>
      </c>
      <c r="O76" s="22">
        <f>IF($B76="","",IFERROR($N76+$J76/1440,""))</f>
        <v/>
      </c>
      <c r="P76" s="43">
        <f>IF($B76="","",IFERROR(MAX(0,($N76-$M76)*1440),0))</f>
        <v/>
      </c>
      <c r="Q76" s="43">
        <f>IF($B76="","",IF($G76="",0,IFERROR(MAX(0,($N76-($B$4+$G76))*1440),0)))</f>
        <v/>
      </c>
      <c r="R76" s="23">
        <f>IF($B76="","",SUM($K$12:K76))</f>
        <v/>
      </c>
      <c r="S76" s="46">
        <f>IF($B76="","",IFERROR($K76/'Settings'!$B$5,0))</f>
        <v/>
      </c>
      <c r="T76" s="47">
        <f>IF($B76="","",IFERROR($S76*'Settings'!$B$4,0))</f>
        <v/>
      </c>
      <c r="U76" s="21">
        <f>IF($B76="","",IF(IFERROR(INDEX('Stop List'!$N$5:$N$104,MATCH($B76,'Stop List'!$A$5:$A$104,0)),"No")&lt;&gt;"Yes","Inactive or missing stop",IF(OR($K76="",$L76=""),"Enter leg miles/time",IF(AND($A76=1,OR($K76&lt;&gt;0,$L76&lt;&gt;0)),"First leg must be zero",IF($Q76&gt;'Settings'!$B$8,"Late alert: "&amp;ROUND($Q76,0)&amp;" min",IF($Q76&gt;0,"Late within threshold","On time"))))))</f>
        <v/>
      </c>
      <c r="V76" s="48" t="n"/>
    </row>
    <row r="77">
      <c r="A77" s="26">
        <f>IF($B77="","",COUNTIF($B$12:$B77,"&lt;&gt;"))</f>
        <v/>
      </c>
      <c r="B77" s="49" t="n"/>
      <c r="C77" s="26">
        <f>IF($B77="","",IFERROR(INDEX('Stop List'!$B$5:$B$104,MATCH($B77,'Stop List'!$A$5:$A$104,0)),"Stop ID not found"))</f>
        <v/>
      </c>
      <c r="D77" s="4">
        <f>IF($B77="","",IFERROR(INDEX('Stop List'!$G$5:$G$104,MATCH($B77,'Stop List'!$A$5:$A$104,0)),""))</f>
        <v/>
      </c>
      <c r="E77" s="26">
        <f>IF($B77="","",IFERROR(INDEX('Stop List'!$H$5:$H$104,MATCH($B77,'Stop List'!$A$5:$A$104,0)),""))</f>
        <v/>
      </c>
      <c r="F77" s="50">
        <f>IF($B77="","",IF(COUNTIFS('Stop List'!$A$5:$A$104,$B77,'Stop List'!$I$5:$I$104,"&lt;&gt;")=0,"",IFERROR(INDEX('Stop List'!$I$5:$I$104,MATCH($B77,'Stop List'!$A$5:$A$104,0)),"")))</f>
        <v/>
      </c>
      <c r="G77" s="50">
        <f>IF($B77="","",IF(COUNTIFS('Stop List'!$A$5:$A$104,$B77,'Stop List'!$J$5:$J$104,"&lt;&gt;")=0,"",IFERROR(INDEX('Stop List'!$J$5:$J$104,MATCH($B77,'Stop List'!$A$5:$A$104,0)),"")))</f>
        <v/>
      </c>
      <c r="H77" s="51">
        <f>IF($B77="","",IFERROR(INDEX('Stop List'!$K$5:$K$104,MATCH($B77,'Stop List'!$A$5:$A$104,0)),0))</f>
        <v/>
      </c>
      <c r="I77" s="52" t="n"/>
      <c r="J77" s="51">
        <f>IF($B77="","",IF($I77="",$H77,$I77))</f>
        <v/>
      </c>
      <c r="K77" s="53" t="n"/>
      <c r="L77" s="52" t="n"/>
      <c r="M77" s="27">
        <f>IF($B77="","",IF($A77=1,$B$4+$B$5,IFERROR(LOOKUP(2,1/($B$12:B76&lt;&gt;""),$O$12:O76)+$L77/1440,"")))</f>
        <v/>
      </c>
      <c r="N77" s="27">
        <f>IF($B77="","",IFERROR(IF($F77="",$M77,MAX($M77,$B$4+$F77)),""))</f>
        <v/>
      </c>
      <c r="O77" s="27">
        <f>IF($B77="","",IFERROR($N77+$J77/1440,""))</f>
        <v/>
      </c>
      <c r="P77" s="51">
        <f>IF($B77="","",IFERROR(MAX(0,($N77-$M77)*1440),0))</f>
        <v/>
      </c>
      <c r="Q77" s="51">
        <f>IF($B77="","",IF($G77="",0,IFERROR(MAX(0,($N77-($B$4+$G77))*1440),0)))</f>
        <v/>
      </c>
      <c r="R77" s="28">
        <f>IF($B77="","",SUM($K$12:K77))</f>
        <v/>
      </c>
      <c r="S77" s="54">
        <f>IF($B77="","",IFERROR($K77/'Settings'!$B$5,0))</f>
        <v/>
      </c>
      <c r="T77" s="55">
        <f>IF($B77="","",IFERROR($S77*'Settings'!$B$4,0))</f>
        <v/>
      </c>
      <c r="U77" s="4">
        <f>IF($B77="","",IF(IFERROR(INDEX('Stop List'!$N$5:$N$104,MATCH($B77,'Stop List'!$A$5:$A$104,0)),"No")&lt;&gt;"Yes","Inactive or missing stop",IF(OR($K77="",$L77=""),"Enter leg miles/time",IF(AND($A77=1,OR($K77&lt;&gt;0,$L77&lt;&gt;0)),"First leg must be zero",IF($Q77&gt;'Settings'!$B$8,"Late alert: "&amp;ROUND($Q77,0)&amp;" min",IF($Q77&gt;0,"Late within threshold","On time"))))))</f>
        <v/>
      </c>
      <c r="V77" s="35" t="n"/>
    </row>
    <row r="78">
      <c r="A78" s="20">
        <f>IF($B78="","",COUNTIF($B$12:$B78,"&lt;&gt;"))</f>
        <v/>
      </c>
      <c r="B78" s="41" t="n"/>
      <c r="C78" s="20">
        <f>IF($B78="","",IFERROR(INDEX('Stop List'!$B$5:$B$104,MATCH($B78,'Stop List'!$A$5:$A$104,0)),"Stop ID not found"))</f>
        <v/>
      </c>
      <c r="D78" s="21">
        <f>IF($B78="","",IFERROR(INDEX('Stop List'!$G$5:$G$104,MATCH($B78,'Stop List'!$A$5:$A$104,0)),""))</f>
        <v/>
      </c>
      <c r="E78" s="20">
        <f>IF($B78="","",IFERROR(INDEX('Stop List'!$H$5:$H$104,MATCH($B78,'Stop List'!$A$5:$A$104,0)),""))</f>
        <v/>
      </c>
      <c r="F78" s="42">
        <f>IF($B78="","",IF(COUNTIFS('Stop List'!$A$5:$A$104,$B78,'Stop List'!$I$5:$I$104,"&lt;&gt;")=0,"",IFERROR(INDEX('Stop List'!$I$5:$I$104,MATCH($B78,'Stop List'!$A$5:$A$104,0)),"")))</f>
        <v/>
      </c>
      <c r="G78" s="42">
        <f>IF($B78="","",IF(COUNTIFS('Stop List'!$A$5:$A$104,$B78,'Stop List'!$J$5:$J$104,"&lt;&gt;")=0,"",IFERROR(INDEX('Stop List'!$J$5:$J$104,MATCH($B78,'Stop List'!$A$5:$A$104,0)),"")))</f>
        <v/>
      </c>
      <c r="H78" s="43">
        <f>IF($B78="","",IFERROR(INDEX('Stop List'!$K$5:$K$104,MATCH($B78,'Stop List'!$A$5:$A$104,0)),0))</f>
        <v/>
      </c>
      <c r="I78" s="44" t="n"/>
      <c r="J78" s="43">
        <f>IF($B78="","",IF($I78="",$H78,$I78))</f>
        <v/>
      </c>
      <c r="K78" s="45" t="n"/>
      <c r="L78" s="44" t="n"/>
      <c r="M78" s="22">
        <f>IF($B78="","",IF($A78=1,$B$4+$B$5,IFERROR(LOOKUP(2,1/($B$12:B77&lt;&gt;""),$O$12:O77)+$L78/1440,"")))</f>
        <v/>
      </c>
      <c r="N78" s="22">
        <f>IF($B78="","",IFERROR(IF($F78="",$M78,MAX($M78,$B$4+$F78)),""))</f>
        <v/>
      </c>
      <c r="O78" s="22">
        <f>IF($B78="","",IFERROR($N78+$J78/1440,""))</f>
        <v/>
      </c>
      <c r="P78" s="43">
        <f>IF($B78="","",IFERROR(MAX(0,($N78-$M78)*1440),0))</f>
        <v/>
      </c>
      <c r="Q78" s="43">
        <f>IF($B78="","",IF($G78="",0,IFERROR(MAX(0,($N78-($B$4+$G78))*1440),0)))</f>
        <v/>
      </c>
      <c r="R78" s="23">
        <f>IF($B78="","",SUM($K$12:K78))</f>
        <v/>
      </c>
      <c r="S78" s="46">
        <f>IF($B78="","",IFERROR($K78/'Settings'!$B$5,0))</f>
        <v/>
      </c>
      <c r="T78" s="47">
        <f>IF($B78="","",IFERROR($S78*'Settings'!$B$4,0))</f>
        <v/>
      </c>
      <c r="U78" s="21">
        <f>IF($B78="","",IF(IFERROR(INDEX('Stop List'!$N$5:$N$104,MATCH($B78,'Stop List'!$A$5:$A$104,0)),"No")&lt;&gt;"Yes","Inactive or missing stop",IF(OR($K78="",$L78=""),"Enter leg miles/time",IF(AND($A78=1,OR($K78&lt;&gt;0,$L78&lt;&gt;0)),"First leg must be zero",IF($Q78&gt;'Settings'!$B$8,"Late alert: "&amp;ROUND($Q78,0)&amp;" min",IF($Q78&gt;0,"Late within threshold","On time"))))))</f>
        <v/>
      </c>
      <c r="V78" s="48" t="n"/>
    </row>
    <row r="79">
      <c r="A79" s="26">
        <f>IF($B79="","",COUNTIF($B$12:$B79,"&lt;&gt;"))</f>
        <v/>
      </c>
      <c r="B79" s="49" t="n"/>
      <c r="C79" s="26">
        <f>IF($B79="","",IFERROR(INDEX('Stop List'!$B$5:$B$104,MATCH($B79,'Stop List'!$A$5:$A$104,0)),"Stop ID not found"))</f>
        <v/>
      </c>
      <c r="D79" s="4">
        <f>IF($B79="","",IFERROR(INDEX('Stop List'!$G$5:$G$104,MATCH($B79,'Stop List'!$A$5:$A$104,0)),""))</f>
        <v/>
      </c>
      <c r="E79" s="26">
        <f>IF($B79="","",IFERROR(INDEX('Stop List'!$H$5:$H$104,MATCH($B79,'Stop List'!$A$5:$A$104,0)),""))</f>
        <v/>
      </c>
      <c r="F79" s="50">
        <f>IF($B79="","",IF(COUNTIFS('Stop List'!$A$5:$A$104,$B79,'Stop List'!$I$5:$I$104,"&lt;&gt;")=0,"",IFERROR(INDEX('Stop List'!$I$5:$I$104,MATCH($B79,'Stop List'!$A$5:$A$104,0)),"")))</f>
        <v/>
      </c>
      <c r="G79" s="50">
        <f>IF($B79="","",IF(COUNTIFS('Stop List'!$A$5:$A$104,$B79,'Stop List'!$J$5:$J$104,"&lt;&gt;")=0,"",IFERROR(INDEX('Stop List'!$J$5:$J$104,MATCH($B79,'Stop List'!$A$5:$A$104,0)),"")))</f>
        <v/>
      </c>
      <c r="H79" s="51">
        <f>IF($B79="","",IFERROR(INDEX('Stop List'!$K$5:$K$104,MATCH($B79,'Stop List'!$A$5:$A$104,0)),0))</f>
        <v/>
      </c>
      <c r="I79" s="52" t="n"/>
      <c r="J79" s="51">
        <f>IF($B79="","",IF($I79="",$H79,$I79))</f>
        <v/>
      </c>
      <c r="K79" s="53" t="n"/>
      <c r="L79" s="52" t="n"/>
      <c r="M79" s="27">
        <f>IF($B79="","",IF($A79=1,$B$4+$B$5,IFERROR(LOOKUP(2,1/($B$12:B78&lt;&gt;""),$O$12:O78)+$L79/1440,"")))</f>
        <v/>
      </c>
      <c r="N79" s="27">
        <f>IF($B79="","",IFERROR(IF($F79="",$M79,MAX($M79,$B$4+$F79)),""))</f>
        <v/>
      </c>
      <c r="O79" s="27">
        <f>IF($B79="","",IFERROR($N79+$J79/1440,""))</f>
        <v/>
      </c>
      <c r="P79" s="51">
        <f>IF($B79="","",IFERROR(MAX(0,($N79-$M79)*1440),0))</f>
        <v/>
      </c>
      <c r="Q79" s="51">
        <f>IF($B79="","",IF($G79="",0,IFERROR(MAX(0,($N79-($B$4+$G79))*1440),0)))</f>
        <v/>
      </c>
      <c r="R79" s="28">
        <f>IF($B79="","",SUM($K$12:K79))</f>
        <v/>
      </c>
      <c r="S79" s="54">
        <f>IF($B79="","",IFERROR($K79/'Settings'!$B$5,0))</f>
        <v/>
      </c>
      <c r="T79" s="55">
        <f>IF($B79="","",IFERROR($S79*'Settings'!$B$4,0))</f>
        <v/>
      </c>
      <c r="U79" s="4">
        <f>IF($B79="","",IF(IFERROR(INDEX('Stop List'!$N$5:$N$104,MATCH($B79,'Stop List'!$A$5:$A$104,0)),"No")&lt;&gt;"Yes","Inactive or missing stop",IF(OR($K79="",$L79=""),"Enter leg miles/time",IF(AND($A79=1,OR($K79&lt;&gt;0,$L79&lt;&gt;0)),"First leg must be zero",IF($Q79&gt;'Settings'!$B$8,"Late alert: "&amp;ROUND($Q79,0)&amp;" min",IF($Q79&gt;0,"Late within threshold","On time"))))))</f>
        <v/>
      </c>
      <c r="V79" s="35" t="n"/>
    </row>
    <row r="80">
      <c r="A80" s="20">
        <f>IF($B80="","",COUNTIF($B$12:$B80,"&lt;&gt;"))</f>
        <v/>
      </c>
      <c r="B80" s="41" t="n"/>
      <c r="C80" s="20">
        <f>IF($B80="","",IFERROR(INDEX('Stop List'!$B$5:$B$104,MATCH($B80,'Stop List'!$A$5:$A$104,0)),"Stop ID not found"))</f>
        <v/>
      </c>
      <c r="D80" s="21">
        <f>IF($B80="","",IFERROR(INDEX('Stop List'!$G$5:$G$104,MATCH($B80,'Stop List'!$A$5:$A$104,0)),""))</f>
        <v/>
      </c>
      <c r="E80" s="20">
        <f>IF($B80="","",IFERROR(INDEX('Stop List'!$H$5:$H$104,MATCH($B80,'Stop List'!$A$5:$A$104,0)),""))</f>
        <v/>
      </c>
      <c r="F80" s="42">
        <f>IF($B80="","",IF(COUNTIFS('Stop List'!$A$5:$A$104,$B80,'Stop List'!$I$5:$I$104,"&lt;&gt;")=0,"",IFERROR(INDEX('Stop List'!$I$5:$I$104,MATCH($B80,'Stop List'!$A$5:$A$104,0)),"")))</f>
        <v/>
      </c>
      <c r="G80" s="42">
        <f>IF($B80="","",IF(COUNTIFS('Stop List'!$A$5:$A$104,$B80,'Stop List'!$J$5:$J$104,"&lt;&gt;")=0,"",IFERROR(INDEX('Stop List'!$J$5:$J$104,MATCH($B80,'Stop List'!$A$5:$A$104,0)),"")))</f>
        <v/>
      </c>
      <c r="H80" s="43">
        <f>IF($B80="","",IFERROR(INDEX('Stop List'!$K$5:$K$104,MATCH($B80,'Stop List'!$A$5:$A$104,0)),0))</f>
        <v/>
      </c>
      <c r="I80" s="44" t="n"/>
      <c r="J80" s="43">
        <f>IF($B80="","",IF($I80="",$H80,$I80))</f>
        <v/>
      </c>
      <c r="K80" s="45" t="n"/>
      <c r="L80" s="44" t="n"/>
      <c r="M80" s="22">
        <f>IF($B80="","",IF($A80=1,$B$4+$B$5,IFERROR(LOOKUP(2,1/($B$12:B79&lt;&gt;""),$O$12:O79)+$L80/1440,"")))</f>
        <v/>
      </c>
      <c r="N80" s="22">
        <f>IF($B80="","",IFERROR(IF($F80="",$M80,MAX($M80,$B$4+$F80)),""))</f>
        <v/>
      </c>
      <c r="O80" s="22">
        <f>IF($B80="","",IFERROR($N80+$J80/1440,""))</f>
        <v/>
      </c>
      <c r="P80" s="43">
        <f>IF($B80="","",IFERROR(MAX(0,($N80-$M80)*1440),0))</f>
        <v/>
      </c>
      <c r="Q80" s="43">
        <f>IF($B80="","",IF($G80="",0,IFERROR(MAX(0,($N80-($B$4+$G80))*1440),0)))</f>
        <v/>
      </c>
      <c r="R80" s="23">
        <f>IF($B80="","",SUM($K$12:K80))</f>
        <v/>
      </c>
      <c r="S80" s="46">
        <f>IF($B80="","",IFERROR($K80/'Settings'!$B$5,0))</f>
        <v/>
      </c>
      <c r="T80" s="47">
        <f>IF($B80="","",IFERROR($S80*'Settings'!$B$4,0))</f>
        <v/>
      </c>
      <c r="U80" s="21">
        <f>IF($B80="","",IF(IFERROR(INDEX('Stop List'!$N$5:$N$104,MATCH($B80,'Stop List'!$A$5:$A$104,0)),"No")&lt;&gt;"Yes","Inactive or missing stop",IF(OR($K80="",$L80=""),"Enter leg miles/time",IF(AND($A80=1,OR($K80&lt;&gt;0,$L80&lt;&gt;0)),"First leg must be zero",IF($Q80&gt;'Settings'!$B$8,"Late alert: "&amp;ROUND($Q80,0)&amp;" min",IF($Q80&gt;0,"Late within threshold","On time"))))))</f>
        <v/>
      </c>
      <c r="V80" s="48" t="n"/>
    </row>
    <row r="81">
      <c r="A81" s="26">
        <f>IF($B81="","",COUNTIF($B$12:$B81,"&lt;&gt;"))</f>
        <v/>
      </c>
      <c r="B81" s="49" t="n"/>
      <c r="C81" s="26">
        <f>IF($B81="","",IFERROR(INDEX('Stop List'!$B$5:$B$104,MATCH($B81,'Stop List'!$A$5:$A$104,0)),"Stop ID not found"))</f>
        <v/>
      </c>
      <c r="D81" s="4">
        <f>IF($B81="","",IFERROR(INDEX('Stop List'!$G$5:$G$104,MATCH($B81,'Stop List'!$A$5:$A$104,0)),""))</f>
        <v/>
      </c>
      <c r="E81" s="26">
        <f>IF($B81="","",IFERROR(INDEX('Stop List'!$H$5:$H$104,MATCH($B81,'Stop List'!$A$5:$A$104,0)),""))</f>
        <v/>
      </c>
      <c r="F81" s="50">
        <f>IF($B81="","",IF(COUNTIFS('Stop List'!$A$5:$A$104,$B81,'Stop List'!$I$5:$I$104,"&lt;&gt;")=0,"",IFERROR(INDEX('Stop List'!$I$5:$I$104,MATCH($B81,'Stop List'!$A$5:$A$104,0)),"")))</f>
        <v/>
      </c>
      <c r="G81" s="50">
        <f>IF($B81="","",IF(COUNTIFS('Stop List'!$A$5:$A$104,$B81,'Stop List'!$J$5:$J$104,"&lt;&gt;")=0,"",IFERROR(INDEX('Stop List'!$J$5:$J$104,MATCH($B81,'Stop List'!$A$5:$A$104,0)),"")))</f>
        <v/>
      </c>
      <c r="H81" s="51">
        <f>IF($B81="","",IFERROR(INDEX('Stop List'!$K$5:$K$104,MATCH($B81,'Stop List'!$A$5:$A$104,0)),0))</f>
        <v/>
      </c>
      <c r="I81" s="52" t="n"/>
      <c r="J81" s="51">
        <f>IF($B81="","",IF($I81="",$H81,$I81))</f>
        <v/>
      </c>
      <c r="K81" s="53" t="n"/>
      <c r="L81" s="52" t="n"/>
      <c r="M81" s="27">
        <f>IF($B81="","",IF($A81=1,$B$4+$B$5,IFERROR(LOOKUP(2,1/($B$12:B80&lt;&gt;""),$O$12:O80)+$L81/1440,"")))</f>
        <v/>
      </c>
      <c r="N81" s="27">
        <f>IF($B81="","",IFERROR(IF($F81="",$M81,MAX($M81,$B$4+$F81)),""))</f>
        <v/>
      </c>
      <c r="O81" s="27">
        <f>IF($B81="","",IFERROR($N81+$J81/1440,""))</f>
        <v/>
      </c>
      <c r="P81" s="51">
        <f>IF($B81="","",IFERROR(MAX(0,($N81-$M81)*1440),0))</f>
        <v/>
      </c>
      <c r="Q81" s="51">
        <f>IF($B81="","",IF($G81="",0,IFERROR(MAX(0,($N81-($B$4+$G81))*1440),0)))</f>
        <v/>
      </c>
      <c r="R81" s="28">
        <f>IF($B81="","",SUM($K$12:K81))</f>
        <v/>
      </c>
      <c r="S81" s="54">
        <f>IF($B81="","",IFERROR($K81/'Settings'!$B$5,0))</f>
        <v/>
      </c>
      <c r="T81" s="55">
        <f>IF($B81="","",IFERROR($S81*'Settings'!$B$4,0))</f>
        <v/>
      </c>
      <c r="U81" s="4">
        <f>IF($B81="","",IF(IFERROR(INDEX('Stop List'!$N$5:$N$104,MATCH($B81,'Stop List'!$A$5:$A$104,0)),"No")&lt;&gt;"Yes","Inactive or missing stop",IF(OR($K81="",$L81=""),"Enter leg miles/time",IF(AND($A81=1,OR($K81&lt;&gt;0,$L81&lt;&gt;0)),"First leg must be zero",IF($Q81&gt;'Settings'!$B$8,"Late alert: "&amp;ROUND($Q81,0)&amp;" min",IF($Q81&gt;0,"Late within threshold","On time"))))))</f>
        <v/>
      </c>
      <c r="V81" s="35" t="n"/>
    </row>
    <row r="82">
      <c r="A82" s="20">
        <f>IF($B82="","",COUNTIF($B$12:$B82,"&lt;&gt;"))</f>
        <v/>
      </c>
      <c r="B82" s="41" t="n"/>
      <c r="C82" s="20">
        <f>IF($B82="","",IFERROR(INDEX('Stop List'!$B$5:$B$104,MATCH($B82,'Stop List'!$A$5:$A$104,0)),"Stop ID not found"))</f>
        <v/>
      </c>
      <c r="D82" s="21">
        <f>IF($B82="","",IFERROR(INDEX('Stop List'!$G$5:$G$104,MATCH($B82,'Stop List'!$A$5:$A$104,0)),""))</f>
        <v/>
      </c>
      <c r="E82" s="20">
        <f>IF($B82="","",IFERROR(INDEX('Stop List'!$H$5:$H$104,MATCH($B82,'Stop List'!$A$5:$A$104,0)),""))</f>
        <v/>
      </c>
      <c r="F82" s="42">
        <f>IF($B82="","",IF(COUNTIFS('Stop List'!$A$5:$A$104,$B82,'Stop List'!$I$5:$I$104,"&lt;&gt;")=0,"",IFERROR(INDEX('Stop List'!$I$5:$I$104,MATCH($B82,'Stop List'!$A$5:$A$104,0)),"")))</f>
        <v/>
      </c>
      <c r="G82" s="42">
        <f>IF($B82="","",IF(COUNTIFS('Stop List'!$A$5:$A$104,$B82,'Stop List'!$J$5:$J$104,"&lt;&gt;")=0,"",IFERROR(INDEX('Stop List'!$J$5:$J$104,MATCH($B82,'Stop List'!$A$5:$A$104,0)),"")))</f>
        <v/>
      </c>
      <c r="H82" s="43">
        <f>IF($B82="","",IFERROR(INDEX('Stop List'!$K$5:$K$104,MATCH($B82,'Stop List'!$A$5:$A$104,0)),0))</f>
        <v/>
      </c>
      <c r="I82" s="44" t="n"/>
      <c r="J82" s="43">
        <f>IF($B82="","",IF($I82="",$H82,$I82))</f>
        <v/>
      </c>
      <c r="K82" s="45" t="n"/>
      <c r="L82" s="44" t="n"/>
      <c r="M82" s="22">
        <f>IF($B82="","",IF($A82=1,$B$4+$B$5,IFERROR(LOOKUP(2,1/($B$12:B81&lt;&gt;""),$O$12:O81)+$L82/1440,"")))</f>
        <v/>
      </c>
      <c r="N82" s="22">
        <f>IF($B82="","",IFERROR(IF($F82="",$M82,MAX($M82,$B$4+$F82)),""))</f>
        <v/>
      </c>
      <c r="O82" s="22">
        <f>IF($B82="","",IFERROR($N82+$J82/1440,""))</f>
        <v/>
      </c>
      <c r="P82" s="43">
        <f>IF($B82="","",IFERROR(MAX(0,($N82-$M82)*1440),0))</f>
        <v/>
      </c>
      <c r="Q82" s="43">
        <f>IF($B82="","",IF($G82="",0,IFERROR(MAX(0,($N82-($B$4+$G82))*1440),0)))</f>
        <v/>
      </c>
      <c r="R82" s="23">
        <f>IF($B82="","",SUM($K$12:K82))</f>
        <v/>
      </c>
      <c r="S82" s="46">
        <f>IF($B82="","",IFERROR($K82/'Settings'!$B$5,0))</f>
        <v/>
      </c>
      <c r="T82" s="47">
        <f>IF($B82="","",IFERROR($S82*'Settings'!$B$4,0))</f>
        <v/>
      </c>
      <c r="U82" s="21">
        <f>IF($B82="","",IF(IFERROR(INDEX('Stop List'!$N$5:$N$104,MATCH($B82,'Stop List'!$A$5:$A$104,0)),"No")&lt;&gt;"Yes","Inactive or missing stop",IF(OR($K82="",$L82=""),"Enter leg miles/time",IF(AND($A82=1,OR($K82&lt;&gt;0,$L82&lt;&gt;0)),"First leg must be zero",IF($Q82&gt;'Settings'!$B$8,"Late alert: "&amp;ROUND($Q82,0)&amp;" min",IF($Q82&gt;0,"Late within threshold","On time"))))))</f>
        <v/>
      </c>
      <c r="V82" s="48" t="n"/>
    </row>
    <row r="83">
      <c r="A83" s="26">
        <f>IF($B83="","",COUNTIF($B$12:$B83,"&lt;&gt;"))</f>
        <v/>
      </c>
      <c r="B83" s="49" t="n"/>
      <c r="C83" s="26">
        <f>IF($B83="","",IFERROR(INDEX('Stop List'!$B$5:$B$104,MATCH($B83,'Stop List'!$A$5:$A$104,0)),"Stop ID not found"))</f>
        <v/>
      </c>
      <c r="D83" s="4">
        <f>IF($B83="","",IFERROR(INDEX('Stop List'!$G$5:$G$104,MATCH($B83,'Stop List'!$A$5:$A$104,0)),""))</f>
        <v/>
      </c>
      <c r="E83" s="26">
        <f>IF($B83="","",IFERROR(INDEX('Stop List'!$H$5:$H$104,MATCH($B83,'Stop List'!$A$5:$A$104,0)),""))</f>
        <v/>
      </c>
      <c r="F83" s="50">
        <f>IF($B83="","",IF(COUNTIFS('Stop List'!$A$5:$A$104,$B83,'Stop List'!$I$5:$I$104,"&lt;&gt;")=0,"",IFERROR(INDEX('Stop List'!$I$5:$I$104,MATCH($B83,'Stop List'!$A$5:$A$104,0)),"")))</f>
        <v/>
      </c>
      <c r="G83" s="50">
        <f>IF($B83="","",IF(COUNTIFS('Stop List'!$A$5:$A$104,$B83,'Stop List'!$J$5:$J$104,"&lt;&gt;")=0,"",IFERROR(INDEX('Stop List'!$J$5:$J$104,MATCH($B83,'Stop List'!$A$5:$A$104,0)),"")))</f>
        <v/>
      </c>
      <c r="H83" s="51">
        <f>IF($B83="","",IFERROR(INDEX('Stop List'!$K$5:$K$104,MATCH($B83,'Stop List'!$A$5:$A$104,0)),0))</f>
        <v/>
      </c>
      <c r="I83" s="52" t="n"/>
      <c r="J83" s="51">
        <f>IF($B83="","",IF($I83="",$H83,$I83))</f>
        <v/>
      </c>
      <c r="K83" s="53" t="n"/>
      <c r="L83" s="52" t="n"/>
      <c r="M83" s="27">
        <f>IF($B83="","",IF($A83=1,$B$4+$B$5,IFERROR(LOOKUP(2,1/($B$12:B82&lt;&gt;""),$O$12:O82)+$L83/1440,"")))</f>
        <v/>
      </c>
      <c r="N83" s="27">
        <f>IF($B83="","",IFERROR(IF($F83="",$M83,MAX($M83,$B$4+$F83)),""))</f>
        <v/>
      </c>
      <c r="O83" s="27">
        <f>IF($B83="","",IFERROR($N83+$J83/1440,""))</f>
        <v/>
      </c>
      <c r="P83" s="51">
        <f>IF($B83="","",IFERROR(MAX(0,($N83-$M83)*1440),0))</f>
        <v/>
      </c>
      <c r="Q83" s="51">
        <f>IF($B83="","",IF($G83="",0,IFERROR(MAX(0,($N83-($B$4+$G83))*1440),0)))</f>
        <v/>
      </c>
      <c r="R83" s="28">
        <f>IF($B83="","",SUM($K$12:K83))</f>
        <v/>
      </c>
      <c r="S83" s="54">
        <f>IF($B83="","",IFERROR($K83/'Settings'!$B$5,0))</f>
        <v/>
      </c>
      <c r="T83" s="55">
        <f>IF($B83="","",IFERROR($S83*'Settings'!$B$4,0))</f>
        <v/>
      </c>
      <c r="U83" s="4">
        <f>IF($B83="","",IF(IFERROR(INDEX('Stop List'!$N$5:$N$104,MATCH($B83,'Stop List'!$A$5:$A$104,0)),"No")&lt;&gt;"Yes","Inactive or missing stop",IF(OR($K83="",$L83=""),"Enter leg miles/time",IF(AND($A83=1,OR($K83&lt;&gt;0,$L83&lt;&gt;0)),"First leg must be zero",IF($Q83&gt;'Settings'!$B$8,"Late alert: "&amp;ROUND($Q83,0)&amp;" min",IF($Q83&gt;0,"Late within threshold","On time"))))))</f>
        <v/>
      </c>
      <c r="V83" s="35" t="n"/>
    </row>
    <row r="84">
      <c r="A84" s="20">
        <f>IF($B84="","",COUNTIF($B$12:$B84,"&lt;&gt;"))</f>
        <v/>
      </c>
      <c r="B84" s="41" t="n"/>
      <c r="C84" s="20">
        <f>IF($B84="","",IFERROR(INDEX('Stop List'!$B$5:$B$104,MATCH($B84,'Stop List'!$A$5:$A$104,0)),"Stop ID not found"))</f>
        <v/>
      </c>
      <c r="D84" s="21">
        <f>IF($B84="","",IFERROR(INDEX('Stop List'!$G$5:$G$104,MATCH($B84,'Stop List'!$A$5:$A$104,0)),""))</f>
        <v/>
      </c>
      <c r="E84" s="20">
        <f>IF($B84="","",IFERROR(INDEX('Stop List'!$H$5:$H$104,MATCH($B84,'Stop List'!$A$5:$A$104,0)),""))</f>
        <v/>
      </c>
      <c r="F84" s="42">
        <f>IF($B84="","",IF(COUNTIFS('Stop List'!$A$5:$A$104,$B84,'Stop List'!$I$5:$I$104,"&lt;&gt;")=0,"",IFERROR(INDEX('Stop List'!$I$5:$I$104,MATCH($B84,'Stop List'!$A$5:$A$104,0)),"")))</f>
        <v/>
      </c>
      <c r="G84" s="42">
        <f>IF($B84="","",IF(COUNTIFS('Stop List'!$A$5:$A$104,$B84,'Stop List'!$J$5:$J$104,"&lt;&gt;")=0,"",IFERROR(INDEX('Stop List'!$J$5:$J$104,MATCH($B84,'Stop List'!$A$5:$A$104,0)),"")))</f>
        <v/>
      </c>
      <c r="H84" s="43">
        <f>IF($B84="","",IFERROR(INDEX('Stop List'!$K$5:$K$104,MATCH($B84,'Stop List'!$A$5:$A$104,0)),0))</f>
        <v/>
      </c>
      <c r="I84" s="44" t="n"/>
      <c r="J84" s="43">
        <f>IF($B84="","",IF($I84="",$H84,$I84))</f>
        <v/>
      </c>
      <c r="K84" s="45" t="n"/>
      <c r="L84" s="44" t="n"/>
      <c r="M84" s="22">
        <f>IF($B84="","",IF($A84=1,$B$4+$B$5,IFERROR(LOOKUP(2,1/($B$12:B83&lt;&gt;""),$O$12:O83)+$L84/1440,"")))</f>
        <v/>
      </c>
      <c r="N84" s="22">
        <f>IF($B84="","",IFERROR(IF($F84="",$M84,MAX($M84,$B$4+$F84)),""))</f>
        <v/>
      </c>
      <c r="O84" s="22">
        <f>IF($B84="","",IFERROR($N84+$J84/1440,""))</f>
        <v/>
      </c>
      <c r="P84" s="43">
        <f>IF($B84="","",IFERROR(MAX(0,($N84-$M84)*1440),0))</f>
        <v/>
      </c>
      <c r="Q84" s="43">
        <f>IF($B84="","",IF($G84="",0,IFERROR(MAX(0,($N84-($B$4+$G84))*1440),0)))</f>
        <v/>
      </c>
      <c r="R84" s="23">
        <f>IF($B84="","",SUM($K$12:K84))</f>
        <v/>
      </c>
      <c r="S84" s="46">
        <f>IF($B84="","",IFERROR($K84/'Settings'!$B$5,0))</f>
        <v/>
      </c>
      <c r="T84" s="47">
        <f>IF($B84="","",IFERROR($S84*'Settings'!$B$4,0))</f>
        <v/>
      </c>
      <c r="U84" s="21">
        <f>IF($B84="","",IF(IFERROR(INDEX('Stop List'!$N$5:$N$104,MATCH($B84,'Stop List'!$A$5:$A$104,0)),"No")&lt;&gt;"Yes","Inactive or missing stop",IF(OR($K84="",$L84=""),"Enter leg miles/time",IF(AND($A84=1,OR($K84&lt;&gt;0,$L84&lt;&gt;0)),"First leg must be zero",IF($Q84&gt;'Settings'!$B$8,"Late alert: "&amp;ROUND($Q84,0)&amp;" min",IF($Q84&gt;0,"Late within threshold","On time"))))))</f>
        <v/>
      </c>
      <c r="V84" s="48" t="n"/>
    </row>
    <row r="85">
      <c r="A85" s="26">
        <f>IF($B85="","",COUNTIF($B$12:$B85,"&lt;&gt;"))</f>
        <v/>
      </c>
      <c r="B85" s="49" t="n"/>
      <c r="C85" s="26">
        <f>IF($B85="","",IFERROR(INDEX('Stop List'!$B$5:$B$104,MATCH($B85,'Stop List'!$A$5:$A$104,0)),"Stop ID not found"))</f>
        <v/>
      </c>
      <c r="D85" s="4">
        <f>IF($B85="","",IFERROR(INDEX('Stop List'!$G$5:$G$104,MATCH($B85,'Stop List'!$A$5:$A$104,0)),""))</f>
        <v/>
      </c>
      <c r="E85" s="26">
        <f>IF($B85="","",IFERROR(INDEX('Stop List'!$H$5:$H$104,MATCH($B85,'Stop List'!$A$5:$A$104,0)),""))</f>
        <v/>
      </c>
      <c r="F85" s="50">
        <f>IF($B85="","",IF(COUNTIFS('Stop List'!$A$5:$A$104,$B85,'Stop List'!$I$5:$I$104,"&lt;&gt;")=0,"",IFERROR(INDEX('Stop List'!$I$5:$I$104,MATCH($B85,'Stop List'!$A$5:$A$104,0)),"")))</f>
        <v/>
      </c>
      <c r="G85" s="50">
        <f>IF($B85="","",IF(COUNTIFS('Stop List'!$A$5:$A$104,$B85,'Stop List'!$J$5:$J$104,"&lt;&gt;")=0,"",IFERROR(INDEX('Stop List'!$J$5:$J$104,MATCH($B85,'Stop List'!$A$5:$A$104,0)),"")))</f>
        <v/>
      </c>
      <c r="H85" s="51">
        <f>IF($B85="","",IFERROR(INDEX('Stop List'!$K$5:$K$104,MATCH($B85,'Stop List'!$A$5:$A$104,0)),0))</f>
        <v/>
      </c>
      <c r="I85" s="52" t="n"/>
      <c r="J85" s="51">
        <f>IF($B85="","",IF($I85="",$H85,$I85))</f>
        <v/>
      </c>
      <c r="K85" s="53" t="n"/>
      <c r="L85" s="52" t="n"/>
      <c r="M85" s="27">
        <f>IF($B85="","",IF($A85=1,$B$4+$B$5,IFERROR(LOOKUP(2,1/($B$12:B84&lt;&gt;""),$O$12:O84)+$L85/1440,"")))</f>
        <v/>
      </c>
      <c r="N85" s="27">
        <f>IF($B85="","",IFERROR(IF($F85="",$M85,MAX($M85,$B$4+$F85)),""))</f>
        <v/>
      </c>
      <c r="O85" s="27">
        <f>IF($B85="","",IFERROR($N85+$J85/1440,""))</f>
        <v/>
      </c>
      <c r="P85" s="51">
        <f>IF($B85="","",IFERROR(MAX(0,($N85-$M85)*1440),0))</f>
        <v/>
      </c>
      <c r="Q85" s="51">
        <f>IF($B85="","",IF($G85="",0,IFERROR(MAX(0,($N85-($B$4+$G85))*1440),0)))</f>
        <v/>
      </c>
      <c r="R85" s="28">
        <f>IF($B85="","",SUM($K$12:K85))</f>
        <v/>
      </c>
      <c r="S85" s="54">
        <f>IF($B85="","",IFERROR($K85/'Settings'!$B$5,0))</f>
        <v/>
      </c>
      <c r="T85" s="55">
        <f>IF($B85="","",IFERROR($S85*'Settings'!$B$4,0))</f>
        <v/>
      </c>
      <c r="U85" s="4">
        <f>IF($B85="","",IF(IFERROR(INDEX('Stop List'!$N$5:$N$104,MATCH($B85,'Stop List'!$A$5:$A$104,0)),"No")&lt;&gt;"Yes","Inactive or missing stop",IF(OR($K85="",$L85=""),"Enter leg miles/time",IF(AND($A85=1,OR($K85&lt;&gt;0,$L85&lt;&gt;0)),"First leg must be zero",IF($Q85&gt;'Settings'!$B$8,"Late alert: "&amp;ROUND($Q85,0)&amp;" min",IF($Q85&gt;0,"Late within threshold","On time"))))))</f>
        <v/>
      </c>
      <c r="V85" s="35" t="n"/>
    </row>
    <row r="86">
      <c r="A86" s="20">
        <f>IF($B86="","",COUNTIF($B$12:$B86,"&lt;&gt;"))</f>
        <v/>
      </c>
      <c r="B86" s="41" t="n"/>
      <c r="C86" s="20">
        <f>IF($B86="","",IFERROR(INDEX('Stop List'!$B$5:$B$104,MATCH($B86,'Stop List'!$A$5:$A$104,0)),"Stop ID not found"))</f>
        <v/>
      </c>
      <c r="D86" s="21">
        <f>IF($B86="","",IFERROR(INDEX('Stop List'!$G$5:$G$104,MATCH($B86,'Stop List'!$A$5:$A$104,0)),""))</f>
        <v/>
      </c>
      <c r="E86" s="20">
        <f>IF($B86="","",IFERROR(INDEX('Stop List'!$H$5:$H$104,MATCH($B86,'Stop List'!$A$5:$A$104,0)),""))</f>
        <v/>
      </c>
      <c r="F86" s="42">
        <f>IF($B86="","",IF(COUNTIFS('Stop List'!$A$5:$A$104,$B86,'Stop List'!$I$5:$I$104,"&lt;&gt;")=0,"",IFERROR(INDEX('Stop List'!$I$5:$I$104,MATCH($B86,'Stop List'!$A$5:$A$104,0)),"")))</f>
        <v/>
      </c>
      <c r="G86" s="42">
        <f>IF($B86="","",IF(COUNTIFS('Stop List'!$A$5:$A$104,$B86,'Stop List'!$J$5:$J$104,"&lt;&gt;")=0,"",IFERROR(INDEX('Stop List'!$J$5:$J$104,MATCH($B86,'Stop List'!$A$5:$A$104,0)),"")))</f>
        <v/>
      </c>
      <c r="H86" s="43">
        <f>IF($B86="","",IFERROR(INDEX('Stop List'!$K$5:$K$104,MATCH($B86,'Stop List'!$A$5:$A$104,0)),0))</f>
        <v/>
      </c>
      <c r="I86" s="44" t="n"/>
      <c r="J86" s="43">
        <f>IF($B86="","",IF($I86="",$H86,$I86))</f>
        <v/>
      </c>
      <c r="K86" s="45" t="n"/>
      <c r="L86" s="44" t="n"/>
      <c r="M86" s="22">
        <f>IF($B86="","",IF($A86=1,$B$4+$B$5,IFERROR(LOOKUP(2,1/($B$12:B85&lt;&gt;""),$O$12:O85)+$L86/1440,"")))</f>
        <v/>
      </c>
      <c r="N86" s="22">
        <f>IF($B86="","",IFERROR(IF($F86="",$M86,MAX($M86,$B$4+$F86)),""))</f>
        <v/>
      </c>
      <c r="O86" s="22">
        <f>IF($B86="","",IFERROR($N86+$J86/1440,""))</f>
        <v/>
      </c>
      <c r="P86" s="43">
        <f>IF($B86="","",IFERROR(MAX(0,($N86-$M86)*1440),0))</f>
        <v/>
      </c>
      <c r="Q86" s="43">
        <f>IF($B86="","",IF($G86="",0,IFERROR(MAX(0,($N86-($B$4+$G86))*1440),0)))</f>
        <v/>
      </c>
      <c r="R86" s="23">
        <f>IF($B86="","",SUM($K$12:K86))</f>
        <v/>
      </c>
      <c r="S86" s="46">
        <f>IF($B86="","",IFERROR($K86/'Settings'!$B$5,0))</f>
        <v/>
      </c>
      <c r="T86" s="47">
        <f>IF($B86="","",IFERROR($S86*'Settings'!$B$4,0))</f>
        <v/>
      </c>
      <c r="U86" s="21">
        <f>IF($B86="","",IF(IFERROR(INDEX('Stop List'!$N$5:$N$104,MATCH($B86,'Stop List'!$A$5:$A$104,0)),"No")&lt;&gt;"Yes","Inactive or missing stop",IF(OR($K86="",$L86=""),"Enter leg miles/time",IF(AND($A86=1,OR($K86&lt;&gt;0,$L86&lt;&gt;0)),"First leg must be zero",IF($Q86&gt;'Settings'!$B$8,"Late alert: "&amp;ROUND($Q86,0)&amp;" min",IF($Q86&gt;0,"Late within threshold","On time"))))))</f>
        <v/>
      </c>
      <c r="V86" s="48" t="n"/>
    </row>
    <row r="87">
      <c r="A87" s="26">
        <f>IF($B87="","",COUNTIF($B$12:$B87,"&lt;&gt;"))</f>
        <v/>
      </c>
      <c r="B87" s="49" t="n"/>
      <c r="C87" s="26">
        <f>IF($B87="","",IFERROR(INDEX('Stop List'!$B$5:$B$104,MATCH($B87,'Stop List'!$A$5:$A$104,0)),"Stop ID not found"))</f>
        <v/>
      </c>
      <c r="D87" s="4">
        <f>IF($B87="","",IFERROR(INDEX('Stop List'!$G$5:$G$104,MATCH($B87,'Stop List'!$A$5:$A$104,0)),""))</f>
        <v/>
      </c>
      <c r="E87" s="26">
        <f>IF($B87="","",IFERROR(INDEX('Stop List'!$H$5:$H$104,MATCH($B87,'Stop List'!$A$5:$A$104,0)),""))</f>
        <v/>
      </c>
      <c r="F87" s="50">
        <f>IF($B87="","",IF(COUNTIFS('Stop List'!$A$5:$A$104,$B87,'Stop List'!$I$5:$I$104,"&lt;&gt;")=0,"",IFERROR(INDEX('Stop List'!$I$5:$I$104,MATCH($B87,'Stop List'!$A$5:$A$104,0)),"")))</f>
        <v/>
      </c>
      <c r="G87" s="50">
        <f>IF($B87="","",IF(COUNTIFS('Stop List'!$A$5:$A$104,$B87,'Stop List'!$J$5:$J$104,"&lt;&gt;")=0,"",IFERROR(INDEX('Stop List'!$J$5:$J$104,MATCH($B87,'Stop List'!$A$5:$A$104,0)),"")))</f>
        <v/>
      </c>
      <c r="H87" s="51">
        <f>IF($B87="","",IFERROR(INDEX('Stop List'!$K$5:$K$104,MATCH($B87,'Stop List'!$A$5:$A$104,0)),0))</f>
        <v/>
      </c>
      <c r="I87" s="52" t="n"/>
      <c r="J87" s="51">
        <f>IF($B87="","",IF($I87="",$H87,$I87))</f>
        <v/>
      </c>
      <c r="K87" s="53" t="n"/>
      <c r="L87" s="52" t="n"/>
      <c r="M87" s="27">
        <f>IF($B87="","",IF($A87=1,$B$4+$B$5,IFERROR(LOOKUP(2,1/($B$12:B86&lt;&gt;""),$O$12:O86)+$L87/1440,"")))</f>
        <v/>
      </c>
      <c r="N87" s="27">
        <f>IF($B87="","",IFERROR(IF($F87="",$M87,MAX($M87,$B$4+$F87)),""))</f>
        <v/>
      </c>
      <c r="O87" s="27">
        <f>IF($B87="","",IFERROR($N87+$J87/1440,""))</f>
        <v/>
      </c>
      <c r="P87" s="51">
        <f>IF($B87="","",IFERROR(MAX(0,($N87-$M87)*1440),0))</f>
        <v/>
      </c>
      <c r="Q87" s="51">
        <f>IF($B87="","",IF($G87="",0,IFERROR(MAX(0,($N87-($B$4+$G87))*1440),0)))</f>
        <v/>
      </c>
      <c r="R87" s="28">
        <f>IF($B87="","",SUM($K$12:K87))</f>
        <v/>
      </c>
      <c r="S87" s="54">
        <f>IF($B87="","",IFERROR($K87/'Settings'!$B$5,0))</f>
        <v/>
      </c>
      <c r="T87" s="55">
        <f>IF($B87="","",IFERROR($S87*'Settings'!$B$4,0))</f>
        <v/>
      </c>
      <c r="U87" s="4">
        <f>IF($B87="","",IF(IFERROR(INDEX('Stop List'!$N$5:$N$104,MATCH($B87,'Stop List'!$A$5:$A$104,0)),"No")&lt;&gt;"Yes","Inactive or missing stop",IF(OR($K87="",$L87=""),"Enter leg miles/time",IF(AND($A87=1,OR($K87&lt;&gt;0,$L87&lt;&gt;0)),"First leg must be zero",IF($Q87&gt;'Settings'!$B$8,"Late alert: "&amp;ROUND($Q87,0)&amp;" min",IF($Q87&gt;0,"Late within threshold","On time"))))))</f>
        <v/>
      </c>
      <c r="V87" s="35" t="n"/>
    </row>
    <row r="88">
      <c r="A88" s="20">
        <f>IF($B88="","",COUNTIF($B$12:$B88,"&lt;&gt;"))</f>
        <v/>
      </c>
      <c r="B88" s="41" t="n"/>
      <c r="C88" s="20">
        <f>IF($B88="","",IFERROR(INDEX('Stop List'!$B$5:$B$104,MATCH($B88,'Stop List'!$A$5:$A$104,0)),"Stop ID not found"))</f>
        <v/>
      </c>
      <c r="D88" s="21">
        <f>IF($B88="","",IFERROR(INDEX('Stop List'!$G$5:$G$104,MATCH($B88,'Stop List'!$A$5:$A$104,0)),""))</f>
        <v/>
      </c>
      <c r="E88" s="20">
        <f>IF($B88="","",IFERROR(INDEX('Stop List'!$H$5:$H$104,MATCH($B88,'Stop List'!$A$5:$A$104,0)),""))</f>
        <v/>
      </c>
      <c r="F88" s="42">
        <f>IF($B88="","",IF(COUNTIFS('Stop List'!$A$5:$A$104,$B88,'Stop List'!$I$5:$I$104,"&lt;&gt;")=0,"",IFERROR(INDEX('Stop List'!$I$5:$I$104,MATCH($B88,'Stop List'!$A$5:$A$104,0)),"")))</f>
        <v/>
      </c>
      <c r="G88" s="42">
        <f>IF($B88="","",IF(COUNTIFS('Stop List'!$A$5:$A$104,$B88,'Stop List'!$J$5:$J$104,"&lt;&gt;")=0,"",IFERROR(INDEX('Stop List'!$J$5:$J$104,MATCH($B88,'Stop List'!$A$5:$A$104,0)),"")))</f>
        <v/>
      </c>
      <c r="H88" s="43">
        <f>IF($B88="","",IFERROR(INDEX('Stop List'!$K$5:$K$104,MATCH($B88,'Stop List'!$A$5:$A$104,0)),0))</f>
        <v/>
      </c>
      <c r="I88" s="44" t="n"/>
      <c r="J88" s="43">
        <f>IF($B88="","",IF($I88="",$H88,$I88))</f>
        <v/>
      </c>
      <c r="K88" s="45" t="n"/>
      <c r="L88" s="44" t="n"/>
      <c r="M88" s="22">
        <f>IF($B88="","",IF($A88=1,$B$4+$B$5,IFERROR(LOOKUP(2,1/($B$12:B87&lt;&gt;""),$O$12:O87)+$L88/1440,"")))</f>
        <v/>
      </c>
      <c r="N88" s="22">
        <f>IF($B88="","",IFERROR(IF($F88="",$M88,MAX($M88,$B$4+$F88)),""))</f>
        <v/>
      </c>
      <c r="O88" s="22">
        <f>IF($B88="","",IFERROR($N88+$J88/1440,""))</f>
        <v/>
      </c>
      <c r="P88" s="43">
        <f>IF($B88="","",IFERROR(MAX(0,($N88-$M88)*1440),0))</f>
        <v/>
      </c>
      <c r="Q88" s="43">
        <f>IF($B88="","",IF($G88="",0,IFERROR(MAX(0,($N88-($B$4+$G88))*1440),0)))</f>
        <v/>
      </c>
      <c r="R88" s="23">
        <f>IF($B88="","",SUM($K$12:K88))</f>
        <v/>
      </c>
      <c r="S88" s="46">
        <f>IF($B88="","",IFERROR($K88/'Settings'!$B$5,0))</f>
        <v/>
      </c>
      <c r="T88" s="47">
        <f>IF($B88="","",IFERROR($S88*'Settings'!$B$4,0))</f>
        <v/>
      </c>
      <c r="U88" s="21">
        <f>IF($B88="","",IF(IFERROR(INDEX('Stop List'!$N$5:$N$104,MATCH($B88,'Stop List'!$A$5:$A$104,0)),"No")&lt;&gt;"Yes","Inactive or missing stop",IF(OR($K88="",$L88=""),"Enter leg miles/time",IF(AND($A88=1,OR($K88&lt;&gt;0,$L88&lt;&gt;0)),"First leg must be zero",IF($Q88&gt;'Settings'!$B$8,"Late alert: "&amp;ROUND($Q88,0)&amp;" min",IF($Q88&gt;0,"Late within threshold","On time"))))))</f>
        <v/>
      </c>
      <c r="V88" s="48" t="n"/>
    </row>
    <row r="89">
      <c r="A89" s="26">
        <f>IF($B89="","",COUNTIF($B$12:$B89,"&lt;&gt;"))</f>
        <v/>
      </c>
      <c r="B89" s="49" t="n"/>
      <c r="C89" s="26">
        <f>IF($B89="","",IFERROR(INDEX('Stop List'!$B$5:$B$104,MATCH($B89,'Stop List'!$A$5:$A$104,0)),"Stop ID not found"))</f>
        <v/>
      </c>
      <c r="D89" s="4">
        <f>IF($B89="","",IFERROR(INDEX('Stop List'!$G$5:$G$104,MATCH($B89,'Stop List'!$A$5:$A$104,0)),""))</f>
        <v/>
      </c>
      <c r="E89" s="26">
        <f>IF($B89="","",IFERROR(INDEX('Stop List'!$H$5:$H$104,MATCH($B89,'Stop List'!$A$5:$A$104,0)),""))</f>
        <v/>
      </c>
      <c r="F89" s="50">
        <f>IF($B89="","",IF(COUNTIFS('Stop List'!$A$5:$A$104,$B89,'Stop List'!$I$5:$I$104,"&lt;&gt;")=0,"",IFERROR(INDEX('Stop List'!$I$5:$I$104,MATCH($B89,'Stop List'!$A$5:$A$104,0)),"")))</f>
        <v/>
      </c>
      <c r="G89" s="50">
        <f>IF($B89="","",IF(COUNTIFS('Stop List'!$A$5:$A$104,$B89,'Stop List'!$J$5:$J$104,"&lt;&gt;")=0,"",IFERROR(INDEX('Stop List'!$J$5:$J$104,MATCH($B89,'Stop List'!$A$5:$A$104,0)),"")))</f>
        <v/>
      </c>
      <c r="H89" s="51">
        <f>IF($B89="","",IFERROR(INDEX('Stop List'!$K$5:$K$104,MATCH($B89,'Stop List'!$A$5:$A$104,0)),0))</f>
        <v/>
      </c>
      <c r="I89" s="52" t="n"/>
      <c r="J89" s="51">
        <f>IF($B89="","",IF($I89="",$H89,$I89))</f>
        <v/>
      </c>
      <c r="K89" s="53" t="n"/>
      <c r="L89" s="52" t="n"/>
      <c r="M89" s="27">
        <f>IF($B89="","",IF($A89=1,$B$4+$B$5,IFERROR(LOOKUP(2,1/($B$12:B88&lt;&gt;""),$O$12:O88)+$L89/1440,"")))</f>
        <v/>
      </c>
      <c r="N89" s="27">
        <f>IF($B89="","",IFERROR(IF($F89="",$M89,MAX($M89,$B$4+$F89)),""))</f>
        <v/>
      </c>
      <c r="O89" s="27">
        <f>IF($B89="","",IFERROR($N89+$J89/1440,""))</f>
        <v/>
      </c>
      <c r="P89" s="51">
        <f>IF($B89="","",IFERROR(MAX(0,($N89-$M89)*1440),0))</f>
        <v/>
      </c>
      <c r="Q89" s="51">
        <f>IF($B89="","",IF($G89="",0,IFERROR(MAX(0,($N89-($B$4+$G89))*1440),0)))</f>
        <v/>
      </c>
      <c r="R89" s="28">
        <f>IF($B89="","",SUM($K$12:K89))</f>
        <v/>
      </c>
      <c r="S89" s="54">
        <f>IF($B89="","",IFERROR($K89/'Settings'!$B$5,0))</f>
        <v/>
      </c>
      <c r="T89" s="55">
        <f>IF($B89="","",IFERROR($S89*'Settings'!$B$4,0))</f>
        <v/>
      </c>
      <c r="U89" s="4">
        <f>IF($B89="","",IF(IFERROR(INDEX('Stop List'!$N$5:$N$104,MATCH($B89,'Stop List'!$A$5:$A$104,0)),"No")&lt;&gt;"Yes","Inactive or missing stop",IF(OR($K89="",$L89=""),"Enter leg miles/time",IF(AND($A89=1,OR($K89&lt;&gt;0,$L89&lt;&gt;0)),"First leg must be zero",IF($Q89&gt;'Settings'!$B$8,"Late alert: "&amp;ROUND($Q89,0)&amp;" min",IF($Q89&gt;0,"Late within threshold","On time"))))))</f>
        <v/>
      </c>
      <c r="V89" s="35" t="n"/>
    </row>
    <row r="90">
      <c r="A90" s="20">
        <f>IF($B90="","",COUNTIF($B$12:$B90,"&lt;&gt;"))</f>
        <v/>
      </c>
      <c r="B90" s="41" t="n"/>
      <c r="C90" s="20">
        <f>IF($B90="","",IFERROR(INDEX('Stop List'!$B$5:$B$104,MATCH($B90,'Stop List'!$A$5:$A$104,0)),"Stop ID not found"))</f>
        <v/>
      </c>
      <c r="D90" s="21">
        <f>IF($B90="","",IFERROR(INDEX('Stop List'!$G$5:$G$104,MATCH($B90,'Stop List'!$A$5:$A$104,0)),""))</f>
        <v/>
      </c>
      <c r="E90" s="20">
        <f>IF($B90="","",IFERROR(INDEX('Stop List'!$H$5:$H$104,MATCH($B90,'Stop List'!$A$5:$A$104,0)),""))</f>
        <v/>
      </c>
      <c r="F90" s="42">
        <f>IF($B90="","",IF(COUNTIFS('Stop List'!$A$5:$A$104,$B90,'Stop List'!$I$5:$I$104,"&lt;&gt;")=0,"",IFERROR(INDEX('Stop List'!$I$5:$I$104,MATCH($B90,'Stop List'!$A$5:$A$104,0)),"")))</f>
        <v/>
      </c>
      <c r="G90" s="42">
        <f>IF($B90="","",IF(COUNTIFS('Stop List'!$A$5:$A$104,$B90,'Stop List'!$J$5:$J$104,"&lt;&gt;")=0,"",IFERROR(INDEX('Stop List'!$J$5:$J$104,MATCH($B90,'Stop List'!$A$5:$A$104,0)),"")))</f>
        <v/>
      </c>
      <c r="H90" s="43">
        <f>IF($B90="","",IFERROR(INDEX('Stop List'!$K$5:$K$104,MATCH($B90,'Stop List'!$A$5:$A$104,0)),0))</f>
        <v/>
      </c>
      <c r="I90" s="44" t="n"/>
      <c r="J90" s="43">
        <f>IF($B90="","",IF($I90="",$H90,$I90))</f>
        <v/>
      </c>
      <c r="K90" s="45" t="n"/>
      <c r="L90" s="44" t="n"/>
      <c r="M90" s="22">
        <f>IF($B90="","",IF($A90=1,$B$4+$B$5,IFERROR(LOOKUP(2,1/($B$12:B89&lt;&gt;""),$O$12:O89)+$L90/1440,"")))</f>
        <v/>
      </c>
      <c r="N90" s="22">
        <f>IF($B90="","",IFERROR(IF($F90="",$M90,MAX($M90,$B$4+$F90)),""))</f>
        <v/>
      </c>
      <c r="O90" s="22">
        <f>IF($B90="","",IFERROR($N90+$J90/1440,""))</f>
        <v/>
      </c>
      <c r="P90" s="43">
        <f>IF($B90="","",IFERROR(MAX(0,($N90-$M90)*1440),0))</f>
        <v/>
      </c>
      <c r="Q90" s="43">
        <f>IF($B90="","",IF($G90="",0,IFERROR(MAX(0,($N90-($B$4+$G90))*1440),0)))</f>
        <v/>
      </c>
      <c r="R90" s="23">
        <f>IF($B90="","",SUM($K$12:K90))</f>
        <v/>
      </c>
      <c r="S90" s="46">
        <f>IF($B90="","",IFERROR($K90/'Settings'!$B$5,0))</f>
        <v/>
      </c>
      <c r="T90" s="47">
        <f>IF($B90="","",IFERROR($S90*'Settings'!$B$4,0))</f>
        <v/>
      </c>
      <c r="U90" s="21">
        <f>IF($B90="","",IF(IFERROR(INDEX('Stop List'!$N$5:$N$104,MATCH($B90,'Stop List'!$A$5:$A$104,0)),"No")&lt;&gt;"Yes","Inactive or missing stop",IF(OR($K90="",$L90=""),"Enter leg miles/time",IF(AND($A90=1,OR($K90&lt;&gt;0,$L90&lt;&gt;0)),"First leg must be zero",IF($Q90&gt;'Settings'!$B$8,"Late alert: "&amp;ROUND($Q90,0)&amp;" min",IF($Q90&gt;0,"Late within threshold","On time"))))))</f>
        <v/>
      </c>
      <c r="V90" s="48" t="n"/>
    </row>
    <row r="91">
      <c r="A91" s="26">
        <f>IF($B91="","",COUNTIF($B$12:$B91,"&lt;&gt;"))</f>
        <v/>
      </c>
      <c r="B91" s="49" t="n"/>
      <c r="C91" s="26">
        <f>IF($B91="","",IFERROR(INDEX('Stop List'!$B$5:$B$104,MATCH($B91,'Stop List'!$A$5:$A$104,0)),"Stop ID not found"))</f>
        <v/>
      </c>
      <c r="D91" s="4">
        <f>IF($B91="","",IFERROR(INDEX('Stop List'!$G$5:$G$104,MATCH($B91,'Stop List'!$A$5:$A$104,0)),""))</f>
        <v/>
      </c>
      <c r="E91" s="26">
        <f>IF($B91="","",IFERROR(INDEX('Stop List'!$H$5:$H$104,MATCH($B91,'Stop List'!$A$5:$A$104,0)),""))</f>
        <v/>
      </c>
      <c r="F91" s="50">
        <f>IF($B91="","",IF(COUNTIFS('Stop List'!$A$5:$A$104,$B91,'Stop List'!$I$5:$I$104,"&lt;&gt;")=0,"",IFERROR(INDEX('Stop List'!$I$5:$I$104,MATCH($B91,'Stop List'!$A$5:$A$104,0)),"")))</f>
        <v/>
      </c>
      <c r="G91" s="50">
        <f>IF($B91="","",IF(COUNTIFS('Stop List'!$A$5:$A$104,$B91,'Stop List'!$J$5:$J$104,"&lt;&gt;")=0,"",IFERROR(INDEX('Stop List'!$J$5:$J$104,MATCH($B91,'Stop List'!$A$5:$A$104,0)),"")))</f>
        <v/>
      </c>
      <c r="H91" s="51">
        <f>IF($B91="","",IFERROR(INDEX('Stop List'!$K$5:$K$104,MATCH($B91,'Stop List'!$A$5:$A$104,0)),0))</f>
        <v/>
      </c>
      <c r="I91" s="52" t="n"/>
      <c r="J91" s="51">
        <f>IF($B91="","",IF($I91="",$H91,$I91))</f>
        <v/>
      </c>
      <c r="K91" s="53" t="n"/>
      <c r="L91" s="52" t="n"/>
      <c r="M91" s="27">
        <f>IF($B91="","",IF($A91=1,$B$4+$B$5,IFERROR(LOOKUP(2,1/($B$12:B90&lt;&gt;""),$O$12:O90)+$L91/1440,"")))</f>
        <v/>
      </c>
      <c r="N91" s="27">
        <f>IF($B91="","",IFERROR(IF($F91="",$M91,MAX($M91,$B$4+$F91)),""))</f>
        <v/>
      </c>
      <c r="O91" s="27">
        <f>IF($B91="","",IFERROR($N91+$J91/1440,""))</f>
        <v/>
      </c>
      <c r="P91" s="51">
        <f>IF($B91="","",IFERROR(MAX(0,($N91-$M91)*1440),0))</f>
        <v/>
      </c>
      <c r="Q91" s="51">
        <f>IF($B91="","",IF($G91="",0,IFERROR(MAX(0,($N91-($B$4+$G91))*1440),0)))</f>
        <v/>
      </c>
      <c r="R91" s="28">
        <f>IF($B91="","",SUM($K$12:K91))</f>
        <v/>
      </c>
      <c r="S91" s="54">
        <f>IF($B91="","",IFERROR($K91/'Settings'!$B$5,0))</f>
        <v/>
      </c>
      <c r="T91" s="55">
        <f>IF($B91="","",IFERROR($S91*'Settings'!$B$4,0))</f>
        <v/>
      </c>
      <c r="U91" s="4">
        <f>IF($B91="","",IF(IFERROR(INDEX('Stop List'!$N$5:$N$104,MATCH($B91,'Stop List'!$A$5:$A$104,0)),"No")&lt;&gt;"Yes","Inactive or missing stop",IF(OR($K91="",$L91=""),"Enter leg miles/time",IF(AND($A91=1,OR($K91&lt;&gt;0,$L91&lt;&gt;0)),"First leg must be zero",IF($Q91&gt;'Settings'!$B$8,"Late alert: "&amp;ROUND($Q91,0)&amp;" min",IF($Q91&gt;0,"Late within threshold","On time"))))))</f>
        <v/>
      </c>
      <c r="V91" s="35" t="n"/>
    </row>
    <row r="92">
      <c r="A92" s="20">
        <f>IF($B92="","",COUNTIF($B$12:$B92,"&lt;&gt;"))</f>
        <v/>
      </c>
      <c r="B92" s="41" t="n"/>
      <c r="C92" s="20">
        <f>IF($B92="","",IFERROR(INDEX('Stop List'!$B$5:$B$104,MATCH($B92,'Stop List'!$A$5:$A$104,0)),"Stop ID not found"))</f>
        <v/>
      </c>
      <c r="D92" s="21">
        <f>IF($B92="","",IFERROR(INDEX('Stop List'!$G$5:$G$104,MATCH($B92,'Stop List'!$A$5:$A$104,0)),""))</f>
        <v/>
      </c>
      <c r="E92" s="20">
        <f>IF($B92="","",IFERROR(INDEX('Stop List'!$H$5:$H$104,MATCH($B92,'Stop List'!$A$5:$A$104,0)),""))</f>
        <v/>
      </c>
      <c r="F92" s="42">
        <f>IF($B92="","",IF(COUNTIFS('Stop List'!$A$5:$A$104,$B92,'Stop List'!$I$5:$I$104,"&lt;&gt;")=0,"",IFERROR(INDEX('Stop List'!$I$5:$I$104,MATCH($B92,'Stop List'!$A$5:$A$104,0)),"")))</f>
        <v/>
      </c>
      <c r="G92" s="42">
        <f>IF($B92="","",IF(COUNTIFS('Stop List'!$A$5:$A$104,$B92,'Stop List'!$J$5:$J$104,"&lt;&gt;")=0,"",IFERROR(INDEX('Stop List'!$J$5:$J$104,MATCH($B92,'Stop List'!$A$5:$A$104,0)),"")))</f>
        <v/>
      </c>
      <c r="H92" s="43">
        <f>IF($B92="","",IFERROR(INDEX('Stop List'!$K$5:$K$104,MATCH($B92,'Stop List'!$A$5:$A$104,0)),0))</f>
        <v/>
      </c>
      <c r="I92" s="44" t="n"/>
      <c r="J92" s="43">
        <f>IF($B92="","",IF($I92="",$H92,$I92))</f>
        <v/>
      </c>
      <c r="K92" s="45" t="n"/>
      <c r="L92" s="44" t="n"/>
      <c r="M92" s="22">
        <f>IF($B92="","",IF($A92=1,$B$4+$B$5,IFERROR(LOOKUP(2,1/($B$12:B91&lt;&gt;""),$O$12:O91)+$L92/1440,"")))</f>
        <v/>
      </c>
      <c r="N92" s="22">
        <f>IF($B92="","",IFERROR(IF($F92="",$M92,MAX($M92,$B$4+$F92)),""))</f>
        <v/>
      </c>
      <c r="O92" s="22">
        <f>IF($B92="","",IFERROR($N92+$J92/1440,""))</f>
        <v/>
      </c>
      <c r="P92" s="43">
        <f>IF($B92="","",IFERROR(MAX(0,($N92-$M92)*1440),0))</f>
        <v/>
      </c>
      <c r="Q92" s="43">
        <f>IF($B92="","",IF($G92="",0,IFERROR(MAX(0,($N92-($B$4+$G92))*1440),0)))</f>
        <v/>
      </c>
      <c r="R92" s="23">
        <f>IF($B92="","",SUM($K$12:K92))</f>
        <v/>
      </c>
      <c r="S92" s="46">
        <f>IF($B92="","",IFERROR($K92/'Settings'!$B$5,0))</f>
        <v/>
      </c>
      <c r="T92" s="47">
        <f>IF($B92="","",IFERROR($S92*'Settings'!$B$4,0))</f>
        <v/>
      </c>
      <c r="U92" s="21">
        <f>IF($B92="","",IF(IFERROR(INDEX('Stop List'!$N$5:$N$104,MATCH($B92,'Stop List'!$A$5:$A$104,0)),"No")&lt;&gt;"Yes","Inactive or missing stop",IF(OR($K92="",$L92=""),"Enter leg miles/time",IF(AND($A92=1,OR($K92&lt;&gt;0,$L92&lt;&gt;0)),"First leg must be zero",IF($Q92&gt;'Settings'!$B$8,"Late alert: "&amp;ROUND($Q92,0)&amp;" min",IF($Q92&gt;0,"Late within threshold","On time"))))))</f>
        <v/>
      </c>
      <c r="V92" s="48" t="n"/>
    </row>
    <row r="93">
      <c r="A93" s="26">
        <f>IF($B93="","",COUNTIF($B$12:$B93,"&lt;&gt;"))</f>
        <v/>
      </c>
      <c r="B93" s="49" t="n"/>
      <c r="C93" s="26">
        <f>IF($B93="","",IFERROR(INDEX('Stop List'!$B$5:$B$104,MATCH($B93,'Stop List'!$A$5:$A$104,0)),"Stop ID not found"))</f>
        <v/>
      </c>
      <c r="D93" s="4">
        <f>IF($B93="","",IFERROR(INDEX('Stop List'!$G$5:$G$104,MATCH($B93,'Stop List'!$A$5:$A$104,0)),""))</f>
        <v/>
      </c>
      <c r="E93" s="26">
        <f>IF($B93="","",IFERROR(INDEX('Stop List'!$H$5:$H$104,MATCH($B93,'Stop List'!$A$5:$A$104,0)),""))</f>
        <v/>
      </c>
      <c r="F93" s="50">
        <f>IF($B93="","",IF(COUNTIFS('Stop List'!$A$5:$A$104,$B93,'Stop List'!$I$5:$I$104,"&lt;&gt;")=0,"",IFERROR(INDEX('Stop List'!$I$5:$I$104,MATCH($B93,'Stop List'!$A$5:$A$104,0)),"")))</f>
        <v/>
      </c>
      <c r="G93" s="50">
        <f>IF($B93="","",IF(COUNTIFS('Stop List'!$A$5:$A$104,$B93,'Stop List'!$J$5:$J$104,"&lt;&gt;")=0,"",IFERROR(INDEX('Stop List'!$J$5:$J$104,MATCH($B93,'Stop List'!$A$5:$A$104,0)),"")))</f>
        <v/>
      </c>
      <c r="H93" s="51">
        <f>IF($B93="","",IFERROR(INDEX('Stop List'!$K$5:$K$104,MATCH($B93,'Stop List'!$A$5:$A$104,0)),0))</f>
        <v/>
      </c>
      <c r="I93" s="52" t="n"/>
      <c r="J93" s="51">
        <f>IF($B93="","",IF($I93="",$H93,$I93))</f>
        <v/>
      </c>
      <c r="K93" s="53" t="n"/>
      <c r="L93" s="52" t="n"/>
      <c r="M93" s="27">
        <f>IF($B93="","",IF($A93=1,$B$4+$B$5,IFERROR(LOOKUP(2,1/($B$12:B92&lt;&gt;""),$O$12:O92)+$L93/1440,"")))</f>
        <v/>
      </c>
      <c r="N93" s="27">
        <f>IF($B93="","",IFERROR(IF($F93="",$M93,MAX($M93,$B$4+$F93)),""))</f>
        <v/>
      </c>
      <c r="O93" s="27">
        <f>IF($B93="","",IFERROR($N93+$J93/1440,""))</f>
        <v/>
      </c>
      <c r="P93" s="51">
        <f>IF($B93="","",IFERROR(MAX(0,($N93-$M93)*1440),0))</f>
        <v/>
      </c>
      <c r="Q93" s="51">
        <f>IF($B93="","",IF($G93="",0,IFERROR(MAX(0,($N93-($B$4+$G93))*1440),0)))</f>
        <v/>
      </c>
      <c r="R93" s="28">
        <f>IF($B93="","",SUM($K$12:K93))</f>
        <v/>
      </c>
      <c r="S93" s="54">
        <f>IF($B93="","",IFERROR($K93/'Settings'!$B$5,0))</f>
        <v/>
      </c>
      <c r="T93" s="55">
        <f>IF($B93="","",IFERROR($S93*'Settings'!$B$4,0))</f>
        <v/>
      </c>
      <c r="U93" s="4">
        <f>IF($B93="","",IF(IFERROR(INDEX('Stop List'!$N$5:$N$104,MATCH($B93,'Stop List'!$A$5:$A$104,0)),"No")&lt;&gt;"Yes","Inactive or missing stop",IF(OR($K93="",$L93=""),"Enter leg miles/time",IF(AND($A93=1,OR($K93&lt;&gt;0,$L93&lt;&gt;0)),"First leg must be zero",IF($Q93&gt;'Settings'!$B$8,"Late alert: "&amp;ROUND($Q93,0)&amp;" min",IF($Q93&gt;0,"Late within threshold","On time"))))))</f>
        <v/>
      </c>
      <c r="V93" s="35" t="n"/>
    </row>
    <row r="94">
      <c r="A94" s="20">
        <f>IF($B94="","",COUNTIF($B$12:$B94,"&lt;&gt;"))</f>
        <v/>
      </c>
      <c r="B94" s="41" t="n"/>
      <c r="C94" s="20">
        <f>IF($B94="","",IFERROR(INDEX('Stop List'!$B$5:$B$104,MATCH($B94,'Stop List'!$A$5:$A$104,0)),"Stop ID not found"))</f>
        <v/>
      </c>
      <c r="D94" s="21">
        <f>IF($B94="","",IFERROR(INDEX('Stop List'!$G$5:$G$104,MATCH($B94,'Stop List'!$A$5:$A$104,0)),""))</f>
        <v/>
      </c>
      <c r="E94" s="20">
        <f>IF($B94="","",IFERROR(INDEX('Stop List'!$H$5:$H$104,MATCH($B94,'Stop List'!$A$5:$A$104,0)),""))</f>
        <v/>
      </c>
      <c r="F94" s="42">
        <f>IF($B94="","",IF(COUNTIFS('Stop List'!$A$5:$A$104,$B94,'Stop List'!$I$5:$I$104,"&lt;&gt;")=0,"",IFERROR(INDEX('Stop List'!$I$5:$I$104,MATCH($B94,'Stop List'!$A$5:$A$104,0)),"")))</f>
        <v/>
      </c>
      <c r="G94" s="42">
        <f>IF($B94="","",IF(COUNTIFS('Stop List'!$A$5:$A$104,$B94,'Stop List'!$J$5:$J$104,"&lt;&gt;")=0,"",IFERROR(INDEX('Stop List'!$J$5:$J$104,MATCH($B94,'Stop List'!$A$5:$A$104,0)),"")))</f>
        <v/>
      </c>
      <c r="H94" s="43">
        <f>IF($B94="","",IFERROR(INDEX('Stop List'!$K$5:$K$104,MATCH($B94,'Stop List'!$A$5:$A$104,0)),0))</f>
        <v/>
      </c>
      <c r="I94" s="44" t="n"/>
      <c r="J94" s="43">
        <f>IF($B94="","",IF($I94="",$H94,$I94))</f>
        <v/>
      </c>
      <c r="K94" s="45" t="n"/>
      <c r="L94" s="44" t="n"/>
      <c r="M94" s="22">
        <f>IF($B94="","",IF($A94=1,$B$4+$B$5,IFERROR(LOOKUP(2,1/($B$12:B93&lt;&gt;""),$O$12:O93)+$L94/1440,"")))</f>
        <v/>
      </c>
      <c r="N94" s="22">
        <f>IF($B94="","",IFERROR(IF($F94="",$M94,MAX($M94,$B$4+$F94)),""))</f>
        <v/>
      </c>
      <c r="O94" s="22">
        <f>IF($B94="","",IFERROR($N94+$J94/1440,""))</f>
        <v/>
      </c>
      <c r="P94" s="43">
        <f>IF($B94="","",IFERROR(MAX(0,($N94-$M94)*1440),0))</f>
        <v/>
      </c>
      <c r="Q94" s="43">
        <f>IF($B94="","",IF($G94="",0,IFERROR(MAX(0,($N94-($B$4+$G94))*1440),0)))</f>
        <v/>
      </c>
      <c r="R94" s="23">
        <f>IF($B94="","",SUM($K$12:K94))</f>
        <v/>
      </c>
      <c r="S94" s="46">
        <f>IF($B94="","",IFERROR($K94/'Settings'!$B$5,0))</f>
        <v/>
      </c>
      <c r="T94" s="47">
        <f>IF($B94="","",IFERROR($S94*'Settings'!$B$4,0))</f>
        <v/>
      </c>
      <c r="U94" s="21">
        <f>IF($B94="","",IF(IFERROR(INDEX('Stop List'!$N$5:$N$104,MATCH($B94,'Stop List'!$A$5:$A$104,0)),"No")&lt;&gt;"Yes","Inactive or missing stop",IF(OR($K94="",$L94=""),"Enter leg miles/time",IF(AND($A94=1,OR($K94&lt;&gt;0,$L94&lt;&gt;0)),"First leg must be zero",IF($Q94&gt;'Settings'!$B$8,"Late alert: "&amp;ROUND($Q94,0)&amp;" min",IF($Q94&gt;0,"Late within threshold","On time"))))))</f>
        <v/>
      </c>
      <c r="V94" s="48" t="n"/>
    </row>
    <row r="95">
      <c r="A95" s="26">
        <f>IF($B95="","",COUNTIF($B$12:$B95,"&lt;&gt;"))</f>
        <v/>
      </c>
      <c r="B95" s="49" t="n"/>
      <c r="C95" s="26">
        <f>IF($B95="","",IFERROR(INDEX('Stop List'!$B$5:$B$104,MATCH($B95,'Stop List'!$A$5:$A$104,0)),"Stop ID not found"))</f>
        <v/>
      </c>
      <c r="D95" s="4">
        <f>IF($B95="","",IFERROR(INDEX('Stop List'!$G$5:$G$104,MATCH($B95,'Stop List'!$A$5:$A$104,0)),""))</f>
        <v/>
      </c>
      <c r="E95" s="26">
        <f>IF($B95="","",IFERROR(INDEX('Stop List'!$H$5:$H$104,MATCH($B95,'Stop List'!$A$5:$A$104,0)),""))</f>
        <v/>
      </c>
      <c r="F95" s="50">
        <f>IF($B95="","",IF(COUNTIFS('Stop List'!$A$5:$A$104,$B95,'Stop List'!$I$5:$I$104,"&lt;&gt;")=0,"",IFERROR(INDEX('Stop List'!$I$5:$I$104,MATCH($B95,'Stop List'!$A$5:$A$104,0)),"")))</f>
        <v/>
      </c>
      <c r="G95" s="50">
        <f>IF($B95="","",IF(COUNTIFS('Stop List'!$A$5:$A$104,$B95,'Stop List'!$J$5:$J$104,"&lt;&gt;")=0,"",IFERROR(INDEX('Stop List'!$J$5:$J$104,MATCH($B95,'Stop List'!$A$5:$A$104,0)),"")))</f>
        <v/>
      </c>
      <c r="H95" s="51">
        <f>IF($B95="","",IFERROR(INDEX('Stop List'!$K$5:$K$104,MATCH($B95,'Stop List'!$A$5:$A$104,0)),0))</f>
        <v/>
      </c>
      <c r="I95" s="52" t="n"/>
      <c r="J95" s="51">
        <f>IF($B95="","",IF($I95="",$H95,$I95))</f>
        <v/>
      </c>
      <c r="K95" s="53" t="n"/>
      <c r="L95" s="52" t="n"/>
      <c r="M95" s="27">
        <f>IF($B95="","",IF($A95=1,$B$4+$B$5,IFERROR(LOOKUP(2,1/($B$12:B94&lt;&gt;""),$O$12:O94)+$L95/1440,"")))</f>
        <v/>
      </c>
      <c r="N95" s="27">
        <f>IF($B95="","",IFERROR(IF($F95="",$M95,MAX($M95,$B$4+$F95)),""))</f>
        <v/>
      </c>
      <c r="O95" s="27">
        <f>IF($B95="","",IFERROR($N95+$J95/1440,""))</f>
        <v/>
      </c>
      <c r="P95" s="51">
        <f>IF($B95="","",IFERROR(MAX(0,($N95-$M95)*1440),0))</f>
        <v/>
      </c>
      <c r="Q95" s="51">
        <f>IF($B95="","",IF($G95="",0,IFERROR(MAX(0,($N95-($B$4+$G95))*1440),0)))</f>
        <v/>
      </c>
      <c r="R95" s="28">
        <f>IF($B95="","",SUM($K$12:K95))</f>
        <v/>
      </c>
      <c r="S95" s="54">
        <f>IF($B95="","",IFERROR($K95/'Settings'!$B$5,0))</f>
        <v/>
      </c>
      <c r="T95" s="55">
        <f>IF($B95="","",IFERROR($S95*'Settings'!$B$4,0))</f>
        <v/>
      </c>
      <c r="U95" s="4">
        <f>IF($B95="","",IF(IFERROR(INDEX('Stop List'!$N$5:$N$104,MATCH($B95,'Stop List'!$A$5:$A$104,0)),"No")&lt;&gt;"Yes","Inactive or missing stop",IF(OR($K95="",$L95=""),"Enter leg miles/time",IF(AND($A95=1,OR($K95&lt;&gt;0,$L95&lt;&gt;0)),"First leg must be zero",IF($Q95&gt;'Settings'!$B$8,"Late alert: "&amp;ROUND($Q95,0)&amp;" min",IF($Q95&gt;0,"Late within threshold","On time"))))))</f>
        <v/>
      </c>
      <c r="V95" s="35" t="n"/>
    </row>
    <row r="96">
      <c r="A96" s="20">
        <f>IF($B96="","",COUNTIF($B$12:$B96,"&lt;&gt;"))</f>
        <v/>
      </c>
      <c r="B96" s="41" t="n"/>
      <c r="C96" s="20">
        <f>IF($B96="","",IFERROR(INDEX('Stop List'!$B$5:$B$104,MATCH($B96,'Stop List'!$A$5:$A$104,0)),"Stop ID not found"))</f>
        <v/>
      </c>
      <c r="D96" s="21">
        <f>IF($B96="","",IFERROR(INDEX('Stop List'!$G$5:$G$104,MATCH($B96,'Stop List'!$A$5:$A$104,0)),""))</f>
        <v/>
      </c>
      <c r="E96" s="20">
        <f>IF($B96="","",IFERROR(INDEX('Stop List'!$H$5:$H$104,MATCH($B96,'Stop List'!$A$5:$A$104,0)),""))</f>
        <v/>
      </c>
      <c r="F96" s="42">
        <f>IF($B96="","",IF(COUNTIFS('Stop List'!$A$5:$A$104,$B96,'Stop List'!$I$5:$I$104,"&lt;&gt;")=0,"",IFERROR(INDEX('Stop List'!$I$5:$I$104,MATCH($B96,'Stop List'!$A$5:$A$104,0)),"")))</f>
        <v/>
      </c>
      <c r="G96" s="42">
        <f>IF($B96="","",IF(COUNTIFS('Stop List'!$A$5:$A$104,$B96,'Stop List'!$J$5:$J$104,"&lt;&gt;")=0,"",IFERROR(INDEX('Stop List'!$J$5:$J$104,MATCH($B96,'Stop List'!$A$5:$A$104,0)),"")))</f>
        <v/>
      </c>
      <c r="H96" s="43">
        <f>IF($B96="","",IFERROR(INDEX('Stop List'!$K$5:$K$104,MATCH($B96,'Stop List'!$A$5:$A$104,0)),0))</f>
        <v/>
      </c>
      <c r="I96" s="44" t="n"/>
      <c r="J96" s="43">
        <f>IF($B96="","",IF($I96="",$H96,$I96))</f>
        <v/>
      </c>
      <c r="K96" s="45" t="n"/>
      <c r="L96" s="44" t="n"/>
      <c r="M96" s="22">
        <f>IF($B96="","",IF($A96=1,$B$4+$B$5,IFERROR(LOOKUP(2,1/($B$12:B95&lt;&gt;""),$O$12:O95)+$L96/1440,"")))</f>
        <v/>
      </c>
      <c r="N96" s="22">
        <f>IF($B96="","",IFERROR(IF($F96="",$M96,MAX($M96,$B$4+$F96)),""))</f>
        <v/>
      </c>
      <c r="O96" s="22">
        <f>IF($B96="","",IFERROR($N96+$J96/1440,""))</f>
        <v/>
      </c>
      <c r="P96" s="43">
        <f>IF($B96="","",IFERROR(MAX(0,($N96-$M96)*1440),0))</f>
        <v/>
      </c>
      <c r="Q96" s="43">
        <f>IF($B96="","",IF($G96="",0,IFERROR(MAX(0,($N96-($B$4+$G96))*1440),0)))</f>
        <v/>
      </c>
      <c r="R96" s="23">
        <f>IF($B96="","",SUM($K$12:K96))</f>
        <v/>
      </c>
      <c r="S96" s="46">
        <f>IF($B96="","",IFERROR($K96/'Settings'!$B$5,0))</f>
        <v/>
      </c>
      <c r="T96" s="47">
        <f>IF($B96="","",IFERROR($S96*'Settings'!$B$4,0))</f>
        <v/>
      </c>
      <c r="U96" s="21">
        <f>IF($B96="","",IF(IFERROR(INDEX('Stop List'!$N$5:$N$104,MATCH($B96,'Stop List'!$A$5:$A$104,0)),"No")&lt;&gt;"Yes","Inactive or missing stop",IF(OR($K96="",$L96=""),"Enter leg miles/time",IF(AND($A96=1,OR($K96&lt;&gt;0,$L96&lt;&gt;0)),"First leg must be zero",IF($Q96&gt;'Settings'!$B$8,"Late alert: "&amp;ROUND($Q96,0)&amp;" min",IF($Q96&gt;0,"Late within threshold","On time"))))))</f>
        <v/>
      </c>
      <c r="V96" s="48" t="n"/>
    </row>
    <row r="97">
      <c r="A97" s="26">
        <f>IF($B97="","",COUNTIF($B$12:$B97,"&lt;&gt;"))</f>
        <v/>
      </c>
      <c r="B97" s="49" t="n"/>
      <c r="C97" s="26">
        <f>IF($B97="","",IFERROR(INDEX('Stop List'!$B$5:$B$104,MATCH($B97,'Stop List'!$A$5:$A$104,0)),"Stop ID not found"))</f>
        <v/>
      </c>
      <c r="D97" s="4">
        <f>IF($B97="","",IFERROR(INDEX('Stop List'!$G$5:$G$104,MATCH($B97,'Stop List'!$A$5:$A$104,0)),""))</f>
        <v/>
      </c>
      <c r="E97" s="26">
        <f>IF($B97="","",IFERROR(INDEX('Stop List'!$H$5:$H$104,MATCH($B97,'Stop List'!$A$5:$A$104,0)),""))</f>
        <v/>
      </c>
      <c r="F97" s="50">
        <f>IF($B97="","",IF(COUNTIFS('Stop List'!$A$5:$A$104,$B97,'Stop List'!$I$5:$I$104,"&lt;&gt;")=0,"",IFERROR(INDEX('Stop List'!$I$5:$I$104,MATCH($B97,'Stop List'!$A$5:$A$104,0)),"")))</f>
        <v/>
      </c>
      <c r="G97" s="50">
        <f>IF($B97="","",IF(COUNTIFS('Stop List'!$A$5:$A$104,$B97,'Stop List'!$J$5:$J$104,"&lt;&gt;")=0,"",IFERROR(INDEX('Stop List'!$J$5:$J$104,MATCH($B97,'Stop List'!$A$5:$A$104,0)),"")))</f>
        <v/>
      </c>
      <c r="H97" s="51">
        <f>IF($B97="","",IFERROR(INDEX('Stop List'!$K$5:$K$104,MATCH($B97,'Stop List'!$A$5:$A$104,0)),0))</f>
        <v/>
      </c>
      <c r="I97" s="52" t="n"/>
      <c r="J97" s="51">
        <f>IF($B97="","",IF($I97="",$H97,$I97))</f>
        <v/>
      </c>
      <c r="K97" s="53" t="n"/>
      <c r="L97" s="52" t="n"/>
      <c r="M97" s="27">
        <f>IF($B97="","",IF($A97=1,$B$4+$B$5,IFERROR(LOOKUP(2,1/($B$12:B96&lt;&gt;""),$O$12:O96)+$L97/1440,"")))</f>
        <v/>
      </c>
      <c r="N97" s="27">
        <f>IF($B97="","",IFERROR(IF($F97="",$M97,MAX($M97,$B$4+$F97)),""))</f>
        <v/>
      </c>
      <c r="O97" s="27">
        <f>IF($B97="","",IFERROR($N97+$J97/1440,""))</f>
        <v/>
      </c>
      <c r="P97" s="51">
        <f>IF($B97="","",IFERROR(MAX(0,($N97-$M97)*1440),0))</f>
        <v/>
      </c>
      <c r="Q97" s="51">
        <f>IF($B97="","",IF($G97="",0,IFERROR(MAX(0,($N97-($B$4+$G97))*1440),0)))</f>
        <v/>
      </c>
      <c r="R97" s="28">
        <f>IF($B97="","",SUM($K$12:K97))</f>
        <v/>
      </c>
      <c r="S97" s="54">
        <f>IF($B97="","",IFERROR($K97/'Settings'!$B$5,0))</f>
        <v/>
      </c>
      <c r="T97" s="55">
        <f>IF($B97="","",IFERROR($S97*'Settings'!$B$4,0))</f>
        <v/>
      </c>
      <c r="U97" s="4">
        <f>IF($B97="","",IF(IFERROR(INDEX('Stop List'!$N$5:$N$104,MATCH($B97,'Stop List'!$A$5:$A$104,0)),"No")&lt;&gt;"Yes","Inactive or missing stop",IF(OR($K97="",$L97=""),"Enter leg miles/time",IF(AND($A97=1,OR($K97&lt;&gt;0,$L97&lt;&gt;0)),"First leg must be zero",IF($Q97&gt;'Settings'!$B$8,"Late alert: "&amp;ROUND($Q97,0)&amp;" min",IF($Q97&gt;0,"Late within threshold","On time"))))))</f>
        <v/>
      </c>
      <c r="V97" s="35" t="n"/>
    </row>
    <row r="98">
      <c r="A98" s="20">
        <f>IF($B98="","",COUNTIF($B$12:$B98,"&lt;&gt;"))</f>
        <v/>
      </c>
      <c r="B98" s="41" t="n"/>
      <c r="C98" s="20">
        <f>IF($B98="","",IFERROR(INDEX('Stop List'!$B$5:$B$104,MATCH($B98,'Stop List'!$A$5:$A$104,0)),"Stop ID not found"))</f>
        <v/>
      </c>
      <c r="D98" s="21">
        <f>IF($B98="","",IFERROR(INDEX('Stop List'!$G$5:$G$104,MATCH($B98,'Stop List'!$A$5:$A$104,0)),""))</f>
        <v/>
      </c>
      <c r="E98" s="20">
        <f>IF($B98="","",IFERROR(INDEX('Stop List'!$H$5:$H$104,MATCH($B98,'Stop List'!$A$5:$A$104,0)),""))</f>
        <v/>
      </c>
      <c r="F98" s="42">
        <f>IF($B98="","",IF(COUNTIFS('Stop List'!$A$5:$A$104,$B98,'Stop List'!$I$5:$I$104,"&lt;&gt;")=0,"",IFERROR(INDEX('Stop List'!$I$5:$I$104,MATCH($B98,'Stop List'!$A$5:$A$104,0)),"")))</f>
        <v/>
      </c>
      <c r="G98" s="42">
        <f>IF($B98="","",IF(COUNTIFS('Stop List'!$A$5:$A$104,$B98,'Stop List'!$J$5:$J$104,"&lt;&gt;")=0,"",IFERROR(INDEX('Stop List'!$J$5:$J$104,MATCH($B98,'Stop List'!$A$5:$A$104,0)),"")))</f>
        <v/>
      </c>
      <c r="H98" s="43">
        <f>IF($B98="","",IFERROR(INDEX('Stop List'!$K$5:$K$104,MATCH($B98,'Stop List'!$A$5:$A$104,0)),0))</f>
        <v/>
      </c>
      <c r="I98" s="44" t="n"/>
      <c r="J98" s="43">
        <f>IF($B98="","",IF($I98="",$H98,$I98))</f>
        <v/>
      </c>
      <c r="K98" s="45" t="n"/>
      <c r="L98" s="44" t="n"/>
      <c r="M98" s="22">
        <f>IF($B98="","",IF($A98=1,$B$4+$B$5,IFERROR(LOOKUP(2,1/($B$12:B97&lt;&gt;""),$O$12:O97)+$L98/1440,"")))</f>
        <v/>
      </c>
      <c r="N98" s="22">
        <f>IF($B98="","",IFERROR(IF($F98="",$M98,MAX($M98,$B$4+$F98)),""))</f>
        <v/>
      </c>
      <c r="O98" s="22">
        <f>IF($B98="","",IFERROR($N98+$J98/1440,""))</f>
        <v/>
      </c>
      <c r="P98" s="43">
        <f>IF($B98="","",IFERROR(MAX(0,($N98-$M98)*1440),0))</f>
        <v/>
      </c>
      <c r="Q98" s="43">
        <f>IF($B98="","",IF($G98="",0,IFERROR(MAX(0,($N98-($B$4+$G98))*1440),0)))</f>
        <v/>
      </c>
      <c r="R98" s="23">
        <f>IF($B98="","",SUM($K$12:K98))</f>
        <v/>
      </c>
      <c r="S98" s="46">
        <f>IF($B98="","",IFERROR($K98/'Settings'!$B$5,0))</f>
        <v/>
      </c>
      <c r="T98" s="47">
        <f>IF($B98="","",IFERROR($S98*'Settings'!$B$4,0))</f>
        <v/>
      </c>
      <c r="U98" s="21">
        <f>IF($B98="","",IF(IFERROR(INDEX('Stop List'!$N$5:$N$104,MATCH($B98,'Stop List'!$A$5:$A$104,0)),"No")&lt;&gt;"Yes","Inactive or missing stop",IF(OR($K98="",$L98=""),"Enter leg miles/time",IF(AND($A98=1,OR($K98&lt;&gt;0,$L98&lt;&gt;0)),"First leg must be zero",IF($Q98&gt;'Settings'!$B$8,"Late alert: "&amp;ROUND($Q98,0)&amp;" min",IF($Q98&gt;0,"Late within threshold","On time"))))))</f>
        <v/>
      </c>
      <c r="V98" s="48" t="n"/>
    </row>
    <row r="99">
      <c r="A99" s="26">
        <f>IF($B99="","",COUNTIF($B$12:$B99,"&lt;&gt;"))</f>
        <v/>
      </c>
      <c r="B99" s="49" t="n"/>
      <c r="C99" s="26">
        <f>IF($B99="","",IFERROR(INDEX('Stop List'!$B$5:$B$104,MATCH($B99,'Stop List'!$A$5:$A$104,0)),"Stop ID not found"))</f>
        <v/>
      </c>
      <c r="D99" s="4">
        <f>IF($B99="","",IFERROR(INDEX('Stop List'!$G$5:$G$104,MATCH($B99,'Stop List'!$A$5:$A$104,0)),""))</f>
        <v/>
      </c>
      <c r="E99" s="26">
        <f>IF($B99="","",IFERROR(INDEX('Stop List'!$H$5:$H$104,MATCH($B99,'Stop List'!$A$5:$A$104,0)),""))</f>
        <v/>
      </c>
      <c r="F99" s="50">
        <f>IF($B99="","",IF(COUNTIFS('Stop List'!$A$5:$A$104,$B99,'Stop List'!$I$5:$I$104,"&lt;&gt;")=0,"",IFERROR(INDEX('Stop List'!$I$5:$I$104,MATCH($B99,'Stop List'!$A$5:$A$104,0)),"")))</f>
        <v/>
      </c>
      <c r="G99" s="50">
        <f>IF($B99="","",IF(COUNTIFS('Stop List'!$A$5:$A$104,$B99,'Stop List'!$J$5:$J$104,"&lt;&gt;")=0,"",IFERROR(INDEX('Stop List'!$J$5:$J$104,MATCH($B99,'Stop List'!$A$5:$A$104,0)),"")))</f>
        <v/>
      </c>
      <c r="H99" s="51">
        <f>IF($B99="","",IFERROR(INDEX('Stop List'!$K$5:$K$104,MATCH($B99,'Stop List'!$A$5:$A$104,0)),0))</f>
        <v/>
      </c>
      <c r="I99" s="52" t="n"/>
      <c r="J99" s="51">
        <f>IF($B99="","",IF($I99="",$H99,$I99))</f>
        <v/>
      </c>
      <c r="K99" s="53" t="n"/>
      <c r="L99" s="52" t="n"/>
      <c r="M99" s="27">
        <f>IF($B99="","",IF($A99=1,$B$4+$B$5,IFERROR(LOOKUP(2,1/($B$12:B98&lt;&gt;""),$O$12:O98)+$L99/1440,"")))</f>
        <v/>
      </c>
      <c r="N99" s="27">
        <f>IF($B99="","",IFERROR(IF($F99="",$M99,MAX($M99,$B$4+$F99)),""))</f>
        <v/>
      </c>
      <c r="O99" s="27">
        <f>IF($B99="","",IFERROR($N99+$J99/1440,""))</f>
        <v/>
      </c>
      <c r="P99" s="51">
        <f>IF($B99="","",IFERROR(MAX(0,($N99-$M99)*1440),0))</f>
        <v/>
      </c>
      <c r="Q99" s="51">
        <f>IF($B99="","",IF($G99="",0,IFERROR(MAX(0,($N99-($B$4+$G99))*1440),0)))</f>
        <v/>
      </c>
      <c r="R99" s="28">
        <f>IF($B99="","",SUM($K$12:K99))</f>
        <v/>
      </c>
      <c r="S99" s="54">
        <f>IF($B99="","",IFERROR($K99/'Settings'!$B$5,0))</f>
        <v/>
      </c>
      <c r="T99" s="55">
        <f>IF($B99="","",IFERROR($S99*'Settings'!$B$4,0))</f>
        <v/>
      </c>
      <c r="U99" s="4">
        <f>IF($B99="","",IF(IFERROR(INDEX('Stop List'!$N$5:$N$104,MATCH($B99,'Stop List'!$A$5:$A$104,0)),"No")&lt;&gt;"Yes","Inactive or missing stop",IF(OR($K99="",$L99=""),"Enter leg miles/time",IF(AND($A99=1,OR($K99&lt;&gt;0,$L99&lt;&gt;0)),"First leg must be zero",IF($Q99&gt;'Settings'!$B$8,"Late alert: "&amp;ROUND($Q99,0)&amp;" min",IF($Q99&gt;0,"Late within threshold","On time"))))))</f>
        <v/>
      </c>
      <c r="V99" s="35" t="n"/>
    </row>
    <row r="100">
      <c r="A100" s="20">
        <f>IF($B100="","",COUNTIF($B$12:$B100,"&lt;&gt;"))</f>
        <v/>
      </c>
      <c r="B100" s="41" t="n"/>
      <c r="C100" s="20">
        <f>IF($B100="","",IFERROR(INDEX('Stop List'!$B$5:$B$104,MATCH($B100,'Stop List'!$A$5:$A$104,0)),"Stop ID not found"))</f>
        <v/>
      </c>
      <c r="D100" s="21">
        <f>IF($B100="","",IFERROR(INDEX('Stop List'!$G$5:$G$104,MATCH($B100,'Stop List'!$A$5:$A$104,0)),""))</f>
        <v/>
      </c>
      <c r="E100" s="20">
        <f>IF($B100="","",IFERROR(INDEX('Stop List'!$H$5:$H$104,MATCH($B100,'Stop List'!$A$5:$A$104,0)),""))</f>
        <v/>
      </c>
      <c r="F100" s="42">
        <f>IF($B100="","",IF(COUNTIFS('Stop List'!$A$5:$A$104,$B100,'Stop List'!$I$5:$I$104,"&lt;&gt;")=0,"",IFERROR(INDEX('Stop List'!$I$5:$I$104,MATCH($B100,'Stop List'!$A$5:$A$104,0)),"")))</f>
        <v/>
      </c>
      <c r="G100" s="42">
        <f>IF($B100="","",IF(COUNTIFS('Stop List'!$A$5:$A$104,$B100,'Stop List'!$J$5:$J$104,"&lt;&gt;")=0,"",IFERROR(INDEX('Stop List'!$J$5:$J$104,MATCH($B100,'Stop List'!$A$5:$A$104,0)),"")))</f>
        <v/>
      </c>
      <c r="H100" s="43">
        <f>IF($B100="","",IFERROR(INDEX('Stop List'!$K$5:$K$104,MATCH($B100,'Stop List'!$A$5:$A$104,0)),0))</f>
        <v/>
      </c>
      <c r="I100" s="44" t="n"/>
      <c r="J100" s="43">
        <f>IF($B100="","",IF($I100="",$H100,$I100))</f>
        <v/>
      </c>
      <c r="K100" s="45" t="n"/>
      <c r="L100" s="44" t="n"/>
      <c r="M100" s="22">
        <f>IF($B100="","",IF($A100=1,$B$4+$B$5,IFERROR(LOOKUP(2,1/($B$12:B99&lt;&gt;""),$O$12:O99)+$L100/1440,"")))</f>
        <v/>
      </c>
      <c r="N100" s="22">
        <f>IF($B100="","",IFERROR(IF($F100="",$M100,MAX($M100,$B$4+$F100)),""))</f>
        <v/>
      </c>
      <c r="O100" s="22">
        <f>IF($B100="","",IFERROR($N100+$J100/1440,""))</f>
        <v/>
      </c>
      <c r="P100" s="43">
        <f>IF($B100="","",IFERROR(MAX(0,($N100-$M100)*1440),0))</f>
        <v/>
      </c>
      <c r="Q100" s="43">
        <f>IF($B100="","",IF($G100="",0,IFERROR(MAX(0,($N100-($B$4+$G100))*1440),0)))</f>
        <v/>
      </c>
      <c r="R100" s="23">
        <f>IF($B100="","",SUM($K$12:K100))</f>
        <v/>
      </c>
      <c r="S100" s="46">
        <f>IF($B100="","",IFERROR($K100/'Settings'!$B$5,0))</f>
        <v/>
      </c>
      <c r="T100" s="47">
        <f>IF($B100="","",IFERROR($S100*'Settings'!$B$4,0))</f>
        <v/>
      </c>
      <c r="U100" s="21">
        <f>IF($B100="","",IF(IFERROR(INDEX('Stop List'!$N$5:$N$104,MATCH($B100,'Stop List'!$A$5:$A$104,0)),"No")&lt;&gt;"Yes","Inactive or missing stop",IF(OR($K100="",$L100=""),"Enter leg miles/time",IF(AND($A100=1,OR($K100&lt;&gt;0,$L100&lt;&gt;0)),"First leg must be zero",IF($Q100&gt;'Settings'!$B$8,"Late alert: "&amp;ROUND($Q100,0)&amp;" min",IF($Q100&gt;0,"Late within threshold","On time"))))))</f>
        <v/>
      </c>
      <c r="V100" s="48" t="n"/>
    </row>
    <row r="101">
      <c r="A101" s="26">
        <f>IF($B101="","",COUNTIF($B$12:$B101,"&lt;&gt;"))</f>
        <v/>
      </c>
      <c r="B101" s="49" t="n"/>
      <c r="C101" s="26">
        <f>IF($B101="","",IFERROR(INDEX('Stop List'!$B$5:$B$104,MATCH($B101,'Stop List'!$A$5:$A$104,0)),"Stop ID not found"))</f>
        <v/>
      </c>
      <c r="D101" s="4">
        <f>IF($B101="","",IFERROR(INDEX('Stop List'!$G$5:$G$104,MATCH($B101,'Stop List'!$A$5:$A$104,0)),""))</f>
        <v/>
      </c>
      <c r="E101" s="26">
        <f>IF($B101="","",IFERROR(INDEX('Stop List'!$H$5:$H$104,MATCH($B101,'Stop List'!$A$5:$A$104,0)),""))</f>
        <v/>
      </c>
      <c r="F101" s="50">
        <f>IF($B101="","",IF(COUNTIFS('Stop List'!$A$5:$A$104,$B101,'Stop List'!$I$5:$I$104,"&lt;&gt;")=0,"",IFERROR(INDEX('Stop List'!$I$5:$I$104,MATCH($B101,'Stop List'!$A$5:$A$104,0)),"")))</f>
        <v/>
      </c>
      <c r="G101" s="50">
        <f>IF($B101="","",IF(COUNTIFS('Stop List'!$A$5:$A$104,$B101,'Stop List'!$J$5:$J$104,"&lt;&gt;")=0,"",IFERROR(INDEX('Stop List'!$J$5:$J$104,MATCH($B101,'Stop List'!$A$5:$A$104,0)),"")))</f>
        <v/>
      </c>
      <c r="H101" s="51">
        <f>IF($B101="","",IFERROR(INDEX('Stop List'!$K$5:$K$104,MATCH($B101,'Stop List'!$A$5:$A$104,0)),0))</f>
        <v/>
      </c>
      <c r="I101" s="52" t="n"/>
      <c r="J101" s="51">
        <f>IF($B101="","",IF($I101="",$H101,$I101))</f>
        <v/>
      </c>
      <c r="K101" s="53" t="n"/>
      <c r="L101" s="52" t="n"/>
      <c r="M101" s="27">
        <f>IF($B101="","",IF($A101=1,$B$4+$B$5,IFERROR(LOOKUP(2,1/($B$12:B100&lt;&gt;""),$O$12:O100)+$L101/1440,"")))</f>
        <v/>
      </c>
      <c r="N101" s="27">
        <f>IF($B101="","",IFERROR(IF($F101="",$M101,MAX($M101,$B$4+$F101)),""))</f>
        <v/>
      </c>
      <c r="O101" s="27">
        <f>IF($B101="","",IFERROR($N101+$J101/1440,""))</f>
        <v/>
      </c>
      <c r="P101" s="51">
        <f>IF($B101="","",IFERROR(MAX(0,($N101-$M101)*1440),0))</f>
        <v/>
      </c>
      <c r="Q101" s="51">
        <f>IF($B101="","",IF($G101="",0,IFERROR(MAX(0,($N101-($B$4+$G101))*1440),0)))</f>
        <v/>
      </c>
      <c r="R101" s="28">
        <f>IF($B101="","",SUM($K$12:K101))</f>
        <v/>
      </c>
      <c r="S101" s="54">
        <f>IF($B101="","",IFERROR($K101/'Settings'!$B$5,0))</f>
        <v/>
      </c>
      <c r="T101" s="55">
        <f>IF($B101="","",IFERROR($S101*'Settings'!$B$4,0))</f>
        <v/>
      </c>
      <c r="U101" s="4">
        <f>IF($B101="","",IF(IFERROR(INDEX('Stop List'!$N$5:$N$104,MATCH($B101,'Stop List'!$A$5:$A$104,0)),"No")&lt;&gt;"Yes","Inactive or missing stop",IF(OR($K101="",$L101=""),"Enter leg miles/time",IF(AND($A101=1,OR($K101&lt;&gt;0,$L101&lt;&gt;0)),"First leg must be zero",IF($Q101&gt;'Settings'!$B$8,"Late alert: "&amp;ROUND($Q101,0)&amp;" min",IF($Q101&gt;0,"Late within threshold","On time"))))))</f>
        <v/>
      </c>
      <c r="V101" s="35" t="n"/>
    </row>
    <row r="102">
      <c r="A102" s="20">
        <f>IF($B102="","",COUNTIF($B$12:$B102,"&lt;&gt;"))</f>
        <v/>
      </c>
      <c r="B102" s="41" t="n"/>
      <c r="C102" s="20">
        <f>IF($B102="","",IFERROR(INDEX('Stop List'!$B$5:$B$104,MATCH($B102,'Stop List'!$A$5:$A$104,0)),"Stop ID not found"))</f>
        <v/>
      </c>
      <c r="D102" s="21">
        <f>IF($B102="","",IFERROR(INDEX('Stop List'!$G$5:$G$104,MATCH($B102,'Stop List'!$A$5:$A$104,0)),""))</f>
        <v/>
      </c>
      <c r="E102" s="20">
        <f>IF($B102="","",IFERROR(INDEX('Stop List'!$H$5:$H$104,MATCH($B102,'Stop List'!$A$5:$A$104,0)),""))</f>
        <v/>
      </c>
      <c r="F102" s="42">
        <f>IF($B102="","",IF(COUNTIFS('Stop List'!$A$5:$A$104,$B102,'Stop List'!$I$5:$I$104,"&lt;&gt;")=0,"",IFERROR(INDEX('Stop List'!$I$5:$I$104,MATCH($B102,'Stop List'!$A$5:$A$104,0)),"")))</f>
        <v/>
      </c>
      <c r="G102" s="42">
        <f>IF($B102="","",IF(COUNTIFS('Stop List'!$A$5:$A$104,$B102,'Stop List'!$J$5:$J$104,"&lt;&gt;")=0,"",IFERROR(INDEX('Stop List'!$J$5:$J$104,MATCH($B102,'Stop List'!$A$5:$A$104,0)),"")))</f>
        <v/>
      </c>
      <c r="H102" s="43">
        <f>IF($B102="","",IFERROR(INDEX('Stop List'!$K$5:$K$104,MATCH($B102,'Stop List'!$A$5:$A$104,0)),0))</f>
        <v/>
      </c>
      <c r="I102" s="44" t="n"/>
      <c r="J102" s="43">
        <f>IF($B102="","",IF($I102="",$H102,$I102))</f>
        <v/>
      </c>
      <c r="K102" s="45" t="n"/>
      <c r="L102" s="44" t="n"/>
      <c r="M102" s="22">
        <f>IF($B102="","",IF($A102=1,$B$4+$B$5,IFERROR(LOOKUP(2,1/($B$12:B101&lt;&gt;""),$O$12:O101)+$L102/1440,"")))</f>
        <v/>
      </c>
      <c r="N102" s="22">
        <f>IF($B102="","",IFERROR(IF($F102="",$M102,MAX($M102,$B$4+$F102)),""))</f>
        <v/>
      </c>
      <c r="O102" s="22">
        <f>IF($B102="","",IFERROR($N102+$J102/1440,""))</f>
        <v/>
      </c>
      <c r="P102" s="43">
        <f>IF($B102="","",IFERROR(MAX(0,($N102-$M102)*1440),0))</f>
        <v/>
      </c>
      <c r="Q102" s="43">
        <f>IF($B102="","",IF($G102="",0,IFERROR(MAX(0,($N102-($B$4+$G102))*1440),0)))</f>
        <v/>
      </c>
      <c r="R102" s="23">
        <f>IF($B102="","",SUM($K$12:K102))</f>
        <v/>
      </c>
      <c r="S102" s="46">
        <f>IF($B102="","",IFERROR($K102/'Settings'!$B$5,0))</f>
        <v/>
      </c>
      <c r="T102" s="47">
        <f>IF($B102="","",IFERROR($S102*'Settings'!$B$4,0))</f>
        <v/>
      </c>
      <c r="U102" s="21">
        <f>IF($B102="","",IF(IFERROR(INDEX('Stop List'!$N$5:$N$104,MATCH($B102,'Stop List'!$A$5:$A$104,0)),"No")&lt;&gt;"Yes","Inactive or missing stop",IF(OR($K102="",$L102=""),"Enter leg miles/time",IF(AND($A102=1,OR($K102&lt;&gt;0,$L102&lt;&gt;0)),"First leg must be zero",IF($Q102&gt;'Settings'!$B$8,"Late alert: "&amp;ROUND($Q102,0)&amp;" min",IF($Q102&gt;0,"Late within threshold","On time"))))))</f>
        <v/>
      </c>
      <c r="V102" s="48" t="n"/>
    </row>
    <row r="103">
      <c r="A103" s="26">
        <f>IF($B103="","",COUNTIF($B$12:$B103,"&lt;&gt;"))</f>
        <v/>
      </c>
      <c r="B103" s="49" t="n"/>
      <c r="C103" s="26">
        <f>IF($B103="","",IFERROR(INDEX('Stop List'!$B$5:$B$104,MATCH($B103,'Stop List'!$A$5:$A$104,0)),"Stop ID not found"))</f>
        <v/>
      </c>
      <c r="D103" s="4">
        <f>IF($B103="","",IFERROR(INDEX('Stop List'!$G$5:$G$104,MATCH($B103,'Stop List'!$A$5:$A$104,0)),""))</f>
        <v/>
      </c>
      <c r="E103" s="26">
        <f>IF($B103="","",IFERROR(INDEX('Stop List'!$H$5:$H$104,MATCH($B103,'Stop List'!$A$5:$A$104,0)),""))</f>
        <v/>
      </c>
      <c r="F103" s="50">
        <f>IF($B103="","",IF(COUNTIFS('Stop List'!$A$5:$A$104,$B103,'Stop List'!$I$5:$I$104,"&lt;&gt;")=0,"",IFERROR(INDEX('Stop List'!$I$5:$I$104,MATCH($B103,'Stop List'!$A$5:$A$104,0)),"")))</f>
        <v/>
      </c>
      <c r="G103" s="50">
        <f>IF($B103="","",IF(COUNTIFS('Stop List'!$A$5:$A$104,$B103,'Stop List'!$J$5:$J$104,"&lt;&gt;")=0,"",IFERROR(INDEX('Stop List'!$J$5:$J$104,MATCH($B103,'Stop List'!$A$5:$A$104,0)),"")))</f>
        <v/>
      </c>
      <c r="H103" s="51">
        <f>IF($B103="","",IFERROR(INDEX('Stop List'!$K$5:$K$104,MATCH($B103,'Stop List'!$A$5:$A$104,0)),0))</f>
        <v/>
      </c>
      <c r="I103" s="52" t="n"/>
      <c r="J103" s="51">
        <f>IF($B103="","",IF($I103="",$H103,$I103))</f>
        <v/>
      </c>
      <c r="K103" s="53" t="n"/>
      <c r="L103" s="52" t="n"/>
      <c r="M103" s="27">
        <f>IF($B103="","",IF($A103=1,$B$4+$B$5,IFERROR(LOOKUP(2,1/($B$12:B102&lt;&gt;""),$O$12:O102)+$L103/1440,"")))</f>
        <v/>
      </c>
      <c r="N103" s="27">
        <f>IF($B103="","",IFERROR(IF($F103="",$M103,MAX($M103,$B$4+$F103)),""))</f>
        <v/>
      </c>
      <c r="O103" s="27">
        <f>IF($B103="","",IFERROR($N103+$J103/1440,""))</f>
        <v/>
      </c>
      <c r="P103" s="51">
        <f>IF($B103="","",IFERROR(MAX(0,($N103-$M103)*1440),0))</f>
        <v/>
      </c>
      <c r="Q103" s="51">
        <f>IF($B103="","",IF($G103="",0,IFERROR(MAX(0,($N103-($B$4+$G103))*1440),0)))</f>
        <v/>
      </c>
      <c r="R103" s="28">
        <f>IF($B103="","",SUM($K$12:K103))</f>
        <v/>
      </c>
      <c r="S103" s="54">
        <f>IF($B103="","",IFERROR($K103/'Settings'!$B$5,0))</f>
        <v/>
      </c>
      <c r="T103" s="55">
        <f>IF($B103="","",IFERROR($S103*'Settings'!$B$4,0))</f>
        <v/>
      </c>
      <c r="U103" s="4">
        <f>IF($B103="","",IF(IFERROR(INDEX('Stop List'!$N$5:$N$104,MATCH($B103,'Stop List'!$A$5:$A$104,0)),"No")&lt;&gt;"Yes","Inactive or missing stop",IF(OR($K103="",$L103=""),"Enter leg miles/time",IF(AND($A103=1,OR($K103&lt;&gt;0,$L103&lt;&gt;0)),"First leg must be zero",IF($Q103&gt;'Settings'!$B$8,"Late alert: "&amp;ROUND($Q103,0)&amp;" min",IF($Q103&gt;0,"Late within threshold","On time"))))))</f>
        <v/>
      </c>
      <c r="V103" s="35" t="n"/>
    </row>
    <row r="104">
      <c r="A104" s="20">
        <f>IF($B104="","",COUNTIF($B$12:$B104,"&lt;&gt;"))</f>
        <v/>
      </c>
      <c r="B104" s="41" t="n"/>
      <c r="C104" s="20">
        <f>IF($B104="","",IFERROR(INDEX('Stop List'!$B$5:$B$104,MATCH($B104,'Stop List'!$A$5:$A$104,0)),"Stop ID not found"))</f>
        <v/>
      </c>
      <c r="D104" s="21">
        <f>IF($B104="","",IFERROR(INDEX('Stop List'!$G$5:$G$104,MATCH($B104,'Stop List'!$A$5:$A$104,0)),""))</f>
        <v/>
      </c>
      <c r="E104" s="20">
        <f>IF($B104="","",IFERROR(INDEX('Stop List'!$H$5:$H$104,MATCH($B104,'Stop List'!$A$5:$A$104,0)),""))</f>
        <v/>
      </c>
      <c r="F104" s="42">
        <f>IF($B104="","",IF(COUNTIFS('Stop List'!$A$5:$A$104,$B104,'Stop List'!$I$5:$I$104,"&lt;&gt;")=0,"",IFERROR(INDEX('Stop List'!$I$5:$I$104,MATCH($B104,'Stop List'!$A$5:$A$104,0)),"")))</f>
        <v/>
      </c>
      <c r="G104" s="42">
        <f>IF($B104="","",IF(COUNTIFS('Stop List'!$A$5:$A$104,$B104,'Stop List'!$J$5:$J$104,"&lt;&gt;")=0,"",IFERROR(INDEX('Stop List'!$J$5:$J$104,MATCH($B104,'Stop List'!$A$5:$A$104,0)),"")))</f>
        <v/>
      </c>
      <c r="H104" s="43">
        <f>IF($B104="","",IFERROR(INDEX('Stop List'!$K$5:$K$104,MATCH($B104,'Stop List'!$A$5:$A$104,0)),0))</f>
        <v/>
      </c>
      <c r="I104" s="44" t="n"/>
      <c r="J104" s="43">
        <f>IF($B104="","",IF($I104="",$H104,$I104))</f>
        <v/>
      </c>
      <c r="K104" s="45" t="n"/>
      <c r="L104" s="44" t="n"/>
      <c r="M104" s="22">
        <f>IF($B104="","",IF($A104=1,$B$4+$B$5,IFERROR(LOOKUP(2,1/($B$12:B103&lt;&gt;""),$O$12:O103)+$L104/1440,"")))</f>
        <v/>
      </c>
      <c r="N104" s="22">
        <f>IF($B104="","",IFERROR(IF($F104="",$M104,MAX($M104,$B$4+$F104)),""))</f>
        <v/>
      </c>
      <c r="O104" s="22">
        <f>IF($B104="","",IFERROR($N104+$J104/1440,""))</f>
        <v/>
      </c>
      <c r="P104" s="43">
        <f>IF($B104="","",IFERROR(MAX(0,($N104-$M104)*1440),0))</f>
        <v/>
      </c>
      <c r="Q104" s="43">
        <f>IF($B104="","",IF($G104="",0,IFERROR(MAX(0,($N104-($B$4+$G104))*1440),0)))</f>
        <v/>
      </c>
      <c r="R104" s="23">
        <f>IF($B104="","",SUM($K$12:K104))</f>
        <v/>
      </c>
      <c r="S104" s="46">
        <f>IF($B104="","",IFERROR($K104/'Settings'!$B$5,0))</f>
        <v/>
      </c>
      <c r="T104" s="47">
        <f>IF($B104="","",IFERROR($S104*'Settings'!$B$4,0))</f>
        <v/>
      </c>
      <c r="U104" s="21">
        <f>IF($B104="","",IF(IFERROR(INDEX('Stop List'!$N$5:$N$104,MATCH($B104,'Stop List'!$A$5:$A$104,0)),"No")&lt;&gt;"Yes","Inactive or missing stop",IF(OR($K104="",$L104=""),"Enter leg miles/time",IF(AND($A104=1,OR($K104&lt;&gt;0,$L104&lt;&gt;0)),"First leg must be zero",IF($Q104&gt;'Settings'!$B$8,"Late alert: "&amp;ROUND($Q104,0)&amp;" min",IF($Q104&gt;0,"Late within threshold","On time"))))))</f>
        <v/>
      </c>
      <c r="V104" s="48" t="n"/>
    </row>
    <row r="105">
      <c r="A105" s="26">
        <f>IF($B105="","",COUNTIF($B$12:$B105,"&lt;&gt;"))</f>
        <v/>
      </c>
      <c r="B105" s="49" t="n"/>
      <c r="C105" s="26">
        <f>IF($B105="","",IFERROR(INDEX('Stop List'!$B$5:$B$104,MATCH($B105,'Stop List'!$A$5:$A$104,0)),"Stop ID not found"))</f>
        <v/>
      </c>
      <c r="D105" s="4">
        <f>IF($B105="","",IFERROR(INDEX('Stop List'!$G$5:$G$104,MATCH($B105,'Stop List'!$A$5:$A$104,0)),""))</f>
        <v/>
      </c>
      <c r="E105" s="26">
        <f>IF($B105="","",IFERROR(INDEX('Stop List'!$H$5:$H$104,MATCH($B105,'Stop List'!$A$5:$A$104,0)),""))</f>
        <v/>
      </c>
      <c r="F105" s="50">
        <f>IF($B105="","",IF(COUNTIFS('Stop List'!$A$5:$A$104,$B105,'Stop List'!$I$5:$I$104,"&lt;&gt;")=0,"",IFERROR(INDEX('Stop List'!$I$5:$I$104,MATCH($B105,'Stop List'!$A$5:$A$104,0)),"")))</f>
        <v/>
      </c>
      <c r="G105" s="50">
        <f>IF($B105="","",IF(COUNTIFS('Stop List'!$A$5:$A$104,$B105,'Stop List'!$J$5:$J$104,"&lt;&gt;")=0,"",IFERROR(INDEX('Stop List'!$J$5:$J$104,MATCH($B105,'Stop List'!$A$5:$A$104,0)),"")))</f>
        <v/>
      </c>
      <c r="H105" s="51">
        <f>IF($B105="","",IFERROR(INDEX('Stop List'!$K$5:$K$104,MATCH($B105,'Stop List'!$A$5:$A$104,0)),0))</f>
        <v/>
      </c>
      <c r="I105" s="52" t="n"/>
      <c r="J105" s="51">
        <f>IF($B105="","",IF($I105="",$H105,$I105))</f>
        <v/>
      </c>
      <c r="K105" s="53" t="n"/>
      <c r="L105" s="52" t="n"/>
      <c r="M105" s="27">
        <f>IF($B105="","",IF($A105=1,$B$4+$B$5,IFERROR(LOOKUP(2,1/($B$12:B104&lt;&gt;""),$O$12:O104)+$L105/1440,"")))</f>
        <v/>
      </c>
      <c r="N105" s="27">
        <f>IF($B105="","",IFERROR(IF($F105="",$M105,MAX($M105,$B$4+$F105)),""))</f>
        <v/>
      </c>
      <c r="O105" s="27">
        <f>IF($B105="","",IFERROR($N105+$J105/1440,""))</f>
        <v/>
      </c>
      <c r="P105" s="51">
        <f>IF($B105="","",IFERROR(MAX(0,($N105-$M105)*1440),0))</f>
        <v/>
      </c>
      <c r="Q105" s="51">
        <f>IF($B105="","",IF($G105="",0,IFERROR(MAX(0,($N105-($B$4+$G105))*1440),0)))</f>
        <v/>
      </c>
      <c r="R105" s="28">
        <f>IF($B105="","",SUM($K$12:K105))</f>
        <v/>
      </c>
      <c r="S105" s="54">
        <f>IF($B105="","",IFERROR($K105/'Settings'!$B$5,0))</f>
        <v/>
      </c>
      <c r="T105" s="55">
        <f>IF($B105="","",IFERROR($S105*'Settings'!$B$4,0))</f>
        <v/>
      </c>
      <c r="U105" s="4">
        <f>IF($B105="","",IF(IFERROR(INDEX('Stop List'!$N$5:$N$104,MATCH($B105,'Stop List'!$A$5:$A$104,0)),"No")&lt;&gt;"Yes","Inactive or missing stop",IF(OR($K105="",$L105=""),"Enter leg miles/time",IF(AND($A105=1,OR($K105&lt;&gt;0,$L105&lt;&gt;0)),"First leg must be zero",IF($Q105&gt;'Settings'!$B$8,"Late alert: "&amp;ROUND($Q105,0)&amp;" min",IF($Q105&gt;0,"Late within threshold","On time"))))))</f>
        <v/>
      </c>
      <c r="V105" s="35" t="n"/>
    </row>
    <row r="106">
      <c r="A106" s="20">
        <f>IF($B106="","",COUNTIF($B$12:$B106,"&lt;&gt;"))</f>
        <v/>
      </c>
      <c r="B106" s="41" t="n"/>
      <c r="C106" s="20">
        <f>IF($B106="","",IFERROR(INDEX('Stop List'!$B$5:$B$104,MATCH($B106,'Stop List'!$A$5:$A$104,0)),"Stop ID not found"))</f>
        <v/>
      </c>
      <c r="D106" s="21">
        <f>IF($B106="","",IFERROR(INDEX('Stop List'!$G$5:$G$104,MATCH($B106,'Stop List'!$A$5:$A$104,0)),""))</f>
        <v/>
      </c>
      <c r="E106" s="20">
        <f>IF($B106="","",IFERROR(INDEX('Stop List'!$H$5:$H$104,MATCH($B106,'Stop List'!$A$5:$A$104,0)),""))</f>
        <v/>
      </c>
      <c r="F106" s="42">
        <f>IF($B106="","",IF(COUNTIFS('Stop List'!$A$5:$A$104,$B106,'Stop List'!$I$5:$I$104,"&lt;&gt;")=0,"",IFERROR(INDEX('Stop List'!$I$5:$I$104,MATCH($B106,'Stop List'!$A$5:$A$104,0)),"")))</f>
        <v/>
      </c>
      <c r="G106" s="42">
        <f>IF($B106="","",IF(COUNTIFS('Stop List'!$A$5:$A$104,$B106,'Stop List'!$J$5:$J$104,"&lt;&gt;")=0,"",IFERROR(INDEX('Stop List'!$J$5:$J$104,MATCH($B106,'Stop List'!$A$5:$A$104,0)),"")))</f>
        <v/>
      </c>
      <c r="H106" s="43">
        <f>IF($B106="","",IFERROR(INDEX('Stop List'!$K$5:$K$104,MATCH($B106,'Stop List'!$A$5:$A$104,0)),0))</f>
        <v/>
      </c>
      <c r="I106" s="44" t="n"/>
      <c r="J106" s="43">
        <f>IF($B106="","",IF($I106="",$H106,$I106))</f>
        <v/>
      </c>
      <c r="K106" s="45" t="n"/>
      <c r="L106" s="44" t="n"/>
      <c r="M106" s="22">
        <f>IF($B106="","",IF($A106=1,$B$4+$B$5,IFERROR(LOOKUP(2,1/($B$12:B105&lt;&gt;""),$O$12:O105)+$L106/1440,"")))</f>
        <v/>
      </c>
      <c r="N106" s="22">
        <f>IF($B106="","",IFERROR(IF($F106="",$M106,MAX($M106,$B$4+$F106)),""))</f>
        <v/>
      </c>
      <c r="O106" s="22">
        <f>IF($B106="","",IFERROR($N106+$J106/1440,""))</f>
        <v/>
      </c>
      <c r="P106" s="43">
        <f>IF($B106="","",IFERROR(MAX(0,($N106-$M106)*1440),0))</f>
        <v/>
      </c>
      <c r="Q106" s="43">
        <f>IF($B106="","",IF($G106="",0,IFERROR(MAX(0,($N106-($B$4+$G106))*1440),0)))</f>
        <v/>
      </c>
      <c r="R106" s="23">
        <f>IF($B106="","",SUM($K$12:K106))</f>
        <v/>
      </c>
      <c r="S106" s="46">
        <f>IF($B106="","",IFERROR($K106/'Settings'!$B$5,0))</f>
        <v/>
      </c>
      <c r="T106" s="47">
        <f>IF($B106="","",IFERROR($S106*'Settings'!$B$4,0))</f>
        <v/>
      </c>
      <c r="U106" s="21">
        <f>IF($B106="","",IF(IFERROR(INDEX('Stop List'!$N$5:$N$104,MATCH($B106,'Stop List'!$A$5:$A$104,0)),"No")&lt;&gt;"Yes","Inactive or missing stop",IF(OR($K106="",$L106=""),"Enter leg miles/time",IF(AND($A106=1,OR($K106&lt;&gt;0,$L106&lt;&gt;0)),"First leg must be zero",IF($Q106&gt;'Settings'!$B$8,"Late alert: "&amp;ROUND($Q106,0)&amp;" min",IF($Q106&gt;0,"Late within threshold","On time"))))))</f>
        <v/>
      </c>
      <c r="V106" s="48" t="n"/>
    </row>
    <row r="107">
      <c r="A107" s="26">
        <f>IF($B107="","",COUNTIF($B$12:$B107,"&lt;&gt;"))</f>
        <v/>
      </c>
      <c r="B107" s="49" t="n"/>
      <c r="C107" s="26">
        <f>IF($B107="","",IFERROR(INDEX('Stop List'!$B$5:$B$104,MATCH($B107,'Stop List'!$A$5:$A$104,0)),"Stop ID not found"))</f>
        <v/>
      </c>
      <c r="D107" s="4">
        <f>IF($B107="","",IFERROR(INDEX('Stop List'!$G$5:$G$104,MATCH($B107,'Stop List'!$A$5:$A$104,0)),""))</f>
        <v/>
      </c>
      <c r="E107" s="26">
        <f>IF($B107="","",IFERROR(INDEX('Stop List'!$H$5:$H$104,MATCH($B107,'Stop List'!$A$5:$A$104,0)),""))</f>
        <v/>
      </c>
      <c r="F107" s="50">
        <f>IF($B107="","",IF(COUNTIFS('Stop List'!$A$5:$A$104,$B107,'Stop List'!$I$5:$I$104,"&lt;&gt;")=0,"",IFERROR(INDEX('Stop List'!$I$5:$I$104,MATCH($B107,'Stop List'!$A$5:$A$104,0)),"")))</f>
        <v/>
      </c>
      <c r="G107" s="50">
        <f>IF($B107="","",IF(COUNTIFS('Stop List'!$A$5:$A$104,$B107,'Stop List'!$J$5:$J$104,"&lt;&gt;")=0,"",IFERROR(INDEX('Stop List'!$J$5:$J$104,MATCH($B107,'Stop List'!$A$5:$A$104,0)),"")))</f>
        <v/>
      </c>
      <c r="H107" s="51">
        <f>IF($B107="","",IFERROR(INDEX('Stop List'!$K$5:$K$104,MATCH($B107,'Stop List'!$A$5:$A$104,0)),0))</f>
        <v/>
      </c>
      <c r="I107" s="52" t="n"/>
      <c r="J107" s="51">
        <f>IF($B107="","",IF($I107="",$H107,$I107))</f>
        <v/>
      </c>
      <c r="K107" s="53" t="n"/>
      <c r="L107" s="52" t="n"/>
      <c r="M107" s="27">
        <f>IF($B107="","",IF($A107=1,$B$4+$B$5,IFERROR(LOOKUP(2,1/($B$12:B106&lt;&gt;""),$O$12:O106)+$L107/1440,"")))</f>
        <v/>
      </c>
      <c r="N107" s="27">
        <f>IF($B107="","",IFERROR(IF($F107="",$M107,MAX($M107,$B$4+$F107)),""))</f>
        <v/>
      </c>
      <c r="O107" s="27">
        <f>IF($B107="","",IFERROR($N107+$J107/1440,""))</f>
        <v/>
      </c>
      <c r="P107" s="51">
        <f>IF($B107="","",IFERROR(MAX(0,($N107-$M107)*1440),0))</f>
        <v/>
      </c>
      <c r="Q107" s="51">
        <f>IF($B107="","",IF($G107="",0,IFERROR(MAX(0,($N107-($B$4+$G107))*1440),0)))</f>
        <v/>
      </c>
      <c r="R107" s="28">
        <f>IF($B107="","",SUM($K$12:K107))</f>
        <v/>
      </c>
      <c r="S107" s="54">
        <f>IF($B107="","",IFERROR($K107/'Settings'!$B$5,0))</f>
        <v/>
      </c>
      <c r="T107" s="55">
        <f>IF($B107="","",IFERROR($S107*'Settings'!$B$4,0))</f>
        <v/>
      </c>
      <c r="U107" s="4">
        <f>IF($B107="","",IF(IFERROR(INDEX('Stop List'!$N$5:$N$104,MATCH($B107,'Stop List'!$A$5:$A$104,0)),"No")&lt;&gt;"Yes","Inactive or missing stop",IF(OR($K107="",$L107=""),"Enter leg miles/time",IF(AND($A107=1,OR($K107&lt;&gt;0,$L107&lt;&gt;0)),"First leg must be zero",IF($Q107&gt;'Settings'!$B$8,"Late alert: "&amp;ROUND($Q107,0)&amp;" min",IF($Q107&gt;0,"Late within threshold","On time"))))))</f>
        <v/>
      </c>
      <c r="V107" s="35" t="n"/>
    </row>
    <row r="108">
      <c r="A108" s="20">
        <f>IF($B108="","",COUNTIF($B$12:$B108,"&lt;&gt;"))</f>
        <v/>
      </c>
      <c r="B108" s="41" t="n"/>
      <c r="C108" s="20">
        <f>IF($B108="","",IFERROR(INDEX('Stop List'!$B$5:$B$104,MATCH($B108,'Stop List'!$A$5:$A$104,0)),"Stop ID not found"))</f>
        <v/>
      </c>
      <c r="D108" s="21">
        <f>IF($B108="","",IFERROR(INDEX('Stop List'!$G$5:$G$104,MATCH($B108,'Stop List'!$A$5:$A$104,0)),""))</f>
        <v/>
      </c>
      <c r="E108" s="20">
        <f>IF($B108="","",IFERROR(INDEX('Stop List'!$H$5:$H$104,MATCH($B108,'Stop List'!$A$5:$A$104,0)),""))</f>
        <v/>
      </c>
      <c r="F108" s="42">
        <f>IF($B108="","",IF(COUNTIFS('Stop List'!$A$5:$A$104,$B108,'Stop List'!$I$5:$I$104,"&lt;&gt;")=0,"",IFERROR(INDEX('Stop List'!$I$5:$I$104,MATCH($B108,'Stop List'!$A$5:$A$104,0)),"")))</f>
        <v/>
      </c>
      <c r="G108" s="42">
        <f>IF($B108="","",IF(COUNTIFS('Stop List'!$A$5:$A$104,$B108,'Stop List'!$J$5:$J$104,"&lt;&gt;")=0,"",IFERROR(INDEX('Stop List'!$J$5:$J$104,MATCH($B108,'Stop List'!$A$5:$A$104,0)),"")))</f>
        <v/>
      </c>
      <c r="H108" s="43">
        <f>IF($B108="","",IFERROR(INDEX('Stop List'!$K$5:$K$104,MATCH($B108,'Stop List'!$A$5:$A$104,0)),0))</f>
        <v/>
      </c>
      <c r="I108" s="44" t="n"/>
      <c r="J108" s="43">
        <f>IF($B108="","",IF($I108="",$H108,$I108))</f>
        <v/>
      </c>
      <c r="K108" s="45" t="n"/>
      <c r="L108" s="44" t="n"/>
      <c r="M108" s="22">
        <f>IF($B108="","",IF($A108=1,$B$4+$B$5,IFERROR(LOOKUP(2,1/($B$12:B107&lt;&gt;""),$O$12:O107)+$L108/1440,"")))</f>
        <v/>
      </c>
      <c r="N108" s="22">
        <f>IF($B108="","",IFERROR(IF($F108="",$M108,MAX($M108,$B$4+$F108)),""))</f>
        <v/>
      </c>
      <c r="O108" s="22">
        <f>IF($B108="","",IFERROR($N108+$J108/1440,""))</f>
        <v/>
      </c>
      <c r="P108" s="43">
        <f>IF($B108="","",IFERROR(MAX(0,($N108-$M108)*1440),0))</f>
        <v/>
      </c>
      <c r="Q108" s="43">
        <f>IF($B108="","",IF($G108="",0,IFERROR(MAX(0,($N108-($B$4+$G108))*1440),0)))</f>
        <v/>
      </c>
      <c r="R108" s="23">
        <f>IF($B108="","",SUM($K$12:K108))</f>
        <v/>
      </c>
      <c r="S108" s="46">
        <f>IF($B108="","",IFERROR($K108/'Settings'!$B$5,0))</f>
        <v/>
      </c>
      <c r="T108" s="47">
        <f>IF($B108="","",IFERROR($S108*'Settings'!$B$4,0))</f>
        <v/>
      </c>
      <c r="U108" s="21">
        <f>IF($B108="","",IF(IFERROR(INDEX('Stop List'!$N$5:$N$104,MATCH($B108,'Stop List'!$A$5:$A$104,0)),"No")&lt;&gt;"Yes","Inactive or missing stop",IF(OR($K108="",$L108=""),"Enter leg miles/time",IF(AND($A108=1,OR($K108&lt;&gt;0,$L108&lt;&gt;0)),"First leg must be zero",IF($Q108&gt;'Settings'!$B$8,"Late alert: "&amp;ROUND($Q108,0)&amp;" min",IF($Q108&gt;0,"Late within threshold","On time"))))))</f>
        <v/>
      </c>
      <c r="V108" s="48" t="n"/>
    </row>
    <row r="109">
      <c r="A109" s="26">
        <f>IF($B109="","",COUNTIF($B$12:$B109,"&lt;&gt;"))</f>
        <v/>
      </c>
      <c r="B109" s="49" t="n"/>
      <c r="C109" s="26">
        <f>IF($B109="","",IFERROR(INDEX('Stop List'!$B$5:$B$104,MATCH($B109,'Stop List'!$A$5:$A$104,0)),"Stop ID not found"))</f>
        <v/>
      </c>
      <c r="D109" s="4">
        <f>IF($B109="","",IFERROR(INDEX('Stop List'!$G$5:$G$104,MATCH($B109,'Stop List'!$A$5:$A$104,0)),""))</f>
        <v/>
      </c>
      <c r="E109" s="26">
        <f>IF($B109="","",IFERROR(INDEX('Stop List'!$H$5:$H$104,MATCH($B109,'Stop List'!$A$5:$A$104,0)),""))</f>
        <v/>
      </c>
      <c r="F109" s="50">
        <f>IF($B109="","",IF(COUNTIFS('Stop List'!$A$5:$A$104,$B109,'Stop List'!$I$5:$I$104,"&lt;&gt;")=0,"",IFERROR(INDEX('Stop List'!$I$5:$I$104,MATCH($B109,'Stop List'!$A$5:$A$104,0)),"")))</f>
        <v/>
      </c>
      <c r="G109" s="50">
        <f>IF($B109="","",IF(COUNTIFS('Stop List'!$A$5:$A$104,$B109,'Stop List'!$J$5:$J$104,"&lt;&gt;")=0,"",IFERROR(INDEX('Stop List'!$J$5:$J$104,MATCH($B109,'Stop List'!$A$5:$A$104,0)),"")))</f>
        <v/>
      </c>
      <c r="H109" s="51">
        <f>IF($B109="","",IFERROR(INDEX('Stop List'!$K$5:$K$104,MATCH($B109,'Stop List'!$A$5:$A$104,0)),0))</f>
        <v/>
      </c>
      <c r="I109" s="52" t="n"/>
      <c r="J109" s="51">
        <f>IF($B109="","",IF($I109="",$H109,$I109))</f>
        <v/>
      </c>
      <c r="K109" s="53" t="n"/>
      <c r="L109" s="52" t="n"/>
      <c r="M109" s="27">
        <f>IF($B109="","",IF($A109=1,$B$4+$B$5,IFERROR(LOOKUP(2,1/($B$12:B108&lt;&gt;""),$O$12:O108)+$L109/1440,"")))</f>
        <v/>
      </c>
      <c r="N109" s="27">
        <f>IF($B109="","",IFERROR(IF($F109="",$M109,MAX($M109,$B$4+$F109)),""))</f>
        <v/>
      </c>
      <c r="O109" s="27">
        <f>IF($B109="","",IFERROR($N109+$J109/1440,""))</f>
        <v/>
      </c>
      <c r="P109" s="51">
        <f>IF($B109="","",IFERROR(MAX(0,($N109-$M109)*1440),0))</f>
        <v/>
      </c>
      <c r="Q109" s="51">
        <f>IF($B109="","",IF($G109="",0,IFERROR(MAX(0,($N109-($B$4+$G109))*1440),0)))</f>
        <v/>
      </c>
      <c r="R109" s="28">
        <f>IF($B109="","",SUM($K$12:K109))</f>
        <v/>
      </c>
      <c r="S109" s="54">
        <f>IF($B109="","",IFERROR($K109/'Settings'!$B$5,0))</f>
        <v/>
      </c>
      <c r="T109" s="55">
        <f>IF($B109="","",IFERROR($S109*'Settings'!$B$4,0))</f>
        <v/>
      </c>
      <c r="U109" s="4">
        <f>IF($B109="","",IF(IFERROR(INDEX('Stop List'!$N$5:$N$104,MATCH($B109,'Stop List'!$A$5:$A$104,0)),"No")&lt;&gt;"Yes","Inactive or missing stop",IF(OR($K109="",$L109=""),"Enter leg miles/time",IF(AND($A109=1,OR($K109&lt;&gt;0,$L109&lt;&gt;0)),"First leg must be zero",IF($Q109&gt;'Settings'!$B$8,"Late alert: "&amp;ROUND($Q109,0)&amp;" min",IF($Q109&gt;0,"Late within threshold","On time"))))))</f>
        <v/>
      </c>
      <c r="V109" s="35" t="n"/>
    </row>
    <row r="110">
      <c r="A110" s="20">
        <f>IF($B110="","",COUNTIF($B$12:$B110,"&lt;&gt;"))</f>
        <v/>
      </c>
      <c r="B110" s="41" t="n"/>
      <c r="C110" s="20">
        <f>IF($B110="","",IFERROR(INDEX('Stop List'!$B$5:$B$104,MATCH($B110,'Stop List'!$A$5:$A$104,0)),"Stop ID not found"))</f>
        <v/>
      </c>
      <c r="D110" s="21">
        <f>IF($B110="","",IFERROR(INDEX('Stop List'!$G$5:$G$104,MATCH($B110,'Stop List'!$A$5:$A$104,0)),""))</f>
        <v/>
      </c>
      <c r="E110" s="20">
        <f>IF($B110="","",IFERROR(INDEX('Stop List'!$H$5:$H$104,MATCH($B110,'Stop List'!$A$5:$A$104,0)),""))</f>
        <v/>
      </c>
      <c r="F110" s="42">
        <f>IF($B110="","",IF(COUNTIFS('Stop List'!$A$5:$A$104,$B110,'Stop List'!$I$5:$I$104,"&lt;&gt;")=0,"",IFERROR(INDEX('Stop List'!$I$5:$I$104,MATCH($B110,'Stop List'!$A$5:$A$104,0)),"")))</f>
        <v/>
      </c>
      <c r="G110" s="42">
        <f>IF($B110="","",IF(COUNTIFS('Stop List'!$A$5:$A$104,$B110,'Stop List'!$J$5:$J$104,"&lt;&gt;")=0,"",IFERROR(INDEX('Stop List'!$J$5:$J$104,MATCH($B110,'Stop List'!$A$5:$A$104,0)),"")))</f>
        <v/>
      </c>
      <c r="H110" s="43">
        <f>IF($B110="","",IFERROR(INDEX('Stop List'!$K$5:$K$104,MATCH($B110,'Stop List'!$A$5:$A$104,0)),0))</f>
        <v/>
      </c>
      <c r="I110" s="44" t="n"/>
      <c r="J110" s="43">
        <f>IF($B110="","",IF($I110="",$H110,$I110))</f>
        <v/>
      </c>
      <c r="K110" s="45" t="n"/>
      <c r="L110" s="44" t="n"/>
      <c r="M110" s="22">
        <f>IF($B110="","",IF($A110=1,$B$4+$B$5,IFERROR(LOOKUP(2,1/($B$12:B109&lt;&gt;""),$O$12:O109)+$L110/1440,"")))</f>
        <v/>
      </c>
      <c r="N110" s="22">
        <f>IF($B110="","",IFERROR(IF($F110="",$M110,MAX($M110,$B$4+$F110)),""))</f>
        <v/>
      </c>
      <c r="O110" s="22">
        <f>IF($B110="","",IFERROR($N110+$J110/1440,""))</f>
        <v/>
      </c>
      <c r="P110" s="43">
        <f>IF($B110="","",IFERROR(MAX(0,($N110-$M110)*1440),0))</f>
        <v/>
      </c>
      <c r="Q110" s="43">
        <f>IF($B110="","",IF($G110="",0,IFERROR(MAX(0,($N110-($B$4+$G110))*1440),0)))</f>
        <v/>
      </c>
      <c r="R110" s="23">
        <f>IF($B110="","",SUM($K$12:K110))</f>
        <v/>
      </c>
      <c r="S110" s="46">
        <f>IF($B110="","",IFERROR($K110/'Settings'!$B$5,0))</f>
        <v/>
      </c>
      <c r="T110" s="47">
        <f>IF($B110="","",IFERROR($S110*'Settings'!$B$4,0))</f>
        <v/>
      </c>
      <c r="U110" s="21">
        <f>IF($B110="","",IF(IFERROR(INDEX('Stop List'!$N$5:$N$104,MATCH($B110,'Stop List'!$A$5:$A$104,0)),"No")&lt;&gt;"Yes","Inactive or missing stop",IF(OR($K110="",$L110=""),"Enter leg miles/time",IF(AND($A110=1,OR($K110&lt;&gt;0,$L110&lt;&gt;0)),"First leg must be zero",IF($Q110&gt;'Settings'!$B$8,"Late alert: "&amp;ROUND($Q110,0)&amp;" min",IF($Q110&gt;0,"Late within threshold","On time"))))))</f>
        <v/>
      </c>
      <c r="V110" s="48" t="n"/>
    </row>
    <row r="111">
      <c r="A111" s="26">
        <f>IF($B111="","",COUNTIF($B$12:$B111,"&lt;&gt;"))</f>
        <v/>
      </c>
      <c r="B111" s="49" t="n"/>
      <c r="C111" s="26">
        <f>IF($B111="","",IFERROR(INDEX('Stop List'!$B$5:$B$104,MATCH($B111,'Stop List'!$A$5:$A$104,0)),"Stop ID not found"))</f>
        <v/>
      </c>
      <c r="D111" s="4">
        <f>IF($B111="","",IFERROR(INDEX('Stop List'!$G$5:$G$104,MATCH($B111,'Stop List'!$A$5:$A$104,0)),""))</f>
        <v/>
      </c>
      <c r="E111" s="26">
        <f>IF($B111="","",IFERROR(INDEX('Stop List'!$H$5:$H$104,MATCH($B111,'Stop List'!$A$5:$A$104,0)),""))</f>
        <v/>
      </c>
      <c r="F111" s="50">
        <f>IF($B111="","",IF(COUNTIFS('Stop List'!$A$5:$A$104,$B111,'Stop List'!$I$5:$I$104,"&lt;&gt;")=0,"",IFERROR(INDEX('Stop List'!$I$5:$I$104,MATCH($B111,'Stop List'!$A$5:$A$104,0)),"")))</f>
        <v/>
      </c>
      <c r="G111" s="50">
        <f>IF($B111="","",IF(COUNTIFS('Stop List'!$A$5:$A$104,$B111,'Stop List'!$J$5:$J$104,"&lt;&gt;")=0,"",IFERROR(INDEX('Stop List'!$J$5:$J$104,MATCH($B111,'Stop List'!$A$5:$A$104,0)),"")))</f>
        <v/>
      </c>
      <c r="H111" s="51">
        <f>IF($B111="","",IFERROR(INDEX('Stop List'!$K$5:$K$104,MATCH($B111,'Stop List'!$A$5:$A$104,0)),0))</f>
        <v/>
      </c>
      <c r="I111" s="52" t="n"/>
      <c r="J111" s="51">
        <f>IF($B111="","",IF($I111="",$H111,$I111))</f>
        <v/>
      </c>
      <c r="K111" s="53" t="n"/>
      <c r="L111" s="52" t="n"/>
      <c r="M111" s="27">
        <f>IF($B111="","",IF($A111=1,$B$4+$B$5,IFERROR(LOOKUP(2,1/($B$12:B110&lt;&gt;""),$O$12:O110)+$L111/1440,"")))</f>
        <v/>
      </c>
      <c r="N111" s="27">
        <f>IF($B111="","",IFERROR(IF($F111="",$M111,MAX($M111,$B$4+$F111)),""))</f>
        <v/>
      </c>
      <c r="O111" s="27">
        <f>IF($B111="","",IFERROR($N111+$J111/1440,""))</f>
        <v/>
      </c>
      <c r="P111" s="51">
        <f>IF($B111="","",IFERROR(MAX(0,($N111-$M111)*1440),0))</f>
        <v/>
      </c>
      <c r="Q111" s="51">
        <f>IF($B111="","",IF($G111="",0,IFERROR(MAX(0,($N111-($B$4+$G111))*1440),0)))</f>
        <v/>
      </c>
      <c r="R111" s="28">
        <f>IF($B111="","",SUM($K$12:K111))</f>
        <v/>
      </c>
      <c r="S111" s="54">
        <f>IF($B111="","",IFERROR($K111/'Settings'!$B$5,0))</f>
        <v/>
      </c>
      <c r="T111" s="55">
        <f>IF($B111="","",IFERROR($S111*'Settings'!$B$4,0))</f>
        <v/>
      </c>
      <c r="U111" s="4">
        <f>IF($B111="","",IF(IFERROR(INDEX('Stop List'!$N$5:$N$104,MATCH($B111,'Stop List'!$A$5:$A$104,0)),"No")&lt;&gt;"Yes","Inactive or missing stop",IF(OR($K111="",$L111=""),"Enter leg miles/time",IF(AND($A111=1,OR($K111&lt;&gt;0,$L111&lt;&gt;0)),"First leg must be zero",IF($Q111&gt;'Settings'!$B$8,"Late alert: "&amp;ROUND($Q111,0)&amp;" min",IF($Q111&gt;0,"Late within threshold","On time"))))))</f>
        <v/>
      </c>
      <c r="V111" s="35" t="n"/>
    </row>
  </sheetData>
  <mergeCells count="1">
    <mergeCell ref="A1:V1"/>
  </mergeCells>
  <conditionalFormatting sqref="Q12:Q111">
    <cfRule type="expression" priority="1" dxfId="1">
      <formula>=AND($B12&lt;&gt;"",$Q12&gt;'Settings'!$B$8)</formula>
    </cfRule>
    <cfRule type="expression" priority="2" dxfId="2">
      <formula>=AND($B12&lt;&gt;"",$Q12&gt;0,$Q12&lt;='Settings'!$B$8)</formula>
    </cfRule>
  </conditionalFormatting>
  <conditionalFormatting sqref="U12:U111">
    <cfRule type="expression" priority="3" dxfId="1">
      <formula>=LEFT($U12,10)="Late alert"</formula>
    </cfRule>
    <cfRule type="expression" priority="4" dxfId="2">
      <formula>=LEFT($U12,21)="Late within threshold"</formula>
    </cfRule>
    <cfRule type="expression" priority="5" dxfId="2">
      <formula>=LEFT($U12,5)="Enter"</formula>
    </cfRule>
    <cfRule type="expression" priority="6" dxfId="1">
      <formula>=OR(LEFT($U12,9)="First leg",LEFT($U12,8)="Inactive")</formula>
    </cfRule>
    <cfRule type="expression" priority="7" dxfId="0">
      <formula>=$U12="On time"</formula>
    </cfRule>
  </conditionalFormatting>
  <conditionalFormatting sqref="K12:L111">
    <cfRule type="expression" priority="8" dxfId="2">
      <formula>=AND($B12&lt;&gt;"",K12="")</formula>
    </cfRule>
  </conditionalFormatting>
  <dataValidations count="8">
    <dataValidation sqref="B4" showDropDown="0" showInputMessage="1" showErrorMessage="1" allowBlank="0" errorTitle="Invalid entry" error="Enter a valid route date." promptTitle="Route date" prompt="Enter a route date from 1/1/2020 through 12/31/2100." type="date" errorStyle="stop" operator="between">
      <formula1>DATE(2020,1,1)</formula1>
      <formula2>DATE(2100,12,31)</formula2>
    </dataValidation>
    <dataValidation sqref="B5" showDropDown="0" showInputMessage="1" showErrorMessage="1" allowBlank="0" errorTitle="Invalid entry" error="Enter a valid time." promptTitle="Start time" prompt="Enter the planned route start time." type="time" errorStyle="stop" operator="between">
      <formula1>TIME(0,0,0)</formula1>
      <formula2>TIME(23,59,59)</formula2>
    </dataValidation>
    <dataValidation sqref="E3" showDropDown="0" showInputMessage="1" showErrorMessage="1" allowBlank="0" errorTitle="Invalid entry" error="Select a listed driver." promptTitle="Driver" prompt="Select a driver from the Settings list." type="list" errorStyle="stop">
      <formula1>INDIRECT("'Settings'!$H$4:$H$6")</formula1>
    </dataValidation>
    <dataValidation sqref="E4" showDropDown="0" showInputMessage="1" showErrorMessage="1" allowBlank="0" errorTitle="Invalid entry" error="Select a listed vehicle." promptTitle="Vehicle" prompt="Select a vehicle from the Settings list." type="list" errorStyle="stop">
      <formula1>INDIRECT("'Settings'!$I$4:$I$6")</formula1>
    </dataValidation>
    <dataValidation sqref="B12:B111" showDropDown="0" showInputMessage="1" showErrorMessage="1" allowBlank="0" errorTitle="Invalid entry" error="Select a Stop ID from the Stop List." promptTitle="Stop ID" prompt="Select an active or planned Stop ID from the Stop List." type="list" errorStyle="stop">
      <formula1>INDIRECT("'Stop List'!$A$5:$A$104")</formula1>
    </dataValidation>
    <dataValidation sqref="I12:I111" showDropDown="0" showInputMessage="1" showErrorMessage="1" allowBlank="0" errorTitle="Invalid entry" error="Enter a whole number from 0 through 480." promptTitle="Service override" prompt="Optional whole minutes from 0 through 480." type="whole" errorStyle="stop" operator="between">
      <formula1>0</formula1>
      <formula2>480</formula2>
    </dataValidation>
    <dataValidation sqref="K12:K111" showDropDown="0" showInputMessage="1" showErrorMessage="1" allowBlank="0" errorTitle="Invalid entry" error="Enter a number from 0 through 1,000." promptTitle="Leg miles" prompt="Enter miles from the previous active stop." type="decimal" errorStyle="stop" operator="between">
      <formula1>0</formula1>
      <formula2>1000</formula2>
    </dataValidation>
    <dataValidation sqref="L12:L111" showDropDown="0" showInputMessage="1" showErrorMessage="1" allowBlank="0" errorTitle="Invalid entry" error="Enter a whole number from 0 through 1,440." promptTitle="Drive minutes" prompt="Enter whole drive minutes from the previous active stop." type="whole" errorStyle="stop" operator="between">
      <formula1>0</formula1>
      <formula2>1440</formula2>
    </dataValidation>
  </dataValidations>
  <pageMargins left="0.25" right="0.25" top="0.5" bottom="0.5" header="0.2" footer="0.2"/>
  <pageSetup orientation="landscape" paperSize="1" fitToHeight="0" fitToWidth="1"/>
  <headerFooter>
    <oddHeader/>
    <oddFooter>&amp;CPage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18" customWidth="1" min="4" max="4"/>
    <col width="8" customWidth="1" min="5" max="5"/>
    <col width="12" customWidth="1" min="6" max="6"/>
    <col width="44" customWidth="1" min="7" max="7"/>
    <col width="13" customWidth="1" min="8" max="8"/>
    <col width="17" customWidth="1" min="9" max="9"/>
    <col width="17" customWidth="1" min="10" max="10"/>
    <col width="17" customWidth="1" min="11" max="11"/>
    <col width="18" customWidth="1" min="12" max="12"/>
    <col width="16" customWidth="1" min="13" max="13"/>
    <col width="11" customWidth="1" min="14" max="14"/>
    <col width="23" customWidth="1" min="15" max="15"/>
  </cols>
  <sheetData>
    <row r="1" ht="30" customHeight="1">
      <c r="A1" s="1" t="inlineStr">
        <is>
          <t>Stop Directory</t>
        </is>
      </c>
      <c r="B1" s="70" t="n"/>
      <c r="C1" s="70" t="n"/>
      <c r="D1" s="70" t="n"/>
      <c r="E1" s="70" t="n"/>
      <c r="F1" s="70" t="n"/>
      <c r="G1" s="70" t="n"/>
      <c r="H1" s="70" t="n"/>
      <c r="I1" s="70" t="n"/>
      <c r="J1" s="70" t="n"/>
      <c r="K1" s="70" t="n"/>
      <c r="L1" s="70" t="n"/>
      <c r="M1" s="70" t="n"/>
      <c r="N1" s="70" t="n"/>
      <c r="O1" s="71" t="n"/>
    </row>
    <row r="2" ht="40" customHeight="1">
      <c r="A2" s="10" t="inlineStr">
        <is>
          <t>Maintain one row per unique Stop ID. All sample names, addresses, contacts, and phone numbers are fictional and provided only to demonstrate workbook use.</t>
        </is>
      </c>
      <c r="B2" s="10" t="n"/>
      <c r="C2" s="10" t="n"/>
      <c r="D2" s="10" t="n"/>
      <c r="E2" s="10" t="n"/>
      <c r="F2" s="10" t="n"/>
      <c r="G2" s="10" t="n"/>
      <c r="H2" s="10" t="n"/>
      <c r="I2" s="10" t="n"/>
      <c r="J2" s="56" t="inlineStr">
        <is>
          <t>Yellow = User input</t>
        </is>
      </c>
      <c r="L2" s="57" t="inlineStr">
        <is>
          <t>Blue = Calculated</t>
        </is>
      </c>
      <c r="N2" s="58" t="inlineStr">
        <is>
          <t>Red/Amber = Review required</t>
        </is>
      </c>
    </row>
    <row r="4" ht="42" customHeight="1">
      <c r="A4" s="18" t="inlineStr">
        <is>
          <t>Stop ID</t>
        </is>
      </c>
      <c r="B4" s="18" t="inlineStr">
        <is>
          <t>Location Name</t>
        </is>
      </c>
      <c r="C4" s="18" t="inlineStr">
        <is>
          <t>Street Address</t>
        </is>
      </c>
      <c r="D4" s="18" t="inlineStr">
        <is>
          <t>City</t>
        </is>
      </c>
      <c r="E4" s="18" t="inlineStr">
        <is>
          <t>State</t>
        </is>
      </c>
      <c r="F4" s="18" t="inlineStr">
        <is>
          <t>ZIP Code</t>
        </is>
      </c>
      <c r="G4" s="18" t="inlineStr">
        <is>
          <t>Full Address</t>
        </is>
      </c>
      <c r="H4" s="18" t="inlineStr">
        <is>
          <t>Stop Type</t>
        </is>
      </c>
      <c r="I4" s="18" t="inlineStr">
        <is>
          <t>Default Window Start</t>
        </is>
      </c>
      <c r="J4" s="18" t="inlineStr">
        <is>
          <t>Default Window End</t>
        </is>
      </c>
      <c r="K4" s="18" t="inlineStr">
        <is>
          <t>Default Service Minutes</t>
        </is>
      </c>
      <c r="L4" s="18" t="inlineStr">
        <is>
          <t>Contact Name</t>
        </is>
      </c>
      <c r="M4" s="18" t="inlineStr">
        <is>
          <t>Phone</t>
        </is>
      </c>
      <c r="N4" s="18" t="inlineStr">
        <is>
          <t>Active</t>
        </is>
      </c>
      <c r="O4" s="18" t="inlineStr">
        <is>
          <t>Record Check</t>
        </is>
      </c>
    </row>
    <row r="5">
      <c r="A5" s="49" t="inlineStr">
        <is>
          <t>DEPOT</t>
        </is>
      </c>
      <c r="B5" s="35" t="inlineStr">
        <is>
          <t>Fleet Hub</t>
        </is>
      </c>
      <c r="C5" s="35" t="inlineStr">
        <is>
          <t>1200 Westbelt Drive</t>
        </is>
      </c>
      <c r="D5" s="49" t="inlineStr">
        <is>
          <t>Columbus</t>
        </is>
      </c>
      <c r="E5" s="49" t="inlineStr">
        <is>
          <t>OH</t>
        </is>
      </c>
      <c r="F5" s="59" t="inlineStr">
        <is>
          <t>43228</t>
        </is>
      </c>
      <c r="G5" s="4">
        <f>IF($A5="","",$C5&amp;", "&amp;$D5&amp;", "&amp;$E5&amp;" "&amp;$F5)</f>
        <v/>
      </c>
      <c r="H5" s="49" t="inlineStr">
        <is>
          <t>Depot</t>
        </is>
      </c>
      <c r="I5" s="60" t="n"/>
      <c r="J5" s="60" t="n"/>
      <c r="K5" s="52" t="n">
        <v>0</v>
      </c>
      <c r="L5" s="49" t="inlineStr">
        <is>
          <t>Avery Grant</t>
        </is>
      </c>
      <c r="M5" s="59" t="inlineStr">
        <is>
          <t>614-555-0100</t>
        </is>
      </c>
      <c r="N5" s="49" t="inlineStr">
        <is>
          <t>Yes</t>
        </is>
      </c>
      <c r="O5" s="4">
        <f>IF($A5="","",IF(COUNTIF($A$5:$A$104,$A5)&gt;1,"Duplicate Stop ID",IF(OR($B5="",$C5="",$D5="",$E5="",$F5="",$H5="",$K5="",$N5=""),"Missing required field",IF(OR(AND($I5="",$J5&lt;&gt;""),AND($I5&lt;&gt;"",$J5=""),AND($I5&lt;&gt;"",$J5&lt;&gt;"",$J5&lt;=$I5)),"Check time window","OK"))))</f>
        <v/>
      </c>
    </row>
    <row r="6">
      <c r="A6" s="41" t="inlineStr">
        <is>
          <t>C001</t>
        </is>
      </c>
      <c r="B6" s="48" t="inlineStr">
        <is>
          <t>Capitol Medical Supply</t>
        </is>
      </c>
      <c r="C6" s="48" t="inlineStr">
        <is>
          <t>85 East Long Street</t>
        </is>
      </c>
      <c r="D6" s="41" t="inlineStr">
        <is>
          <t>Columbus</t>
        </is>
      </c>
      <c r="E6" s="41" t="inlineStr">
        <is>
          <t>OH</t>
        </is>
      </c>
      <c r="F6" s="61" t="inlineStr">
        <is>
          <t>43215</t>
        </is>
      </c>
      <c r="G6" s="21">
        <f>IF($A6="","",$C6&amp;", "&amp;$D6&amp;", "&amp;$E6&amp;" "&amp;$F6)</f>
        <v/>
      </c>
      <c r="H6" s="41" t="inlineStr">
        <is>
          <t>Delivery</t>
        </is>
      </c>
      <c r="I6" s="62" t="n">
        <v>0.375</v>
      </c>
      <c r="J6" s="62" t="n">
        <v>0.4583333333333333</v>
      </c>
      <c r="K6" s="44" t="n">
        <v>25</v>
      </c>
      <c r="L6" s="41" t="inlineStr">
        <is>
          <t>Mia Reed</t>
        </is>
      </c>
      <c r="M6" s="61" t="inlineStr">
        <is>
          <t>614-555-0101</t>
        </is>
      </c>
      <c r="N6" s="41" t="inlineStr">
        <is>
          <t>Yes</t>
        </is>
      </c>
      <c r="O6" s="21">
        <f>IF($A6="","",IF(COUNTIF($A$5:$A$104,$A6)&gt;1,"Duplicate Stop ID",IF(OR($B6="",$C6="",$D6="",$E6="",$F6="",$H6="",$K6="",$N6=""),"Missing required field",IF(OR(AND($I6="",$J6&lt;&gt;""),AND($I6&lt;&gt;"",$J6=""),AND($I6&lt;&gt;"",$J6&lt;&gt;"",$J6&lt;=$I6)),"Check time window","OK"))))</f>
        <v/>
      </c>
    </row>
    <row r="7">
      <c r="A7" s="49" t="inlineStr">
        <is>
          <t>C002</t>
        </is>
      </c>
      <c r="B7" s="35" t="inlineStr">
        <is>
          <t>German Village Market</t>
        </is>
      </c>
      <c r="C7" s="35" t="inlineStr">
        <is>
          <t>650 South 3rd Street</t>
        </is>
      </c>
      <c r="D7" s="49" t="inlineStr">
        <is>
          <t>Columbus</t>
        </is>
      </c>
      <c r="E7" s="49" t="inlineStr">
        <is>
          <t>OH</t>
        </is>
      </c>
      <c r="F7" s="59" t="inlineStr">
        <is>
          <t>43206</t>
        </is>
      </c>
      <c r="G7" s="4">
        <f>IF($A7="","",$C7&amp;", "&amp;$D7&amp;", "&amp;$E7&amp;" "&amp;$F7)</f>
        <v/>
      </c>
      <c r="H7" s="49" t="inlineStr">
        <is>
          <t>Delivery</t>
        </is>
      </c>
      <c r="I7" s="60" t="n">
        <v>0.3333333333333333</v>
      </c>
      <c r="J7" s="60" t="n">
        <v>0.4166666666666667</v>
      </c>
      <c r="K7" s="52" t="n">
        <v>20</v>
      </c>
      <c r="L7" s="49" t="inlineStr">
        <is>
          <t>Noah Price</t>
        </is>
      </c>
      <c r="M7" s="59" t="inlineStr">
        <is>
          <t>614-555-0102</t>
        </is>
      </c>
      <c r="N7" s="49" t="inlineStr">
        <is>
          <t>Yes</t>
        </is>
      </c>
      <c r="O7" s="4">
        <f>IF($A7="","",IF(COUNTIF($A$5:$A$104,$A7)&gt;1,"Duplicate Stop ID",IF(OR($B7="",$C7="",$D7="",$E7="",$F7="",$H7="",$K7="",$N7=""),"Missing required field",IF(OR(AND($I7="",$J7&lt;&gt;""),AND($I7&lt;&gt;"",$J7=""),AND($I7&lt;&gt;"",$J7&lt;&gt;"",$J7&lt;=$I7)),"Check time window","OK"))))</f>
        <v/>
      </c>
    </row>
    <row r="8">
      <c r="A8" s="41" t="inlineStr">
        <is>
          <t>C003</t>
        </is>
      </c>
      <c r="B8" s="48" t="inlineStr">
        <is>
          <t>Bexley Office Center</t>
        </is>
      </c>
      <c r="C8" s="48" t="inlineStr">
        <is>
          <t>2700 East Main Street</t>
        </is>
      </c>
      <c r="D8" s="41" t="inlineStr">
        <is>
          <t>Bexley</t>
        </is>
      </c>
      <c r="E8" s="41" t="inlineStr">
        <is>
          <t>OH</t>
        </is>
      </c>
      <c r="F8" s="61" t="inlineStr">
        <is>
          <t>43209</t>
        </is>
      </c>
      <c r="G8" s="21">
        <f>IF($A8="","",$C8&amp;", "&amp;$D8&amp;", "&amp;$E8&amp;" "&amp;$F8)</f>
        <v/>
      </c>
      <c r="H8" s="41" t="inlineStr">
        <is>
          <t>Service</t>
        </is>
      </c>
      <c r="I8" s="62" t="n">
        <v>0.3958333333333333</v>
      </c>
      <c r="J8" s="62" t="n">
        <v>0.4791666666666667</v>
      </c>
      <c r="K8" s="44" t="n">
        <v>20</v>
      </c>
      <c r="L8" s="41" t="inlineStr">
        <is>
          <t>Emma Stone</t>
        </is>
      </c>
      <c r="M8" s="61" t="inlineStr">
        <is>
          <t>614-555-0103</t>
        </is>
      </c>
      <c r="N8" s="41" t="inlineStr">
        <is>
          <t>Yes</t>
        </is>
      </c>
      <c r="O8" s="21">
        <f>IF($A8="","",IF(COUNTIF($A$5:$A$104,$A8)&gt;1,"Duplicate Stop ID",IF(OR($B8="",$C8="",$D8="",$E8="",$F8="",$H8="",$K8="",$N8=""),"Missing required field",IF(OR(AND($I8="",$J8&lt;&gt;""),AND($I8&lt;&gt;"",$J8=""),AND($I8&lt;&gt;"",$J8&lt;&gt;"",$J8&lt;=$I8)),"Check time window","OK"))))</f>
        <v/>
      </c>
    </row>
    <row r="9">
      <c r="A9" s="49" t="inlineStr">
        <is>
          <t>C004</t>
        </is>
      </c>
      <c r="B9" s="35" t="inlineStr">
        <is>
          <t>Gahanna Parts Warehouse</t>
        </is>
      </c>
      <c r="C9" s="35" t="inlineStr">
        <is>
          <t>1100 Tech Center Drive</t>
        </is>
      </c>
      <c r="D9" s="49" t="inlineStr">
        <is>
          <t>Gahanna</t>
        </is>
      </c>
      <c r="E9" s="49" t="inlineStr">
        <is>
          <t>OH</t>
        </is>
      </c>
      <c r="F9" s="59" t="inlineStr">
        <is>
          <t>43230</t>
        </is>
      </c>
      <c r="G9" s="4">
        <f>IF($A9="","",$C9&amp;", "&amp;$D9&amp;", "&amp;$E9&amp;" "&amp;$F9)</f>
        <v/>
      </c>
      <c r="H9" s="49" t="inlineStr">
        <is>
          <t>Delivery</t>
        </is>
      </c>
      <c r="I9" s="60" t="n">
        <v>0.4166666666666667</v>
      </c>
      <c r="J9" s="60" t="n">
        <v>0.5</v>
      </c>
      <c r="K9" s="52" t="n">
        <v>30</v>
      </c>
      <c r="L9" s="49" t="inlineStr">
        <is>
          <t>Liam Carter</t>
        </is>
      </c>
      <c r="M9" s="59" t="inlineStr">
        <is>
          <t>614-555-0104</t>
        </is>
      </c>
      <c r="N9" s="49" t="inlineStr">
        <is>
          <t>Yes</t>
        </is>
      </c>
      <c r="O9" s="4">
        <f>IF($A9="","",IF(COUNTIF($A$5:$A$104,$A9)&gt;1,"Duplicate Stop ID",IF(OR($B9="",$C9="",$D9="",$E9="",$F9="",$H9="",$K9="",$N9=""),"Missing required field",IF(OR(AND($I9="",$J9&lt;&gt;""),AND($I9&lt;&gt;"",$J9=""),AND($I9&lt;&gt;"",$J9&lt;&gt;"",$J9&lt;=$I9)),"Check time window","OK"))))</f>
        <v/>
      </c>
    </row>
    <row r="10">
      <c r="A10" s="41" t="inlineStr">
        <is>
          <t>C005</t>
        </is>
      </c>
      <c r="B10" s="48" t="inlineStr">
        <is>
          <t>Westerville Service Center</t>
        </is>
      </c>
      <c r="C10" s="48" t="inlineStr">
        <is>
          <t>500 Polaris Parkway</t>
        </is>
      </c>
      <c r="D10" s="41" t="inlineStr">
        <is>
          <t>Westerville</t>
        </is>
      </c>
      <c r="E10" s="41" t="inlineStr">
        <is>
          <t>OH</t>
        </is>
      </c>
      <c r="F10" s="61" t="inlineStr">
        <is>
          <t>43082</t>
        </is>
      </c>
      <c r="G10" s="21">
        <f>IF($A10="","",$C10&amp;", "&amp;$D10&amp;", "&amp;$E10&amp;" "&amp;$F10)</f>
        <v/>
      </c>
      <c r="H10" s="41" t="inlineStr">
        <is>
          <t>Delivery</t>
        </is>
      </c>
      <c r="I10" s="62" t="n">
        <v>0.4375</v>
      </c>
      <c r="J10" s="62" t="n">
        <v>0.5208333333333334</v>
      </c>
      <c r="K10" s="44" t="n">
        <v>25</v>
      </c>
      <c r="L10" s="41" t="inlineStr">
        <is>
          <t>Olivia Hayes</t>
        </is>
      </c>
      <c r="M10" s="61" t="inlineStr">
        <is>
          <t>614-555-0105</t>
        </is>
      </c>
      <c r="N10" s="41" t="inlineStr">
        <is>
          <t>Yes</t>
        </is>
      </c>
      <c r="O10" s="21">
        <f>IF($A10="","",IF(COUNTIF($A$5:$A$104,$A10)&gt;1,"Duplicate Stop ID",IF(OR($B10="",$C10="",$D10="",$E10="",$F10="",$H10="",$K10="",$N10=""),"Missing required field",IF(OR(AND($I10="",$J10&lt;&gt;""),AND($I10&lt;&gt;"",$J10=""),AND($I10&lt;&gt;"",$J10&lt;&gt;"",$J10&lt;=$I10)),"Check time window","OK"))))</f>
        <v/>
      </c>
    </row>
    <row r="11">
      <c r="A11" s="49" t="inlineStr">
        <is>
          <t>C006</t>
        </is>
      </c>
      <c r="B11" s="35" t="inlineStr">
        <is>
          <t>Dublin Retail Store</t>
        </is>
      </c>
      <c r="C11" s="35" t="inlineStr">
        <is>
          <t>6500 Sawmill Road</t>
        </is>
      </c>
      <c r="D11" s="49" t="inlineStr">
        <is>
          <t>Dublin</t>
        </is>
      </c>
      <c r="E11" s="49" t="inlineStr">
        <is>
          <t>OH</t>
        </is>
      </c>
      <c r="F11" s="59" t="inlineStr">
        <is>
          <t>43017</t>
        </is>
      </c>
      <c r="G11" s="4">
        <f>IF($A11="","",$C11&amp;", "&amp;$D11&amp;", "&amp;$E11&amp;" "&amp;$F11)</f>
        <v/>
      </c>
      <c r="H11" s="49" t="inlineStr">
        <is>
          <t>Delivery</t>
        </is>
      </c>
      <c r="I11" s="60" t="n">
        <v>0.4583333333333333</v>
      </c>
      <c r="J11" s="60" t="n">
        <v>0.5416666666666666</v>
      </c>
      <c r="K11" s="52" t="n">
        <v>20</v>
      </c>
      <c r="L11" s="49" t="inlineStr">
        <is>
          <t>Ethan Cole</t>
        </is>
      </c>
      <c r="M11" s="59" t="inlineStr">
        <is>
          <t>614-555-0106</t>
        </is>
      </c>
      <c r="N11" s="49" t="inlineStr">
        <is>
          <t>Yes</t>
        </is>
      </c>
      <c r="O11" s="4">
        <f>IF($A11="","",IF(COUNTIF($A$5:$A$104,$A11)&gt;1,"Duplicate Stop ID",IF(OR($B11="",$C11="",$D11="",$E11="",$F11="",$H11="",$K11="",$N11=""),"Missing required field",IF(OR(AND($I11="",$J11&lt;&gt;""),AND($I11&lt;&gt;"",$J11=""),AND($I11&lt;&gt;"",$J11&lt;&gt;"",$J11&lt;=$I11)),"Check time window","OK"))))</f>
        <v/>
      </c>
    </row>
    <row r="12">
      <c r="A12" s="41" t="inlineStr">
        <is>
          <t>C007</t>
        </is>
      </c>
      <c r="B12" s="48" t="inlineStr">
        <is>
          <t>Hilliard Equipment Rental</t>
        </is>
      </c>
      <c r="C12" s="48" t="inlineStr">
        <is>
          <t>4100 Cemetery Road</t>
        </is>
      </c>
      <c r="D12" s="41" t="inlineStr">
        <is>
          <t>Hilliard</t>
        </is>
      </c>
      <c r="E12" s="41" t="inlineStr">
        <is>
          <t>OH</t>
        </is>
      </c>
      <c r="F12" s="61" t="inlineStr">
        <is>
          <t>43026</t>
        </is>
      </c>
      <c r="G12" s="21">
        <f>IF($A12="","",$C12&amp;", "&amp;$D12&amp;", "&amp;$E12&amp;" "&amp;$F12)</f>
        <v/>
      </c>
      <c r="H12" s="41" t="inlineStr">
        <is>
          <t>Pickup</t>
        </is>
      </c>
      <c r="I12" s="62" t="n">
        <v>0.5</v>
      </c>
      <c r="J12" s="62" t="n">
        <v>0.5833333333333334</v>
      </c>
      <c r="K12" s="44" t="n">
        <v>30</v>
      </c>
      <c r="L12" s="41" t="inlineStr">
        <is>
          <t>Sophia Bennett</t>
        </is>
      </c>
      <c r="M12" s="61" t="inlineStr">
        <is>
          <t>614-555-0107</t>
        </is>
      </c>
      <c r="N12" s="41" t="inlineStr">
        <is>
          <t>Yes</t>
        </is>
      </c>
      <c r="O12" s="21">
        <f>IF($A12="","",IF(COUNTIF($A$5:$A$104,$A12)&gt;1,"Duplicate Stop ID",IF(OR($B12="",$C12="",$D12="",$E12="",$F12="",$H12="",$K12="",$N12=""),"Missing required field",IF(OR(AND($I12="",$J12&lt;&gt;""),AND($I12&lt;&gt;"",$J12=""),AND($I12&lt;&gt;"",$J12&lt;&gt;"",$J12&lt;=$I12)),"Check time window","OK"))))</f>
        <v/>
      </c>
    </row>
    <row r="13">
      <c r="A13" s="49" t="inlineStr">
        <is>
          <t>C008</t>
        </is>
      </c>
      <c r="B13" s="35" t="inlineStr">
        <is>
          <t>Grove City Distribution</t>
        </is>
      </c>
      <c r="C13" s="35" t="inlineStr">
        <is>
          <t>2200 Stringtown Road</t>
        </is>
      </c>
      <c r="D13" s="49" t="inlineStr">
        <is>
          <t>Grove City</t>
        </is>
      </c>
      <c r="E13" s="49" t="inlineStr">
        <is>
          <t>OH</t>
        </is>
      </c>
      <c r="F13" s="59" t="inlineStr">
        <is>
          <t>43123</t>
        </is>
      </c>
      <c r="G13" s="4">
        <f>IF($A13="","",$C13&amp;", "&amp;$D13&amp;", "&amp;$E13&amp;" "&amp;$F13)</f>
        <v/>
      </c>
      <c r="H13" s="49" t="inlineStr">
        <is>
          <t>Delivery</t>
        </is>
      </c>
      <c r="I13" s="60" t="n">
        <v>0.3333333333333333</v>
      </c>
      <c r="J13" s="60" t="n">
        <v>0.3958333333333333</v>
      </c>
      <c r="K13" s="52" t="n">
        <v>30</v>
      </c>
      <c r="L13" s="49" t="inlineStr">
        <is>
          <t>Mason Clark</t>
        </is>
      </c>
      <c r="M13" s="59" t="inlineStr">
        <is>
          <t>614-555-0108</t>
        </is>
      </c>
      <c r="N13" s="49" t="inlineStr">
        <is>
          <t>Yes</t>
        </is>
      </c>
      <c r="O13" s="4">
        <f>IF($A13="","",IF(COUNTIF($A$5:$A$104,$A13)&gt;1,"Duplicate Stop ID",IF(OR($B13="",$C13="",$D13="",$E13="",$F13="",$H13="",$K13="",$N13=""),"Missing required field",IF(OR(AND($I13="",$J13&lt;&gt;""),AND($I13&lt;&gt;"",$J13=""),AND($I13&lt;&gt;"",$J13&lt;&gt;"",$J13&lt;=$I13)),"Check time window","OK"))))</f>
        <v/>
      </c>
    </row>
    <row r="14">
      <c r="A14" s="41" t="n"/>
      <c r="B14" s="48" t="n"/>
      <c r="C14" s="48" t="n"/>
      <c r="D14" s="41" t="n"/>
      <c r="E14" s="41" t="n"/>
      <c r="F14" s="61" t="n"/>
      <c r="G14" s="21">
        <f>IF($A14="","",$C14&amp;", "&amp;$D14&amp;", "&amp;$E14&amp;" "&amp;$F14)</f>
        <v/>
      </c>
      <c r="H14" s="41" t="n"/>
      <c r="I14" s="62" t="n"/>
      <c r="J14" s="62" t="n"/>
      <c r="K14" s="44" t="n"/>
      <c r="L14" s="41" t="n"/>
      <c r="M14" s="61" t="n"/>
      <c r="N14" s="41" t="n"/>
      <c r="O14" s="21">
        <f>IF($A14="","",IF(COUNTIF($A$5:$A$104,$A14)&gt;1,"Duplicate Stop ID",IF(OR($B14="",$C14="",$D14="",$E14="",$F14="",$H14="",$K14="",$N14=""),"Missing required field",IF(OR(AND($I14="",$J14&lt;&gt;""),AND($I14&lt;&gt;"",$J14=""),AND($I14&lt;&gt;"",$J14&lt;&gt;"",$J14&lt;=$I14)),"Check time window","OK"))))</f>
        <v/>
      </c>
    </row>
    <row r="15">
      <c r="A15" s="49" t="n"/>
      <c r="B15" s="35" t="n"/>
      <c r="C15" s="35" t="n"/>
      <c r="D15" s="49" t="n"/>
      <c r="E15" s="49" t="n"/>
      <c r="F15" s="59" t="n"/>
      <c r="G15" s="4">
        <f>IF($A15="","",$C15&amp;", "&amp;$D15&amp;", "&amp;$E15&amp;" "&amp;$F15)</f>
        <v/>
      </c>
      <c r="H15" s="49" t="n"/>
      <c r="I15" s="60" t="n"/>
      <c r="J15" s="60" t="n"/>
      <c r="K15" s="52" t="n"/>
      <c r="L15" s="49" t="n"/>
      <c r="M15" s="59" t="n"/>
      <c r="N15" s="49" t="n"/>
      <c r="O15" s="4">
        <f>IF($A15="","",IF(COUNTIF($A$5:$A$104,$A15)&gt;1,"Duplicate Stop ID",IF(OR($B15="",$C15="",$D15="",$E15="",$F15="",$H15="",$K15="",$N15=""),"Missing required field",IF(OR(AND($I15="",$J15&lt;&gt;""),AND($I15&lt;&gt;"",$J15=""),AND($I15&lt;&gt;"",$J15&lt;&gt;"",$J15&lt;=$I15)),"Check time window","OK"))))</f>
        <v/>
      </c>
    </row>
    <row r="16">
      <c r="A16" s="41" t="n"/>
      <c r="B16" s="48" t="n"/>
      <c r="C16" s="48" t="n"/>
      <c r="D16" s="41" t="n"/>
      <c r="E16" s="41" t="n"/>
      <c r="F16" s="61" t="n"/>
      <c r="G16" s="21">
        <f>IF($A16="","",$C16&amp;", "&amp;$D16&amp;", "&amp;$E16&amp;" "&amp;$F16)</f>
        <v/>
      </c>
      <c r="H16" s="41" t="n"/>
      <c r="I16" s="62" t="n"/>
      <c r="J16" s="62" t="n"/>
      <c r="K16" s="44" t="n"/>
      <c r="L16" s="41" t="n"/>
      <c r="M16" s="61" t="n"/>
      <c r="N16" s="41" t="n"/>
      <c r="O16" s="21">
        <f>IF($A16="","",IF(COUNTIF($A$5:$A$104,$A16)&gt;1,"Duplicate Stop ID",IF(OR($B16="",$C16="",$D16="",$E16="",$F16="",$H16="",$K16="",$N16=""),"Missing required field",IF(OR(AND($I16="",$J16&lt;&gt;""),AND($I16&lt;&gt;"",$J16=""),AND($I16&lt;&gt;"",$J16&lt;&gt;"",$J16&lt;=$I16)),"Check time window","OK"))))</f>
        <v/>
      </c>
    </row>
    <row r="17">
      <c r="A17" s="49" t="n"/>
      <c r="B17" s="35" t="n"/>
      <c r="C17" s="35" t="n"/>
      <c r="D17" s="49" t="n"/>
      <c r="E17" s="49" t="n"/>
      <c r="F17" s="59" t="n"/>
      <c r="G17" s="4">
        <f>IF($A17="","",$C17&amp;", "&amp;$D17&amp;", "&amp;$E17&amp;" "&amp;$F17)</f>
        <v/>
      </c>
      <c r="H17" s="49" t="n"/>
      <c r="I17" s="60" t="n"/>
      <c r="J17" s="60" t="n"/>
      <c r="K17" s="52" t="n"/>
      <c r="L17" s="49" t="n"/>
      <c r="M17" s="59" t="n"/>
      <c r="N17" s="49" t="n"/>
      <c r="O17" s="4">
        <f>IF($A17="","",IF(COUNTIF($A$5:$A$104,$A17)&gt;1,"Duplicate Stop ID",IF(OR($B17="",$C17="",$D17="",$E17="",$F17="",$H17="",$K17="",$N17=""),"Missing required field",IF(OR(AND($I17="",$J17&lt;&gt;""),AND($I17&lt;&gt;"",$J17=""),AND($I17&lt;&gt;"",$J17&lt;&gt;"",$J17&lt;=$I17)),"Check time window","OK"))))</f>
        <v/>
      </c>
    </row>
    <row r="18">
      <c r="A18" s="41" t="n"/>
      <c r="B18" s="48" t="n"/>
      <c r="C18" s="48" t="n"/>
      <c r="D18" s="41" t="n"/>
      <c r="E18" s="41" t="n"/>
      <c r="F18" s="61" t="n"/>
      <c r="G18" s="21">
        <f>IF($A18="","",$C18&amp;", "&amp;$D18&amp;", "&amp;$E18&amp;" "&amp;$F18)</f>
        <v/>
      </c>
      <c r="H18" s="41" t="n"/>
      <c r="I18" s="62" t="n"/>
      <c r="J18" s="62" t="n"/>
      <c r="K18" s="44" t="n"/>
      <c r="L18" s="41" t="n"/>
      <c r="M18" s="61" t="n"/>
      <c r="N18" s="41" t="n"/>
      <c r="O18" s="21">
        <f>IF($A18="","",IF(COUNTIF($A$5:$A$104,$A18)&gt;1,"Duplicate Stop ID",IF(OR($B18="",$C18="",$D18="",$E18="",$F18="",$H18="",$K18="",$N18=""),"Missing required field",IF(OR(AND($I18="",$J18&lt;&gt;""),AND($I18&lt;&gt;"",$J18=""),AND($I18&lt;&gt;"",$J18&lt;&gt;"",$J18&lt;=$I18)),"Check time window","OK"))))</f>
        <v/>
      </c>
    </row>
    <row r="19">
      <c r="A19" s="49" t="n"/>
      <c r="B19" s="35" t="n"/>
      <c r="C19" s="35" t="n"/>
      <c r="D19" s="49" t="n"/>
      <c r="E19" s="49" t="n"/>
      <c r="F19" s="59" t="n"/>
      <c r="G19" s="4">
        <f>IF($A19="","",$C19&amp;", "&amp;$D19&amp;", "&amp;$E19&amp;" "&amp;$F19)</f>
        <v/>
      </c>
      <c r="H19" s="49" t="n"/>
      <c r="I19" s="60" t="n"/>
      <c r="J19" s="60" t="n"/>
      <c r="K19" s="52" t="n"/>
      <c r="L19" s="49" t="n"/>
      <c r="M19" s="59" t="n"/>
      <c r="N19" s="49" t="n"/>
      <c r="O19" s="4">
        <f>IF($A19="","",IF(COUNTIF($A$5:$A$104,$A19)&gt;1,"Duplicate Stop ID",IF(OR($B19="",$C19="",$D19="",$E19="",$F19="",$H19="",$K19="",$N19=""),"Missing required field",IF(OR(AND($I19="",$J19&lt;&gt;""),AND($I19&lt;&gt;"",$J19=""),AND($I19&lt;&gt;"",$J19&lt;&gt;"",$J19&lt;=$I19)),"Check time window","OK"))))</f>
        <v/>
      </c>
    </row>
    <row r="20">
      <c r="A20" s="41" t="n"/>
      <c r="B20" s="48" t="n"/>
      <c r="C20" s="48" t="n"/>
      <c r="D20" s="41" t="n"/>
      <c r="E20" s="41" t="n"/>
      <c r="F20" s="61" t="n"/>
      <c r="G20" s="21">
        <f>IF($A20="","",$C20&amp;", "&amp;$D20&amp;", "&amp;$E20&amp;" "&amp;$F20)</f>
        <v/>
      </c>
      <c r="H20" s="41" t="n"/>
      <c r="I20" s="62" t="n"/>
      <c r="J20" s="62" t="n"/>
      <c r="K20" s="44" t="n"/>
      <c r="L20" s="41" t="n"/>
      <c r="M20" s="61" t="n"/>
      <c r="N20" s="41" t="n"/>
      <c r="O20" s="21">
        <f>IF($A20="","",IF(COUNTIF($A$5:$A$104,$A20)&gt;1,"Duplicate Stop ID",IF(OR($B20="",$C20="",$D20="",$E20="",$F20="",$H20="",$K20="",$N20=""),"Missing required field",IF(OR(AND($I20="",$J20&lt;&gt;""),AND($I20&lt;&gt;"",$J20=""),AND($I20&lt;&gt;"",$J20&lt;&gt;"",$J20&lt;=$I20)),"Check time window","OK"))))</f>
        <v/>
      </c>
    </row>
    <row r="21">
      <c r="A21" s="49" t="n"/>
      <c r="B21" s="35" t="n"/>
      <c r="C21" s="35" t="n"/>
      <c r="D21" s="49" t="n"/>
      <c r="E21" s="49" t="n"/>
      <c r="F21" s="59" t="n"/>
      <c r="G21" s="4">
        <f>IF($A21="","",$C21&amp;", "&amp;$D21&amp;", "&amp;$E21&amp;" "&amp;$F21)</f>
        <v/>
      </c>
      <c r="H21" s="49" t="n"/>
      <c r="I21" s="60" t="n"/>
      <c r="J21" s="60" t="n"/>
      <c r="K21" s="52" t="n"/>
      <c r="L21" s="49" t="n"/>
      <c r="M21" s="59" t="n"/>
      <c r="N21" s="49" t="n"/>
      <c r="O21" s="4">
        <f>IF($A21="","",IF(COUNTIF($A$5:$A$104,$A21)&gt;1,"Duplicate Stop ID",IF(OR($B21="",$C21="",$D21="",$E21="",$F21="",$H21="",$K21="",$N21=""),"Missing required field",IF(OR(AND($I21="",$J21&lt;&gt;""),AND($I21&lt;&gt;"",$J21=""),AND($I21&lt;&gt;"",$J21&lt;&gt;"",$J21&lt;=$I21)),"Check time window","OK"))))</f>
        <v/>
      </c>
    </row>
    <row r="22">
      <c r="A22" s="41" t="n"/>
      <c r="B22" s="48" t="n"/>
      <c r="C22" s="48" t="n"/>
      <c r="D22" s="41" t="n"/>
      <c r="E22" s="41" t="n"/>
      <c r="F22" s="61" t="n"/>
      <c r="G22" s="21">
        <f>IF($A22="","",$C22&amp;", "&amp;$D22&amp;", "&amp;$E22&amp;" "&amp;$F22)</f>
        <v/>
      </c>
      <c r="H22" s="41" t="n"/>
      <c r="I22" s="62" t="n"/>
      <c r="J22" s="62" t="n"/>
      <c r="K22" s="44" t="n"/>
      <c r="L22" s="41" t="n"/>
      <c r="M22" s="61" t="n"/>
      <c r="N22" s="41" t="n"/>
      <c r="O22" s="21">
        <f>IF($A22="","",IF(COUNTIF($A$5:$A$104,$A22)&gt;1,"Duplicate Stop ID",IF(OR($B22="",$C22="",$D22="",$E22="",$F22="",$H22="",$K22="",$N22=""),"Missing required field",IF(OR(AND($I22="",$J22&lt;&gt;""),AND($I22&lt;&gt;"",$J22=""),AND($I22&lt;&gt;"",$J22&lt;&gt;"",$J22&lt;=$I22)),"Check time window","OK"))))</f>
        <v/>
      </c>
    </row>
    <row r="23">
      <c r="A23" s="49" t="n"/>
      <c r="B23" s="35" t="n"/>
      <c r="C23" s="35" t="n"/>
      <c r="D23" s="49" t="n"/>
      <c r="E23" s="49" t="n"/>
      <c r="F23" s="59" t="n"/>
      <c r="G23" s="4">
        <f>IF($A23="","",$C23&amp;", "&amp;$D23&amp;", "&amp;$E23&amp;" "&amp;$F23)</f>
        <v/>
      </c>
      <c r="H23" s="49" t="n"/>
      <c r="I23" s="60" t="n"/>
      <c r="J23" s="60" t="n"/>
      <c r="K23" s="52" t="n"/>
      <c r="L23" s="49" t="n"/>
      <c r="M23" s="59" t="n"/>
      <c r="N23" s="49" t="n"/>
      <c r="O23" s="4">
        <f>IF($A23="","",IF(COUNTIF($A$5:$A$104,$A23)&gt;1,"Duplicate Stop ID",IF(OR($B23="",$C23="",$D23="",$E23="",$F23="",$H23="",$K23="",$N23=""),"Missing required field",IF(OR(AND($I23="",$J23&lt;&gt;""),AND($I23&lt;&gt;"",$J23=""),AND($I23&lt;&gt;"",$J23&lt;&gt;"",$J23&lt;=$I23)),"Check time window","OK"))))</f>
        <v/>
      </c>
    </row>
    <row r="24">
      <c r="A24" s="41" t="n"/>
      <c r="B24" s="48" t="n"/>
      <c r="C24" s="48" t="n"/>
      <c r="D24" s="41" t="n"/>
      <c r="E24" s="41" t="n"/>
      <c r="F24" s="61" t="n"/>
      <c r="G24" s="21">
        <f>IF($A24="","",$C24&amp;", "&amp;$D24&amp;", "&amp;$E24&amp;" "&amp;$F24)</f>
        <v/>
      </c>
      <c r="H24" s="41" t="n"/>
      <c r="I24" s="62" t="n"/>
      <c r="J24" s="62" t="n"/>
      <c r="K24" s="44" t="n"/>
      <c r="L24" s="41" t="n"/>
      <c r="M24" s="61" t="n"/>
      <c r="N24" s="41" t="n"/>
      <c r="O24" s="21">
        <f>IF($A24="","",IF(COUNTIF($A$5:$A$104,$A24)&gt;1,"Duplicate Stop ID",IF(OR($B24="",$C24="",$D24="",$E24="",$F24="",$H24="",$K24="",$N24=""),"Missing required field",IF(OR(AND($I24="",$J24&lt;&gt;""),AND($I24&lt;&gt;"",$J24=""),AND($I24&lt;&gt;"",$J24&lt;&gt;"",$J24&lt;=$I24)),"Check time window","OK"))))</f>
        <v/>
      </c>
    </row>
    <row r="25">
      <c r="A25" s="49" t="n"/>
      <c r="B25" s="35" t="n"/>
      <c r="C25" s="35" t="n"/>
      <c r="D25" s="49" t="n"/>
      <c r="E25" s="49" t="n"/>
      <c r="F25" s="59" t="n"/>
      <c r="G25" s="4">
        <f>IF($A25="","",$C25&amp;", "&amp;$D25&amp;", "&amp;$E25&amp;" "&amp;$F25)</f>
        <v/>
      </c>
      <c r="H25" s="49" t="n"/>
      <c r="I25" s="60" t="n"/>
      <c r="J25" s="60" t="n"/>
      <c r="K25" s="52" t="n"/>
      <c r="L25" s="49" t="n"/>
      <c r="M25" s="59" t="n"/>
      <c r="N25" s="49" t="n"/>
      <c r="O25" s="4">
        <f>IF($A25="","",IF(COUNTIF($A$5:$A$104,$A25)&gt;1,"Duplicate Stop ID",IF(OR($B25="",$C25="",$D25="",$E25="",$F25="",$H25="",$K25="",$N25=""),"Missing required field",IF(OR(AND($I25="",$J25&lt;&gt;""),AND($I25&lt;&gt;"",$J25=""),AND($I25&lt;&gt;"",$J25&lt;&gt;"",$J25&lt;=$I25)),"Check time window","OK"))))</f>
        <v/>
      </c>
    </row>
    <row r="26">
      <c r="A26" s="41" t="n"/>
      <c r="B26" s="48" t="n"/>
      <c r="C26" s="48" t="n"/>
      <c r="D26" s="41" t="n"/>
      <c r="E26" s="41" t="n"/>
      <c r="F26" s="61" t="n"/>
      <c r="G26" s="21">
        <f>IF($A26="","",$C26&amp;", "&amp;$D26&amp;", "&amp;$E26&amp;" "&amp;$F26)</f>
        <v/>
      </c>
      <c r="H26" s="41" t="n"/>
      <c r="I26" s="62" t="n"/>
      <c r="J26" s="62" t="n"/>
      <c r="K26" s="44" t="n"/>
      <c r="L26" s="41" t="n"/>
      <c r="M26" s="61" t="n"/>
      <c r="N26" s="41" t="n"/>
      <c r="O26" s="21">
        <f>IF($A26="","",IF(COUNTIF($A$5:$A$104,$A26)&gt;1,"Duplicate Stop ID",IF(OR($B26="",$C26="",$D26="",$E26="",$F26="",$H26="",$K26="",$N26=""),"Missing required field",IF(OR(AND($I26="",$J26&lt;&gt;""),AND($I26&lt;&gt;"",$J26=""),AND($I26&lt;&gt;"",$J26&lt;&gt;"",$J26&lt;=$I26)),"Check time window","OK"))))</f>
        <v/>
      </c>
    </row>
    <row r="27">
      <c r="A27" s="49" t="n"/>
      <c r="B27" s="35" t="n"/>
      <c r="C27" s="35" t="n"/>
      <c r="D27" s="49" t="n"/>
      <c r="E27" s="49" t="n"/>
      <c r="F27" s="59" t="n"/>
      <c r="G27" s="4">
        <f>IF($A27="","",$C27&amp;", "&amp;$D27&amp;", "&amp;$E27&amp;" "&amp;$F27)</f>
        <v/>
      </c>
      <c r="H27" s="49" t="n"/>
      <c r="I27" s="60" t="n"/>
      <c r="J27" s="60" t="n"/>
      <c r="K27" s="52" t="n"/>
      <c r="L27" s="49" t="n"/>
      <c r="M27" s="59" t="n"/>
      <c r="N27" s="49" t="n"/>
      <c r="O27" s="4">
        <f>IF($A27="","",IF(COUNTIF($A$5:$A$104,$A27)&gt;1,"Duplicate Stop ID",IF(OR($B27="",$C27="",$D27="",$E27="",$F27="",$H27="",$K27="",$N27=""),"Missing required field",IF(OR(AND($I27="",$J27&lt;&gt;""),AND($I27&lt;&gt;"",$J27=""),AND($I27&lt;&gt;"",$J27&lt;&gt;"",$J27&lt;=$I27)),"Check time window","OK"))))</f>
        <v/>
      </c>
    </row>
    <row r="28">
      <c r="A28" s="41" t="n"/>
      <c r="B28" s="48" t="n"/>
      <c r="C28" s="48" t="n"/>
      <c r="D28" s="41" t="n"/>
      <c r="E28" s="41" t="n"/>
      <c r="F28" s="61" t="n"/>
      <c r="G28" s="21">
        <f>IF($A28="","",$C28&amp;", "&amp;$D28&amp;", "&amp;$E28&amp;" "&amp;$F28)</f>
        <v/>
      </c>
      <c r="H28" s="41" t="n"/>
      <c r="I28" s="62" t="n"/>
      <c r="J28" s="62" t="n"/>
      <c r="K28" s="44" t="n"/>
      <c r="L28" s="41" t="n"/>
      <c r="M28" s="61" t="n"/>
      <c r="N28" s="41" t="n"/>
      <c r="O28" s="21">
        <f>IF($A28="","",IF(COUNTIF($A$5:$A$104,$A28)&gt;1,"Duplicate Stop ID",IF(OR($B28="",$C28="",$D28="",$E28="",$F28="",$H28="",$K28="",$N28=""),"Missing required field",IF(OR(AND($I28="",$J28&lt;&gt;""),AND($I28&lt;&gt;"",$J28=""),AND($I28&lt;&gt;"",$J28&lt;&gt;"",$J28&lt;=$I28)),"Check time window","OK"))))</f>
        <v/>
      </c>
    </row>
    <row r="29">
      <c r="A29" s="49" t="n"/>
      <c r="B29" s="35" t="n"/>
      <c r="C29" s="35" t="n"/>
      <c r="D29" s="49" t="n"/>
      <c r="E29" s="49" t="n"/>
      <c r="F29" s="59" t="n"/>
      <c r="G29" s="4">
        <f>IF($A29="","",$C29&amp;", "&amp;$D29&amp;", "&amp;$E29&amp;" "&amp;$F29)</f>
        <v/>
      </c>
      <c r="H29" s="49" t="n"/>
      <c r="I29" s="60" t="n"/>
      <c r="J29" s="60" t="n"/>
      <c r="K29" s="52" t="n"/>
      <c r="L29" s="49" t="n"/>
      <c r="M29" s="59" t="n"/>
      <c r="N29" s="49" t="n"/>
      <c r="O29" s="4">
        <f>IF($A29="","",IF(COUNTIF($A$5:$A$104,$A29)&gt;1,"Duplicate Stop ID",IF(OR($B29="",$C29="",$D29="",$E29="",$F29="",$H29="",$K29="",$N29=""),"Missing required field",IF(OR(AND($I29="",$J29&lt;&gt;""),AND($I29&lt;&gt;"",$J29=""),AND($I29&lt;&gt;"",$J29&lt;&gt;"",$J29&lt;=$I29)),"Check time window","OK"))))</f>
        <v/>
      </c>
    </row>
    <row r="30">
      <c r="A30" s="41" t="n"/>
      <c r="B30" s="48" t="n"/>
      <c r="C30" s="48" t="n"/>
      <c r="D30" s="41" t="n"/>
      <c r="E30" s="41" t="n"/>
      <c r="F30" s="61" t="n"/>
      <c r="G30" s="21">
        <f>IF($A30="","",$C30&amp;", "&amp;$D30&amp;", "&amp;$E30&amp;" "&amp;$F30)</f>
        <v/>
      </c>
      <c r="H30" s="41" t="n"/>
      <c r="I30" s="62" t="n"/>
      <c r="J30" s="62" t="n"/>
      <c r="K30" s="44" t="n"/>
      <c r="L30" s="41" t="n"/>
      <c r="M30" s="61" t="n"/>
      <c r="N30" s="41" t="n"/>
      <c r="O30" s="21">
        <f>IF($A30="","",IF(COUNTIF($A$5:$A$104,$A30)&gt;1,"Duplicate Stop ID",IF(OR($B30="",$C30="",$D30="",$E30="",$F30="",$H30="",$K30="",$N30=""),"Missing required field",IF(OR(AND($I30="",$J30&lt;&gt;""),AND($I30&lt;&gt;"",$J30=""),AND($I30&lt;&gt;"",$J30&lt;&gt;"",$J30&lt;=$I30)),"Check time window","OK"))))</f>
        <v/>
      </c>
    </row>
    <row r="31">
      <c r="A31" s="49" t="n"/>
      <c r="B31" s="35" t="n"/>
      <c r="C31" s="35" t="n"/>
      <c r="D31" s="49" t="n"/>
      <c r="E31" s="49" t="n"/>
      <c r="F31" s="59" t="n"/>
      <c r="G31" s="4">
        <f>IF($A31="","",$C31&amp;", "&amp;$D31&amp;", "&amp;$E31&amp;" "&amp;$F31)</f>
        <v/>
      </c>
      <c r="H31" s="49" t="n"/>
      <c r="I31" s="60" t="n"/>
      <c r="J31" s="60" t="n"/>
      <c r="K31" s="52" t="n"/>
      <c r="L31" s="49" t="n"/>
      <c r="M31" s="59" t="n"/>
      <c r="N31" s="49" t="n"/>
      <c r="O31" s="4">
        <f>IF($A31="","",IF(COUNTIF($A$5:$A$104,$A31)&gt;1,"Duplicate Stop ID",IF(OR($B31="",$C31="",$D31="",$E31="",$F31="",$H31="",$K31="",$N31=""),"Missing required field",IF(OR(AND($I31="",$J31&lt;&gt;""),AND($I31&lt;&gt;"",$J31=""),AND($I31&lt;&gt;"",$J31&lt;&gt;"",$J31&lt;=$I31)),"Check time window","OK"))))</f>
        <v/>
      </c>
    </row>
    <row r="32">
      <c r="A32" s="41" t="n"/>
      <c r="B32" s="48" t="n"/>
      <c r="C32" s="48" t="n"/>
      <c r="D32" s="41" t="n"/>
      <c r="E32" s="41" t="n"/>
      <c r="F32" s="61" t="n"/>
      <c r="G32" s="21">
        <f>IF($A32="","",$C32&amp;", "&amp;$D32&amp;", "&amp;$E32&amp;" "&amp;$F32)</f>
        <v/>
      </c>
      <c r="H32" s="41" t="n"/>
      <c r="I32" s="62" t="n"/>
      <c r="J32" s="62" t="n"/>
      <c r="K32" s="44" t="n"/>
      <c r="L32" s="41" t="n"/>
      <c r="M32" s="61" t="n"/>
      <c r="N32" s="41" t="n"/>
      <c r="O32" s="21">
        <f>IF($A32="","",IF(COUNTIF($A$5:$A$104,$A32)&gt;1,"Duplicate Stop ID",IF(OR($B32="",$C32="",$D32="",$E32="",$F32="",$H32="",$K32="",$N32=""),"Missing required field",IF(OR(AND($I32="",$J32&lt;&gt;""),AND($I32&lt;&gt;"",$J32=""),AND($I32&lt;&gt;"",$J32&lt;&gt;"",$J32&lt;=$I32)),"Check time window","OK"))))</f>
        <v/>
      </c>
    </row>
    <row r="33">
      <c r="A33" s="49" t="n"/>
      <c r="B33" s="35" t="n"/>
      <c r="C33" s="35" t="n"/>
      <c r="D33" s="49" t="n"/>
      <c r="E33" s="49" t="n"/>
      <c r="F33" s="59" t="n"/>
      <c r="G33" s="4">
        <f>IF($A33="","",$C33&amp;", "&amp;$D33&amp;", "&amp;$E33&amp;" "&amp;$F33)</f>
        <v/>
      </c>
      <c r="H33" s="49" t="n"/>
      <c r="I33" s="60" t="n"/>
      <c r="J33" s="60" t="n"/>
      <c r="K33" s="52" t="n"/>
      <c r="L33" s="49" t="n"/>
      <c r="M33" s="59" t="n"/>
      <c r="N33" s="49" t="n"/>
      <c r="O33" s="4">
        <f>IF($A33="","",IF(COUNTIF($A$5:$A$104,$A33)&gt;1,"Duplicate Stop ID",IF(OR($B33="",$C33="",$D33="",$E33="",$F33="",$H33="",$K33="",$N33=""),"Missing required field",IF(OR(AND($I33="",$J33&lt;&gt;""),AND($I33&lt;&gt;"",$J33=""),AND($I33&lt;&gt;"",$J33&lt;&gt;"",$J33&lt;=$I33)),"Check time window","OK"))))</f>
        <v/>
      </c>
    </row>
    <row r="34">
      <c r="A34" s="41" t="n"/>
      <c r="B34" s="48" t="n"/>
      <c r="C34" s="48" t="n"/>
      <c r="D34" s="41" t="n"/>
      <c r="E34" s="41" t="n"/>
      <c r="F34" s="61" t="n"/>
      <c r="G34" s="21">
        <f>IF($A34="","",$C34&amp;", "&amp;$D34&amp;", "&amp;$E34&amp;" "&amp;$F34)</f>
        <v/>
      </c>
      <c r="H34" s="41" t="n"/>
      <c r="I34" s="62" t="n"/>
      <c r="J34" s="62" t="n"/>
      <c r="K34" s="44" t="n"/>
      <c r="L34" s="41" t="n"/>
      <c r="M34" s="61" t="n"/>
      <c r="N34" s="41" t="n"/>
      <c r="O34" s="21">
        <f>IF($A34="","",IF(COUNTIF($A$5:$A$104,$A34)&gt;1,"Duplicate Stop ID",IF(OR($B34="",$C34="",$D34="",$E34="",$F34="",$H34="",$K34="",$N34=""),"Missing required field",IF(OR(AND($I34="",$J34&lt;&gt;""),AND($I34&lt;&gt;"",$J34=""),AND($I34&lt;&gt;"",$J34&lt;&gt;"",$J34&lt;=$I34)),"Check time window","OK"))))</f>
        <v/>
      </c>
    </row>
    <row r="35">
      <c r="A35" s="49" t="n"/>
      <c r="B35" s="35" t="n"/>
      <c r="C35" s="35" t="n"/>
      <c r="D35" s="49" t="n"/>
      <c r="E35" s="49" t="n"/>
      <c r="F35" s="59" t="n"/>
      <c r="G35" s="4">
        <f>IF($A35="","",$C35&amp;", "&amp;$D35&amp;", "&amp;$E35&amp;" "&amp;$F35)</f>
        <v/>
      </c>
      <c r="H35" s="49" t="n"/>
      <c r="I35" s="60" t="n"/>
      <c r="J35" s="60" t="n"/>
      <c r="K35" s="52" t="n"/>
      <c r="L35" s="49" t="n"/>
      <c r="M35" s="59" t="n"/>
      <c r="N35" s="49" t="n"/>
      <c r="O35" s="4">
        <f>IF($A35="","",IF(COUNTIF($A$5:$A$104,$A35)&gt;1,"Duplicate Stop ID",IF(OR($B35="",$C35="",$D35="",$E35="",$F35="",$H35="",$K35="",$N35=""),"Missing required field",IF(OR(AND($I35="",$J35&lt;&gt;""),AND($I35&lt;&gt;"",$J35=""),AND($I35&lt;&gt;"",$J35&lt;&gt;"",$J35&lt;=$I35)),"Check time window","OK"))))</f>
        <v/>
      </c>
    </row>
    <row r="36">
      <c r="A36" s="41" t="n"/>
      <c r="B36" s="48" t="n"/>
      <c r="C36" s="48" t="n"/>
      <c r="D36" s="41" t="n"/>
      <c r="E36" s="41" t="n"/>
      <c r="F36" s="61" t="n"/>
      <c r="G36" s="21">
        <f>IF($A36="","",$C36&amp;", "&amp;$D36&amp;", "&amp;$E36&amp;" "&amp;$F36)</f>
        <v/>
      </c>
      <c r="H36" s="41" t="n"/>
      <c r="I36" s="62" t="n"/>
      <c r="J36" s="62" t="n"/>
      <c r="K36" s="44" t="n"/>
      <c r="L36" s="41" t="n"/>
      <c r="M36" s="61" t="n"/>
      <c r="N36" s="41" t="n"/>
      <c r="O36" s="21">
        <f>IF($A36="","",IF(COUNTIF($A$5:$A$104,$A36)&gt;1,"Duplicate Stop ID",IF(OR($B36="",$C36="",$D36="",$E36="",$F36="",$H36="",$K36="",$N36=""),"Missing required field",IF(OR(AND($I36="",$J36&lt;&gt;""),AND($I36&lt;&gt;"",$J36=""),AND($I36&lt;&gt;"",$J36&lt;&gt;"",$J36&lt;=$I36)),"Check time window","OK"))))</f>
        <v/>
      </c>
    </row>
    <row r="37">
      <c r="A37" s="49" t="n"/>
      <c r="B37" s="35" t="n"/>
      <c r="C37" s="35" t="n"/>
      <c r="D37" s="49" t="n"/>
      <c r="E37" s="49" t="n"/>
      <c r="F37" s="59" t="n"/>
      <c r="G37" s="4">
        <f>IF($A37="","",$C37&amp;", "&amp;$D37&amp;", "&amp;$E37&amp;" "&amp;$F37)</f>
        <v/>
      </c>
      <c r="H37" s="49" t="n"/>
      <c r="I37" s="60" t="n"/>
      <c r="J37" s="60" t="n"/>
      <c r="K37" s="52" t="n"/>
      <c r="L37" s="49" t="n"/>
      <c r="M37" s="59" t="n"/>
      <c r="N37" s="49" t="n"/>
      <c r="O37" s="4">
        <f>IF($A37="","",IF(COUNTIF($A$5:$A$104,$A37)&gt;1,"Duplicate Stop ID",IF(OR($B37="",$C37="",$D37="",$E37="",$F37="",$H37="",$K37="",$N37=""),"Missing required field",IF(OR(AND($I37="",$J37&lt;&gt;""),AND($I37&lt;&gt;"",$J37=""),AND($I37&lt;&gt;"",$J37&lt;&gt;"",$J37&lt;=$I37)),"Check time window","OK"))))</f>
        <v/>
      </c>
    </row>
    <row r="38">
      <c r="A38" s="41" t="n"/>
      <c r="B38" s="48" t="n"/>
      <c r="C38" s="48" t="n"/>
      <c r="D38" s="41" t="n"/>
      <c r="E38" s="41" t="n"/>
      <c r="F38" s="61" t="n"/>
      <c r="G38" s="21">
        <f>IF($A38="","",$C38&amp;", "&amp;$D38&amp;", "&amp;$E38&amp;" "&amp;$F38)</f>
        <v/>
      </c>
      <c r="H38" s="41" t="n"/>
      <c r="I38" s="62" t="n"/>
      <c r="J38" s="62" t="n"/>
      <c r="K38" s="44" t="n"/>
      <c r="L38" s="41" t="n"/>
      <c r="M38" s="61" t="n"/>
      <c r="N38" s="41" t="n"/>
      <c r="O38" s="21">
        <f>IF($A38="","",IF(COUNTIF($A$5:$A$104,$A38)&gt;1,"Duplicate Stop ID",IF(OR($B38="",$C38="",$D38="",$E38="",$F38="",$H38="",$K38="",$N38=""),"Missing required field",IF(OR(AND($I38="",$J38&lt;&gt;""),AND($I38&lt;&gt;"",$J38=""),AND($I38&lt;&gt;"",$J38&lt;&gt;"",$J38&lt;=$I38)),"Check time window","OK"))))</f>
        <v/>
      </c>
    </row>
    <row r="39">
      <c r="A39" s="49" t="n"/>
      <c r="B39" s="35" t="n"/>
      <c r="C39" s="35" t="n"/>
      <c r="D39" s="49" t="n"/>
      <c r="E39" s="49" t="n"/>
      <c r="F39" s="59" t="n"/>
      <c r="G39" s="4">
        <f>IF($A39="","",$C39&amp;", "&amp;$D39&amp;", "&amp;$E39&amp;" "&amp;$F39)</f>
        <v/>
      </c>
      <c r="H39" s="49" t="n"/>
      <c r="I39" s="60" t="n"/>
      <c r="J39" s="60" t="n"/>
      <c r="K39" s="52" t="n"/>
      <c r="L39" s="49" t="n"/>
      <c r="M39" s="59" t="n"/>
      <c r="N39" s="49" t="n"/>
      <c r="O39" s="4">
        <f>IF($A39="","",IF(COUNTIF($A$5:$A$104,$A39)&gt;1,"Duplicate Stop ID",IF(OR($B39="",$C39="",$D39="",$E39="",$F39="",$H39="",$K39="",$N39=""),"Missing required field",IF(OR(AND($I39="",$J39&lt;&gt;""),AND($I39&lt;&gt;"",$J39=""),AND($I39&lt;&gt;"",$J39&lt;&gt;"",$J39&lt;=$I39)),"Check time window","OK"))))</f>
        <v/>
      </c>
    </row>
    <row r="40">
      <c r="A40" s="41" t="n"/>
      <c r="B40" s="48" t="n"/>
      <c r="C40" s="48" t="n"/>
      <c r="D40" s="41" t="n"/>
      <c r="E40" s="41" t="n"/>
      <c r="F40" s="61" t="n"/>
      <c r="G40" s="21">
        <f>IF($A40="","",$C40&amp;", "&amp;$D40&amp;", "&amp;$E40&amp;" "&amp;$F40)</f>
        <v/>
      </c>
      <c r="H40" s="41" t="n"/>
      <c r="I40" s="62" t="n"/>
      <c r="J40" s="62" t="n"/>
      <c r="K40" s="44" t="n"/>
      <c r="L40" s="41" t="n"/>
      <c r="M40" s="61" t="n"/>
      <c r="N40" s="41" t="n"/>
      <c r="O40" s="21">
        <f>IF($A40="","",IF(COUNTIF($A$5:$A$104,$A40)&gt;1,"Duplicate Stop ID",IF(OR($B40="",$C40="",$D40="",$E40="",$F40="",$H40="",$K40="",$N40=""),"Missing required field",IF(OR(AND($I40="",$J40&lt;&gt;""),AND($I40&lt;&gt;"",$J40=""),AND($I40&lt;&gt;"",$J40&lt;&gt;"",$J40&lt;=$I40)),"Check time window","OK"))))</f>
        <v/>
      </c>
    </row>
    <row r="41">
      <c r="A41" s="49" t="n"/>
      <c r="B41" s="35" t="n"/>
      <c r="C41" s="35" t="n"/>
      <c r="D41" s="49" t="n"/>
      <c r="E41" s="49" t="n"/>
      <c r="F41" s="59" t="n"/>
      <c r="G41" s="4">
        <f>IF($A41="","",$C41&amp;", "&amp;$D41&amp;", "&amp;$E41&amp;" "&amp;$F41)</f>
        <v/>
      </c>
      <c r="H41" s="49" t="n"/>
      <c r="I41" s="60" t="n"/>
      <c r="J41" s="60" t="n"/>
      <c r="K41" s="52" t="n"/>
      <c r="L41" s="49" t="n"/>
      <c r="M41" s="59" t="n"/>
      <c r="N41" s="49" t="n"/>
      <c r="O41" s="4">
        <f>IF($A41="","",IF(COUNTIF($A$5:$A$104,$A41)&gt;1,"Duplicate Stop ID",IF(OR($B41="",$C41="",$D41="",$E41="",$F41="",$H41="",$K41="",$N41=""),"Missing required field",IF(OR(AND($I41="",$J41&lt;&gt;""),AND($I41&lt;&gt;"",$J41=""),AND($I41&lt;&gt;"",$J41&lt;&gt;"",$J41&lt;=$I41)),"Check time window","OK"))))</f>
        <v/>
      </c>
    </row>
    <row r="42">
      <c r="A42" s="41" t="n"/>
      <c r="B42" s="48" t="n"/>
      <c r="C42" s="48" t="n"/>
      <c r="D42" s="41" t="n"/>
      <c r="E42" s="41" t="n"/>
      <c r="F42" s="61" t="n"/>
      <c r="G42" s="21">
        <f>IF($A42="","",$C42&amp;", "&amp;$D42&amp;", "&amp;$E42&amp;" "&amp;$F42)</f>
        <v/>
      </c>
      <c r="H42" s="41" t="n"/>
      <c r="I42" s="62" t="n"/>
      <c r="J42" s="62" t="n"/>
      <c r="K42" s="44" t="n"/>
      <c r="L42" s="41" t="n"/>
      <c r="M42" s="61" t="n"/>
      <c r="N42" s="41" t="n"/>
      <c r="O42" s="21">
        <f>IF($A42="","",IF(COUNTIF($A$5:$A$104,$A42)&gt;1,"Duplicate Stop ID",IF(OR($B42="",$C42="",$D42="",$E42="",$F42="",$H42="",$K42="",$N42=""),"Missing required field",IF(OR(AND($I42="",$J42&lt;&gt;""),AND($I42&lt;&gt;"",$J42=""),AND($I42&lt;&gt;"",$J42&lt;&gt;"",$J42&lt;=$I42)),"Check time window","OK"))))</f>
        <v/>
      </c>
    </row>
    <row r="43">
      <c r="A43" s="49" t="n"/>
      <c r="B43" s="35" t="n"/>
      <c r="C43" s="35" t="n"/>
      <c r="D43" s="49" t="n"/>
      <c r="E43" s="49" t="n"/>
      <c r="F43" s="59" t="n"/>
      <c r="G43" s="4">
        <f>IF($A43="","",$C43&amp;", "&amp;$D43&amp;", "&amp;$E43&amp;" "&amp;$F43)</f>
        <v/>
      </c>
      <c r="H43" s="49" t="n"/>
      <c r="I43" s="60" t="n"/>
      <c r="J43" s="60" t="n"/>
      <c r="K43" s="52" t="n"/>
      <c r="L43" s="49" t="n"/>
      <c r="M43" s="59" t="n"/>
      <c r="N43" s="49" t="n"/>
      <c r="O43" s="4">
        <f>IF($A43="","",IF(COUNTIF($A$5:$A$104,$A43)&gt;1,"Duplicate Stop ID",IF(OR($B43="",$C43="",$D43="",$E43="",$F43="",$H43="",$K43="",$N43=""),"Missing required field",IF(OR(AND($I43="",$J43&lt;&gt;""),AND($I43&lt;&gt;"",$J43=""),AND($I43&lt;&gt;"",$J43&lt;&gt;"",$J43&lt;=$I43)),"Check time window","OK"))))</f>
        <v/>
      </c>
    </row>
    <row r="44">
      <c r="A44" s="41" t="n"/>
      <c r="B44" s="48" t="n"/>
      <c r="C44" s="48" t="n"/>
      <c r="D44" s="41" t="n"/>
      <c r="E44" s="41" t="n"/>
      <c r="F44" s="61" t="n"/>
      <c r="G44" s="21">
        <f>IF($A44="","",$C44&amp;", "&amp;$D44&amp;", "&amp;$E44&amp;" "&amp;$F44)</f>
        <v/>
      </c>
      <c r="H44" s="41" t="n"/>
      <c r="I44" s="62" t="n"/>
      <c r="J44" s="62" t="n"/>
      <c r="K44" s="44" t="n"/>
      <c r="L44" s="41" t="n"/>
      <c r="M44" s="61" t="n"/>
      <c r="N44" s="41" t="n"/>
      <c r="O44" s="21">
        <f>IF($A44="","",IF(COUNTIF($A$5:$A$104,$A44)&gt;1,"Duplicate Stop ID",IF(OR($B44="",$C44="",$D44="",$E44="",$F44="",$H44="",$K44="",$N44=""),"Missing required field",IF(OR(AND($I44="",$J44&lt;&gt;""),AND($I44&lt;&gt;"",$J44=""),AND($I44&lt;&gt;"",$J44&lt;&gt;"",$J44&lt;=$I44)),"Check time window","OK"))))</f>
        <v/>
      </c>
    </row>
    <row r="45">
      <c r="A45" s="49" t="n"/>
      <c r="B45" s="35" t="n"/>
      <c r="C45" s="35" t="n"/>
      <c r="D45" s="49" t="n"/>
      <c r="E45" s="49" t="n"/>
      <c r="F45" s="59" t="n"/>
      <c r="G45" s="4">
        <f>IF($A45="","",$C45&amp;", "&amp;$D45&amp;", "&amp;$E45&amp;" "&amp;$F45)</f>
        <v/>
      </c>
      <c r="H45" s="49" t="n"/>
      <c r="I45" s="60" t="n"/>
      <c r="J45" s="60" t="n"/>
      <c r="K45" s="52" t="n"/>
      <c r="L45" s="49" t="n"/>
      <c r="M45" s="59" t="n"/>
      <c r="N45" s="49" t="n"/>
      <c r="O45" s="4">
        <f>IF($A45="","",IF(COUNTIF($A$5:$A$104,$A45)&gt;1,"Duplicate Stop ID",IF(OR($B45="",$C45="",$D45="",$E45="",$F45="",$H45="",$K45="",$N45=""),"Missing required field",IF(OR(AND($I45="",$J45&lt;&gt;""),AND($I45&lt;&gt;"",$J45=""),AND($I45&lt;&gt;"",$J45&lt;&gt;"",$J45&lt;=$I45)),"Check time window","OK"))))</f>
        <v/>
      </c>
    </row>
    <row r="46">
      <c r="A46" s="41" t="n"/>
      <c r="B46" s="48" t="n"/>
      <c r="C46" s="48" t="n"/>
      <c r="D46" s="41" t="n"/>
      <c r="E46" s="41" t="n"/>
      <c r="F46" s="61" t="n"/>
      <c r="G46" s="21">
        <f>IF($A46="","",$C46&amp;", "&amp;$D46&amp;", "&amp;$E46&amp;" "&amp;$F46)</f>
        <v/>
      </c>
      <c r="H46" s="41" t="n"/>
      <c r="I46" s="62" t="n"/>
      <c r="J46" s="62" t="n"/>
      <c r="K46" s="44" t="n"/>
      <c r="L46" s="41" t="n"/>
      <c r="M46" s="61" t="n"/>
      <c r="N46" s="41" t="n"/>
      <c r="O46" s="21">
        <f>IF($A46="","",IF(COUNTIF($A$5:$A$104,$A46)&gt;1,"Duplicate Stop ID",IF(OR($B46="",$C46="",$D46="",$E46="",$F46="",$H46="",$K46="",$N46=""),"Missing required field",IF(OR(AND($I46="",$J46&lt;&gt;""),AND($I46&lt;&gt;"",$J46=""),AND($I46&lt;&gt;"",$J46&lt;&gt;"",$J46&lt;=$I46)),"Check time window","OK"))))</f>
        <v/>
      </c>
    </row>
    <row r="47">
      <c r="A47" s="49" t="n"/>
      <c r="B47" s="35" t="n"/>
      <c r="C47" s="35" t="n"/>
      <c r="D47" s="49" t="n"/>
      <c r="E47" s="49" t="n"/>
      <c r="F47" s="59" t="n"/>
      <c r="G47" s="4">
        <f>IF($A47="","",$C47&amp;", "&amp;$D47&amp;", "&amp;$E47&amp;" "&amp;$F47)</f>
        <v/>
      </c>
      <c r="H47" s="49" t="n"/>
      <c r="I47" s="60" t="n"/>
      <c r="J47" s="60" t="n"/>
      <c r="K47" s="52" t="n"/>
      <c r="L47" s="49" t="n"/>
      <c r="M47" s="59" t="n"/>
      <c r="N47" s="49" t="n"/>
      <c r="O47" s="4">
        <f>IF($A47="","",IF(COUNTIF($A$5:$A$104,$A47)&gt;1,"Duplicate Stop ID",IF(OR($B47="",$C47="",$D47="",$E47="",$F47="",$H47="",$K47="",$N47=""),"Missing required field",IF(OR(AND($I47="",$J47&lt;&gt;""),AND($I47&lt;&gt;"",$J47=""),AND($I47&lt;&gt;"",$J47&lt;&gt;"",$J47&lt;=$I47)),"Check time window","OK"))))</f>
        <v/>
      </c>
    </row>
    <row r="48">
      <c r="A48" s="41" t="n"/>
      <c r="B48" s="48" t="n"/>
      <c r="C48" s="48" t="n"/>
      <c r="D48" s="41" t="n"/>
      <c r="E48" s="41" t="n"/>
      <c r="F48" s="61" t="n"/>
      <c r="G48" s="21">
        <f>IF($A48="","",$C48&amp;", "&amp;$D48&amp;", "&amp;$E48&amp;" "&amp;$F48)</f>
        <v/>
      </c>
      <c r="H48" s="41" t="n"/>
      <c r="I48" s="62" t="n"/>
      <c r="J48" s="62" t="n"/>
      <c r="K48" s="44" t="n"/>
      <c r="L48" s="41" t="n"/>
      <c r="M48" s="61" t="n"/>
      <c r="N48" s="41" t="n"/>
      <c r="O48" s="21">
        <f>IF($A48="","",IF(COUNTIF($A$5:$A$104,$A48)&gt;1,"Duplicate Stop ID",IF(OR($B48="",$C48="",$D48="",$E48="",$F48="",$H48="",$K48="",$N48=""),"Missing required field",IF(OR(AND($I48="",$J48&lt;&gt;""),AND($I48&lt;&gt;"",$J48=""),AND($I48&lt;&gt;"",$J48&lt;&gt;"",$J48&lt;=$I48)),"Check time window","OK"))))</f>
        <v/>
      </c>
    </row>
    <row r="49">
      <c r="A49" s="49" t="n"/>
      <c r="B49" s="35" t="n"/>
      <c r="C49" s="35" t="n"/>
      <c r="D49" s="49" t="n"/>
      <c r="E49" s="49" t="n"/>
      <c r="F49" s="59" t="n"/>
      <c r="G49" s="4">
        <f>IF($A49="","",$C49&amp;", "&amp;$D49&amp;", "&amp;$E49&amp;" "&amp;$F49)</f>
        <v/>
      </c>
      <c r="H49" s="49" t="n"/>
      <c r="I49" s="60" t="n"/>
      <c r="J49" s="60" t="n"/>
      <c r="K49" s="52" t="n"/>
      <c r="L49" s="49" t="n"/>
      <c r="M49" s="59" t="n"/>
      <c r="N49" s="49" t="n"/>
      <c r="O49" s="4">
        <f>IF($A49="","",IF(COUNTIF($A$5:$A$104,$A49)&gt;1,"Duplicate Stop ID",IF(OR($B49="",$C49="",$D49="",$E49="",$F49="",$H49="",$K49="",$N49=""),"Missing required field",IF(OR(AND($I49="",$J49&lt;&gt;""),AND($I49&lt;&gt;"",$J49=""),AND($I49&lt;&gt;"",$J49&lt;&gt;"",$J49&lt;=$I49)),"Check time window","OK"))))</f>
        <v/>
      </c>
    </row>
    <row r="50">
      <c r="A50" s="41" t="n"/>
      <c r="B50" s="48" t="n"/>
      <c r="C50" s="48" t="n"/>
      <c r="D50" s="41" t="n"/>
      <c r="E50" s="41" t="n"/>
      <c r="F50" s="61" t="n"/>
      <c r="G50" s="21">
        <f>IF($A50="","",$C50&amp;", "&amp;$D50&amp;", "&amp;$E50&amp;" "&amp;$F50)</f>
        <v/>
      </c>
      <c r="H50" s="41" t="n"/>
      <c r="I50" s="62" t="n"/>
      <c r="J50" s="62" t="n"/>
      <c r="K50" s="44" t="n"/>
      <c r="L50" s="41" t="n"/>
      <c r="M50" s="61" t="n"/>
      <c r="N50" s="41" t="n"/>
      <c r="O50" s="21">
        <f>IF($A50="","",IF(COUNTIF($A$5:$A$104,$A50)&gt;1,"Duplicate Stop ID",IF(OR($B50="",$C50="",$D50="",$E50="",$F50="",$H50="",$K50="",$N50=""),"Missing required field",IF(OR(AND($I50="",$J50&lt;&gt;""),AND($I50&lt;&gt;"",$J50=""),AND($I50&lt;&gt;"",$J50&lt;&gt;"",$J50&lt;=$I50)),"Check time window","OK"))))</f>
        <v/>
      </c>
    </row>
    <row r="51">
      <c r="A51" s="49" t="n"/>
      <c r="B51" s="35" t="n"/>
      <c r="C51" s="35" t="n"/>
      <c r="D51" s="49" t="n"/>
      <c r="E51" s="49" t="n"/>
      <c r="F51" s="59" t="n"/>
      <c r="G51" s="4">
        <f>IF($A51="","",$C51&amp;", "&amp;$D51&amp;", "&amp;$E51&amp;" "&amp;$F51)</f>
        <v/>
      </c>
      <c r="H51" s="49" t="n"/>
      <c r="I51" s="60" t="n"/>
      <c r="J51" s="60" t="n"/>
      <c r="K51" s="52" t="n"/>
      <c r="L51" s="49" t="n"/>
      <c r="M51" s="59" t="n"/>
      <c r="N51" s="49" t="n"/>
      <c r="O51" s="4">
        <f>IF($A51="","",IF(COUNTIF($A$5:$A$104,$A51)&gt;1,"Duplicate Stop ID",IF(OR($B51="",$C51="",$D51="",$E51="",$F51="",$H51="",$K51="",$N51=""),"Missing required field",IF(OR(AND($I51="",$J51&lt;&gt;""),AND($I51&lt;&gt;"",$J51=""),AND($I51&lt;&gt;"",$J51&lt;&gt;"",$J51&lt;=$I51)),"Check time window","OK"))))</f>
        <v/>
      </c>
    </row>
    <row r="52">
      <c r="A52" s="41" t="n"/>
      <c r="B52" s="48" t="n"/>
      <c r="C52" s="48" t="n"/>
      <c r="D52" s="41" t="n"/>
      <c r="E52" s="41" t="n"/>
      <c r="F52" s="61" t="n"/>
      <c r="G52" s="21">
        <f>IF($A52="","",$C52&amp;", "&amp;$D52&amp;", "&amp;$E52&amp;" "&amp;$F52)</f>
        <v/>
      </c>
      <c r="H52" s="41" t="n"/>
      <c r="I52" s="62" t="n"/>
      <c r="J52" s="62" t="n"/>
      <c r="K52" s="44" t="n"/>
      <c r="L52" s="41" t="n"/>
      <c r="M52" s="61" t="n"/>
      <c r="N52" s="41" t="n"/>
      <c r="O52" s="21">
        <f>IF($A52="","",IF(COUNTIF($A$5:$A$104,$A52)&gt;1,"Duplicate Stop ID",IF(OR($B52="",$C52="",$D52="",$E52="",$F52="",$H52="",$K52="",$N52=""),"Missing required field",IF(OR(AND($I52="",$J52&lt;&gt;""),AND($I52&lt;&gt;"",$J52=""),AND($I52&lt;&gt;"",$J52&lt;&gt;"",$J52&lt;=$I52)),"Check time window","OK"))))</f>
        <v/>
      </c>
    </row>
    <row r="53">
      <c r="A53" s="49" t="n"/>
      <c r="B53" s="35" t="n"/>
      <c r="C53" s="35" t="n"/>
      <c r="D53" s="49" t="n"/>
      <c r="E53" s="49" t="n"/>
      <c r="F53" s="59" t="n"/>
      <c r="G53" s="4">
        <f>IF($A53="","",$C53&amp;", "&amp;$D53&amp;", "&amp;$E53&amp;" "&amp;$F53)</f>
        <v/>
      </c>
      <c r="H53" s="49" t="n"/>
      <c r="I53" s="60" t="n"/>
      <c r="J53" s="60" t="n"/>
      <c r="K53" s="52" t="n"/>
      <c r="L53" s="49" t="n"/>
      <c r="M53" s="59" t="n"/>
      <c r="N53" s="49" t="n"/>
      <c r="O53" s="4">
        <f>IF($A53="","",IF(COUNTIF($A$5:$A$104,$A53)&gt;1,"Duplicate Stop ID",IF(OR($B53="",$C53="",$D53="",$E53="",$F53="",$H53="",$K53="",$N53=""),"Missing required field",IF(OR(AND($I53="",$J53&lt;&gt;""),AND($I53&lt;&gt;"",$J53=""),AND($I53&lt;&gt;"",$J53&lt;&gt;"",$J53&lt;=$I53)),"Check time window","OK"))))</f>
        <v/>
      </c>
    </row>
    <row r="54">
      <c r="A54" s="41" t="n"/>
      <c r="B54" s="48" t="n"/>
      <c r="C54" s="48" t="n"/>
      <c r="D54" s="41" t="n"/>
      <c r="E54" s="41" t="n"/>
      <c r="F54" s="61" t="n"/>
      <c r="G54" s="21">
        <f>IF($A54="","",$C54&amp;", "&amp;$D54&amp;", "&amp;$E54&amp;" "&amp;$F54)</f>
        <v/>
      </c>
      <c r="H54" s="41" t="n"/>
      <c r="I54" s="62" t="n"/>
      <c r="J54" s="62" t="n"/>
      <c r="K54" s="44" t="n"/>
      <c r="L54" s="41" t="n"/>
      <c r="M54" s="61" t="n"/>
      <c r="N54" s="41" t="n"/>
      <c r="O54" s="21">
        <f>IF($A54="","",IF(COUNTIF($A$5:$A$104,$A54)&gt;1,"Duplicate Stop ID",IF(OR($B54="",$C54="",$D54="",$E54="",$F54="",$H54="",$K54="",$N54=""),"Missing required field",IF(OR(AND($I54="",$J54&lt;&gt;""),AND($I54&lt;&gt;"",$J54=""),AND($I54&lt;&gt;"",$J54&lt;&gt;"",$J54&lt;=$I54)),"Check time window","OK"))))</f>
        <v/>
      </c>
    </row>
    <row r="55">
      <c r="A55" s="49" t="n"/>
      <c r="B55" s="35" t="n"/>
      <c r="C55" s="35" t="n"/>
      <c r="D55" s="49" t="n"/>
      <c r="E55" s="49" t="n"/>
      <c r="F55" s="59" t="n"/>
      <c r="G55" s="4">
        <f>IF($A55="","",$C55&amp;", "&amp;$D55&amp;", "&amp;$E55&amp;" "&amp;$F55)</f>
        <v/>
      </c>
      <c r="H55" s="49" t="n"/>
      <c r="I55" s="60" t="n"/>
      <c r="J55" s="60" t="n"/>
      <c r="K55" s="52" t="n"/>
      <c r="L55" s="49" t="n"/>
      <c r="M55" s="59" t="n"/>
      <c r="N55" s="49" t="n"/>
      <c r="O55" s="4">
        <f>IF($A55="","",IF(COUNTIF($A$5:$A$104,$A55)&gt;1,"Duplicate Stop ID",IF(OR($B55="",$C55="",$D55="",$E55="",$F55="",$H55="",$K55="",$N55=""),"Missing required field",IF(OR(AND($I55="",$J55&lt;&gt;""),AND($I55&lt;&gt;"",$J55=""),AND($I55&lt;&gt;"",$J55&lt;&gt;"",$J55&lt;=$I55)),"Check time window","OK"))))</f>
        <v/>
      </c>
    </row>
    <row r="56">
      <c r="A56" s="41" t="n"/>
      <c r="B56" s="48" t="n"/>
      <c r="C56" s="48" t="n"/>
      <c r="D56" s="41" t="n"/>
      <c r="E56" s="41" t="n"/>
      <c r="F56" s="61" t="n"/>
      <c r="G56" s="21">
        <f>IF($A56="","",$C56&amp;", "&amp;$D56&amp;", "&amp;$E56&amp;" "&amp;$F56)</f>
        <v/>
      </c>
      <c r="H56" s="41" t="n"/>
      <c r="I56" s="62" t="n"/>
      <c r="J56" s="62" t="n"/>
      <c r="K56" s="44" t="n"/>
      <c r="L56" s="41" t="n"/>
      <c r="M56" s="61" t="n"/>
      <c r="N56" s="41" t="n"/>
      <c r="O56" s="21">
        <f>IF($A56="","",IF(COUNTIF($A$5:$A$104,$A56)&gt;1,"Duplicate Stop ID",IF(OR($B56="",$C56="",$D56="",$E56="",$F56="",$H56="",$K56="",$N56=""),"Missing required field",IF(OR(AND($I56="",$J56&lt;&gt;""),AND($I56&lt;&gt;"",$J56=""),AND($I56&lt;&gt;"",$J56&lt;&gt;"",$J56&lt;=$I56)),"Check time window","OK"))))</f>
        <v/>
      </c>
    </row>
    <row r="57">
      <c r="A57" s="49" t="n"/>
      <c r="B57" s="35" t="n"/>
      <c r="C57" s="35" t="n"/>
      <c r="D57" s="49" t="n"/>
      <c r="E57" s="49" t="n"/>
      <c r="F57" s="59" t="n"/>
      <c r="G57" s="4">
        <f>IF($A57="","",$C57&amp;", "&amp;$D57&amp;", "&amp;$E57&amp;" "&amp;$F57)</f>
        <v/>
      </c>
      <c r="H57" s="49" t="n"/>
      <c r="I57" s="60" t="n"/>
      <c r="J57" s="60" t="n"/>
      <c r="K57" s="52" t="n"/>
      <c r="L57" s="49" t="n"/>
      <c r="M57" s="59" t="n"/>
      <c r="N57" s="49" t="n"/>
      <c r="O57" s="4">
        <f>IF($A57="","",IF(COUNTIF($A$5:$A$104,$A57)&gt;1,"Duplicate Stop ID",IF(OR($B57="",$C57="",$D57="",$E57="",$F57="",$H57="",$K57="",$N57=""),"Missing required field",IF(OR(AND($I57="",$J57&lt;&gt;""),AND($I57&lt;&gt;"",$J57=""),AND($I57&lt;&gt;"",$J57&lt;&gt;"",$J57&lt;=$I57)),"Check time window","OK"))))</f>
        <v/>
      </c>
    </row>
    <row r="58">
      <c r="A58" s="41" t="n"/>
      <c r="B58" s="48" t="n"/>
      <c r="C58" s="48" t="n"/>
      <c r="D58" s="41" t="n"/>
      <c r="E58" s="41" t="n"/>
      <c r="F58" s="61" t="n"/>
      <c r="G58" s="21">
        <f>IF($A58="","",$C58&amp;", "&amp;$D58&amp;", "&amp;$E58&amp;" "&amp;$F58)</f>
        <v/>
      </c>
      <c r="H58" s="41" t="n"/>
      <c r="I58" s="62" t="n"/>
      <c r="J58" s="62" t="n"/>
      <c r="K58" s="44" t="n"/>
      <c r="L58" s="41" t="n"/>
      <c r="M58" s="61" t="n"/>
      <c r="N58" s="41" t="n"/>
      <c r="O58" s="21">
        <f>IF($A58="","",IF(COUNTIF($A$5:$A$104,$A58)&gt;1,"Duplicate Stop ID",IF(OR($B58="",$C58="",$D58="",$E58="",$F58="",$H58="",$K58="",$N58=""),"Missing required field",IF(OR(AND($I58="",$J58&lt;&gt;""),AND($I58&lt;&gt;"",$J58=""),AND($I58&lt;&gt;"",$J58&lt;&gt;"",$J58&lt;=$I58)),"Check time window","OK"))))</f>
        <v/>
      </c>
    </row>
    <row r="59">
      <c r="A59" s="49" t="n"/>
      <c r="B59" s="35" t="n"/>
      <c r="C59" s="35" t="n"/>
      <c r="D59" s="49" t="n"/>
      <c r="E59" s="49" t="n"/>
      <c r="F59" s="59" t="n"/>
      <c r="G59" s="4">
        <f>IF($A59="","",$C59&amp;", "&amp;$D59&amp;", "&amp;$E59&amp;" "&amp;$F59)</f>
        <v/>
      </c>
      <c r="H59" s="49" t="n"/>
      <c r="I59" s="60" t="n"/>
      <c r="J59" s="60" t="n"/>
      <c r="K59" s="52" t="n"/>
      <c r="L59" s="49" t="n"/>
      <c r="M59" s="59" t="n"/>
      <c r="N59" s="49" t="n"/>
      <c r="O59" s="4">
        <f>IF($A59="","",IF(COUNTIF($A$5:$A$104,$A59)&gt;1,"Duplicate Stop ID",IF(OR($B59="",$C59="",$D59="",$E59="",$F59="",$H59="",$K59="",$N59=""),"Missing required field",IF(OR(AND($I59="",$J59&lt;&gt;""),AND($I59&lt;&gt;"",$J59=""),AND($I59&lt;&gt;"",$J59&lt;&gt;"",$J59&lt;=$I59)),"Check time window","OK"))))</f>
        <v/>
      </c>
    </row>
    <row r="60">
      <c r="A60" s="41" t="n"/>
      <c r="B60" s="48" t="n"/>
      <c r="C60" s="48" t="n"/>
      <c r="D60" s="41" t="n"/>
      <c r="E60" s="41" t="n"/>
      <c r="F60" s="61" t="n"/>
      <c r="G60" s="21">
        <f>IF($A60="","",$C60&amp;", "&amp;$D60&amp;", "&amp;$E60&amp;" "&amp;$F60)</f>
        <v/>
      </c>
      <c r="H60" s="41" t="n"/>
      <c r="I60" s="62" t="n"/>
      <c r="J60" s="62" t="n"/>
      <c r="K60" s="44" t="n"/>
      <c r="L60" s="41" t="n"/>
      <c r="M60" s="61" t="n"/>
      <c r="N60" s="41" t="n"/>
      <c r="O60" s="21">
        <f>IF($A60="","",IF(COUNTIF($A$5:$A$104,$A60)&gt;1,"Duplicate Stop ID",IF(OR($B60="",$C60="",$D60="",$E60="",$F60="",$H60="",$K60="",$N60=""),"Missing required field",IF(OR(AND($I60="",$J60&lt;&gt;""),AND($I60&lt;&gt;"",$J60=""),AND($I60&lt;&gt;"",$J60&lt;&gt;"",$J60&lt;=$I60)),"Check time window","OK"))))</f>
        <v/>
      </c>
    </row>
    <row r="61">
      <c r="A61" s="49" t="n"/>
      <c r="B61" s="35" t="n"/>
      <c r="C61" s="35" t="n"/>
      <c r="D61" s="49" t="n"/>
      <c r="E61" s="49" t="n"/>
      <c r="F61" s="59" t="n"/>
      <c r="G61" s="4">
        <f>IF($A61="","",$C61&amp;", "&amp;$D61&amp;", "&amp;$E61&amp;" "&amp;$F61)</f>
        <v/>
      </c>
      <c r="H61" s="49" t="n"/>
      <c r="I61" s="60" t="n"/>
      <c r="J61" s="60" t="n"/>
      <c r="K61" s="52" t="n"/>
      <c r="L61" s="49" t="n"/>
      <c r="M61" s="59" t="n"/>
      <c r="N61" s="49" t="n"/>
      <c r="O61" s="4">
        <f>IF($A61="","",IF(COUNTIF($A$5:$A$104,$A61)&gt;1,"Duplicate Stop ID",IF(OR($B61="",$C61="",$D61="",$E61="",$F61="",$H61="",$K61="",$N61=""),"Missing required field",IF(OR(AND($I61="",$J61&lt;&gt;""),AND($I61&lt;&gt;"",$J61=""),AND($I61&lt;&gt;"",$J61&lt;&gt;"",$J61&lt;=$I61)),"Check time window","OK"))))</f>
        <v/>
      </c>
    </row>
    <row r="62">
      <c r="A62" s="41" t="n"/>
      <c r="B62" s="48" t="n"/>
      <c r="C62" s="48" t="n"/>
      <c r="D62" s="41" t="n"/>
      <c r="E62" s="41" t="n"/>
      <c r="F62" s="61" t="n"/>
      <c r="G62" s="21">
        <f>IF($A62="","",$C62&amp;", "&amp;$D62&amp;", "&amp;$E62&amp;" "&amp;$F62)</f>
        <v/>
      </c>
      <c r="H62" s="41" t="n"/>
      <c r="I62" s="62" t="n"/>
      <c r="J62" s="62" t="n"/>
      <c r="K62" s="44" t="n"/>
      <c r="L62" s="41" t="n"/>
      <c r="M62" s="61" t="n"/>
      <c r="N62" s="41" t="n"/>
      <c r="O62" s="21">
        <f>IF($A62="","",IF(COUNTIF($A$5:$A$104,$A62)&gt;1,"Duplicate Stop ID",IF(OR($B62="",$C62="",$D62="",$E62="",$F62="",$H62="",$K62="",$N62=""),"Missing required field",IF(OR(AND($I62="",$J62&lt;&gt;""),AND($I62&lt;&gt;"",$J62=""),AND($I62&lt;&gt;"",$J62&lt;&gt;"",$J62&lt;=$I62)),"Check time window","OK"))))</f>
        <v/>
      </c>
    </row>
    <row r="63">
      <c r="A63" s="49" t="n"/>
      <c r="B63" s="35" t="n"/>
      <c r="C63" s="35" t="n"/>
      <c r="D63" s="49" t="n"/>
      <c r="E63" s="49" t="n"/>
      <c r="F63" s="59" t="n"/>
      <c r="G63" s="4">
        <f>IF($A63="","",$C63&amp;", "&amp;$D63&amp;", "&amp;$E63&amp;" "&amp;$F63)</f>
        <v/>
      </c>
      <c r="H63" s="49" t="n"/>
      <c r="I63" s="60" t="n"/>
      <c r="J63" s="60" t="n"/>
      <c r="K63" s="52" t="n"/>
      <c r="L63" s="49" t="n"/>
      <c r="M63" s="59" t="n"/>
      <c r="N63" s="49" t="n"/>
      <c r="O63" s="4">
        <f>IF($A63="","",IF(COUNTIF($A$5:$A$104,$A63)&gt;1,"Duplicate Stop ID",IF(OR($B63="",$C63="",$D63="",$E63="",$F63="",$H63="",$K63="",$N63=""),"Missing required field",IF(OR(AND($I63="",$J63&lt;&gt;""),AND($I63&lt;&gt;"",$J63=""),AND($I63&lt;&gt;"",$J63&lt;&gt;"",$J63&lt;=$I63)),"Check time window","OK"))))</f>
        <v/>
      </c>
    </row>
    <row r="64">
      <c r="A64" s="41" t="n"/>
      <c r="B64" s="48" t="n"/>
      <c r="C64" s="48" t="n"/>
      <c r="D64" s="41" t="n"/>
      <c r="E64" s="41" t="n"/>
      <c r="F64" s="61" t="n"/>
      <c r="G64" s="21">
        <f>IF($A64="","",$C64&amp;", "&amp;$D64&amp;", "&amp;$E64&amp;" "&amp;$F64)</f>
        <v/>
      </c>
      <c r="H64" s="41" t="n"/>
      <c r="I64" s="62" t="n"/>
      <c r="J64" s="62" t="n"/>
      <c r="K64" s="44" t="n"/>
      <c r="L64" s="41" t="n"/>
      <c r="M64" s="61" t="n"/>
      <c r="N64" s="41" t="n"/>
      <c r="O64" s="21">
        <f>IF($A64="","",IF(COUNTIF($A$5:$A$104,$A64)&gt;1,"Duplicate Stop ID",IF(OR($B64="",$C64="",$D64="",$E64="",$F64="",$H64="",$K64="",$N64=""),"Missing required field",IF(OR(AND($I64="",$J64&lt;&gt;""),AND($I64&lt;&gt;"",$J64=""),AND($I64&lt;&gt;"",$J64&lt;&gt;"",$J64&lt;=$I64)),"Check time window","OK"))))</f>
        <v/>
      </c>
    </row>
    <row r="65">
      <c r="A65" s="49" t="n"/>
      <c r="B65" s="35" t="n"/>
      <c r="C65" s="35" t="n"/>
      <c r="D65" s="49" t="n"/>
      <c r="E65" s="49" t="n"/>
      <c r="F65" s="59" t="n"/>
      <c r="G65" s="4">
        <f>IF($A65="","",$C65&amp;", "&amp;$D65&amp;", "&amp;$E65&amp;" "&amp;$F65)</f>
        <v/>
      </c>
      <c r="H65" s="49" t="n"/>
      <c r="I65" s="60" t="n"/>
      <c r="J65" s="60" t="n"/>
      <c r="K65" s="52" t="n"/>
      <c r="L65" s="49" t="n"/>
      <c r="M65" s="59" t="n"/>
      <c r="N65" s="49" t="n"/>
      <c r="O65" s="4">
        <f>IF($A65="","",IF(COUNTIF($A$5:$A$104,$A65)&gt;1,"Duplicate Stop ID",IF(OR($B65="",$C65="",$D65="",$E65="",$F65="",$H65="",$K65="",$N65=""),"Missing required field",IF(OR(AND($I65="",$J65&lt;&gt;""),AND($I65&lt;&gt;"",$J65=""),AND($I65&lt;&gt;"",$J65&lt;&gt;"",$J65&lt;=$I65)),"Check time window","OK"))))</f>
        <v/>
      </c>
    </row>
    <row r="66">
      <c r="A66" s="41" t="n"/>
      <c r="B66" s="48" t="n"/>
      <c r="C66" s="48" t="n"/>
      <c r="D66" s="41" t="n"/>
      <c r="E66" s="41" t="n"/>
      <c r="F66" s="61" t="n"/>
      <c r="G66" s="21">
        <f>IF($A66="","",$C66&amp;", "&amp;$D66&amp;", "&amp;$E66&amp;" "&amp;$F66)</f>
        <v/>
      </c>
      <c r="H66" s="41" t="n"/>
      <c r="I66" s="62" t="n"/>
      <c r="J66" s="62" t="n"/>
      <c r="K66" s="44" t="n"/>
      <c r="L66" s="41" t="n"/>
      <c r="M66" s="61" t="n"/>
      <c r="N66" s="41" t="n"/>
      <c r="O66" s="21">
        <f>IF($A66="","",IF(COUNTIF($A$5:$A$104,$A66)&gt;1,"Duplicate Stop ID",IF(OR($B66="",$C66="",$D66="",$E66="",$F66="",$H66="",$K66="",$N66=""),"Missing required field",IF(OR(AND($I66="",$J66&lt;&gt;""),AND($I66&lt;&gt;"",$J66=""),AND($I66&lt;&gt;"",$J66&lt;&gt;"",$J66&lt;=$I66)),"Check time window","OK"))))</f>
        <v/>
      </c>
    </row>
    <row r="67">
      <c r="A67" s="49" t="n"/>
      <c r="B67" s="35" t="n"/>
      <c r="C67" s="35" t="n"/>
      <c r="D67" s="49" t="n"/>
      <c r="E67" s="49" t="n"/>
      <c r="F67" s="59" t="n"/>
      <c r="G67" s="4">
        <f>IF($A67="","",$C67&amp;", "&amp;$D67&amp;", "&amp;$E67&amp;" "&amp;$F67)</f>
        <v/>
      </c>
      <c r="H67" s="49" t="n"/>
      <c r="I67" s="60" t="n"/>
      <c r="J67" s="60" t="n"/>
      <c r="K67" s="52" t="n"/>
      <c r="L67" s="49" t="n"/>
      <c r="M67" s="59" t="n"/>
      <c r="N67" s="49" t="n"/>
      <c r="O67" s="4">
        <f>IF($A67="","",IF(COUNTIF($A$5:$A$104,$A67)&gt;1,"Duplicate Stop ID",IF(OR($B67="",$C67="",$D67="",$E67="",$F67="",$H67="",$K67="",$N67=""),"Missing required field",IF(OR(AND($I67="",$J67&lt;&gt;""),AND($I67&lt;&gt;"",$J67=""),AND($I67&lt;&gt;"",$J67&lt;&gt;"",$J67&lt;=$I67)),"Check time window","OK"))))</f>
        <v/>
      </c>
    </row>
    <row r="68">
      <c r="A68" s="41" t="n"/>
      <c r="B68" s="48" t="n"/>
      <c r="C68" s="48" t="n"/>
      <c r="D68" s="41" t="n"/>
      <c r="E68" s="41" t="n"/>
      <c r="F68" s="61" t="n"/>
      <c r="G68" s="21">
        <f>IF($A68="","",$C68&amp;", "&amp;$D68&amp;", "&amp;$E68&amp;" "&amp;$F68)</f>
        <v/>
      </c>
      <c r="H68" s="41" t="n"/>
      <c r="I68" s="62" t="n"/>
      <c r="J68" s="62" t="n"/>
      <c r="K68" s="44" t="n"/>
      <c r="L68" s="41" t="n"/>
      <c r="M68" s="61" t="n"/>
      <c r="N68" s="41" t="n"/>
      <c r="O68" s="21">
        <f>IF($A68="","",IF(COUNTIF($A$5:$A$104,$A68)&gt;1,"Duplicate Stop ID",IF(OR($B68="",$C68="",$D68="",$E68="",$F68="",$H68="",$K68="",$N68=""),"Missing required field",IF(OR(AND($I68="",$J68&lt;&gt;""),AND($I68&lt;&gt;"",$J68=""),AND($I68&lt;&gt;"",$J68&lt;&gt;"",$J68&lt;=$I68)),"Check time window","OK"))))</f>
        <v/>
      </c>
    </row>
    <row r="69">
      <c r="A69" s="49" t="n"/>
      <c r="B69" s="35" t="n"/>
      <c r="C69" s="35" t="n"/>
      <c r="D69" s="49" t="n"/>
      <c r="E69" s="49" t="n"/>
      <c r="F69" s="59" t="n"/>
      <c r="G69" s="4">
        <f>IF($A69="","",$C69&amp;", "&amp;$D69&amp;", "&amp;$E69&amp;" "&amp;$F69)</f>
        <v/>
      </c>
      <c r="H69" s="49" t="n"/>
      <c r="I69" s="60" t="n"/>
      <c r="J69" s="60" t="n"/>
      <c r="K69" s="52" t="n"/>
      <c r="L69" s="49" t="n"/>
      <c r="M69" s="59" t="n"/>
      <c r="N69" s="49" t="n"/>
      <c r="O69" s="4">
        <f>IF($A69="","",IF(COUNTIF($A$5:$A$104,$A69)&gt;1,"Duplicate Stop ID",IF(OR($B69="",$C69="",$D69="",$E69="",$F69="",$H69="",$K69="",$N69=""),"Missing required field",IF(OR(AND($I69="",$J69&lt;&gt;""),AND($I69&lt;&gt;"",$J69=""),AND($I69&lt;&gt;"",$J69&lt;&gt;"",$J69&lt;=$I69)),"Check time window","OK"))))</f>
        <v/>
      </c>
    </row>
    <row r="70">
      <c r="A70" s="41" t="n"/>
      <c r="B70" s="48" t="n"/>
      <c r="C70" s="48" t="n"/>
      <c r="D70" s="41" t="n"/>
      <c r="E70" s="41" t="n"/>
      <c r="F70" s="61" t="n"/>
      <c r="G70" s="21">
        <f>IF($A70="","",$C70&amp;", "&amp;$D70&amp;", "&amp;$E70&amp;" "&amp;$F70)</f>
        <v/>
      </c>
      <c r="H70" s="41" t="n"/>
      <c r="I70" s="62" t="n"/>
      <c r="J70" s="62" t="n"/>
      <c r="K70" s="44" t="n"/>
      <c r="L70" s="41" t="n"/>
      <c r="M70" s="61" t="n"/>
      <c r="N70" s="41" t="n"/>
      <c r="O70" s="21">
        <f>IF($A70="","",IF(COUNTIF($A$5:$A$104,$A70)&gt;1,"Duplicate Stop ID",IF(OR($B70="",$C70="",$D70="",$E70="",$F70="",$H70="",$K70="",$N70=""),"Missing required field",IF(OR(AND($I70="",$J70&lt;&gt;""),AND($I70&lt;&gt;"",$J70=""),AND($I70&lt;&gt;"",$J70&lt;&gt;"",$J70&lt;=$I70)),"Check time window","OK"))))</f>
        <v/>
      </c>
    </row>
    <row r="71">
      <c r="A71" s="49" t="n"/>
      <c r="B71" s="35" t="n"/>
      <c r="C71" s="35" t="n"/>
      <c r="D71" s="49" t="n"/>
      <c r="E71" s="49" t="n"/>
      <c r="F71" s="59" t="n"/>
      <c r="G71" s="4">
        <f>IF($A71="","",$C71&amp;", "&amp;$D71&amp;", "&amp;$E71&amp;" "&amp;$F71)</f>
        <v/>
      </c>
      <c r="H71" s="49" t="n"/>
      <c r="I71" s="60" t="n"/>
      <c r="J71" s="60" t="n"/>
      <c r="K71" s="52" t="n"/>
      <c r="L71" s="49" t="n"/>
      <c r="M71" s="59" t="n"/>
      <c r="N71" s="49" t="n"/>
      <c r="O71" s="4">
        <f>IF($A71="","",IF(COUNTIF($A$5:$A$104,$A71)&gt;1,"Duplicate Stop ID",IF(OR($B71="",$C71="",$D71="",$E71="",$F71="",$H71="",$K71="",$N71=""),"Missing required field",IF(OR(AND($I71="",$J71&lt;&gt;""),AND($I71&lt;&gt;"",$J71=""),AND($I71&lt;&gt;"",$J71&lt;&gt;"",$J71&lt;=$I71)),"Check time window","OK"))))</f>
        <v/>
      </c>
    </row>
    <row r="72">
      <c r="A72" s="41" t="n"/>
      <c r="B72" s="48" t="n"/>
      <c r="C72" s="48" t="n"/>
      <c r="D72" s="41" t="n"/>
      <c r="E72" s="41" t="n"/>
      <c r="F72" s="61" t="n"/>
      <c r="G72" s="21">
        <f>IF($A72="","",$C72&amp;", "&amp;$D72&amp;", "&amp;$E72&amp;" "&amp;$F72)</f>
        <v/>
      </c>
      <c r="H72" s="41" t="n"/>
      <c r="I72" s="62" t="n"/>
      <c r="J72" s="62" t="n"/>
      <c r="K72" s="44" t="n"/>
      <c r="L72" s="41" t="n"/>
      <c r="M72" s="61" t="n"/>
      <c r="N72" s="41" t="n"/>
      <c r="O72" s="21">
        <f>IF($A72="","",IF(COUNTIF($A$5:$A$104,$A72)&gt;1,"Duplicate Stop ID",IF(OR($B72="",$C72="",$D72="",$E72="",$F72="",$H72="",$K72="",$N72=""),"Missing required field",IF(OR(AND($I72="",$J72&lt;&gt;""),AND($I72&lt;&gt;"",$J72=""),AND($I72&lt;&gt;"",$J72&lt;&gt;"",$J72&lt;=$I72)),"Check time window","OK"))))</f>
        <v/>
      </c>
    </row>
    <row r="73">
      <c r="A73" s="49" t="n"/>
      <c r="B73" s="35" t="n"/>
      <c r="C73" s="35" t="n"/>
      <c r="D73" s="49" t="n"/>
      <c r="E73" s="49" t="n"/>
      <c r="F73" s="59" t="n"/>
      <c r="G73" s="4">
        <f>IF($A73="","",$C73&amp;", "&amp;$D73&amp;", "&amp;$E73&amp;" "&amp;$F73)</f>
        <v/>
      </c>
      <c r="H73" s="49" t="n"/>
      <c r="I73" s="60" t="n"/>
      <c r="J73" s="60" t="n"/>
      <c r="K73" s="52" t="n"/>
      <c r="L73" s="49" t="n"/>
      <c r="M73" s="59" t="n"/>
      <c r="N73" s="49" t="n"/>
      <c r="O73" s="4">
        <f>IF($A73="","",IF(COUNTIF($A$5:$A$104,$A73)&gt;1,"Duplicate Stop ID",IF(OR($B73="",$C73="",$D73="",$E73="",$F73="",$H73="",$K73="",$N73=""),"Missing required field",IF(OR(AND($I73="",$J73&lt;&gt;""),AND($I73&lt;&gt;"",$J73=""),AND($I73&lt;&gt;"",$J73&lt;&gt;"",$J73&lt;=$I73)),"Check time window","OK"))))</f>
        <v/>
      </c>
    </row>
    <row r="74">
      <c r="A74" s="41" t="n"/>
      <c r="B74" s="48" t="n"/>
      <c r="C74" s="48" t="n"/>
      <c r="D74" s="41" t="n"/>
      <c r="E74" s="41" t="n"/>
      <c r="F74" s="61" t="n"/>
      <c r="G74" s="21">
        <f>IF($A74="","",$C74&amp;", "&amp;$D74&amp;", "&amp;$E74&amp;" "&amp;$F74)</f>
        <v/>
      </c>
      <c r="H74" s="41" t="n"/>
      <c r="I74" s="62" t="n"/>
      <c r="J74" s="62" t="n"/>
      <c r="K74" s="44" t="n"/>
      <c r="L74" s="41" t="n"/>
      <c r="M74" s="61" t="n"/>
      <c r="N74" s="41" t="n"/>
      <c r="O74" s="21">
        <f>IF($A74="","",IF(COUNTIF($A$5:$A$104,$A74)&gt;1,"Duplicate Stop ID",IF(OR($B74="",$C74="",$D74="",$E74="",$F74="",$H74="",$K74="",$N74=""),"Missing required field",IF(OR(AND($I74="",$J74&lt;&gt;""),AND($I74&lt;&gt;"",$J74=""),AND($I74&lt;&gt;"",$J74&lt;&gt;"",$J74&lt;=$I74)),"Check time window","OK"))))</f>
        <v/>
      </c>
    </row>
    <row r="75">
      <c r="A75" s="49" t="n"/>
      <c r="B75" s="35" t="n"/>
      <c r="C75" s="35" t="n"/>
      <c r="D75" s="49" t="n"/>
      <c r="E75" s="49" t="n"/>
      <c r="F75" s="59" t="n"/>
      <c r="G75" s="4">
        <f>IF($A75="","",$C75&amp;", "&amp;$D75&amp;", "&amp;$E75&amp;" "&amp;$F75)</f>
        <v/>
      </c>
      <c r="H75" s="49" t="n"/>
      <c r="I75" s="60" t="n"/>
      <c r="J75" s="60" t="n"/>
      <c r="K75" s="52" t="n"/>
      <c r="L75" s="49" t="n"/>
      <c r="M75" s="59" t="n"/>
      <c r="N75" s="49" t="n"/>
      <c r="O75" s="4">
        <f>IF($A75="","",IF(COUNTIF($A$5:$A$104,$A75)&gt;1,"Duplicate Stop ID",IF(OR($B75="",$C75="",$D75="",$E75="",$F75="",$H75="",$K75="",$N75=""),"Missing required field",IF(OR(AND($I75="",$J75&lt;&gt;""),AND($I75&lt;&gt;"",$J75=""),AND($I75&lt;&gt;"",$J75&lt;&gt;"",$J75&lt;=$I75)),"Check time window","OK"))))</f>
        <v/>
      </c>
    </row>
    <row r="76">
      <c r="A76" s="41" t="n"/>
      <c r="B76" s="48" t="n"/>
      <c r="C76" s="48" t="n"/>
      <c r="D76" s="41" t="n"/>
      <c r="E76" s="41" t="n"/>
      <c r="F76" s="61" t="n"/>
      <c r="G76" s="21">
        <f>IF($A76="","",$C76&amp;", "&amp;$D76&amp;", "&amp;$E76&amp;" "&amp;$F76)</f>
        <v/>
      </c>
      <c r="H76" s="41" t="n"/>
      <c r="I76" s="62" t="n"/>
      <c r="J76" s="62" t="n"/>
      <c r="K76" s="44" t="n"/>
      <c r="L76" s="41" t="n"/>
      <c r="M76" s="61" t="n"/>
      <c r="N76" s="41" t="n"/>
      <c r="O76" s="21">
        <f>IF($A76="","",IF(COUNTIF($A$5:$A$104,$A76)&gt;1,"Duplicate Stop ID",IF(OR($B76="",$C76="",$D76="",$E76="",$F76="",$H76="",$K76="",$N76=""),"Missing required field",IF(OR(AND($I76="",$J76&lt;&gt;""),AND($I76&lt;&gt;"",$J76=""),AND($I76&lt;&gt;"",$J76&lt;&gt;"",$J76&lt;=$I76)),"Check time window","OK"))))</f>
        <v/>
      </c>
    </row>
    <row r="77">
      <c r="A77" s="49" t="n"/>
      <c r="B77" s="35" t="n"/>
      <c r="C77" s="35" t="n"/>
      <c r="D77" s="49" t="n"/>
      <c r="E77" s="49" t="n"/>
      <c r="F77" s="59" t="n"/>
      <c r="G77" s="4">
        <f>IF($A77="","",$C77&amp;", "&amp;$D77&amp;", "&amp;$E77&amp;" "&amp;$F77)</f>
        <v/>
      </c>
      <c r="H77" s="49" t="n"/>
      <c r="I77" s="60" t="n"/>
      <c r="J77" s="60" t="n"/>
      <c r="K77" s="52" t="n"/>
      <c r="L77" s="49" t="n"/>
      <c r="M77" s="59" t="n"/>
      <c r="N77" s="49" t="n"/>
      <c r="O77" s="4">
        <f>IF($A77="","",IF(COUNTIF($A$5:$A$104,$A77)&gt;1,"Duplicate Stop ID",IF(OR($B77="",$C77="",$D77="",$E77="",$F77="",$H77="",$K77="",$N77=""),"Missing required field",IF(OR(AND($I77="",$J77&lt;&gt;""),AND($I77&lt;&gt;"",$J77=""),AND($I77&lt;&gt;"",$J77&lt;&gt;"",$J77&lt;=$I77)),"Check time window","OK"))))</f>
        <v/>
      </c>
    </row>
    <row r="78">
      <c r="A78" s="41" t="n"/>
      <c r="B78" s="48" t="n"/>
      <c r="C78" s="48" t="n"/>
      <c r="D78" s="41" t="n"/>
      <c r="E78" s="41" t="n"/>
      <c r="F78" s="61" t="n"/>
      <c r="G78" s="21">
        <f>IF($A78="","",$C78&amp;", "&amp;$D78&amp;", "&amp;$E78&amp;" "&amp;$F78)</f>
        <v/>
      </c>
      <c r="H78" s="41" t="n"/>
      <c r="I78" s="62" t="n"/>
      <c r="J78" s="62" t="n"/>
      <c r="K78" s="44" t="n"/>
      <c r="L78" s="41" t="n"/>
      <c r="M78" s="61" t="n"/>
      <c r="N78" s="41" t="n"/>
      <c r="O78" s="21">
        <f>IF($A78="","",IF(COUNTIF($A$5:$A$104,$A78)&gt;1,"Duplicate Stop ID",IF(OR($B78="",$C78="",$D78="",$E78="",$F78="",$H78="",$K78="",$N78=""),"Missing required field",IF(OR(AND($I78="",$J78&lt;&gt;""),AND($I78&lt;&gt;"",$J78=""),AND($I78&lt;&gt;"",$J78&lt;&gt;"",$J78&lt;=$I78)),"Check time window","OK"))))</f>
        <v/>
      </c>
    </row>
    <row r="79">
      <c r="A79" s="49" t="n"/>
      <c r="B79" s="35" t="n"/>
      <c r="C79" s="35" t="n"/>
      <c r="D79" s="49" t="n"/>
      <c r="E79" s="49" t="n"/>
      <c r="F79" s="59" t="n"/>
      <c r="G79" s="4">
        <f>IF($A79="","",$C79&amp;", "&amp;$D79&amp;", "&amp;$E79&amp;" "&amp;$F79)</f>
        <v/>
      </c>
      <c r="H79" s="49" t="n"/>
      <c r="I79" s="60" t="n"/>
      <c r="J79" s="60" t="n"/>
      <c r="K79" s="52" t="n"/>
      <c r="L79" s="49" t="n"/>
      <c r="M79" s="59" t="n"/>
      <c r="N79" s="49" t="n"/>
      <c r="O79" s="4">
        <f>IF($A79="","",IF(COUNTIF($A$5:$A$104,$A79)&gt;1,"Duplicate Stop ID",IF(OR($B79="",$C79="",$D79="",$E79="",$F79="",$H79="",$K79="",$N79=""),"Missing required field",IF(OR(AND($I79="",$J79&lt;&gt;""),AND($I79&lt;&gt;"",$J79=""),AND($I79&lt;&gt;"",$J79&lt;&gt;"",$J79&lt;=$I79)),"Check time window","OK"))))</f>
        <v/>
      </c>
    </row>
    <row r="80">
      <c r="A80" s="41" t="n"/>
      <c r="B80" s="48" t="n"/>
      <c r="C80" s="48" t="n"/>
      <c r="D80" s="41" t="n"/>
      <c r="E80" s="41" t="n"/>
      <c r="F80" s="61" t="n"/>
      <c r="G80" s="21">
        <f>IF($A80="","",$C80&amp;", "&amp;$D80&amp;", "&amp;$E80&amp;" "&amp;$F80)</f>
        <v/>
      </c>
      <c r="H80" s="41" t="n"/>
      <c r="I80" s="62" t="n"/>
      <c r="J80" s="62" t="n"/>
      <c r="K80" s="44" t="n"/>
      <c r="L80" s="41" t="n"/>
      <c r="M80" s="61" t="n"/>
      <c r="N80" s="41" t="n"/>
      <c r="O80" s="21">
        <f>IF($A80="","",IF(COUNTIF($A$5:$A$104,$A80)&gt;1,"Duplicate Stop ID",IF(OR($B80="",$C80="",$D80="",$E80="",$F80="",$H80="",$K80="",$N80=""),"Missing required field",IF(OR(AND($I80="",$J80&lt;&gt;""),AND($I80&lt;&gt;"",$J80=""),AND($I80&lt;&gt;"",$J80&lt;&gt;"",$J80&lt;=$I80)),"Check time window","OK"))))</f>
        <v/>
      </c>
    </row>
    <row r="81">
      <c r="A81" s="49" t="n"/>
      <c r="B81" s="35" t="n"/>
      <c r="C81" s="35" t="n"/>
      <c r="D81" s="49" t="n"/>
      <c r="E81" s="49" t="n"/>
      <c r="F81" s="59" t="n"/>
      <c r="G81" s="4">
        <f>IF($A81="","",$C81&amp;", "&amp;$D81&amp;", "&amp;$E81&amp;" "&amp;$F81)</f>
        <v/>
      </c>
      <c r="H81" s="49" t="n"/>
      <c r="I81" s="60" t="n"/>
      <c r="J81" s="60" t="n"/>
      <c r="K81" s="52" t="n"/>
      <c r="L81" s="49" t="n"/>
      <c r="M81" s="59" t="n"/>
      <c r="N81" s="49" t="n"/>
      <c r="O81" s="4">
        <f>IF($A81="","",IF(COUNTIF($A$5:$A$104,$A81)&gt;1,"Duplicate Stop ID",IF(OR($B81="",$C81="",$D81="",$E81="",$F81="",$H81="",$K81="",$N81=""),"Missing required field",IF(OR(AND($I81="",$J81&lt;&gt;""),AND($I81&lt;&gt;"",$J81=""),AND($I81&lt;&gt;"",$J81&lt;&gt;"",$J81&lt;=$I81)),"Check time window","OK"))))</f>
        <v/>
      </c>
    </row>
    <row r="82">
      <c r="A82" s="41" t="n"/>
      <c r="B82" s="48" t="n"/>
      <c r="C82" s="48" t="n"/>
      <c r="D82" s="41" t="n"/>
      <c r="E82" s="41" t="n"/>
      <c r="F82" s="61" t="n"/>
      <c r="G82" s="21">
        <f>IF($A82="","",$C82&amp;", "&amp;$D82&amp;", "&amp;$E82&amp;" "&amp;$F82)</f>
        <v/>
      </c>
      <c r="H82" s="41" t="n"/>
      <c r="I82" s="62" t="n"/>
      <c r="J82" s="62" t="n"/>
      <c r="K82" s="44" t="n"/>
      <c r="L82" s="41" t="n"/>
      <c r="M82" s="61" t="n"/>
      <c r="N82" s="41" t="n"/>
      <c r="O82" s="21">
        <f>IF($A82="","",IF(COUNTIF($A$5:$A$104,$A82)&gt;1,"Duplicate Stop ID",IF(OR($B82="",$C82="",$D82="",$E82="",$F82="",$H82="",$K82="",$N82=""),"Missing required field",IF(OR(AND($I82="",$J82&lt;&gt;""),AND($I82&lt;&gt;"",$J82=""),AND($I82&lt;&gt;"",$J82&lt;&gt;"",$J82&lt;=$I82)),"Check time window","OK"))))</f>
        <v/>
      </c>
    </row>
    <row r="83">
      <c r="A83" s="49" t="n"/>
      <c r="B83" s="35" t="n"/>
      <c r="C83" s="35" t="n"/>
      <c r="D83" s="49" t="n"/>
      <c r="E83" s="49" t="n"/>
      <c r="F83" s="59" t="n"/>
      <c r="G83" s="4">
        <f>IF($A83="","",$C83&amp;", "&amp;$D83&amp;", "&amp;$E83&amp;" "&amp;$F83)</f>
        <v/>
      </c>
      <c r="H83" s="49" t="n"/>
      <c r="I83" s="60" t="n"/>
      <c r="J83" s="60" t="n"/>
      <c r="K83" s="52" t="n"/>
      <c r="L83" s="49" t="n"/>
      <c r="M83" s="59" t="n"/>
      <c r="N83" s="49" t="n"/>
      <c r="O83" s="4">
        <f>IF($A83="","",IF(COUNTIF($A$5:$A$104,$A83)&gt;1,"Duplicate Stop ID",IF(OR($B83="",$C83="",$D83="",$E83="",$F83="",$H83="",$K83="",$N83=""),"Missing required field",IF(OR(AND($I83="",$J83&lt;&gt;""),AND($I83&lt;&gt;"",$J83=""),AND($I83&lt;&gt;"",$J83&lt;&gt;"",$J83&lt;=$I83)),"Check time window","OK"))))</f>
        <v/>
      </c>
    </row>
    <row r="84">
      <c r="A84" s="41" t="n"/>
      <c r="B84" s="48" t="n"/>
      <c r="C84" s="48" t="n"/>
      <c r="D84" s="41" t="n"/>
      <c r="E84" s="41" t="n"/>
      <c r="F84" s="61" t="n"/>
      <c r="G84" s="21">
        <f>IF($A84="","",$C84&amp;", "&amp;$D84&amp;", "&amp;$E84&amp;" "&amp;$F84)</f>
        <v/>
      </c>
      <c r="H84" s="41" t="n"/>
      <c r="I84" s="62" t="n"/>
      <c r="J84" s="62" t="n"/>
      <c r="K84" s="44" t="n"/>
      <c r="L84" s="41" t="n"/>
      <c r="M84" s="61" t="n"/>
      <c r="N84" s="41" t="n"/>
      <c r="O84" s="21">
        <f>IF($A84="","",IF(COUNTIF($A$5:$A$104,$A84)&gt;1,"Duplicate Stop ID",IF(OR($B84="",$C84="",$D84="",$E84="",$F84="",$H84="",$K84="",$N84=""),"Missing required field",IF(OR(AND($I84="",$J84&lt;&gt;""),AND($I84&lt;&gt;"",$J84=""),AND($I84&lt;&gt;"",$J84&lt;&gt;"",$J84&lt;=$I84)),"Check time window","OK"))))</f>
        <v/>
      </c>
    </row>
    <row r="85">
      <c r="A85" s="49" t="n"/>
      <c r="B85" s="35" t="n"/>
      <c r="C85" s="35" t="n"/>
      <c r="D85" s="49" t="n"/>
      <c r="E85" s="49" t="n"/>
      <c r="F85" s="59" t="n"/>
      <c r="G85" s="4">
        <f>IF($A85="","",$C85&amp;", "&amp;$D85&amp;", "&amp;$E85&amp;" "&amp;$F85)</f>
        <v/>
      </c>
      <c r="H85" s="49" t="n"/>
      <c r="I85" s="60" t="n"/>
      <c r="J85" s="60" t="n"/>
      <c r="K85" s="52" t="n"/>
      <c r="L85" s="49" t="n"/>
      <c r="M85" s="59" t="n"/>
      <c r="N85" s="49" t="n"/>
      <c r="O85" s="4">
        <f>IF($A85="","",IF(COUNTIF($A$5:$A$104,$A85)&gt;1,"Duplicate Stop ID",IF(OR($B85="",$C85="",$D85="",$E85="",$F85="",$H85="",$K85="",$N85=""),"Missing required field",IF(OR(AND($I85="",$J85&lt;&gt;""),AND($I85&lt;&gt;"",$J85=""),AND($I85&lt;&gt;"",$J85&lt;&gt;"",$J85&lt;=$I85)),"Check time window","OK"))))</f>
        <v/>
      </c>
    </row>
    <row r="86">
      <c r="A86" s="41" t="n"/>
      <c r="B86" s="48" t="n"/>
      <c r="C86" s="48" t="n"/>
      <c r="D86" s="41" t="n"/>
      <c r="E86" s="41" t="n"/>
      <c r="F86" s="61" t="n"/>
      <c r="G86" s="21">
        <f>IF($A86="","",$C86&amp;", "&amp;$D86&amp;", "&amp;$E86&amp;" "&amp;$F86)</f>
        <v/>
      </c>
      <c r="H86" s="41" t="n"/>
      <c r="I86" s="62" t="n"/>
      <c r="J86" s="62" t="n"/>
      <c r="K86" s="44" t="n"/>
      <c r="L86" s="41" t="n"/>
      <c r="M86" s="61" t="n"/>
      <c r="N86" s="41" t="n"/>
      <c r="O86" s="21">
        <f>IF($A86="","",IF(COUNTIF($A$5:$A$104,$A86)&gt;1,"Duplicate Stop ID",IF(OR($B86="",$C86="",$D86="",$E86="",$F86="",$H86="",$K86="",$N86=""),"Missing required field",IF(OR(AND($I86="",$J86&lt;&gt;""),AND($I86&lt;&gt;"",$J86=""),AND($I86&lt;&gt;"",$J86&lt;&gt;"",$J86&lt;=$I86)),"Check time window","OK"))))</f>
        <v/>
      </c>
    </row>
    <row r="87">
      <c r="A87" s="49" t="n"/>
      <c r="B87" s="35" t="n"/>
      <c r="C87" s="35" t="n"/>
      <c r="D87" s="49" t="n"/>
      <c r="E87" s="49" t="n"/>
      <c r="F87" s="59" t="n"/>
      <c r="G87" s="4">
        <f>IF($A87="","",$C87&amp;", "&amp;$D87&amp;", "&amp;$E87&amp;" "&amp;$F87)</f>
        <v/>
      </c>
      <c r="H87" s="49" t="n"/>
      <c r="I87" s="60" t="n"/>
      <c r="J87" s="60" t="n"/>
      <c r="K87" s="52" t="n"/>
      <c r="L87" s="49" t="n"/>
      <c r="M87" s="59" t="n"/>
      <c r="N87" s="49" t="n"/>
      <c r="O87" s="4">
        <f>IF($A87="","",IF(COUNTIF($A$5:$A$104,$A87)&gt;1,"Duplicate Stop ID",IF(OR($B87="",$C87="",$D87="",$E87="",$F87="",$H87="",$K87="",$N87=""),"Missing required field",IF(OR(AND($I87="",$J87&lt;&gt;""),AND($I87&lt;&gt;"",$J87=""),AND($I87&lt;&gt;"",$J87&lt;&gt;"",$J87&lt;=$I87)),"Check time window","OK"))))</f>
        <v/>
      </c>
    </row>
    <row r="88">
      <c r="A88" s="41" t="n"/>
      <c r="B88" s="48" t="n"/>
      <c r="C88" s="48" t="n"/>
      <c r="D88" s="41" t="n"/>
      <c r="E88" s="41" t="n"/>
      <c r="F88" s="61" t="n"/>
      <c r="G88" s="21">
        <f>IF($A88="","",$C88&amp;", "&amp;$D88&amp;", "&amp;$E88&amp;" "&amp;$F88)</f>
        <v/>
      </c>
      <c r="H88" s="41" t="n"/>
      <c r="I88" s="62" t="n"/>
      <c r="J88" s="62" t="n"/>
      <c r="K88" s="44" t="n"/>
      <c r="L88" s="41" t="n"/>
      <c r="M88" s="61" t="n"/>
      <c r="N88" s="41" t="n"/>
      <c r="O88" s="21">
        <f>IF($A88="","",IF(COUNTIF($A$5:$A$104,$A88)&gt;1,"Duplicate Stop ID",IF(OR($B88="",$C88="",$D88="",$E88="",$F88="",$H88="",$K88="",$N88=""),"Missing required field",IF(OR(AND($I88="",$J88&lt;&gt;""),AND($I88&lt;&gt;"",$J88=""),AND($I88&lt;&gt;"",$J88&lt;&gt;"",$J88&lt;=$I88)),"Check time window","OK"))))</f>
        <v/>
      </c>
    </row>
    <row r="89">
      <c r="A89" s="49" t="n"/>
      <c r="B89" s="35" t="n"/>
      <c r="C89" s="35" t="n"/>
      <c r="D89" s="49" t="n"/>
      <c r="E89" s="49" t="n"/>
      <c r="F89" s="59" t="n"/>
      <c r="G89" s="4">
        <f>IF($A89="","",$C89&amp;", "&amp;$D89&amp;", "&amp;$E89&amp;" "&amp;$F89)</f>
        <v/>
      </c>
      <c r="H89" s="49" t="n"/>
      <c r="I89" s="60" t="n"/>
      <c r="J89" s="60" t="n"/>
      <c r="K89" s="52" t="n"/>
      <c r="L89" s="49" t="n"/>
      <c r="M89" s="59" t="n"/>
      <c r="N89" s="49" t="n"/>
      <c r="O89" s="4">
        <f>IF($A89="","",IF(COUNTIF($A$5:$A$104,$A89)&gt;1,"Duplicate Stop ID",IF(OR($B89="",$C89="",$D89="",$E89="",$F89="",$H89="",$K89="",$N89=""),"Missing required field",IF(OR(AND($I89="",$J89&lt;&gt;""),AND($I89&lt;&gt;"",$J89=""),AND($I89&lt;&gt;"",$J89&lt;&gt;"",$J89&lt;=$I89)),"Check time window","OK"))))</f>
        <v/>
      </c>
    </row>
    <row r="90">
      <c r="A90" s="41" t="n"/>
      <c r="B90" s="48" t="n"/>
      <c r="C90" s="48" t="n"/>
      <c r="D90" s="41" t="n"/>
      <c r="E90" s="41" t="n"/>
      <c r="F90" s="61" t="n"/>
      <c r="G90" s="21">
        <f>IF($A90="","",$C90&amp;", "&amp;$D90&amp;", "&amp;$E90&amp;" "&amp;$F90)</f>
        <v/>
      </c>
      <c r="H90" s="41" t="n"/>
      <c r="I90" s="62" t="n"/>
      <c r="J90" s="62" t="n"/>
      <c r="K90" s="44" t="n"/>
      <c r="L90" s="41" t="n"/>
      <c r="M90" s="61" t="n"/>
      <c r="N90" s="41" t="n"/>
      <c r="O90" s="21">
        <f>IF($A90="","",IF(COUNTIF($A$5:$A$104,$A90)&gt;1,"Duplicate Stop ID",IF(OR($B90="",$C90="",$D90="",$E90="",$F90="",$H90="",$K90="",$N90=""),"Missing required field",IF(OR(AND($I90="",$J90&lt;&gt;""),AND($I90&lt;&gt;"",$J90=""),AND($I90&lt;&gt;"",$J90&lt;&gt;"",$J90&lt;=$I90)),"Check time window","OK"))))</f>
        <v/>
      </c>
    </row>
    <row r="91">
      <c r="A91" s="49" t="n"/>
      <c r="B91" s="35" t="n"/>
      <c r="C91" s="35" t="n"/>
      <c r="D91" s="49" t="n"/>
      <c r="E91" s="49" t="n"/>
      <c r="F91" s="59" t="n"/>
      <c r="G91" s="4">
        <f>IF($A91="","",$C91&amp;", "&amp;$D91&amp;", "&amp;$E91&amp;" "&amp;$F91)</f>
        <v/>
      </c>
      <c r="H91" s="49" t="n"/>
      <c r="I91" s="60" t="n"/>
      <c r="J91" s="60" t="n"/>
      <c r="K91" s="52" t="n"/>
      <c r="L91" s="49" t="n"/>
      <c r="M91" s="59" t="n"/>
      <c r="N91" s="49" t="n"/>
      <c r="O91" s="4">
        <f>IF($A91="","",IF(COUNTIF($A$5:$A$104,$A91)&gt;1,"Duplicate Stop ID",IF(OR($B91="",$C91="",$D91="",$E91="",$F91="",$H91="",$K91="",$N91=""),"Missing required field",IF(OR(AND($I91="",$J91&lt;&gt;""),AND($I91&lt;&gt;"",$J91=""),AND($I91&lt;&gt;"",$J91&lt;&gt;"",$J91&lt;=$I91)),"Check time window","OK"))))</f>
        <v/>
      </c>
    </row>
    <row r="92">
      <c r="A92" s="41" t="n"/>
      <c r="B92" s="48" t="n"/>
      <c r="C92" s="48" t="n"/>
      <c r="D92" s="41" t="n"/>
      <c r="E92" s="41" t="n"/>
      <c r="F92" s="61" t="n"/>
      <c r="G92" s="21">
        <f>IF($A92="","",$C92&amp;", "&amp;$D92&amp;", "&amp;$E92&amp;" "&amp;$F92)</f>
        <v/>
      </c>
      <c r="H92" s="41" t="n"/>
      <c r="I92" s="62" t="n"/>
      <c r="J92" s="62" t="n"/>
      <c r="K92" s="44" t="n"/>
      <c r="L92" s="41" t="n"/>
      <c r="M92" s="61" t="n"/>
      <c r="N92" s="41" t="n"/>
      <c r="O92" s="21">
        <f>IF($A92="","",IF(COUNTIF($A$5:$A$104,$A92)&gt;1,"Duplicate Stop ID",IF(OR($B92="",$C92="",$D92="",$E92="",$F92="",$H92="",$K92="",$N92=""),"Missing required field",IF(OR(AND($I92="",$J92&lt;&gt;""),AND($I92&lt;&gt;"",$J92=""),AND($I92&lt;&gt;"",$J92&lt;&gt;"",$J92&lt;=$I92)),"Check time window","OK"))))</f>
        <v/>
      </c>
    </row>
    <row r="93">
      <c r="A93" s="49" t="n"/>
      <c r="B93" s="35" t="n"/>
      <c r="C93" s="35" t="n"/>
      <c r="D93" s="49" t="n"/>
      <c r="E93" s="49" t="n"/>
      <c r="F93" s="59" t="n"/>
      <c r="G93" s="4">
        <f>IF($A93="","",$C93&amp;", "&amp;$D93&amp;", "&amp;$E93&amp;" "&amp;$F93)</f>
        <v/>
      </c>
      <c r="H93" s="49" t="n"/>
      <c r="I93" s="60" t="n"/>
      <c r="J93" s="60" t="n"/>
      <c r="K93" s="52" t="n"/>
      <c r="L93" s="49" t="n"/>
      <c r="M93" s="59" t="n"/>
      <c r="N93" s="49" t="n"/>
      <c r="O93" s="4">
        <f>IF($A93="","",IF(COUNTIF($A$5:$A$104,$A93)&gt;1,"Duplicate Stop ID",IF(OR($B93="",$C93="",$D93="",$E93="",$F93="",$H93="",$K93="",$N93=""),"Missing required field",IF(OR(AND($I93="",$J93&lt;&gt;""),AND($I93&lt;&gt;"",$J93=""),AND($I93&lt;&gt;"",$J93&lt;&gt;"",$J93&lt;=$I93)),"Check time window","OK"))))</f>
        <v/>
      </c>
    </row>
    <row r="94">
      <c r="A94" s="41" t="n"/>
      <c r="B94" s="48" t="n"/>
      <c r="C94" s="48" t="n"/>
      <c r="D94" s="41" t="n"/>
      <c r="E94" s="41" t="n"/>
      <c r="F94" s="61" t="n"/>
      <c r="G94" s="21">
        <f>IF($A94="","",$C94&amp;", "&amp;$D94&amp;", "&amp;$E94&amp;" "&amp;$F94)</f>
        <v/>
      </c>
      <c r="H94" s="41" t="n"/>
      <c r="I94" s="62" t="n"/>
      <c r="J94" s="62" t="n"/>
      <c r="K94" s="44" t="n"/>
      <c r="L94" s="41" t="n"/>
      <c r="M94" s="61" t="n"/>
      <c r="N94" s="41" t="n"/>
      <c r="O94" s="21">
        <f>IF($A94="","",IF(COUNTIF($A$5:$A$104,$A94)&gt;1,"Duplicate Stop ID",IF(OR($B94="",$C94="",$D94="",$E94="",$F94="",$H94="",$K94="",$N94=""),"Missing required field",IF(OR(AND($I94="",$J94&lt;&gt;""),AND($I94&lt;&gt;"",$J94=""),AND($I94&lt;&gt;"",$J94&lt;&gt;"",$J94&lt;=$I94)),"Check time window","OK"))))</f>
        <v/>
      </c>
    </row>
    <row r="95">
      <c r="A95" s="49" t="n"/>
      <c r="B95" s="35" t="n"/>
      <c r="C95" s="35" t="n"/>
      <c r="D95" s="49" t="n"/>
      <c r="E95" s="49" t="n"/>
      <c r="F95" s="59" t="n"/>
      <c r="G95" s="4">
        <f>IF($A95="","",$C95&amp;", "&amp;$D95&amp;", "&amp;$E95&amp;" "&amp;$F95)</f>
        <v/>
      </c>
      <c r="H95" s="49" t="n"/>
      <c r="I95" s="60" t="n"/>
      <c r="J95" s="60" t="n"/>
      <c r="K95" s="52" t="n"/>
      <c r="L95" s="49" t="n"/>
      <c r="M95" s="59" t="n"/>
      <c r="N95" s="49" t="n"/>
      <c r="O95" s="4">
        <f>IF($A95="","",IF(COUNTIF($A$5:$A$104,$A95)&gt;1,"Duplicate Stop ID",IF(OR($B95="",$C95="",$D95="",$E95="",$F95="",$H95="",$K95="",$N95=""),"Missing required field",IF(OR(AND($I95="",$J95&lt;&gt;""),AND($I95&lt;&gt;"",$J95=""),AND($I95&lt;&gt;"",$J95&lt;&gt;"",$J95&lt;=$I95)),"Check time window","OK"))))</f>
        <v/>
      </c>
    </row>
    <row r="96">
      <c r="A96" s="41" t="n"/>
      <c r="B96" s="48" t="n"/>
      <c r="C96" s="48" t="n"/>
      <c r="D96" s="41" t="n"/>
      <c r="E96" s="41" t="n"/>
      <c r="F96" s="61" t="n"/>
      <c r="G96" s="21">
        <f>IF($A96="","",$C96&amp;", "&amp;$D96&amp;", "&amp;$E96&amp;" "&amp;$F96)</f>
        <v/>
      </c>
      <c r="H96" s="41" t="n"/>
      <c r="I96" s="62" t="n"/>
      <c r="J96" s="62" t="n"/>
      <c r="K96" s="44" t="n"/>
      <c r="L96" s="41" t="n"/>
      <c r="M96" s="61" t="n"/>
      <c r="N96" s="41" t="n"/>
      <c r="O96" s="21">
        <f>IF($A96="","",IF(COUNTIF($A$5:$A$104,$A96)&gt;1,"Duplicate Stop ID",IF(OR($B96="",$C96="",$D96="",$E96="",$F96="",$H96="",$K96="",$N96=""),"Missing required field",IF(OR(AND($I96="",$J96&lt;&gt;""),AND($I96&lt;&gt;"",$J96=""),AND($I96&lt;&gt;"",$J96&lt;&gt;"",$J96&lt;=$I96)),"Check time window","OK"))))</f>
        <v/>
      </c>
    </row>
    <row r="97">
      <c r="A97" s="49" t="n"/>
      <c r="B97" s="35" t="n"/>
      <c r="C97" s="35" t="n"/>
      <c r="D97" s="49" t="n"/>
      <c r="E97" s="49" t="n"/>
      <c r="F97" s="59" t="n"/>
      <c r="G97" s="4">
        <f>IF($A97="","",$C97&amp;", "&amp;$D97&amp;", "&amp;$E97&amp;" "&amp;$F97)</f>
        <v/>
      </c>
      <c r="H97" s="49" t="n"/>
      <c r="I97" s="60" t="n"/>
      <c r="J97" s="60" t="n"/>
      <c r="K97" s="52" t="n"/>
      <c r="L97" s="49" t="n"/>
      <c r="M97" s="59" t="n"/>
      <c r="N97" s="49" t="n"/>
      <c r="O97" s="4">
        <f>IF($A97="","",IF(COUNTIF($A$5:$A$104,$A97)&gt;1,"Duplicate Stop ID",IF(OR($B97="",$C97="",$D97="",$E97="",$F97="",$H97="",$K97="",$N97=""),"Missing required field",IF(OR(AND($I97="",$J97&lt;&gt;""),AND($I97&lt;&gt;"",$J97=""),AND($I97&lt;&gt;"",$J97&lt;&gt;"",$J97&lt;=$I97)),"Check time window","OK"))))</f>
        <v/>
      </c>
    </row>
    <row r="98">
      <c r="A98" s="41" t="n"/>
      <c r="B98" s="48" t="n"/>
      <c r="C98" s="48" t="n"/>
      <c r="D98" s="41" t="n"/>
      <c r="E98" s="41" t="n"/>
      <c r="F98" s="61" t="n"/>
      <c r="G98" s="21">
        <f>IF($A98="","",$C98&amp;", "&amp;$D98&amp;", "&amp;$E98&amp;" "&amp;$F98)</f>
        <v/>
      </c>
      <c r="H98" s="41" t="n"/>
      <c r="I98" s="62" t="n"/>
      <c r="J98" s="62" t="n"/>
      <c r="K98" s="44" t="n"/>
      <c r="L98" s="41" t="n"/>
      <c r="M98" s="61" t="n"/>
      <c r="N98" s="41" t="n"/>
      <c r="O98" s="21">
        <f>IF($A98="","",IF(COUNTIF($A$5:$A$104,$A98)&gt;1,"Duplicate Stop ID",IF(OR($B98="",$C98="",$D98="",$E98="",$F98="",$H98="",$K98="",$N98=""),"Missing required field",IF(OR(AND($I98="",$J98&lt;&gt;""),AND($I98&lt;&gt;"",$J98=""),AND($I98&lt;&gt;"",$J98&lt;&gt;"",$J98&lt;=$I98)),"Check time window","OK"))))</f>
        <v/>
      </c>
    </row>
    <row r="99">
      <c r="A99" s="49" t="n"/>
      <c r="B99" s="35" t="n"/>
      <c r="C99" s="35" t="n"/>
      <c r="D99" s="49" t="n"/>
      <c r="E99" s="49" t="n"/>
      <c r="F99" s="59" t="n"/>
      <c r="G99" s="4">
        <f>IF($A99="","",$C99&amp;", "&amp;$D99&amp;", "&amp;$E99&amp;" "&amp;$F99)</f>
        <v/>
      </c>
      <c r="H99" s="49" t="n"/>
      <c r="I99" s="60" t="n"/>
      <c r="J99" s="60" t="n"/>
      <c r="K99" s="52" t="n"/>
      <c r="L99" s="49" t="n"/>
      <c r="M99" s="59" t="n"/>
      <c r="N99" s="49" t="n"/>
      <c r="O99" s="4">
        <f>IF($A99="","",IF(COUNTIF($A$5:$A$104,$A99)&gt;1,"Duplicate Stop ID",IF(OR($B99="",$C99="",$D99="",$E99="",$F99="",$H99="",$K99="",$N99=""),"Missing required field",IF(OR(AND($I99="",$J99&lt;&gt;""),AND($I99&lt;&gt;"",$J99=""),AND($I99&lt;&gt;"",$J99&lt;&gt;"",$J99&lt;=$I99)),"Check time window","OK"))))</f>
        <v/>
      </c>
    </row>
    <row r="100">
      <c r="A100" s="41" t="n"/>
      <c r="B100" s="48" t="n"/>
      <c r="C100" s="48" t="n"/>
      <c r="D100" s="41" t="n"/>
      <c r="E100" s="41" t="n"/>
      <c r="F100" s="61" t="n"/>
      <c r="G100" s="21">
        <f>IF($A100="","",$C100&amp;", "&amp;$D100&amp;", "&amp;$E100&amp;" "&amp;$F100)</f>
        <v/>
      </c>
      <c r="H100" s="41" t="n"/>
      <c r="I100" s="62" t="n"/>
      <c r="J100" s="62" t="n"/>
      <c r="K100" s="44" t="n"/>
      <c r="L100" s="41" t="n"/>
      <c r="M100" s="61" t="n"/>
      <c r="N100" s="41" t="n"/>
      <c r="O100" s="21">
        <f>IF($A100="","",IF(COUNTIF($A$5:$A$104,$A100)&gt;1,"Duplicate Stop ID",IF(OR($B100="",$C100="",$D100="",$E100="",$F100="",$H100="",$K100="",$N100=""),"Missing required field",IF(OR(AND($I100="",$J100&lt;&gt;""),AND($I100&lt;&gt;"",$J100=""),AND($I100&lt;&gt;"",$J100&lt;&gt;"",$J100&lt;=$I100)),"Check time window","OK"))))</f>
        <v/>
      </c>
    </row>
    <row r="101">
      <c r="A101" s="49" t="n"/>
      <c r="B101" s="35" t="n"/>
      <c r="C101" s="35" t="n"/>
      <c r="D101" s="49" t="n"/>
      <c r="E101" s="49" t="n"/>
      <c r="F101" s="59" t="n"/>
      <c r="G101" s="4">
        <f>IF($A101="","",$C101&amp;", "&amp;$D101&amp;", "&amp;$E101&amp;" "&amp;$F101)</f>
        <v/>
      </c>
      <c r="H101" s="49" t="n"/>
      <c r="I101" s="60" t="n"/>
      <c r="J101" s="60" t="n"/>
      <c r="K101" s="52" t="n"/>
      <c r="L101" s="49" t="n"/>
      <c r="M101" s="59" t="n"/>
      <c r="N101" s="49" t="n"/>
      <c r="O101" s="4">
        <f>IF($A101="","",IF(COUNTIF($A$5:$A$104,$A101)&gt;1,"Duplicate Stop ID",IF(OR($B101="",$C101="",$D101="",$E101="",$F101="",$H101="",$K101="",$N101=""),"Missing required field",IF(OR(AND($I101="",$J101&lt;&gt;""),AND($I101&lt;&gt;"",$J101=""),AND($I101&lt;&gt;"",$J101&lt;&gt;"",$J101&lt;=$I101)),"Check time window","OK"))))</f>
        <v/>
      </c>
    </row>
    <row r="102">
      <c r="A102" s="41" t="n"/>
      <c r="B102" s="48" t="n"/>
      <c r="C102" s="48" t="n"/>
      <c r="D102" s="41" t="n"/>
      <c r="E102" s="41" t="n"/>
      <c r="F102" s="61" t="n"/>
      <c r="G102" s="21">
        <f>IF($A102="","",$C102&amp;", "&amp;$D102&amp;", "&amp;$E102&amp;" "&amp;$F102)</f>
        <v/>
      </c>
      <c r="H102" s="41" t="n"/>
      <c r="I102" s="62" t="n"/>
      <c r="J102" s="62" t="n"/>
      <c r="K102" s="44" t="n"/>
      <c r="L102" s="41" t="n"/>
      <c r="M102" s="61" t="n"/>
      <c r="N102" s="41" t="n"/>
      <c r="O102" s="21">
        <f>IF($A102="","",IF(COUNTIF($A$5:$A$104,$A102)&gt;1,"Duplicate Stop ID",IF(OR($B102="",$C102="",$D102="",$E102="",$F102="",$H102="",$K102="",$N102=""),"Missing required field",IF(OR(AND($I102="",$J102&lt;&gt;""),AND($I102&lt;&gt;"",$J102=""),AND($I102&lt;&gt;"",$J102&lt;&gt;"",$J102&lt;=$I102)),"Check time window","OK"))))</f>
        <v/>
      </c>
    </row>
    <row r="103">
      <c r="A103" s="49" t="n"/>
      <c r="B103" s="35" t="n"/>
      <c r="C103" s="35" t="n"/>
      <c r="D103" s="49" t="n"/>
      <c r="E103" s="49" t="n"/>
      <c r="F103" s="59" t="n"/>
      <c r="G103" s="4">
        <f>IF($A103="","",$C103&amp;", "&amp;$D103&amp;", "&amp;$E103&amp;" "&amp;$F103)</f>
        <v/>
      </c>
      <c r="H103" s="49" t="n"/>
      <c r="I103" s="60" t="n"/>
      <c r="J103" s="60" t="n"/>
      <c r="K103" s="52" t="n"/>
      <c r="L103" s="49" t="n"/>
      <c r="M103" s="59" t="n"/>
      <c r="N103" s="49" t="n"/>
      <c r="O103" s="4">
        <f>IF($A103="","",IF(COUNTIF($A$5:$A$104,$A103)&gt;1,"Duplicate Stop ID",IF(OR($B103="",$C103="",$D103="",$E103="",$F103="",$H103="",$K103="",$N103=""),"Missing required field",IF(OR(AND($I103="",$J103&lt;&gt;""),AND($I103&lt;&gt;"",$J103=""),AND($I103&lt;&gt;"",$J103&lt;&gt;"",$J103&lt;=$I103)),"Check time window","OK"))))</f>
        <v/>
      </c>
    </row>
    <row r="104">
      <c r="A104" s="41" t="n"/>
      <c r="B104" s="48" t="n"/>
      <c r="C104" s="48" t="n"/>
      <c r="D104" s="41" t="n"/>
      <c r="E104" s="41" t="n"/>
      <c r="F104" s="61" t="n"/>
      <c r="G104" s="21">
        <f>IF($A104="","",$C104&amp;", "&amp;$D104&amp;", "&amp;$E104&amp;" "&amp;$F104)</f>
        <v/>
      </c>
      <c r="H104" s="41" t="n"/>
      <c r="I104" s="62" t="n"/>
      <c r="J104" s="62" t="n"/>
      <c r="K104" s="44" t="n"/>
      <c r="L104" s="41" t="n"/>
      <c r="M104" s="61" t="n"/>
      <c r="N104" s="41" t="n"/>
      <c r="O104" s="21">
        <f>IF($A104="","",IF(COUNTIF($A$5:$A$104,$A104)&gt;1,"Duplicate Stop ID",IF(OR($B104="",$C104="",$D104="",$E104="",$F104="",$H104="",$K104="",$N104=""),"Missing required field",IF(OR(AND($I104="",$J104&lt;&gt;""),AND($I104&lt;&gt;"",$J104=""),AND($I104&lt;&gt;"",$J104&lt;&gt;"",$J104&lt;=$I104)),"Check time window","OK"))))</f>
        <v/>
      </c>
    </row>
  </sheetData>
  <mergeCells count="1">
    <mergeCell ref="A1:O1"/>
  </mergeCells>
  <conditionalFormatting sqref="A5:O104">
    <cfRule type="expression" priority="1" dxfId="3">
      <formula>=$N5="No"</formula>
    </cfRule>
  </conditionalFormatting>
  <conditionalFormatting sqref="O5:O104">
    <cfRule type="expression" priority="2" dxfId="0">
      <formula>=$O5="OK"</formula>
    </cfRule>
    <cfRule type="expression" priority="3" dxfId="1">
      <formula>=AND($O5&lt;&gt;"",$O5&lt;&gt;"OK")</formula>
    </cfRule>
  </conditionalFormatting>
  <conditionalFormatting sqref="A5:A104">
    <cfRule type="expression" priority="4" dxfId="1">
      <formula>=AND($A5&lt;&gt;"",COUNTIF($A$5:$A$104,$A5)&gt;1)</formula>
    </cfRule>
  </conditionalFormatting>
  <dataValidations count="7">
    <dataValidation sqref="A5:A104" showDropDown="0" showInputMessage="1" showErrorMessage="1" allowBlank="0" errorTitle="Invalid entry" error="This Stop ID is already in the directory." promptTitle="Unique Stop ID" prompt="Enter a unique Stop ID." type="custom" errorStyle="stop">
      <formula1>OR(A5="",COUNTIF($A$5:$A$104,A5)=1)</formula1>
    </dataValidation>
    <dataValidation sqref="E5:E104" showDropDown="0" showInputMessage="1" showErrorMessage="1" allowBlank="0" errorTitle="Invalid entry" error="Select a listed state code." promptTitle="State" prompt="Select a U.S. state abbreviation." type="list" errorStyle="stop">
      <formula1>INDIRECT("'Settings'!$J$4:$J$54")</formula1>
    </dataValidation>
    <dataValidation sqref="F5:F104" showDropDown="0" showInputMessage="1" showErrorMessage="1" allowBlank="0" errorTitle="Invalid entry" error="Enter a valid five-digit ZIP Code or ZIP+4." promptTitle="ZIP Code" prompt="Enter a five-digit ZIP Code or ZIP+4." type="custom" errorStyle="stop">
      <formula1>=IFERROR(OR(F5="",AND(LEN(F5)=5,ISNUMBER(VALUE(F5))),AND(LEN(F5)=10,MID(F5,6,1)="-",ISNUMBER(VALUE(LEFT(F5,5))),ISNUMBER(VALUE(RIGHT(F5,4))))),FALSE())</formula1>
    </dataValidation>
    <dataValidation sqref="H5:H104" showDropDown="0" showInputMessage="1" showErrorMessage="1" allowBlank="0" errorTitle="Invalid entry" error="Select a listed stop type." promptTitle="Stop type" prompt="Select the operating stop type." type="list" errorStyle="stop">
      <formula1>INDIRECT("'Settings'!$F$4:$F$8")</formula1>
    </dataValidation>
    <dataValidation sqref="I5:J104" showDropDown="0" showInputMessage="1" showErrorMessage="1" allowBlank="0" errorTitle="Invalid entry" error="Enter a valid time." promptTitle="Time window" prompt="Enter a time or leave both window cells blank." type="time" errorStyle="stop" operator="between">
      <formula1>TIME(0,0,0)</formula1>
      <formula2>TIME(23,59,59)</formula2>
    </dataValidation>
    <dataValidation sqref="K5:K104" showDropDown="0" showInputMessage="1" showErrorMessage="1" allowBlank="0" errorTitle="Invalid entry" error="Enter a whole number from 0 through 480." promptTitle="Service minutes" prompt="Enter whole minutes from 0 through 480." type="whole" errorStyle="stop" operator="between">
      <formula1>0</formula1>
      <formula2>480</formula2>
    </dataValidation>
    <dataValidation sqref="N5:N104" showDropDown="0" showInputMessage="1" showErrorMessage="1" allowBlank="0" errorTitle="Invalid entry" error="Select Yes or No." promptTitle="Active status" prompt="Select Yes or No." type="list" errorStyle="stop">
      <formula1>INDIRECT("'Settings'!$G$4:$G$5")</formula1>
    </dataValidation>
  </dataValidations>
  <pageMargins left="0.25" right="0.25" top="0.5" bottom="0.5" header="0.2" footer="0.2"/>
  <pageSetup orientation="landscape" paperSize="1" fitToHeight="0" fitToWidth="1"/>
  <headerFooter>
    <oddHeader/>
    <oddFooter>&amp;CPage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46" customWidth="1" min="4" max="4"/>
    <col width="3" customWidth="1" min="5" max="5"/>
    <col width="16" customWidth="1" min="6" max="6"/>
    <col width="16" customWidth="1" min="7" max="7"/>
    <col width="18" customWidth="1" min="8" max="8"/>
    <col width="16" customWidth="1" min="9" max="9"/>
    <col width="13" customWidth="1" min="10" max="10"/>
  </cols>
  <sheetData>
    <row r="1" ht="30" customHeight="1">
      <c r="A1" s="1" t="inlineStr">
        <is>
          <t>Route Planning Settings</t>
        </is>
      </c>
      <c r="B1" s="70" t="n"/>
      <c r="C1" s="70" t="n"/>
      <c r="D1" s="71" t="n"/>
    </row>
    <row r="3">
      <c r="A3" s="18" t="inlineStr">
        <is>
          <t>Setting</t>
        </is>
      </c>
      <c r="B3" s="18" t="inlineStr">
        <is>
          <t>Value</t>
        </is>
      </c>
      <c r="C3" s="18" t="inlineStr">
        <is>
          <t>Unit</t>
        </is>
      </c>
      <c r="D3" s="18" t="inlineStr">
        <is>
          <t>Description</t>
        </is>
      </c>
      <c r="F3" s="18" t="inlineStr">
        <is>
          <t>Stop Types</t>
        </is>
      </c>
      <c r="G3" s="18" t="inlineStr">
        <is>
          <t>Active Options</t>
        </is>
      </c>
      <c r="H3" s="18" t="inlineStr">
        <is>
          <t>Drivers</t>
        </is>
      </c>
      <c r="I3" s="18" t="inlineStr">
        <is>
          <t>Vehicles</t>
        </is>
      </c>
      <c r="J3" s="18" t="inlineStr">
        <is>
          <t>State Codes</t>
        </is>
      </c>
    </row>
    <row r="4">
      <c r="A4" s="63" t="inlineStr">
        <is>
          <t>Fuel Price per Gallon</t>
        </is>
      </c>
      <c r="B4" s="72" t="n">
        <v>3.65</v>
      </c>
      <c r="C4" s="63" t="inlineStr">
        <is>
          <t>$/gal</t>
        </is>
      </c>
      <c r="D4" s="63" t="inlineStr">
        <is>
          <t>Estimated fuel price used for route cost</t>
        </is>
      </c>
      <c r="F4" s="65" t="inlineStr">
        <is>
          <t>Depot</t>
        </is>
      </c>
      <c r="G4" s="65" t="inlineStr">
        <is>
          <t>Yes</t>
        </is>
      </c>
      <c r="H4" s="65" t="inlineStr">
        <is>
          <t>Jordan Lee</t>
        </is>
      </c>
      <c r="I4" s="65" t="inlineStr">
        <is>
          <t>Van 12</t>
        </is>
      </c>
      <c r="J4" s="65" t="inlineStr">
        <is>
          <t>AL</t>
        </is>
      </c>
    </row>
    <row r="5">
      <c r="A5" s="63" t="inlineStr">
        <is>
          <t>Vehicle Fuel Economy</t>
        </is>
      </c>
      <c r="B5" s="73" t="n">
        <v>11</v>
      </c>
      <c r="C5" s="63" t="inlineStr">
        <is>
          <t>mpg</t>
        </is>
      </c>
      <c r="D5" s="63" t="inlineStr">
        <is>
          <t>Average vehicle fuel economy</t>
        </is>
      </c>
      <c r="F5" s="65" t="inlineStr">
        <is>
          <t>Delivery</t>
        </is>
      </c>
      <c r="G5" s="65" t="inlineStr">
        <is>
          <t>No</t>
        </is>
      </c>
      <c r="H5" s="65" t="inlineStr">
        <is>
          <t>Casey Morgan</t>
        </is>
      </c>
      <c r="I5" s="65" t="inlineStr">
        <is>
          <t>Truck 27</t>
        </is>
      </c>
      <c r="J5" s="65" t="inlineStr">
        <is>
          <t>AK</t>
        </is>
      </c>
    </row>
    <row r="6">
      <c r="A6" s="63" t="inlineStr">
        <is>
          <t>Driver Labor Rate</t>
        </is>
      </c>
      <c r="B6" s="72" t="n">
        <v>24.5</v>
      </c>
      <c r="C6" s="63" t="inlineStr">
        <is>
          <t>$/hr</t>
        </is>
      </c>
      <c r="D6" s="63" t="inlineStr">
        <is>
          <t>Estimated loaded hourly labor rate</t>
        </is>
      </c>
      <c r="F6" s="65" t="inlineStr">
        <is>
          <t>Pickup</t>
        </is>
      </c>
      <c r="G6" s="67" t="n"/>
      <c r="H6" s="65" t="inlineStr">
        <is>
          <t>Taylor Brooks</t>
        </is>
      </c>
      <c r="I6" s="65" t="inlineStr">
        <is>
          <t>Sprinter 8</t>
        </is>
      </c>
      <c r="J6" s="65" t="inlineStr">
        <is>
          <t>AZ</t>
        </is>
      </c>
    </row>
    <row r="7">
      <c r="A7" s="63" t="inlineStr">
        <is>
          <t>Maintenance Cost per Mile</t>
        </is>
      </c>
      <c r="B7" s="72" t="n">
        <v>0.22</v>
      </c>
      <c r="C7" s="63" t="inlineStr">
        <is>
          <t>$/mi</t>
        </is>
      </c>
      <c r="D7" s="63" t="inlineStr">
        <is>
          <t>Estimated maintenance and wear cost</t>
        </is>
      </c>
      <c r="F7" s="65" t="inlineStr">
        <is>
          <t>Service</t>
        </is>
      </c>
      <c r="G7" s="67" t="n"/>
      <c r="H7" s="67" t="n"/>
      <c r="I7" s="67" t="n"/>
      <c r="J7" s="65" t="inlineStr">
        <is>
          <t>AR</t>
        </is>
      </c>
    </row>
    <row r="8">
      <c r="A8" s="63" t="inlineStr">
        <is>
          <t>Late Alert Threshold</t>
        </is>
      </c>
      <c r="B8" s="68" t="n">
        <v>5</v>
      </c>
      <c r="C8" s="63" t="inlineStr">
        <is>
          <t>min</t>
        </is>
      </c>
      <c r="D8" s="63" t="inlineStr">
        <is>
          <t>Lateness above this value triggers a red alert</t>
        </is>
      </c>
      <c r="F8" s="65" t="inlineStr">
        <is>
          <t>Break</t>
        </is>
      </c>
      <c r="G8" s="67" t="n"/>
      <c r="H8" s="67" t="n"/>
      <c r="I8" s="67" t="n"/>
      <c r="J8" s="65" t="inlineStr">
        <is>
          <t>CA</t>
        </is>
      </c>
    </row>
    <row r="9">
      <c r="F9" s="67" t="n"/>
      <c r="G9" s="67" t="n"/>
      <c r="H9" s="67" t="n"/>
      <c r="I9" s="67" t="n"/>
      <c r="J9" s="65" t="inlineStr">
        <is>
          <t>CO</t>
        </is>
      </c>
    </row>
    <row r="10">
      <c r="A10" s="69" t="inlineStr">
        <is>
          <t>Assumption Check</t>
        </is>
      </c>
      <c r="B10" s="26">
        <f>IF(OR($B$4&lt;=0,$B$5&lt;=0,$B$6&lt;0,$B$7&lt;0,$B$8&lt;0),"CHECK SETTINGS","OK")</f>
        <v/>
      </c>
      <c r="F10" s="67" t="n"/>
      <c r="G10" s="67" t="n"/>
      <c r="H10" s="67" t="n"/>
      <c r="I10" s="67" t="n"/>
      <c r="J10" s="65" t="inlineStr">
        <is>
          <t>CT</t>
        </is>
      </c>
    </row>
    <row r="11">
      <c r="F11" s="67" t="n"/>
      <c r="G11" s="67" t="n"/>
      <c r="H11" s="67" t="n"/>
      <c r="I11" s="67" t="n"/>
      <c r="J11" s="65" t="inlineStr">
        <is>
          <t>DE</t>
        </is>
      </c>
    </row>
    <row r="12">
      <c r="A12" s="10" t="inlineStr">
        <is>
          <t>Editable planning assumptions only. Review values for your operation; this workbook does not claim legal, tax, safety, or regulatory compliance.</t>
        </is>
      </c>
      <c r="B12" s="10" t="n"/>
      <c r="C12" s="10" t="n"/>
      <c r="D12" s="10" t="n"/>
      <c r="F12" s="67" t="n"/>
      <c r="G12" s="67" t="n"/>
      <c r="H12" s="67" t="n"/>
      <c r="I12" s="67" t="n"/>
      <c r="J12" s="65" t="inlineStr">
        <is>
          <t>FL</t>
        </is>
      </c>
    </row>
    <row r="13">
      <c r="F13" s="67" t="n"/>
      <c r="G13" s="67" t="n"/>
      <c r="H13" s="67" t="n"/>
      <c r="I13" s="67" t="n"/>
      <c r="J13" s="65" t="inlineStr">
        <is>
          <t>GA</t>
        </is>
      </c>
    </row>
    <row r="14">
      <c r="F14" s="67" t="n"/>
      <c r="G14" s="67" t="n"/>
      <c r="H14" s="67" t="n"/>
      <c r="I14" s="67" t="n"/>
      <c r="J14" s="65" t="inlineStr">
        <is>
          <t>HI</t>
        </is>
      </c>
    </row>
    <row r="15">
      <c r="F15" s="67" t="n"/>
      <c r="G15" s="67" t="n"/>
      <c r="H15" s="67" t="n"/>
      <c r="I15" s="67" t="n"/>
      <c r="J15" s="65" t="inlineStr">
        <is>
          <t>ID</t>
        </is>
      </c>
    </row>
    <row r="16">
      <c r="F16" s="67" t="n"/>
      <c r="G16" s="67" t="n"/>
      <c r="H16" s="67" t="n"/>
      <c r="I16" s="67" t="n"/>
      <c r="J16" s="65" t="inlineStr">
        <is>
          <t>IL</t>
        </is>
      </c>
    </row>
    <row r="17">
      <c r="F17" s="67" t="n"/>
      <c r="G17" s="67" t="n"/>
      <c r="H17" s="67" t="n"/>
      <c r="I17" s="67" t="n"/>
      <c r="J17" s="65" t="inlineStr">
        <is>
          <t>IN</t>
        </is>
      </c>
    </row>
    <row r="18">
      <c r="F18" s="67" t="n"/>
      <c r="G18" s="67" t="n"/>
      <c r="H18" s="67" t="n"/>
      <c r="I18" s="67" t="n"/>
      <c r="J18" s="65" t="inlineStr">
        <is>
          <t>IA</t>
        </is>
      </c>
    </row>
    <row r="19">
      <c r="F19" s="67" t="n"/>
      <c r="G19" s="67" t="n"/>
      <c r="H19" s="67" t="n"/>
      <c r="I19" s="67" t="n"/>
      <c r="J19" s="65" t="inlineStr">
        <is>
          <t>KS</t>
        </is>
      </c>
    </row>
    <row r="20">
      <c r="F20" s="67" t="n"/>
      <c r="G20" s="67" t="n"/>
      <c r="H20" s="67" t="n"/>
      <c r="I20" s="67" t="n"/>
      <c r="J20" s="65" t="inlineStr">
        <is>
          <t>KY</t>
        </is>
      </c>
    </row>
    <row r="21">
      <c r="F21" s="67" t="n"/>
      <c r="G21" s="67" t="n"/>
      <c r="H21" s="67" t="n"/>
      <c r="I21" s="67" t="n"/>
      <c r="J21" s="65" t="inlineStr">
        <is>
          <t>LA</t>
        </is>
      </c>
    </row>
    <row r="22">
      <c r="F22" s="67" t="n"/>
      <c r="G22" s="67" t="n"/>
      <c r="H22" s="67" t="n"/>
      <c r="I22" s="67" t="n"/>
      <c r="J22" s="65" t="inlineStr">
        <is>
          <t>ME</t>
        </is>
      </c>
    </row>
    <row r="23">
      <c r="F23" s="67" t="n"/>
      <c r="G23" s="67" t="n"/>
      <c r="H23" s="67" t="n"/>
      <c r="I23" s="67" t="n"/>
      <c r="J23" s="65" t="inlineStr">
        <is>
          <t>MD</t>
        </is>
      </c>
    </row>
    <row r="24">
      <c r="F24" s="67" t="n"/>
      <c r="G24" s="67" t="n"/>
      <c r="H24" s="67" t="n"/>
      <c r="I24" s="67" t="n"/>
      <c r="J24" s="65" t="inlineStr">
        <is>
          <t>MA</t>
        </is>
      </c>
    </row>
    <row r="25">
      <c r="F25" s="67" t="n"/>
      <c r="G25" s="67" t="n"/>
      <c r="H25" s="67" t="n"/>
      <c r="I25" s="67" t="n"/>
      <c r="J25" s="65" t="inlineStr">
        <is>
          <t>MI</t>
        </is>
      </c>
    </row>
    <row r="26">
      <c r="F26" s="67" t="n"/>
      <c r="G26" s="67" t="n"/>
      <c r="H26" s="67" t="n"/>
      <c r="I26" s="67" t="n"/>
      <c r="J26" s="65" t="inlineStr">
        <is>
          <t>MN</t>
        </is>
      </c>
    </row>
    <row r="27">
      <c r="F27" s="67" t="n"/>
      <c r="G27" s="67" t="n"/>
      <c r="H27" s="67" t="n"/>
      <c r="I27" s="67" t="n"/>
      <c r="J27" s="65" t="inlineStr">
        <is>
          <t>MS</t>
        </is>
      </c>
    </row>
    <row r="28">
      <c r="F28" s="67" t="n"/>
      <c r="G28" s="67" t="n"/>
      <c r="H28" s="67" t="n"/>
      <c r="I28" s="67" t="n"/>
      <c r="J28" s="65" t="inlineStr">
        <is>
          <t>MO</t>
        </is>
      </c>
    </row>
    <row r="29">
      <c r="F29" s="67" t="n"/>
      <c r="G29" s="67" t="n"/>
      <c r="H29" s="67" t="n"/>
      <c r="I29" s="67" t="n"/>
      <c r="J29" s="65" t="inlineStr">
        <is>
          <t>MT</t>
        </is>
      </c>
    </row>
    <row r="30">
      <c r="F30" s="67" t="n"/>
      <c r="G30" s="67" t="n"/>
      <c r="H30" s="67" t="n"/>
      <c r="I30" s="67" t="n"/>
      <c r="J30" s="65" t="inlineStr">
        <is>
          <t>NE</t>
        </is>
      </c>
    </row>
    <row r="31">
      <c r="F31" s="67" t="n"/>
      <c r="G31" s="67" t="n"/>
      <c r="H31" s="67" t="n"/>
      <c r="I31" s="67" t="n"/>
      <c r="J31" s="65" t="inlineStr">
        <is>
          <t>NV</t>
        </is>
      </c>
    </row>
    <row r="32">
      <c r="F32" s="67" t="n"/>
      <c r="G32" s="67" t="n"/>
      <c r="H32" s="67" t="n"/>
      <c r="I32" s="67" t="n"/>
      <c r="J32" s="65" t="inlineStr">
        <is>
          <t>NH</t>
        </is>
      </c>
    </row>
    <row r="33">
      <c r="F33" s="67" t="n"/>
      <c r="G33" s="67" t="n"/>
      <c r="H33" s="67" t="n"/>
      <c r="I33" s="67" t="n"/>
      <c r="J33" s="65" t="inlineStr">
        <is>
          <t>NJ</t>
        </is>
      </c>
    </row>
    <row r="34">
      <c r="F34" s="67" t="n"/>
      <c r="G34" s="67" t="n"/>
      <c r="H34" s="67" t="n"/>
      <c r="I34" s="67" t="n"/>
      <c r="J34" s="65" t="inlineStr">
        <is>
          <t>NM</t>
        </is>
      </c>
    </row>
    <row r="35">
      <c r="F35" s="67" t="n"/>
      <c r="G35" s="67" t="n"/>
      <c r="H35" s="67" t="n"/>
      <c r="I35" s="67" t="n"/>
      <c r="J35" s="65" t="inlineStr">
        <is>
          <t>NY</t>
        </is>
      </c>
    </row>
    <row r="36">
      <c r="F36" s="67" t="n"/>
      <c r="G36" s="67" t="n"/>
      <c r="H36" s="67" t="n"/>
      <c r="I36" s="67" t="n"/>
      <c r="J36" s="65" t="inlineStr">
        <is>
          <t>NC</t>
        </is>
      </c>
    </row>
    <row r="37">
      <c r="F37" s="67" t="n"/>
      <c r="G37" s="67" t="n"/>
      <c r="H37" s="67" t="n"/>
      <c r="I37" s="67" t="n"/>
      <c r="J37" s="65" t="inlineStr">
        <is>
          <t>ND</t>
        </is>
      </c>
    </row>
    <row r="38">
      <c r="F38" s="67" t="n"/>
      <c r="G38" s="67" t="n"/>
      <c r="H38" s="67" t="n"/>
      <c r="I38" s="67" t="n"/>
      <c r="J38" s="65" t="inlineStr">
        <is>
          <t>OH</t>
        </is>
      </c>
    </row>
    <row r="39">
      <c r="F39" s="67" t="n"/>
      <c r="G39" s="67" t="n"/>
      <c r="H39" s="67" t="n"/>
      <c r="I39" s="67" t="n"/>
      <c r="J39" s="65" t="inlineStr">
        <is>
          <t>OK</t>
        </is>
      </c>
    </row>
    <row r="40">
      <c r="F40" s="67" t="n"/>
      <c r="G40" s="67" t="n"/>
      <c r="H40" s="67" t="n"/>
      <c r="I40" s="67" t="n"/>
      <c r="J40" s="65" t="inlineStr">
        <is>
          <t>OR</t>
        </is>
      </c>
    </row>
    <row r="41">
      <c r="F41" s="67" t="n"/>
      <c r="G41" s="67" t="n"/>
      <c r="H41" s="67" t="n"/>
      <c r="I41" s="67" t="n"/>
      <c r="J41" s="65" t="inlineStr">
        <is>
          <t>PA</t>
        </is>
      </c>
    </row>
    <row r="42">
      <c r="F42" s="67" t="n"/>
      <c r="G42" s="67" t="n"/>
      <c r="H42" s="67" t="n"/>
      <c r="I42" s="67" t="n"/>
      <c r="J42" s="65" t="inlineStr">
        <is>
          <t>RI</t>
        </is>
      </c>
    </row>
    <row r="43">
      <c r="F43" s="67" t="n"/>
      <c r="G43" s="67" t="n"/>
      <c r="H43" s="67" t="n"/>
      <c r="I43" s="67" t="n"/>
      <c r="J43" s="65" t="inlineStr">
        <is>
          <t>SC</t>
        </is>
      </c>
    </row>
    <row r="44">
      <c r="F44" s="67" t="n"/>
      <c r="G44" s="67" t="n"/>
      <c r="H44" s="67" t="n"/>
      <c r="I44" s="67" t="n"/>
      <c r="J44" s="65" t="inlineStr">
        <is>
          <t>SD</t>
        </is>
      </c>
    </row>
    <row r="45">
      <c r="F45" s="67" t="n"/>
      <c r="G45" s="67" t="n"/>
      <c r="H45" s="67" t="n"/>
      <c r="I45" s="67" t="n"/>
      <c r="J45" s="65" t="inlineStr">
        <is>
          <t>TN</t>
        </is>
      </c>
    </row>
    <row r="46">
      <c r="F46" s="67" t="n"/>
      <c r="G46" s="67" t="n"/>
      <c r="H46" s="67" t="n"/>
      <c r="I46" s="67" t="n"/>
      <c r="J46" s="65" t="inlineStr">
        <is>
          <t>TX</t>
        </is>
      </c>
    </row>
    <row r="47">
      <c r="F47" s="67" t="n"/>
      <c r="G47" s="67" t="n"/>
      <c r="H47" s="67" t="n"/>
      <c r="I47" s="67" t="n"/>
      <c r="J47" s="65" t="inlineStr">
        <is>
          <t>UT</t>
        </is>
      </c>
    </row>
    <row r="48">
      <c r="F48" s="67" t="n"/>
      <c r="G48" s="67" t="n"/>
      <c r="H48" s="67" t="n"/>
      <c r="I48" s="67" t="n"/>
      <c r="J48" s="65" t="inlineStr">
        <is>
          <t>VT</t>
        </is>
      </c>
    </row>
    <row r="49">
      <c r="F49" s="67" t="n"/>
      <c r="G49" s="67" t="n"/>
      <c r="H49" s="67" t="n"/>
      <c r="I49" s="67" t="n"/>
      <c r="J49" s="65" t="inlineStr">
        <is>
          <t>VA</t>
        </is>
      </c>
    </row>
    <row r="50">
      <c r="F50" s="67" t="n"/>
      <c r="G50" s="67" t="n"/>
      <c r="H50" s="67" t="n"/>
      <c r="I50" s="67" t="n"/>
      <c r="J50" s="65" t="inlineStr">
        <is>
          <t>WA</t>
        </is>
      </c>
    </row>
    <row r="51">
      <c r="F51" s="67" t="n"/>
      <c r="G51" s="67" t="n"/>
      <c r="H51" s="67" t="n"/>
      <c r="I51" s="67" t="n"/>
      <c r="J51" s="65" t="inlineStr">
        <is>
          <t>WV</t>
        </is>
      </c>
    </row>
    <row r="52">
      <c r="F52" s="67" t="n"/>
      <c r="G52" s="67" t="n"/>
      <c r="H52" s="67" t="n"/>
      <c r="I52" s="67" t="n"/>
      <c r="J52" s="65" t="inlineStr">
        <is>
          <t>WI</t>
        </is>
      </c>
    </row>
    <row r="53">
      <c r="F53" s="67" t="n"/>
      <c r="G53" s="67" t="n"/>
      <c r="H53" s="67" t="n"/>
      <c r="I53" s="67" t="n"/>
      <c r="J53" s="65" t="inlineStr">
        <is>
          <t>WY</t>
        </is>
      </c>
    </row>
    <row r="54">
      <c r="F54" s="67" t="n"/>
      <c r="G54" s="67" t="n"/>
      <c r="H54" s="67" t="n"/>
      <c r="I54" s="67" t="n"/>
      <c r="J54" s="65" t="inlineStr">
        <is>
          <t>DC</t>
        </is>
      </c>
    </row>
  </sheetData>
  <mergeCells count="1">
    <mergeCell ref="A1:D1"/>
  </mergeCells>
  <conditionalFormatting sqref="B10">
    <cfRule type="expression" priority="1" dxfId="0">
      <formula>=$B$10="OK"</formula>
    </cfRule>
    <cfRule type="expression" priority="2" dxfId="1">
      <formula>=$B$10="CHECK SETTINGS"</formula>
    </cfRule>
  </conditionalFormatting>
  <dataValidations count="5">
    <dataValidation sqref="B4" showDropDown="0" showInputMessage="1" showErrorMessage="1" allowBlank="0" errorTitle="Invalid entry" error="Enter a value from 0.01 through 20." promptTitle="Fuel price" prompt="Enter an estimated price per gallon." type="decimal" errorStyle="stop" operator="between">
      <formula1>0.01</formula1>
      <formula2>20</formula2>
    </dataValidation>
    <dataValidation sqref="B5" showDropDown="0" showInputMessage="1" showErrorMessage="1" allowBlank="0" errorTitle="Invalid entry" error="Enter a value from 0.1 through 100." promptTitle="Fuel economy" prompt="Enter estimated miles per gallon." type="decimal" errorStyle="stop" operator="between">
      <formula1>0.1</formula1>
      <formula2>100</formula2>
    </dataValidation>
    <dataValidation sqref="B6" showDropDown="0" showInputMessage="1" showErrorMessage="1" allowBlank="0" errorTitle="Invalid entry" error="Enter a value from 0 through 500." promptTitle="Labor rate" prompt="Enter the estimated hourly labor rate." type="decimal" errorStyle="stop" operator="between">
      <formula1>0</formula1>
      <formula2>500</formula2>
    </dataValidation>
    <dataValidation sqref="B7" showDropDown="0" showInputMessage="1" showErrorMessage="1" allowBlank="0" errorTitle="Invalid entry" error="Enter a value from 0 through 10." promptTitle="Maintenance rate" prompt="Enter the estimated maintenance cost per mile." type="decimal" errorStyle="stop" operator="between">
      <formula1>0</formula1>
      <formula2>10</formula2>
    </dataValidation>
    <dataValidation sqref="B8" showDropDown="0" showInputMessage="1" showErrorMessage="1" allowBlank="0" errorTitle="Invalid entry" error="Enter a whole number from 0 through 240." promptTitle="Late alert threshold" prompt="Enter whole minutes from 0 through 240." type="whole" errorStyle="stop" operator="between">
      <formula1>0</formula1>
      <formula2>240</formula2>
    </dataValidation>
  </dataValidations>
  <pageMargins left="0.25" right="0.25" top="0.5" bottom="0.5" header="0.2" footer="0.2"/>
  <pageSetup orientation="portrait" paperSize="1" fitToHeight="1" fitToWidth="1"/>
  <headerFooter>
    <oddHeader/>
    <oddFooter>&amp;CPage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Multi-Stop Route Planner</dc:title>
  <dc:description xmlns:dc="http://purl.org/dc/elements/1.1/">Planning workbook for manually entered route sequence, leg mileage, drive time, schedule calculations, and estimated variable route costs.</dc:description>
  <dc:subject xmlns:dc="http://purl.org/dc/elements/1.1/">Single-day fleet route planning workbook</dc:subject>
  <dcterms:created xmlns:dcterms="http://purl.org/dc/terms/" xmlns:xsi="http://www.w3.org/2001/XMLSchema-instance" xsi:type="dcterms:W3CDTF">2026-09-07T17:42:57Z</dcterms:created>
  <dcterms:modified xmlns:dcterms="http://purl.org/dc/terms/" xmlns:xsi="http://www.w3.org/2001/XMLSchema-instance" xsi:type="dcterms:W3CDTF">2026-09-07T17:42:58+00:00Z</dcterms:modified>
</cp:coreProperties>
</file>