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Tire Inventory" sheetId="2" state="visible" r:id="rId2"/>
    <sheet xmlns:r="http://schemas.openxmlformats.org/officeDocument/2006/relationships" name="Transactions" sheetId="3" state="visible" r:id="rId3"/>
    <sheet xmlns:r="http://schemas.openxmlformats.org/officeDocument/2006/relationships" name="Settings" sheetId="4" state="visible" r:id="rId4"/>
  </sheets>
  <definedNames>
    <definedName name="_xlnm.Print_Area" localSheetId="0">'Dashboard'!$A$1:$N$44</definedName>
    <definedName name="_xlnm.Print_Area" localSheetId="1">'Tire Inventory'!$A$1:$AC$507</definedName>
    <definedName name="_xlnm.Print_Area" localSheetId="2">'Transactions'!$A$1:$P$507</definedName>
    <definedName name="_xlnm.Print_Area" localSheetId="3">'Settings'!$A$1:$M$28</definedName>
  </definedNames>
  <calcPr calcId="124519" calcMode="auto" fullCalcOnLoad="1" forceFullCalc="1"/>
</workbook>
</file>

<file path=xl/styles.xml><?xml version="1.0" encoding="utf-8"?>
<styleSheet xmlns="http://schemas.openxmlformats.org/spreadsheetml/2006/main">
  <numFmts count="3">
    <numFmt numFmtId="164" formatCode="m/d/yyyy"/>
    <numFmt numFmtId="165" formatCode="$#,##0.00"/>
    <numFmt numFmtId="166" formatCode="#,##0 &quot;mi&quot;"/>
  </numFmts>
  <fonts count="13">
    <font>
      <name val="Calibri"/>
      <family val="2"/>
      <color theme="1"/>
      <sz val="11"/>
      <scheme val="minor"/>
    </font>
    <font>
      <name val="Calibri"/>
      <b val="1"/>
      <color rgb="00FFFFFF"/>
      <sz val="16"/>
    </font>
    <font>
      <name val="Calibri"/>
      <i val="1"/>
      <color rgb="00123B52"/>
      <sz val="11"/>
    </font>
    <font>
      <name val="Calibri"/>
      <family val="2"/>
      <color theme="10"/>
      <sz val="12"/>
      <scheme val="minor"/>
    </font>
    <font>
      <name val="Calibri"/>
      <b val="1"/>
      <color rgb="002A8C82"/>
      <sz val="9"/>
      <u val="single"/>
    </font>
    <font>
      <name val="Calibri"/>
      <b val="1"/>
      <color rgb="00123B52"/>
      <sz val="10"/>
    </font>
    <font>
      <name val="Calibri"/>
      <color rgb="00123B52"/>
      <sz val="10"/>
    </font>
    <font>
      <name val="Calibri"/>
      <b val="1"/>
      <color rgb="00FFFFFF"/>
      <sz val="11"/>
    </font>
    <font>
      <name val="Calibri"/>
      <b val="1"/>
      <color rgb="00FFFFFF"/>
      <sz val="10"/>
    </font>
    <font>
      <name val="Calibri"/>
      <i val="1"/>
      <color rgb="00123B52"/>
      <sz val="9"/>
    </font>
    <font>
      <name val="Calibri"/>
      <b val="1"/>
      <color rgb="00F97316"/>
      <sz val="10"/>
    </font>
    <font>
      <name val="Calibri"/>
      <b val="1"/>
      <color rgb="002A8C82"/>
      <sz val="15"/>
    </font>
    <font>
      <name val="Calibri"/>
      <b val="1"/>
      <color rgb="00F97316"/>
      <sz val="15"/>
    </font>
  </fonts>
  <fills count="7">
    <fill>
      <patternFill/>
    </fill>
    <fill>
      <patternFill patternType="gray125"/>
    </fill>
    <fill>
      <patternFill patternType="solid">
        <fgColor rgb="00123B52"/>
      </patternFill>
    </fill>
    <fill>
      <patternFill patternType="solid">
        <fgColor rgb="00F1F7F5"/>
      </patternFill>
    </fill>
    <fill>
      <patternFill patternType="solid">
        <fgColor rgb="00E0F3EF"/>
      </patternFill>
    </fill>
    <fill>
      <patternFill patternType="solid">
        <fgColor rgb="002A8C82"/>
      </patternFill>
    </fill>
    <fill>
      <patternFill patternType="solid">
        <fgColor rgb="00FCE8D5"/>
      </patternFill>
    </fill>
  </fills>
  <borders count="2">
    <border>
      <left/>
      <right/>
      <top/>
      <bottom/>
      <diagonal/>
    </border>
    <border>
      <left style="thin">
        <color rgb="00CDDDE1"/>
      </left>
      <right style="thin">
        <color rgb="00CDDDE1"/>
      </right>
      <top style="thin">
        <color rgb="00CDDDE1"/>
      </top>
      <bottom style="thin">
        <color rgb="00CDDDE1"/>
      </bottom>
    </border>
  </borders>
  <cellStyleXfs count="2">
    <xf numFmtId="0" fontId="0" fillId="0" borderId="0"/>
    <xf numFmtId="0" fontId="3" fillId="0" borderId="0"/>
  </cellStyleXfs>
  <cellXfs count="55">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0" fontId="4" fillId="0" borderId="0" applyAlignment="1" pivotButton="0" quotePrefix="0" xfId="1">
      <alignment horizontal="center" vertical="center"/>
    </xf>
    <xf numFmtId="0" fontId="5" fillId="0" borderId="0" pivotButton="0" quotePrefix="0" xfId="0"/>
    <xf numFmtId="164" fontId="5" fillId="4" borderId="1" pivotButton="0" quotePrefix="0" xfId="0"/>
    <xf numFmtId="0" fontId="8" fillId="2" borderId="1" applyAlignment="1" pivotButton="0" quotePrefix="0" xfId="0">
      <alignment horizontal="left" vertical="center" wrapText="1"/>
    </xf>
    <xf numFmtId="0" fontId="0" fillId="2" borderId="1" pivotButton="0" quotePrefix="0" xfId="0"/>
    <xf numFmtId="1" fontId="11" fillId="3" borderId="1" applyAlignment="1" pivotButton="0" quotePrefix="0" xfId="0">
      <alignment horizontal="center" vertical="center"/>
    </xf>
    <xf numFmtId="0" fontId="0" fillId="3" borderId="1" pivotButton="0" quotePrefix="0" xfId="0"/>
    <xf numFmtId="165" fontId="11" fillId="3" borderId="1" applyAlignment="1" pivotButton="0" quotePrefix="0" xfId="0">
      <alignment horizontal="center" vertical="center"/>
    </xf>
    <xf numFmtId="1" fontId="12" fillId="6" borderId="1" applyAlignment="1" pivotButton="0" quotePrefix="0" xfId="0">
      <alignment horizontal="center" vertical="center"/>
    </xf>
    <xf numFmtId="0" fontId="0" fillId="6" borderId="1" pivotButton="0" quotePrefix="0" xfId="0"/>
    <xf numFmtId="0" fontId="7" fillId="5" borderId="0" pivotButton="0" quotePrefix="0" xfId="0"/>
    <xf numFmtId="0" fontId="8" fillId="2" borderId="1" applyAlignment="1" pivotButton="0" quotePrefix="0" xfId="0">
      <alignment horizontal="center" vertical="center" wrapText="1"/>
    </xf>
    <xf numFmtId="0" fontId="6" fillId="3" borderId="1" applyAlignment="1" pivotButton="0" quotePrefix="0" xfId="0">
      <alignment horizontal="center" vertical="center"/>
    </xf>
    <xf numFmtId="165" fontId="6" fillId="3" borderId="1" applyAlignment="1" pivotButton="0" quotePrefix="0" xfId="0">
      <alignment horizontal="center" vertical="center"/>
    </xf>
    <xf numFmtId="0" fontId="6" fillId="3" borderId="1" pivotButton="0" quotePrefix="0" xfId="0"/>
    <xf numFmtId="0" fontId="5" fillId="3" borderId="1" applyAlignment="1" pivotButton="0" quotePrefix="0" xfId="0">
      <alignment horizontal="center" vertical="center"/>
    </xf>
    <xf numFmtId="165" fontId="5" fillId="3" borderId="1" applyAlignment="1" pivotButton="0" quotePrefix="0" xfId="0">
      <alignment horizontal="center" vertical="center"/>
    </xf>
    <xf numFmtId="0" fontId="5" fillId="3" borderId="1" pivotButton="0" quotePrefix="0" xfId="0"/>
    <xf numFmtId="1" fontId="5" fillId="3" borderId="1" pivotButton="0" quotePrefix="0" xfId="0"/>
    <xf numFmtId="0" fontId="6" fillId="3" borderId="1" applyAlignment="1" pivotButton="0" quotePrefix="0" xfId="0">
      <alignment horizontal="left" vertical="center"/>
    </xf>
    <xf numFmtId="0" fontId="9" fillId="0" borderId="0" applyAlignment="1" pivotButton="0" quotePrefix="0" xfId="0">
      <alignment horizontal="left" vertical="center"/>
    </xf>
    <xf numFmtId="0" fontId="2" fillId="0" borderId="0" applyAlignment="1" pivotButton="0" quotePrefix="0" xfId="0">
      <alignment horizontal="left" vertical="center"/>
    </xf>
    <xf numFmtId="0" fontId="5" fillId="4" borderId="0" pivotButton="0" quotePrefix="0" xfId="0"/>
    <xf numFmtId="0" fontId="5" fillId="3" borderId="0" pivotButton="0" quotePrefix="0" xfId="0"/>
    <xf numFmtId="0" fontId="10" fillId="6" borderId="0" pivotButton="0" quotePrefix="0" xfId="0"/>
    <xf numFmtId="0" fontId="6" fillId="4" borderId="1" applyAlignment="1" pivotButton="0" quotePrefix="0" xfId="0">
      <alignment horizontal="left" vertical="center"/>
    </xf>
    <xf numFmtId="165" fontId="6" fillId="4" borderId="1" applyAlignment="1" pivotButton="0" quotePrefix="0" xfId="0">
      <alignment horizontal="left" vertical="center"/>
    </xf>
    <xf numFmtId="1" fontId="6" fillId="4" borderId="1" applyAlignment="1" pivotButton="0" quotePrefix="0" xfId="0">
      <alignment horizontal="left" vertical="center"/>
    </xf>
    <xf numFmtId="164" fontId="6" fillId="4" borderId="1" applyAlignment="1" pivotButton="0" quotePrefix="0" xfId="0">
      <alignment horizontal="left" vertical="center"/>
    </xf>
    <xf numFmtId="1" fontId="6" fillId="3" borderId="1" applyAlignment="1" pivotButton="0" quotePrefix="0" xfId="0">
      <alignment horizontal="center" vertical="center"/>
    </xf>
    <xf numFmtId="164" fontId="6" fillId="3" borderId="1" applyAlignment="1" pivotButton="0" quotePrefix="0" xfId="0">
      <alignment horizontal="center" vertical="center"/>
    </xf>
    <xf numFmtId="166" fontId="6" fillId="4" borderId="1" applyAlignment="1" pivotButton="0" quotePrefix="0" xfId="0">
      <alignment horizontal="left" vertical="center"/>
    </xf>
    <xf numFmtId="164" fontId="6" fillId="4" borderId="1" pivotButton="0" quotePrefix="0" xfId="0"/>
    <xf numFmtId="0" fontId="5" fillId="0" borderId="1" applyAlignment="1" pivotButton="0" quotePrefix="0" xfId="0">
      <alignment horizontal="center" vertical="center"/>
    </xf>
    <xf numFmtId="9" fontId="6" fillId="4" borderId="1" pivotButton="0" quotePrefix="0" xfId="0"/>
    <xf numFmtId="1" fontId="6" fillId="4" borderId="1" pivotButton="0" quotePrefix="0" xfId="0"/>
    <xf numFmtId="165" fontId="6" fillId="4" borderId="1" pivotButton="0" quotePrefix="0" xfId="0"/>
    <xf numFmtId="0" fontId="7" fillId="5" borderId="0" applyAlignment="1" pivotButton="0" quotePrefix="0" xfId="0">
      <alignment horizontal="left" vertical="center"/>
    </xf>
    <xf numFmtId="0" fontId="8" fillId="2" borderId="1" applyAlignment="1" pivotButton="0" quotePrefix="0" xfId="0">
      <alignment horizontal="center" vertical="center"/>
    </xf>
    <xf numFmtId="0" fontId="0" fillId="4" borderId="1" pivotButton="0" quotePrefix="0" xfId="0"/>
    <xf numFmtId="0" fontId="6" fillId="4" borderId="1" pivotButton="0" quotePrefix="0" xfId="0"/>
    <xf numFmtId="0" fontId="9" fillId="0" borderId="0" applyAlignment="1" pivotButton="0" quotePrefix="0" xfId="0">
      <alignment horizontal="left" vertical="center" wrapText="1"/>
    </xf>
    <xf numFmtId="164" fontId="5" fillId="4" borderId="1" pivotButton="0" quotePrefix="0" xfId="0"/>
    <xf numFmtId="165" fontId="11" fillId="3" borderId="1" applyAlignment="1" pivotButton="0" quotePrefix="0" xfId="0">
      <alignment horizontal="center" vertical="center"/>
    </xf>
    <xf numFmtId="165" fontId="6" fillId="3" borderId="1" applyAlignment="1" pivotButton="0" quotePrefix="0" xfId="0">
      <alignment horizontal="center" vertical="center"/>
    </xf>
    <xf numFmtId="165" fontId="5" fillId="3" borderId="1" applyAlignment="1" pivotButton="0" quotePrefix="0" xfId="0">
      <alignment horizontal="center" vertical="center"/>
    </xf>
    <xf numFmtId="165" fontId="6" fillId="4" borderId="1" applyAlignment="1" pivotButton="0" quotePrefix="0" xfId="0">
      <alignment horizontal="left" vertical="center"/>
    </xf>
    <xf numFmtId="164" fontId="6" fillId="4" borderId="1" applyAlignment="1" pivotButton="0" quotePrefix="0" xfId="0">
      <alignment horizontal="left" vertical="center"/>
    </xf>
    <xf numFmtId="164" fontId="6" fillId="3" borderId="1" applyAlignment="1" pivotButton="0" quotePrefix="0" xfId="0">
      <alignment horizontal="center" vertical="center"/>
    </xf>
    <xf numFmtId="166" fontId="6" fillId="4" borderId="1" applyAlignment="1" pivotButton="0" quotePrefix="0" xfId="0">
      <alignment horizontal="left" vertical="center"/>
    </xf>
    <xf numFmtId="164" fontId="6" fillId="4" borderId="1" pivotButton="0" quotePrefix="0" xfId="0"/>
    <xf numFmtId="165" fontId="6" fillId="4" borderId="1" pivotButton="0" quotePrefix="0" xfId="0"/>
  </cellXfs>
  <cellStyles count="2">
    <cellStyle name="Normal" xfId="0" builtinId="0" hidden="0"/>
    <cellStyle name="Hyperlink" xfId="1" builtinId="8" hidden="0"/>
  </cellStyles>
  <dxfs count="4">
    <dxf>
      <font>
        <name val="Calibri"/>
        <b val="1"/>
        <color rgb="002A8C82"/>
        <sz val="10"/>
      </font>
      <fill>
        <patternFill patternType="solid">
          <fgColor rgb="00E0F3EF"/>
        </patternFill>
      </fill>
    </dxf>
    <dxf>
      <font>
        <name val="Calibri"/>
        <b val="1"/>
        <color rgb="009C0006"/>
        <sz val="10"/>
      </font>
      <fill>
        <patternFill patternType="solid">
          <fgColor rgb="00FDE9E7"/>
        </patternFill>
      </fill>
    </dxf>
    <dxf>
      <font>
        <name val="Calibri"/>
        <b val="1"/>
        <color rgb="00FFFFFF"/>
        <sz val="10"/>
      </font>
      <fill>
        <patternFill patternType="solid">
          <fgColor rgb="00F97316"/>
        </patternFill>
      </fill>
    </dxf>
    <dxf>
      <font>
        <name val="Calibri"/>
        <b val="1"/>
        <color rgb="00F97316"/>
        <sz val="10"/>
      </font>
      <fill>
        <patternFill patternType="solid">
          <fgColor rgb="00FCE8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Inventory Items by Stock Status</a:t>
            </a:r>
          </a:p>
        </rich>
      </tx>
    </title>
    <plotArea>
      <barChart>
        <barDir val="col"/>
        <grouping val="clustered"/>
        <ser>
          <idx val="0"/>
          <order val="0"/>
          <spPr>
            <a:ln xmlns:a="http://schemas.openxmlformats.org/drawingml/2006/main">
              <a:prstDash val="solid"/>
            </a:ln>
          </spPr>
          <dPt>
            <idx val="0"/>
            <spPr>
              <a:solidFill xmlns:a="http://schemas.openxmlformats.org/drawingml/2006/main">
                <a:srgbClr val="9C0006"/>
              </a:solidFill>
              <a:ln xmlns:a="http://schemas.openxmlformats.org/drawingml/2006/main">
                <a:solidFill>
                  <a:srgbClr val="9C0006"/>
                </a:solidFill>
                <a:prstDash val="solid"/>
              </a:ln>
            </spPr>
          </dPt>
          <dPt>
            <idx val="1"/>
            <spPr>
              <a:solidFill xmlns:a="http://schemas.openxmlformats.org/drawingml/2006/main">
                <a:srgbClr val="D9534F"/>
              </a:solidFill>
              <a:ln xmlns:a="http://schemas.openxmlformats.org/drawingml/2006/main">
                <a:solidFill>
                  <a:srgbClr val="D9534F"/>
                </a:solidFill>
                <a:prstDash val="solid"/>
              </a:ln>
            </spPr>
          </dPt>
          <dPt>
            <idx val="2"/>
            <spPr>
              <a:solidFill xmlns:a="http://schemas.openxmlformats.org/drawingml/2006/main">
                <a:srgbClr val="F97316"/>
              </a:solidFill>
              <a:ln xmlns:a="http://schemas.openxmlformats.org/drawingml/2006/main">
                <a:solidFill>
                  <a:srgbClr val="F97316"/>
                </a:solidFill>
                <a:prstDash val="solid"/>
              </a:ln>
            </spPr>
          </dPt>
          <dPt>
            <idx val="3"/>
            <spPr>
              <a:solidFill xmlns:a="http://schemas.openxmlformats.org/drawingml/2006/main">
                <a:srgbClr val="2A8C82"/>
              </a:solidFill>
              <a:ln xmlns:a="http://schemas.openxmlformats.org/drawingml/2006/main">
                <a:solidFill>
                  <a:srgbClr val="2A8C82"/>
                </a:solidFill>
                <a:prstDash val="solid"/>
              </a:ln>
            </spPr>
          </dPt>
          <dPt>
            <idx val="4"/>
            <spPr>
              <a:solidFill xmlns:a="http://schemas.openxmlformats.org/drawingml/2006/main">
                <a:srgbClr val="9C0006"/>
              </a:solidFill>
              <a:ln xmlns:a="http://schemas.openxmlformats.org/drawingml/2006/main">
                <a:solidFill>
                  <a:srgbClr val="9C0006"/>
                </a:solidFill>
                <a:prstDash val="solid"/>
              </a:ln>
            </spPr>
          </dPt>
          <cat>
            <numRef>
              <f>'Dashboard'!$J$13:$J$17</f>
            </numRef>
          </cat>
          <val>
            <numRef>
              <f>'Dashboard'!$K$13:$K$17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Stock Status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Items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Inventory Value by Location</a:t>
            </a:r>
          </a:p>
        </rich>
      </tx>
    </title>
    <plotArea>
      <barChart>
        <barDir val="bar"/>
        <grouping val="clustered"/>
        <ser>
          <idx val="0"/>
          <order val="0"/>
          <spPr>
            <a:solidFill xmlns:a="http://schemas.openxmlformats.org/drawingml/2006/main">
              <a:srgbClr val="2A8C82"/>
            </a:solidFill>
            <a:ln xmlns:a="http://schemas.openxmlformats.org/drawingml/2006/main">
              <a:solidFill>
                <a:srgbClr val="123B52"/>
              </a:solidFill>
              <a:prstDash val="solid"/>
            </a:ln>
          </spPr>
          <cat>
            <numRef>
              <f>'Dashboard'!$A$13:$A$15</f>
            </numRef>
          </cat>
          <val>
            <numRef>
              <f>'Dashboard'!$E$13:$E$15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Inventory Value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Location</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8</col>
      <colOff>0</colOff>
      <row>18</row>
      <rowOff>0</rowOff>
    </from>
    <ext cx="378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18</row>
      <rowOff>0</rowOff>
    </from>
    <ext cx="4680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Tires" displayName="tblTires" ref="A5:AC505" headerRowCount="1">
  <autoFilter ref="A5:AC505"/>
  <tableColumns count="29">
    <tableColumn id="1" name="Active"/>
    <tableColumn id="2" name="Inventory Item ID"/>
    <tableColumn id="3" name="Part No."/>
    <tableColumn id="4" name="Brand"/>
    <tableColumn id="5" name="Model"/>
    <tableColumn id="6" name="Tire Size"/>
    <tableColumn id="7" name="Application"/>
    <tableColumn id="8" name="Load Range"/>
    <tableColumn id="9" name="Location"/>
    <tableColumn id="10" name="Bin"/>
    <tableColumn id="11" name="Unit Cost"/>
    <tableColumn id="12" name="Opening Qty"/>
    <tableColumn id="13" name="Reorder Point"/>
    <tableColumn id="14" name="Target Stock"/>
    <tableColumn id="15" name="Order Pack Qty"/>
    <tableColumn id="16" name="Reserved Qty"/>
    <tableColumn id="17" name="Qty on Order"/>
    <tableColumn id="18" name="Oldest DOT Week Start"/>
    <tableColumn id="19" name="Qty In"/>
    <tableColumn id="20" name="Qty Out"/>
    <tableColumn id="21" name="On Hand Qty"/>
    <tableColumn id="22" name="Available Qty"/>
    <tableColumn id="23" name="Inventory Value"/>
    <tableColumn id="24" name="Suggested Order Qty"/>
    <tableColumn id="25" name="Suggested Order Cost"/>
    <tableColumn id="26" name="Stock Status"/>
    <tableColumn id="27" name="Age Months"/>
    <tableColumn id="28" name="Age Status"/>
    <tableColumn id="29" name="Last Movement Date"/>
  </tableColumns>
  <tableStyleInfo name="TableStyleMedium2" showFirstColumn="0" showLastColumn="0" showRowStripes="1" showColumnStripes="0"/>
</table>
</file>

<file path=xl/tables/table2.xml><?xml version="1.0" encoding="utf-8"?>
<table xmlns="http://schemas.openxmlformats.org/spreadsheetml/2006/main" id="2" name="tblTransactions" displayName="tblTransactions" ref="A5:P505" headerRowCount="1">
  <autoFilter ref="A5:P505"/>
  <tableColumns count="16">
    <tableColumn id="1" name="Transaction ID"/>
    <tableColumn id="2" name="Date"/>
    <tableColumn id="3" name="Inventory Item ID"/>
    <tableColumn id="4" name="Tire Size"/>
    <tableColumn id="5" name="Location"/>
    <tableColumn id="6" name="Transaction Type"/>
    <tableColumn id="7" name="Quantity"/>
    <tableColumn id="8" name="Unit Cost"/>
    <tableColumn id="9" name="Reference"/>
    <tableColumn id="10" name="Vehicle/Unit"/>
    <tableColumn id="11" name="Odometer (miles)"/>
    <tableColumn id="12" name="Notes"/>
    <tableColumn id="13" name="Inventory Factor"/>
    <tableColumn id="14" name="Inventory Effect"/>
    <tableColumn id="15" name="Extended Cost"/>
    <tableColumn id="16" name="Date Status"/>
  </tableColumns>
  <tableStyleInfo name="TableStyleMedium2" showFirstColumn="0" showLastColumn="0" showRowStripes="1" showColumnStripes="0"/>
</table>
</file>

<file path=xl/tables/table3.xml><?xml version="1.0" encoding="utf-8"?>
<table xmlns="http://schemas.openxmlformats.org/spreadsheetml/2006/main" id="3" name="tblTxnTypes" displayName="tblTxnTypes" ref="A11:B19" headerRowCount="1">
  <autoFilter ref="A11:B19"/>
  <tableColumns count="2">
    <tableColumn id="1" name="Transaction Type"/>
    <tableColumn id="2" name="Inventory Facto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hyperlink" Target="#'Tire Inventory'!A1" TargetMode="External" Id="rId2"/><Relationship Type="http://schemas.openxmlformats.org/officeDocument/2006/relationships/hyperlink" Target="#'Transactions'!A1" TargetMode="External" Id="rId3"/><Relationship Type="http://schemas.openxmlformats.org/officeDocument/2006/relationships/hyperlink" Target="#'Settings'!A1" TargetMode="External" Id="rId4"/><Relationship Type="http://schemas.openxmlformats.org/officeDocument/2006/relationships/drawing" Target="/xl/drawings/drawing1.xml" Id="rId5"/></Relationships>
</file>

<file path=xl/worksheets/_rels/sheet2.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hyperlink" Target="#'Tire Inventory'!A1" TargetMode="External" Id="rId2"/><Relationship Type="http://schemas.openxmlformats.org/officeDocument/2006/relationships/hyperlink" Target="#'Transactions'!A1" TargetMode="External" Id="rId3"/><Relationship Type="http://schemas.openxmlformats.org/officeDocument/2006/relationships/hyperlink" Target="#'Settings'!A1" TargetMode="External" Id="rId4"/><Relationship Type="http://schemas.openxmlformats.org/officeDocument/2006/relationships/table" Target="/xl/tables/table1.xml" Id="rId5"/></Relationships>
</file>

<file path=xl/worksheets/_rels/sheet3.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hyperlink" Target="#'Tire Inventory'!A1" TargetMode="External" Id="rId2"/><Relationship Type="http://schemas.openxmlformats.org/officeDocument/2006/relationships/hyperlink" Target="#'Transactions'!A1" TargetMode="External" Id="rId3"/><Relationship Type="http://schemas.openxmlformats.org/officeDocument/2006/relationships/hyperlink" Target="#'Settings'!A1" TargetMode="External" Id="rId4"/><Relationship Type="http://schemas.openxmlformats.org/officeDocument/2006/relationships/table" Target="/xl/tables/table2.xml" Id="rId5"/></Relationships>
</file>

<file path=xl/worksheets/_rels/sheet4.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hyperlink" Target="#'Tire Inventory'!A1" TargetMode="External" Id="rId2"/><Relationship Type="http://schemas.openxmlformats.org/officeDocument/2006/relationships/hyperlink" Target="#'Transactions'!A1" TargetMode="External" Id="rId3"/><Relationship Type="http://schemas.openxmlformats.org/officeDocument/2006/relationships/hyperlink" Target="#'Settings'!A1" TargetMode="External" Id="rId4"/><Relationship Type="http://schemas.openxmlformats.org/officeDocument/2006/relationships/table" Target="/xl/tables/table3.xml" Id="rId5"/></Relationships>
</file>

<file path=xl/worksheets/sheet1.xml><?xml version="1.0" encoding="utf-8"?>
<worksheet xmlns="http://schemas.openxmlformats.org/spreadsheetml/2006/main">
  <sheetPr>
    <tabColor rgb="00123B52"/>
    <outlinePr summaryBelow="1" summaryRight="1"/>
    <pageSetUpPr fitToPage="1"/>
  </sheetPr>
  <dimension ref="A1:N101"/>
  <sheetViews>
    <sheetView showGridLines="0" workbookViewId="0">
      <pane ySplit="4" topLeftCell="A5" activePane="bottomLeft" state="frozen"/>
      <selection pane="bottomLeft" activeCell="A1" sqref="A1"/>
    </sheetView>
  </sheetViews>
  <sheetFormatPr baseColWidth="8" defaultRowHeight="15"/>
  <cols>
    <col width="31" customWidth="1" min="1" max="1"/>
    <col width="14" customWidth="1" min="2" max="2"/>
    <col width="18" customWidth="1" min="3" max="3"/>
    <col width="14" customWidth="1" min="4" max="4"/>
    <col width="22" customWidth="1" min="5" max="5"/>
    <col width="14" customWidth="1" min="6" max="6"/>
    <col width="18" customWidth="1" min="7" max="7"/>
    <col width="18" customWidth="1" min="8" max="8"/>
    <col width="15" customWidth="1" min="9" max="9"/>
    <col width="20" customWidth="1" min="10" max="10"/>
    <col width="16" customWidth="1" min="11" max="11"/>
    <col width="16" customWidth="1" min="12" max="12"/>
    <col width="16" customWidth="1" min="13" max="13"/>
    <col width="14" customWidth="1" min="14" max="14"/>
  </cols>
  <sheetData>
    <row r="1" ht="26" customHeight="1">
      <c r="A1" s="1" t="inlineStr">
        <is>
          <t>Fleet Tire Inventory Dashboard</t>
        </is>
      </c>
    </row>
    <row r="2">
      <c r="A2" s="2" t="inlineStr">
        <is>
          <t>Inventory position, replenishment needs, and stock review</t>
        </is>
      </c>
      <c r="K2" s="3" t="inlineStr">
        <is>
          <t>Dashboard</t>
        </is>
      </c>
      <c r="L2" s="3" t="inlineStr">
        <is>
          <t>Tire Inventory</t>
        </is>
      </c>
      <c r="M2" s="3" t="inlineStr">
        <is>
          <t>Transactions</t>
        </is>
      </c>
      <c r="N2" s="3" t="inlineStr">
        <is>
          <t>Settings</t>
        </is>
      </c>
    </row>
    <row r="3">
      <c r="A3" s="4" t="inlineStr">
        <is>
          <t>Report As of Date</t>
        </is>
      </c>
      <c r="B3" s="45">
        <f>'Settings'!$B$3</f>
        <v/>
      </c>
    </row>
    <row r="4"/>
    <row r="5" ht="32" customHeight="1">
      <c r="A5" s="6" t="inlineStr">
        <is>
          <t>Active Inventory Items</t>
        </is>
      </c>
      <c r="B5" s="7" t="n"/>
      <c r="C5" s="6" t="inlineStr">
        <is>
          <t>On Hand</t>
        </is>
      </c>
      <c r="D5" s="7" t="n"/>
      <c r="E5" s="6" t="inlineStr">
        <is>
          <t>Available</t>
        </is>
      </c>
      <c r="F5" s="7" t="n"/>
      <c r="G5" s="6" t="inlineStr">
        <is>
          <t>Inventory Value</t>
        </is>
      </c>
      <c r="H5" s="7" t="n"/>
      <c r="I5" s="6" t="inlineStr">
        <is>
          <t>Reorder-Required Items</t>
        </is>
      </c>
      <c r="J5" s="7" t="n"/>
      <c r="K5" s="6" t="inlineStr">
        <is>
          <t>Suggested Order Units</t>
        </is>
      </c>
      <c r="L5" s="7" t="n"/>
    </row>
    <row r="6" ht="29" customHeight="1">
      <c r="A6" s="8">
        <f>COUNTIF(tblTires[Active],"Yes")</f>
        <v/>
      </c>
      <c r="B6" s="9" t="n"/>
      <c r="C6" s="8">
        <f>SUMIFS(tblTires[On Hand Qty],tblTires[Active],"Yes")</f>
        <v/>
      </c>
      <c r="D6" s="9" t="n"/>
      <c r="E6" s="8">
        <f>SUMIFS(tblTires[Available Qty],tblTires[Active],"Yes")</f>
        <v/>
      </c>
      <c r="F6" s="9" t="n"/>
      <c r="G6" s="46">
        <f>SUMIFS(tblTires[Inventory Value],tblTires[Active],"Yes")</f>
        <v/>
      </c>
      <c r="H6" s="9" t="n"/>
      <c r="I6" s="8">
        <f>COUNTIF(tblTires[Stock Status],"Below Reorder")+COUNTIF(tblTires[Stock Status],"Out of Stock")</f>
        <v/>
      </c>
      <c r="J6" s="9" t="n"/>
      <c r="K6" s="8">
        <f>SUMIFS(tblTires[Suggested Order Qty],tblTires[Active],"Yes")</f>
        <v/>
      </c>
      <c r="L6" s="9" t="n"/>
    </row>
    <row r="7"/>
    <row r="8" ht="32" customHeight="1">
      <c r="A8" s="6" t="inlineStr">
        <is>
          <t>Units In During Period</t>
        </is>
      </c>
      <c r="B8" s="7" t="n"/>
      <c r="C8" s="6" t="inlineStr">
        <is>
          <t>Units Out During Period</t>
        </is>
      </c>
      <c r="D8" s="7" t="n"/>
      <c r="E8" s="6" t="inlineStr">
        <is>
          <t>Qty on Order</t>
        </is>
      </c>
      <c r="F8" s="7" t="n"/>
      <c r="G8" s="6" t="inlineStr">
        <is>
          <t>Suggested Tire Cost</t>
        </is>
      </c>
      <c r="H8" s="7" t="n"/>
      <c r="I8" s="6" t="inlineStr">
        <is>
          <t>Estimated Reorder Total Including Freight</t>
        </is>
      </c>
      <c r="J8" s="7" t="n"/>
      <c r="K8" s="6" t="inlineStr">
        <is>
          <t>Age Review Items</t>
        </is>
      </c>
      <c r="L8" s="7" t="n"/>
    </row>
    <row r="9" ht="29" customHeight="1">
      <c r="A9" s="8">
        <f>SUMIFS(tblTires[Qty In],tblTires[Active],"Yes")</f>
        <v/>
      </c>
      <c r="B9" s="9" t="n"/>
      <c r="C9" s="8">
        <f>SUMIFS(tblTires[Qty Out],tblTires[Active],"Yes")</f>
        <v/>
      </c>
      <c r="D9" s="9" t="n"/>
      <c r="E9" s="8">
        <f>SUMIFS(tblTires[Qty on Order],tblTires[Active],"Yes")</f>
        <v/>
      </c>
      <c r="F9" s="9" t="n"/>
      <c r="G9" s="46">
        <f>SUMIFS(tblTires[Suggested Order Cost],tblTires[Active],"Yes")</f>
        <v/>
      </c>
      <c r="H9" s="9" t="n"/>
      <c r="I9" s="46">
        <f>SUMIFS(tblTires[Suggested Order Cost],tblTires[Active],"Yes")+SUMIFS(tblTires[Suggested Order Qty],tblTires[Active],"Yes")*'Settings'!$B$7</f>
        <v/>
      </c>
      <c r="J9" s="9" t="n"/>
      <c r="K9" s="11">
        <f>COUNTIF(tblTires[Age Status],"Age Review")</f>
        <v/>
      </c>
      <c r="L9" s="12" t="n"/>
    </row>
    <row r="10"/>
    <row r="11">
      <c r="A11" s="13" t="inlineStr">
        <is>
          <t>Inventory by Location</t>
        </is>
      </c>
      <c r="J11" s="13" t="inlineStr">
        <is>
          <t>Stock Status</t>
        </is>
      </c>
    </row>
    <row r="12" ht="34" customHeight="1">
      <c r="A12" s="14" t="inlineStr">
        <is>
          <t>Location</t>
        </is>
      </c>
      <c r="B12" s="14" t="inlineStr">
        <is>
          <t>Active Items</t>
        </is>
      </c>
      <c r="C12" s="14" t="inlineStr">
        <is>
          <t>On Hand</t>
        </is>
      </c>
      <c r="D12" s="14" t="inlineStr">
        <is>
          <t>Available</t>
        </is>
      </c>
      <c r="E12" s="14" t="inlineStr">
        <is>
          <t>Inventory Value</t>
        </is>
      </c>
      <c r="F12" s="14" t="inlineStr">
        <is>
          <t>Reorder-Required Items</t>
        </is>
      </c>
      <c r="G12" s="14" t="inlineStr">
        <is>
          <t>Suggested Units</t>
        </is>
      </c>
      <c r="H12" s="14" t="inlineStr">
        <is>
          <t>Suggested Tire Cost</t>
        </is>
      </c>
      <c r="J12" s="14" t="inlineStr">
        <is>
          <t>Status</t>
        </is>
      </c>
      <c r="K12" s="14" t="inlineStr">
        <is>
          <t>Item Count</t>
        </is>
      </c>
    </row>
    <row r="13">
      <c r="A13" s="15" t="inlineStr">
        <is>
          <t>Dallas Main</t>
        </is>
      </c>
      <c r="B13" s="15">
        <f>COUNTIFS(tblTires[Location],$A13,tblTires[Active],"Yes")</f>
        <v/>
      </c>
      <c r="C13" s="15">
        <f>SUMIFS(tblTires[On Hand Qty],tblTires[Location],$A13,tblTires[Active],"Yes")</f>
        <v/>
      </c>
      <c r="D13" s="15">
        <f>SUMIFS(tblTires[Available Qty],tblTires[Location],$A13,tblTires[Active],"Yes")</f>
        <v/>
      </c>
      <c r="E13" s="47">
        <f>SUMIFS(tblTires[Inventory Value],tblTires[Location],$A13,tblTires[Active],"Yes")</f>
        <v/>
      </c>
      <c r="F13" s="15">
        <f>COUNTIFS(tblTires[Location],$A13,tblTires[Stock Status],"Below Reorder")+COUNTIFS(tblTires[Location],$A13,tblTires[Stock Status],"Out of Stock")</f>
        <v/>
      </c>
      <c r="G13" s="15">
        <f>SUMIFS(tblTires[Suggested Order Qty],tblTires[Location],$A13,tblTires[Active],"Yes")</f>
        <v/>
      </c>
      <c r="H13" s="47">
        <f>SUMIFS(tblTires[Suggested Order Cost],tblTires[Location],$A13,tblTires[Active],"Yes")</f>
        <v/>
      </c>
      <c r="J13" s="17" t="inlineStr">
        <is>
          <t>Out of Stock</t>
        </is>
      </c>
      <c r="K13" s="17">
        <f>COUNTIF(tblTires[Stock Status],J13)</f>
        <v/>
      </c>
    </row>
    <row r="14">
      <c r="A14" s="15" t="inlineStr">
        <is>
          <t>Houston Yard</t>
        </is>
      </c>
      <c r="B14" s="15">
        <f>COUNTIFS(tblTires[Location],$A14,tblTires[Active],"Yes")</f>
        <v/>
      </c>
      <c r="C14" s="15">
        <f>SUMIFS(tblTires[On Hand Qty],tblTires[Location],$A14,tblTires[Active],"Yes")</f>
        <v/>
      </c>
      <c r="D14" s="15">
        <f>SUMIFS(tblTires[Available Qty],tblTires[Location],$A14,tblTires[Active],"Yes")</f>
        <v/>
      </c>
      <c r="E14" s="47">
        <f>SUMIFS(tblTires[Inventory Value],tblTires[Location],$A14,tblTires[Active],"Yes")</f>
        <v/>
      </c>
      <c r="F14" s="15">
        <f>COUNTIFS(tblTires[Location],$A14,tblTires[Stock Status],"Below Reorder")+COUNTIFS(tblTires[Location],$A14,tblTires[Stock Status],"Out of Stock")</f>
        <v/>
      </c>
      <c r="G14" s="15">
        <f>SUMIFS(tblTires[Suggested Order Qty],tblTires[Location],$A14,tblTires[Active],"Yes")</f>
        <v/>
      </c>
      <c r="H14" s="47">
        <f>SUMIFS(tblTires[Suggested Order Cost],tblTires[Location],$A14,tblTires[Active],"Yes")</f>
        <v/>
      </c>
      <c r="J14" s="17" t="inlineStr">
        <is>
          <t>Below Reorder</t>
        </is>
      </c>
      <c r="K14" s="17">
        <f>COUNTIF(tblTires[Stock Status],J14)</f>
        <v/>
      </c>
    </row>
    <row r="15">
      <c r="A15" s="15" t="inlineStr">
        <is>
          <t>Mobile Service</t>
        </is>
      </c>
      <c r="B15" s="15">
        <f>COUNTIFS(tblTires[Location],$A15,tblTires[Active],"Yes")</f>
        <v/>
      </c>
      <c r="C15" s="15">
        <f>SUMIFS(tblTires[On Hand Qty],tblTires[Location],$A15,tblTires[Active],"Yes")</f>
        <v/>
      </c>
      <c r="D15" s="15">
        <f>SUMIFS(tblTires[Available Qty],tblTires[Location],$A15,tblTires[Active],"Yes")</f>
        <v/>
      </c>
      <c r="E15" s="47">
        <f>SUMIFS(tblTires[Inventory Value],tblTires[Location],$A15,tblTires[Active],"Yes")</f>
        <v/>
      </c>
      <c r="F15" s="15">
        <f>COUNTIFS(tblTires[Location],$A15,tblTires[Stock Status],"Below Reorder")+COUNTIFS(tblTires[Location],$A15,tblTires[Stock Status],"Out of Stock")</f>
        <v/>
      </c>
      <c r="G15" s="15">
        <f>SUMIFS(tblTires[Suggested Order Qty],tblTires[Location],$A15,tblTires[Active],"Yes")</f>
        <v/>
      </c>
      <c r="H15" s="47">
        <f>SUMIFS(tblTires[Suggested Order Cost],tblTires[Location],$A15,tblTires[Active],"Yes")</f>
        <v/>
      </c>
      <c r="J15" s="17" t="inlineStr">
        <is>
          <t>Reorder Soon</t>
        </is>
      </c>
      <c r="K15" s="17">
        <f>COUNTIF(tblTires[Stock Status],J15)</f>
        <v/>
      </c>
    </row>
    <row r="16">
      <c r="A16" s="18" t="inlineStr">
        <is>
          <t>Total</t>
        </is>
      </c>
      <c r="B16" s="18">
        <f>SUM(B13:B15)</f>
        <v/>
      </c>
      <c r="C16" s="18">
        <f>SUM(C13:C15)</f>
        <v/>
      </c>
      <c r="D16" s="18">
        <f>SUM(D13:D15)</f>
        <v/>
      </c>
      <c r="E16" s="48">
        <f>SUM(E13:E15)</f>
        <v/>
      </c>
      <c r="F16" s="18">
        <f>SUM(F13:F15)</f>
        <v/>
      </c>
      <c r="G16" s="18">
        <f>SUM(G13:G15)</f>
        <v/>
      </c>
      <c r="H16" s="48">
        <f>SUM(H13:H15)</f>
        <v/>
      </c>
      <c r="J16" s="17" t="inlineStr">
        <is>
          <t>OK</t>
        </is>
      </c>
      <c r="K16" s="17">
        <f>COUNTIF(tblTires[Stock Status],J16)</f>
        <v/>
      </c>
    </row>
    <row r="17">
      <c r="D17">
        <f>""</f>
        <v/>
      </c>
      <c r="E17">
        <f>""</f>
        <v/>
      </c>
      <c r="G17">
        <f>""</f>
        <v/>
      </c>
      <c r="H17">
        <f>""</f>
        <v/>
      </c>
      <c r="J17" s="17" t="inlineStr">
        <is>
          <t>Negative Stock</t>
        </is>
      </c>
      <c r="K17" s="17">
        <f>COUNTIF(tblTires[Stock Status],J17)</f>
        <v/>
      </c>
    </row>
    <row r="18">
      <c r="D18">
        <f>""</f>
        <v/>
      </c>
      <c r="E18">
        <f>""</f>
        <v/>
      </c>
      <c r="G18">
        <f>""</f>
        <v/>
      </c>
      <c r="H18">
        <f>""</f>
        <v/>
      </c>
      <c r="J18" s="20" t="inlineStr">
        <is>
          <t>Total</t>
        </is>
      </c>
      <c r="K18" s="20">
        <f>SUM(K13:K17)</f>
        <v/>
      </c>
    </row>
    <row r="19">
      <c r="D19">
        <f>""</f>
        <v/>
      </c>
      <c r="E19">
        <f>""</f>
        <v/>
      </c>
      <c r="G19">
        <f>""</f>
        <v/>
      </c>
      <c r="H19">
        <f>""</f>
        <v/>
      </c>
      <c r="K19">
        <f>""</f>
        <v/>
      </c>
    </row>
    <row r="20">
      <c r="D20">
        <f>""</f>
        <v/>
      </c>
      <c r="E20">
        <f>""</f>
        <v/>
      </c>
      <c r="G20">
        <f>""</f>
        <v/>
      </c>
      <c r="H20">
        <f>""</f>
        <v/>
      </c>
      <c r="K20">
        <f>""</f>
        <v/>
      </c>
    </row>
    <row r="21">
      <c r="D21">
        <f>""</f>
        <v/>
      </c>
      <c r="E21">
        <f>""</f>
        <v/>
      </c>
      <c r="G21">
        <f>""</f>
        <v/>
      </c>
      <c r="H21">
        <f>""</f>
        <v/>
      </c>
      <c r="K21">
        <f>""</f>
        <v/>
      </c>
    </row>
    <row r="22">
      <c r="D22">
        <f>""</f>
        <v/>
      </c>
      <c r="E22">
        <f>""</f>
        <v/>
      </c>
      <c r="G22">
        <f>""</f>
        <v/>
      </c>
      <c r="H22">
        <f>""</f>
        <v/>
      </c>
      <c r="K22">
        <f>""</f>
        <v/>
      </c>
    </row>
    <row r="23">
      <c r="D23">
        <f>""</f>
        <v/>
      </c>
      <c r="E23">
        <f>""</f>
        <v/>
      </c>
      <c r="G23">
        <f>""</f>
        <v/>
      </c>
      <c r="H23">
        <f>""</f>
        <v/>
      </c>
      <c r="K23">
        <f>""</f>
        <v/>
      </c>
    </row>
    <row r="24">
      <c r="D24">
        <f>""</f>
        <v/>
      </c>
      <c r="E24">
        <f>""</f>
        <v/>
      </c>
      <c r="G24">
        <f>""</f>
        <v/>
      </c>
      <c r="H24">
        <f>""</f>
        <v/>
      </c>
      <c r="K24">
        <f>""</f>
        <v/>
      </c>
    </row>
    <row r="25">
      <c r="D25">
        <f>""</f>
        <v/>
      </c>
      <c r="E25">
        <f>""</f>
        <v/>
      </c>
      <c r="G25">
        <f>""</f>
        <v/>
      </c>
      <c r="H25">
        <f>""</f>
        <v/>
      </c>
      <c r="K25">
        <f>""</f>
        <v/>
      </c>
    </row>
    <row r="26">
      <c r="D26">
        <f>""</f>
        <v/>
      </c>
      <c r="E26">
        <f>""</f>
        <v/>
      </c>
      <c r="G26">
        <f>""</f>
        <v/>
      </c>
      <c r="H26">
        <f>""</f>
        <v/>
      </c>
      <c r="K26">
        <f>""</f>
        <v/>
      </c>
    </row>
    <row r="27">
      <c r="D27">
        <f>""</f>
        <v/>
      </c>
      <c r="E27">
        <f>""</f>
        <v/>
      </c>
      <c r="G27">
        <f>""</f>
        <v/>
      </c>
      <c r="H27">
        <f>""</f>
        <v/>
      </c>
      <c r="K27">
        <f>""</f>
        <v/>
      </c>
    </row>
    <row r="28">
      <c r="D28">
        <f>""</f>
        <v/>
      </c>
      <c r="E28">
        <f>""</f>
        <v/>
      </c>
      <c r="G28">
        <f>""</f>
        <v/>
      </c>
      <c r="H28">
        <f>""</f>
        <v/>
      </c>
      <c r="K28">
        <f>""</f>
        <v/>
      </c>
    </row>
    <row r="29">
      <c r="D29">
        <f>""</f>
        <v/>
      </c>
      <c r="E29">
        <f>""</f>
        <v/>
      </c>
      <c r="G29">
        <f>""</f>
        <v/>
      </c>
      <c r="H29">
        <f>""</f>
        <v/>
      </c>
      <c r="K29">
        <f>""</f>
        <v/>
      </c>
    </row>
    <row r="30">
      <c r="D30">
        <f>""</f>
        <v/>
      </c>
      <c r="E30">
        <f>""</f>
        <v/>
      </c>
      <c r="G30">
        <f>""</f>
        <v/>
      </c>
      <c r="H30">
        <f>""</f>
        <v/>
      </c>
      <c r="K30">
        <f>""</f>
        <v/>
      </c>
    </row>
    <row r="31">
      <c r="D31">
        <f>""</f>
        <v/>
      </c>
      <c r="E31">
        <f>""</f>
        <v/>
      </c>
      <c r="G31">
        <f>""</f>
        <v/>
      </c>
      <c r="H31">
        <f>""</f>
        <v/>
      </c>
      <c r="K31">
        <f>""</f>
        <v/>
      </c>
    </row>
    <row r="32">
      <c r="D32">
        <f>""</f>
        <v/>
      </c>
      <c r="E32">
        <f>""</f>
        <v/>
      </c>
      <c r="G32">
        <f>""</f>
        <v/>
      </c>
      <c r="H32">
        <f>""</f>
        <v/>
      </c>
      <c r="K32">
        <f>""</f>
        <v/>
      </c>
    </row>
    <row r="33">
      <c r="A33" s="13" t="inlineStr">
        <is>
          <t>Inventory and Transaction Checks</t>
        </is>
      </c>
      <c r="D33">
        <f>""</f>
        <v/>
      </c>
      <c r="E33" s="13" t="inlineStr">
        <is>
          <t>Supporting Totals</t>
        </is>
      </c>
      <c r="G33">
        <f>""</f>
        <v/>
      </c>
      <c r="H33">
        <f>""</f>
        <v/>
      </c>
      <c r="K33">
        <f>""</f>
        <v/>
      </c>
    </row>
    <row r="34" ht="34" customHeight="1">
      <c r="A34" s="14" t="inlineStr">
        <is>
          <t>Check</t>
        </is>
      </c>
      <c r="B34" s="14" t="inlineStr">
        <is>
          <t>Count / Result</t>
        </is>
      </c>
      <c r="C34" s="14" t="inlineStr">
        <is>
          <t>Status</t>
        </is>
      </c>
      <c r="D34">
        <f>""</f>
        <v/>
      </c>
      <c r="E34" s="17" t="inlineStr">
        <is>
          <t>Opening Quantity Total</t>
        </is>
      </c>
      <c r="F34" s="21">
        <f>SUMIFS(tblTires[Opening Qty],tblTires[Active],"Yes")</f>
        <v/>
      </c>
      <c r="G34">
        <f>""</f>
        <v/>
      </c>
      <c r="H34">
        <f>""</f>
        <v/>
      </c>
      <c r="K34">
        <f>""</f>
        <v/>
      </c>
    </row>
    <row r="35">
      <c r="A35" s="22" t="inlineStr">
        <is>
          <t>Negative Stock</t>
        </is>
      </c>
      <c r="B35" s="15">
        <f>COUNTIF(tblTires[Stock Status],"Negative Stock")</f>
        <v/>
      </c>
      <c r="C35" s="15">
        <f>IF(B35=0,"OK","Review")</f>
        <v/>
      </c>
      <c r="D35">
        <f>""</f>
        <v/>
      </c>
      <c r="E35" s="17" t="inlineStr">
        <is>
          <t>Reserved Quantity</t>
        </is>
      </c>
      <c r="F35" s="21">
        <f>SUMIFS(tblTires[Reserved Qty],tblTires[Active],"Yes")</f>
        <v/>
      </c>
      <c r="G35">
        <f>""</f>
        <v/>
      </c>
      <c r="H35">
        <f>""</f>
        <v/>
      </c>
      <c r="K35">
        <f>""</f>
        <v/>
      </c>
    </row>
    <row r="36">
      <c r="A36" s="22" t="inlineStr">
        <is>
          <t>Missing DOT Date for Stocked Items</t>
        </is>
      </c>
      <c r="B36" s="15">
        <f>COUNTIF(tblTires[Age Status],"Missing DOT Date")</f>
        <v/>
      </c>
      <c r="C36" s="15">
        <f>IF(B36=0,"OK","Review")</f>
        <v/>
      </c>
      <c r="D36">
        <f>""</f>
        <v/>
      </c>
      <c r="E36" s="17" t="inlineStr">
        <is>
          <t>Reorder Soon Items</t>
        </is>
      </c>
      <c r="F36" s="21">
        <f>COUNTIF(tblTires[Stock Status],"Reorder Soon")</f>
        <v/>
      </c>
      <c r="G36">
        <f>""</f>
        <v/>
      </c>
      <c r="H36">
        <f>""</f>
        <v/>
      </c>
      <c r="K36">
        <f>""</f>
        <v/>
      </c>
    </row>
    <row r="37">
      <c r="A37" s="22" t="inlineStr">
        <is>
          <t>Active Items with Zero or Blank Unit Cost</t>
        </is>
      </c>
      <c r="B37" s="15">
        <f>COUNTIFS(tblTires[Active],"Yes",tblTires[Unit Cost],"&lt;=0")</f>
        <v/>
      </c>
      <c r="C37" s="15">
        <f>IF(B37=0,"OK","Review")</f>
        <v/>
      </c>
      <c r="D37">
        <f>""</f>
        <v/>
      </c>
      <c r="E37">
        <f>""</f>
        <v/>
      </c>
      <c r="F37">
        <f>""</f>
        <v/>
      </c>
      <c r="G37">
        <f>""</f>
        <v/>
      </c>
      <c r="H37">
        <f>""</f>
        <v/>
      </c>
      <c r="K37">
        <f>""</f>
        <v/>
      </c>
    </row>
    <row r="38">
      <c r="A38" s="22" t="inlineStr">
        <is>
          <t>Transactions with Invalid Item ID</t>
        </is>
      </c>
      <c r="B38" s="15">
        <f>COUNTIF(tblTransactions[Tire Size],"Item ID not found")</f>
        <v/>
      </c>
      <c r="C38" s="15">
        <f>IF(B38=0,"OK","Review")</f>
        <v/>
      </c>
      <c r="D38">
        <f>""</f>
        <v/>
      </c>
      <c r="E38">
        <f>""</f>
        <v/>
      </c>
      <c r="F38">
        <f>""</f>
        <v/>
      </c>
      <c r="G38">
        <f>""</f>
        <v/>
      </c>
      <c r="H38">
        <f>""</f>
        <v/>
      </c>
      <c r="K38">
        <f>""</f>
        <v/>
      </c>
    </row>
    <row r="39">
      <c r="A39" s="22" t="inlineStr">
        <is>
          <t>Transactions Outside Report Window</t>
        </is>
      </c>
      <c r="B39" s="15">
        <f>COUNTIF(tblTransactions[Date Status],"&lt;&gt;OK")</f>
        <v/>
      </c>
      <c r="C39" s="15">
        <f>IF(B39=0,"OK","Review")</f>
        <v/>
      </c>
      <c r="D39">
        <f>""</f>
        <v/>
      </c>
      <c r="E39">
        <f>""</f>
        <v/>
      </c>
      <c r="F39">
        <f>""</f>
        <v/>
      </c>
      <c r="G39">
        <f>""</f>
        <v/>
      </c>
      <c r="H39">
        <f>""</f>
        <v/>
      </c>
      <c r="K39">
        <f>""</f>
        <v/>
      </c>
    </row>
    <row r="40">
      <c r="A40" s="22" t="inlineStr">
        <is>
          <t>Duplicate Inventory Item ID Rows</t>
        </is>
      </c>
      <c r="B40" s="15">
        <f>IFERROR(SUMPRODUCT(--(tblTires[Inventory Item ID]&lt;&gt;""),--(COUNTIF(tblTires[Inventory Item ID],tblTires[Inventory Item ID])&gt;1)),0)</f>
        <v/>
      </c>
      <c r="C40" s="15">
        <f>IF(B40=0,"OK","Review")</f>
        <v/>
      </c>
      <c r="D40">
        <f>""</f>
        <v/>
      </c>
      <c r="E40">
        <f>""</f>
        <v/>
      </c>
      <c r="F40">
        <f>""</f>
        <v/>
      </c>
      <c r="G40">
        <f>""</f>
        <v/>
      </c>
      <c r="H40">
        <f>""</f>
        <v/>
      </c>
      <c r="K40">
        <f>""</f>
        <v/>
      </c>
    </row>
    <row r="41">
      <c r="A41" s="22" t="inlineStr">
        <is>
          <t>Date Setup</t>
        </is>
      </c>
      <c r="B41" s="15">
        <f>IF('Settings'!$B$3&gt;'Settings'!$B$4,"OK","Check Dates")</f>
        <v/>
      </c>
      <c r="C41" s="15">
        <f>B41</f>
        <v/>
      </c>
      <c r="D41">
        <f>""</f>
        <v/>
      </c>
      <c r="E41">
        <f>""</f>
        <v/>
      </c>
      <c r="F41">
        <f>""</f>
        <v/>
      </c>
      <c r="G41">
        <f>""</f>
        <v/>
      </c>
      <c r="H41">
        <f>""</f>
        <v/>
      </c>
      <c r="K41">
        <f>""</f>
        <v/>
      </c>
    </row>
    <row r="42">
      <c r="B42">
        <f>""</f>
        <v/>
      </c>
      <c r="C42">
        <f>""</f>
        <v/>
      </c>
      <c r="D42">
        <f>""</f>
        <v/>
      </c>
      <c r="E42">
        <f>""</f>
        <v/>
      </c>
      <c r="F42">
        <f>""</f>
        <v/>
      </c>
      <c r="G42">
        <f>""</f>
        <v/>
      </c>
      <c r="H42">
        <f>""</f>
        <v/>
      </c>
      <c r="K42">
        <f>""</f>
        <v/>
      </c>
    </row>
    <row r="43">
      <c r="B43">
        <f>""</f>
        <v/>
      </c>
      <c r="C43">
        <f>""</f>
        <v/>
      </c>
      <c r="D43">
        <f>""</f>
        <v/>
      </c>
      <c r="E43">
        <f>""</f>
        <v/>
      </c>
      <c r="F43">
        <f>""</f>
        <v/>
      </c>
      <c r="G43">
        <f>""</f>
        <v/>
      </c>
      <c r="H43">
        <f>""</f>
        <v/>
      </c>
      <c r="K43">
        <f>""</f>
        <v/>
      </c>
    </row>
    <row r="44" ht="24" customHeight="1">
      <c r="A44" s="23" t="inlineStr">
        <is>
          <t>Opening quantities represent stock at the close of the Opening Balance Date. Only transactions after that date and through the Report As of Date are included. Replenishment totals use current item costs and the freight assumption from Settings; taxes are not included.</t>
        </is>
      </c>
      <c r="B44">
        <f>""</f>
        <v/>
      </c>
      <c r="C44">
        <f>""</f>
        <v/>
      </c>
      <c r="D44">
        <f>""</f>
        <v/>
      </c>
      <c r="E44">
        <f>""</f>
        <v/>
      </c>
      <c r="F44">
        <f>""</f>
        <v/>
      </c>
      <c r="G44">
        <f>""</f>
        <v/>
      </c>
      <c r="H44">
        <f>""</f>
        <v/>
      </c>
      <c r="K44">
        <f>""</f>
        <v/>
      </c>
    </row>
    <row r="45">
      <c r="B45">
        <f>""</f>
        <v/>
      </c>
      <c r="C45">
        <f>""</f>
        <v/>
      </c>
      <c r="D45">
        <f>""</f>
        <v/>
      </c>
      <c r="E45">
        <f>""</f>
        <v/>
      </c>
      <c r="F45">
        <f>""</f>
        <v/>
      </c>
      <c r="G45">
        <f>""</f>
        <v/>
      </c>
      <c r="H45">
        <f>""</f>
        <v/>
      </c>
      <c r="K45">
        <f>""</f>
        <v/>
      </c>
    </row>
    <row r="46">
      <c r="B46">
        <f>""</f>
        <v/>
      </c>
      <c r="C46">
        <f>""</f>
        <v/>
      </c>
      <c r="D46">
        <f>""</f>
        <v/>
      </c>
      <c r="E46">
        <f>""</f>
        <v/>
      </c>
      <c r="F46">
        <f>""</f>
        <v/>
      </c>
      <c r="G46">
        <f>""</f>
        <v/>
      </c>
      <c r="H46">
        <f>""</f>
        <v/>
      </c>
      <c r="K46">
        <f>""</f>
        <v/>
      </c>
    </row>
    <row r="47">
      <c r="B47">
        <f>""</f>
        <v/>
      </c>
      <c r="C47">
        <f>""</f>
        <v/>
      </c>
      <c r="D47">
        <f>""</f>
        <v/>
      </c>
      <c r="E47">
        <f>""</f>
        <v/>
      </c>
      <c r="F47">
        <f>""</f>
        <v/>
      </c>
      <c r="G47">
        <f>""</f>
        <v/>
      </c>
      <c r="H47">
        <f>""</f>
        <v/>
      </c>
      <c r="K47">
        <f>""</f>
        <v/>
      </c>
    </row>
    <row r="48">
      <c r="B48">
        <f>""</f>
        <v/>
      </c>
      <c r="C48">
        <f>""</f>
        <v/>
      </c>
      <c r="D48">
        <f>""</f>
        <v/>
      </c>
      <c r="E48">
        <f>""</f>
        <v/>
      </c>
      <c r="F48">
        <f>""</f>
        <v/>
      </c>
      <c r="G48">
        <f>""</f>
        <v/>
      </c>
      <c r="H48">
        <f>""</f>
        <v/>
      </c>
      <c r="K48">
        <f>""</f>
        <v/>
      </c>
    </row>
    <row r="49">
      <c r="B49">
        <f>""</f>
        <v/>
      </c>
      <c r="C49">
        <f>""</f>
        <v/>
      </c>
      <c r="D49">
        <f>""</f>
        <v/>
      </c>
      <c r="E49">
        <f>""</f>
        <v/>
      </c>
      <c r="F49">
        <f>""</f>
        <v/>
      </c>
      <c r="G49">
        <f>""</f>
        <v/>
      </c>
      <c r="H49">
        <f>""</f>
        <v/>
      </c>
      <c r="K49">
        <f>""</f>
        <v/>
      </c>
    </row>
    <row r="50">
      <c r="B50">
        <f>""</f>
        <v/>
      </c>
      <c r="C50">
        <f>""</f>
        <v/>
      </c>
      <c r="D50">
        <f>""</f>
        <v/>
      </c>
      <c r="E50">
        <f>""</f>
        <v/>
      </c>
      <c r="F50">
        <f>""</f>
        <v/>
      </c>
      <c r="G50">
        <f>""</f>
        <v/>
      </c>
      <c r="H50">
        <f>""</f>
        <v/>
      </c>
      <c r="K50">
        <f>""</f>
        <v/>
      </c>
    </row>
    <row r="51">
      <c r="B51">
        <f>""</f>
        <v/>
      </c>
      <c r="C51">
        <f>""</f>
        <v/>
      </c>
      <c r="D51">
        <f>""</f>
        <v/>
      </c>
      <c r="E51">
        <f>""</f>
        <v/>
      </c>
      <c r="F51">
        <f>""</f>
        <v/>
      </c>
      <c r="G51">
        <f>""</f>
        <v/>
      </c>
      <c r="H51">
        <f>""</f>
        <v/>
      </c>
      <c r="K51">
        <f>""</f>
        <v/>
      </c>
    </row>
    <row r="52">
      <c r="B52">
        <f>""</f>
        <v/>
      </c>
      <c r="C52">
        <f>""</f>
        <v/>
      </c>
      <c r="D52">
        <f>""</f>
        <v/>
      </c>
      <c r="E52">
        <f>""</f>
        <v/>
      </c>
      <c r="F52">
        <f>""</f>
        <v/>
      </c>
      <c r="G52">
        <f>""</f>
        <v/>
      </c>
      <c r="H52">
        <f>""</f>
        <v/>
      </c>
      <c r="K52">
        <f>""</f>
        <v/>
      </c>
    </row>
    <row r="53">
      <c r="B53">
        <f>""</f>
        <v/>
      </c>
      <c r="C53">
        <f>""</f>
        <v/>
      </c>
      <c r="D53">
        <f>""</f>
        <v/>
      </c>
      <c r="E53">
        <f>""</f>
        <v/>
      </c>
      <c r="F53">
        <f>""</f>
        <v/>
      </c>
      <c r="G53">
        <f>""</f>
        <v/>
      </c>
      <c r="H53">
        <f>""</f>
        <v/>
      </c>
      <c r="K53">
        <f>""</f>
        <v/>
      </c>
    </row>
    <row r="54">
      <c r="B54">
        <f>""</f>
        <v/>
      </c>
      <c r="C54">
        <f>""</f>
        <v/>
      </c>
      <c r="D54">
        <f>""</f>
        <v/>
      </c>
      <c r="E54">
        <f>""</f>
        <v/>
      </c>
      <c r="F54">
        <f>""</f>
        <v/>
      </c>
      <c r="G54">
        <f>""</f>
        <v/>
      </c>
      <c r="H54">
        <f>""</f>
        <v/>
      </c>
      <c r="K54">
        <f>""</f>
        <v/>
      </c>
    </row>
    <row r="55">
      <c r="B55">
        <f>""</f>
        <v/>
      </c>
      <c r="C55">
        <f>""</f>
        <v/>
      </c>
      <c r="D55">
        <f>""</f>
        <v/>
      </c>
      <c r="E55">
        <f>""</f>
        <v/>
      </c>
      <c r="F55">
        <f>""</f>
        <v/>
      </c>
      <c r="G55">
        <f>""</f>
        <v/>
      </c>
      <c r="H55">
        <f>""</f>
        <v/>
      </c>
      <c r="K55">
        <f>""</f>
        <v/>
      </c>
    </row>
    <row r="56">
      <c r="B56">
        <f>""</f>
        <v/>
      </c>
      <c r="C56">
        <f>""</f>
        <v/>
      </c>
      <c r="D56">
        <f>""</f>
        <v/>
      </c>
      <c r="E56">
        <f>""</f>
        <v/>
      </c>
      <c r="F56">
        <f>""</f>
        <v/>
      </c>
      <c r="G56">
        <f>""</f>
        <v/>
      </c>
      <c r="H56">
        <f>""</f>
        <v/>
      </c>
      <c r="K56">
        <f>""</f>
        <v/>
      </c>
    </row>
    <row r="57">
      <c r="B57">
        <f>""</f>
        <v/>
      </c>
      <c r="C57">
        <f>""</f>
        <v/>
      </c>
      <c r="D57">
        <f>""</f>
        <v/>
      </c>
      <c r="E57">
        <f>""</f>
        <v/>
      </c>
      <c r="F57">
        <f>""</f>
        <v/>
      </c>
      <c r="G57">
        <f>""</f>
        <v/>
      </c>
      <c r="H57">
        <f>""</f>
        <v/>
      </c>
      <c r="K57">
        <f>""</f>
        <v/>
      </c>
    </row>
    <row r="58">
      <c r="B58">
        <f>""</f>
        <v/>
      </c>
      <c r="C58">
        <f>""</f>
        <v/>
      </c>
      <c r="D58">
        <f>""</f>
        <v/>
      </c>
      <c r="E58">
        <f>""</f>
        <v/>
      </c>
      <c r="F58">
        <f>""</f>
        <v/>
      </c>
      <c r="G58">
        <f>""</f>
        <v/>
      </c>
      <c r="H58">
        <f>""</f>
        <v/>
      </c>
      <c r="K58">
        <f>""</f>
        <v/>
      </c>
    </row>
    <row r="59">
      <c r="B59">
        <f>""</f>
        <v/>
      </c>
      <c r="C59">
        <f>""</f>
        <v/>
      </c>
      <c r="D59">
        <f>""</f>
        <v/>
      </c>
      <c r="E59">
        <f>""</f>
        <v/>
      </c>
      <c r="F59">
        <f>""</f>
        <v/>
      </c>
      <c r="G59">
        <f>""</f>
        <v/>
      </c>
      <c r="H59">
        <f>""</f>
        <v/>
      </c>
      <c r="K59">
        <f>""</f>
        <v/>
      </c>
    </row>
    <row r="60">
      <c r="B60">
        <f>""</f>
        <v/>
      </c>
      <c r="C60">
        <f>""</f>
        <v/>
      </c>
      <c r="D60">
        <f>""</f>
        <v/>
      </c>
      <c r="E60">
        <f>""</f>
        <v/>
      </c>
      <c r="F60">
        <f>""</f>
        <v/>
      </c>
      <c r="G60">
        <f>""</f>
        <v/>
      </c>
      <c r="H60">
        <f>""</f>
        <v/>
      </c>
      <c r="K60">
        <f>""</f>
        <v/>
      </c>
    </row>
    <row r="61">
      <c r="B61">
        <f>""</f>
        <v/>
      </c>
      <c r="C61">
        <f>""</f>
        <v/>
      </c>
      <c r="D61">
        <f>""</f>
        <v/>
      </c>
      <c r="E61">
        <f>""</f>
        <v/>
      </c>
      <c r="F61">
        <f>""</f>
        <v/>
      </c>
      <c r="G61">
        <f>""</f>
        <v/>
      </c>
      <c r="H61">
        <f>""</f>
        <v/>
      </c>
      <c r="K61">
        <f>""</f>
        <v/>
      </c>
    </row>
    <row r="62">
      <c r="B62">
        <f>""</f>
        <v/>
      </c>
      <c r="C62">
        <f>""</f>
        <v/>
      </c>
      <c r="D62">
        <f>""</f>
        <v/>
      </c>
      <c r="E62">
        <f>""</f>
        <v/>
      </c>
      <c r="F62">
        <f>""</f>
        <v/>
      </c>
      <c r="G62">
        <f>""</f>
        <v/>
      </c>
      <c r="H62">
        <f>""</f>
        <v/>
      </c>
      <c r="K62">
        <f>""</f>
        <v/>
      </c>
    </row>
    <row r="63">
      <c r="B63">
        <f>""</f>
        <v/>
      </c>
      <c r="C63">
        <f>""</f>
        <v/>
      </c>
      <c r="D63">
        <f>""</f>
        <v/>
      </c>
      <c r="E63">
        <f>""</f>
        <v/>
      </c>
      <c r="F63">
        <f>""</f>
        <v/>
      </c>
      <c r="G63">
        <f>""</f>
        <v/>
      </c>
      <c r="H63">
        <f>""</f>
        <v/>
      </c>
      <c r="K63">
        <f>""</f>
        <v/>
      </c>
    </row>
    <row r="64">
      <c r="B64">
        <f>""</f>
        <v/>
      </c>
      <c r="C64">
        <f>""</f>
        <v/>
      </c>
      <c r="D64">
        <f>""</f>
        <v/>
      </c>
      <c r="E64">
        <f>""</f>
        <v/>
      </c>
      <c r="F64">
        <f>""</f>
        <v/>
      </c>
      <c r="G64">
        <f>""</f>
        <v/>
      </c>
      <c r="H64">
        <f>""</f>
        <v/>
      </c>
      <c r="K64">
        <f>""</f>
        <v/>
      </c>
    </row>
    <row r="65">
      <c r="B65">
        <f>""</f>
        <v/>
      </c>
      <c r="C65">
        <f>""</f>
        <v/>
      </c>
      <c r="D65">
        <f>""</f>
        <v/>
      </c>
      <c r="E65">
        <f>""</f>
        <v/>
      </c>
      <c r="F65">
        <f>""</f>
        <v/>
      </c>
      <c r="G65">
        <f>""</f>
        <v/>
      </c>
      <c r="H65">
        <f>""</f>
        <v/>
      </c>
      <c r="K65">
        <f>""</f>
        <v/>
      </c>
    </row>
    <row r="66">
      <c r="B66">
        <f>""</f>
        <v/>
      </c>
      <c r="C66">
        <f>""</f>
        <v/>
      </c>
      <c r="D66">
        <f>""</f>
        <v/>
      </c>
      <c r="E66">
        <f>""</f>
        <v/>
      </c>
      <c r="F66">
        <f>""</f>
        <v/>
      </c>
      <c r="G66">
        <f>""</f>
        <v/>
      </c>
      <c r="H66">
        <f>""</f>
        <v/>
      </c>
      <c r="K66">
        <f>""</f>
        <v/>
      </c>
    </row>
    <row r="67">
      <c r="B67">
        <f>""</f>
        <v/>
      </c>
      <c r="C67">
        <f>""</f>
        <v/>
      </c>
      <c r="D67">
        <f>""</f>
        <v/>
      </c>
      <c r="E67">
        <f>""</f>
        <v/>
      </c>
      <c r="F67">
        <f>""</f>
        <v/>
      </c>
      <c r="G67">
        <f>""</f>
        <v/>
      </c>
      <c r="H67">
        <f>""</f>
        <v/>
      </c>
      <c r="K67">
        <f>""</f>
        <v/>
      </c>
    </row>
    <row r="68">
      <c r="B68">
        <f>""</f>
        <v/>
      </c>
      <c r="C68">
        <f>""</f>
        <v/>
      </c>
      <c r="D68">
        <f>""</f>
        <v/>
      </c>
      <c r="E68">
        <f>""</f>
        <v/>
      </c>
      <c r="F68">
        <f>""</f>
        <v/>
      </c>
      <c r="G68">
        <f>""</f>
        <v/>
      </c>
      <c r="H68">
        <f>""</f>
        <v/>
      </c>
      <c r="K68">
        <f>""</f>
        <v/>
      </c>
    </row>
    <row r="69">
      <c r="B69">
        <f>""</f>
        <v/>
      </c>
      <c r="C69">
        <f>""</f>
        <v/>
      </c>
      <c r="D69">
        <f>""</f>
        <v/>
      </c>
      <c r="E69">
        <f>""</f>
        <v/>
      </c>
      <c r="F69">
        <f>""</f>
        <v/>
      </c>
      <c r="G69">
        <f>""</f>
        <v/>
      </c>
      <c r="H69">
        <f>""</f>
        <v/>
      </c>
      <c r="K69">
        <f>""</f>
        <v/>
      </c>
    </row>
    <row r="70">
      <c r="B70">
        <f>""</f>
        <v/>
      </c>
      <c r="C70">
        <f>""</f>
        <v/>
      </c>
      <c r="D70">
        <f>""</f>
        <v/>
      </c>
      <c r="E70">
        <f>""</f>
        <v/>
      </c>
      <c r="F70">
        <f>""</f>
        <v/>
      </c>
      <c r="G70">
        <f>""</f>
        <v/>
      </c>
      <c r="H70">
        <f>""</f>
        <v/>
      </c>
      <c r="K70">
        <f>""</f>
        <v/>
      </c>
    </row>
    <row r="71">
      <c r="B71">
        <f>""</f>
        <v/>
      </c>
      <c r="C71">
        <f>""</f>
        <v/>
      </c>
      <c r="D71">
        <f>""</f>
        <v/>
      </c>
      <c r="E71">
        <f>""</f>
        <v/>
      </c>
      <c r="F71">
        <f>""</f>
        <v/>
      </c>
      <c r="G71">
        <f>""</f>
        <v/>
      </c>
      <c r="H71">
        <f>""</f>
        <v/>
      </c>
      <c r="K71">
        <f>""</f>
        <v/>
      </c>
    </row>
    <row r="72">
      <c r="B72">
        <f>""</f>
        <v/>
      </c>
      <c r="C72">
        <f>""</f>
        <v/>
      </c>
      <c r="D72">
        <f>""</f>
        <v/>
      </c>
      <c r="E72">
        <f>""</f>
        <v/>
      </c>
      <c r="F72">
        <f>""</f>
        <v/>
      </c>
      <c r="G72">
        <f>""</f>
        <v/>
      </c>
      <c r="H72">
        <f>""</f>
        <v/>
      </c>
      <c r="K72">
        <f>""</f>
        <v/>
      </c>
    </row>
    <row r="73">
      <c r="B73">
        <f>""</f>
        <v/>
      </c>
      <c r="C73">
        <f>""</f>
        <v/>
      </c>
      <c r="D73">
        <f>""</f>
        <v/>
      </c>
      <c r="E73">
        <f>""</f>
        <v/>
      </c>
      <c r="F73">
        <f>""</f>
        <v/>
      </c>
      <c r="G73">
        <f>""</f>
        <v/>
      </c>
      <c r="H73">
        <f>""</f>
        <v/>
      </c>
      <c r="K73">
        <f>""</f>
        <v/>
      </c>
    </row>
    <row r="74">
      <c r="B74">
        <f>""</f>
        <v/>
      </c>
      <c r="C74">
        <f>""</f>
        <v/>
      </c>
      <c r="D74">
        <f>""</f>
        <v/>
      </c>
      <c r="E74">
        <f>""</f>
        <v/>
      </c>
      <c r="F74">
        <f>""</f>
        <v/>
      </c>
      <c r="G74">
        <f>""</f>
        <v/>
      </c>
      <c r="H74">
        <f>""</f>
        <v/>
      </c>
      <c r="K74">
        <f>""</f>
        <v/>
      </c>
    </row>
    <row r="75">
      <c r="B75">
        <f>""</f>
        <v/>
      </c>
      <c r="C75">
        <f>""</f>
        <v/>
      </c>
      <c r="D75">
        <f>""</f>
        <v/>
      </c>
      <c r="E75">
        <f>""</f>
        <v/>
      </c>
      <c r="F75">
        <f>""</f>
        <v/>
      </c>
      <c r="G75">
        <f>""</f>
        <v/>
      </c>
      <c r="H75">
        <f>""</f>
        <v/>
      </c>
      <c r="K75">
        <f>""</f>
        <v/>
      </c>
    </row>
    <row r="76">
      <c r="B76">
        <f>""</f>
        <v/>
      </c>
      <c r="C76">
        <f>""</f>
        <v/>
      </c>
      <c r="D76">
        <f>""</f>
        <v/>
      </c>
      <c r="E76">
        <f>""</f>
        <v/>
      </c>
      <c r="F76">
        <f>""</f>
        <v/>
      </c>
      <c r="G76">
        <f>""</f>
        <v/>
      </c>
      <c r="H76">
        <f>""</f>
        <v/>
      </c>
      <c r="K76">
        <f>""</f>
        <v/>
      </c>
    </row>
    <row r="77">
      <c r="B77">
        <f>""</f>
        <v/>
      </c>
      <c r="C77">
        <f>""</f>
        <v/>
      </c>
      <c r="D77">
        <f>""</f>
        <v/>
      </c>
      <c r="E77">
        <f>""</f>
        <v/>
      </c>
      <c r="F77">
        <f>""</f>
        <v/>
      </c>
      <c r="G77">
        <f>""</f>
        <v/>
      </c>
      <c r="H77">
        <f>""</f>
        <v/>
      </c>
      <c r="K77">
        <f>""</f>
        <v/>
      </c>
    </row>
    <row r="78">
      <c r="B78">
        <f>""</f>
        <v/>
      </c>
      <c r="C78">
        <f>""</f>
        <v/>
      </c>
      <c r="D78">
        <f>""</f>
        <v/>
      </c>
      <c r="E78">
        <f>""</f>
        <v/>
      </c>
      <c r="F78">
        <f>""</f>
        <v/>
      </c>
      <c r="G78">
        <f>""</f>
        <v/>
      </c>
      <c r="H78">
        <f>""</f>
        <v/>
      </c>
      <c r="K78">
        <f>""</f>
        <v/>
      </c>
    </row>
    <row r="79">
      <c r="B79">
        <f>""</f>
        <v/>
      </c>
      <c r="C79">
        <f>""</f>
        <v/>
      </c>
      <c r="D79">
        <f>""</f>
        <v/>
      </c>
      <c r="E79">
        <f>""</f>
        <v/>
      </c>
      <c r="F79">
        <f>""</f>
        <v/>
      </c>
      <c r="G79">
        <f>""</f>
        <v/>
      </c>
      <c r="H79">
        <f>""</f>
        <v/>
      </c>
      <c r="K79">
        <f>""</f>
        <v/>
      </c>
    </row>
    <row r="80">
      <c r="B80">
        <f>""</f>
        <v/>
      </c>
      <c r="C80">
        <f>""</f>
        <v/>
      </c>
      <c r="D80">
        <f>""</f>
        <v/>
      </c>
      <c r="E80">
        <f>""</f>
        <v/>
      </c>
      <c r="F80">
        <f>""</f>
        <v/>
      </c>
      <c r="G80">
        <f>""</f>
        <v/>
      </c>
      <c r="H80">
        <f>""</f>
        <v/>
      </c>
      <c r="K80">
        <f>""</f>
        <v/>
      </c>
    </row>
    <row r="81">
      <c r="B81">
        <f>""</f>
        <v/>
      </c>
      <c r="C81">
        <f>""</f>
        <v/>
      </c>
      <c r="D81">
        <f>""</f>
        <v/>
      </c>
      <c r="E81">
        <f>""</f>
        <v/>
      </c>
      <c r="F81">
        <f>""</f>
        <v/>
      </c>
      <c r="G81">
        <f>""</f>
        <v/>
      </c>
      <c r="H81">
        <f>""</f>
        <v/>
      </c>
      <c r="K81">
        <f>""</f>
        <v/>
      </c>
    </row>
    <row r="82">
      <c r="B82">
        <f>""</f>
        <v/>
      </c>
      <c r="C82">
        <f>""</f>
        <v/>
      </c>
      <c r="D82">
        <f>""</f>
        <v/>
      </c>
      <c r="E82">
        <f>""</f>
        <v/>
      </c>
      <c r="F82">
        <f>""</f>
        <v/>
      </c>
      <c r="G82">
        <f>""</f>
        <v/>
      </c>
      <c r="H82">
        <f>""</f>
        <v/>
      </c>
      <c r="K82">
        <f>""</f>
        <v/>
      </c>
    </row>
    <row r="83">
      <c r="B83">
        <f>""</f>
        <v/>
      </c>
      <c r="C83">
        <f>""</f>
        <v/>
      </c>
      <c r="D83">
        <f>""</f>
        <v/>
      </c>
      <c r="E83">
        <f>""</f>
        <v/>
      </c>
      <c r="F83">
        <f>""</f>
        <v/>
      </c>
      <c r="G83">
        <f>""</f>
        <v/>
      </c>
      <c r="H83">
        <f>""</f>
        <v/>
      </c>
      <c r="K83">
        <f>""</f>
        <v/>
      </c>
    </row>
    <row r="84">
      <c r="B84">
        <f>""</f>
        <v/>
      </c>
      <c r="C84">
        <f>""</f>
        <v/>
      </c>
      <c r="D84">
        <f>""</f>
        <v/>
      </c>
      <c r="E84">
        <f>""</f>
        <v/>
      </c>
      <c r="F84">
        <f>""</f>
        <v/>
      </c>
      <c r="G84">
        <f>""</f>
        <v/>
      </c>
      <c r="H84">
        <f>""</f>
        <v/>
      </c>
      <c r="K84">
        <f>""</f>
        <v/>
      </c>
    </row>
    <row r="85">
      <c r="B85">
        <f>""</f>
        <v/>
      </c>
      <c r="C85">
        <f>""</f>
        <v/>
      </c>
      <c r="D85">
        <f>""</f>
        <v/>
      </c>
      <c r="E85">
        <f>""</f>
        <v/>
      </c>
      <c r="F85">
        <f>""</f>
        <v/>
      </c>
      <c r="G85">
        <f>""</f>
        <v/>
      </c>
      <c r="H85">
        <f>""</f>
        <v/>
      </c>
      <c r="K85">
        <f>""</f>
        <v/>
      </c>
    </row>
    <row r="86">
      <c r="B86">
        <f>""</f>
        <v/>
      </c>
      <c r="C86">
        <f>""</f>
        <v/>
      </c>
      <c r="D86">
        <f>""</f>
        <v/>
      </c>
      <c r="E86">
        <f>""</f>
        <v/>
      </c>
      <c r="F86">
        <f>""</f>
        <v/>
      </c>
      <c r="G86">
        <f>""</f>
        <v/>
      </c>
      <c r="H86">
        <f>""</f>
        <v/>
      </c>
      <c r="K86">
        <f>""</f>
        <v/>
      </c>
    </row>
    <row r="87">
      <c r="B87">
        <f>""</f>
        <v/>
      </c>
      <c r="C87">
        <f>""</f>
        <v/>
      </c>
      <c r="D87">
        <f>""</f>
        <v/>
      </c>
      <c r="E87">
        <f>""</f>
        <v/>
      </c>
      <c r="F87">
        <f>""</f>
        <v/>
      </c>
      <c r="G87">
        <f>""</f>
        <v/>
      </c>
      <c r="H87">
        <f>""</f>
        <v/>
      </c>
      <c r="K87">
        <f>""</f>
        <v/>
      </c>
    </row>
    <row r="88">
      <c r="B88">
        <f>""</f>
        <v/>
      </c>
      <c r="C88">
        <f>""</f>
        <v/>
      </c>
      <c r="D88">
        <f>""</f>
        <v/>
      </c>
      <c r="E88">
        <f>""</f>
        <v/>
      </c>
      <c r="F88">
        <f>""</f>
        <v/>
      </c>
      <c r="G88">
        <f>""</f>
        <v/>
      </c>
      <c r="H88">
        <f>""</f>
        <v/>
      </c>
      <c r="K88">
        <f>""</f>
        <v/>
      </c>
    </row>
    <row r="89">
      <c r="B89">
        <f>""</f>
        <v/>
      </c>
      <c r="C89">
        <f>""</f>
        <v/>
      </c>
      <c r="D89">
        <f>""</f>
        <v/>
      </c>
      <c r="E89">
        <f>""</f>
        <v/>
      </c>
      <c r="F89">
        <f>""</f>
        <v/>
      </c>
      <c r="G89">
        <f>""</f>
        <v/>
      </c>
      <c r="H89">
        <f>""</f>
        <v/>
      </c>
      <c r="K89">
        <f>""</f>
        <v/>
      </c>
    </row>
    <row r="90">
      <c r="B90">
        <f>""</f>
        <v/>
      </c>
      <c r="C90">
        <f>""</f>
        <v/>
      </c>
      <c r="D90">
        <f>""</f>
        <v/>
      </c>
      <c r="E90">
        <f>""</f>
        <v/>
      </c>
      <c r="F90">
        <f>""</f>
        <v/>
      </c>
      <c r="G90">
        <f>""</f>
        <v/>
      </c>
      <c r="H90">
        <f>""</f>
        <v/>
      </c>
      <c r="K90">
        <f>""</f>
        <v/>
      </c>
    </row>
    <row r="91">
      <c r="B91">
        <f>""</f>
        <v/>
      </c>
      <c r="C91">
        <f>""</f>
        <v/>
      </c>
      <c r="D91">
        <f>""</f>
        <v/>
      </c>
      <c r="E91">
        <f>""</f>
        <v/>
      </c>
      <c r="F91">
        <f>""</f>
        <v/>
      </c>
      <c r="G91">
        <f>""</f>
        <v/>
      </c>
      <c r="H91">
        <f>""</f>
        <v/>
      </c>
      <c r="K91">
        <f>""</f>
        <v/>
      </c>
    </row>
    <row r="92">
      <c r="B92">
        <f>""</f>
        <v/>
      </c>
      <c r="C92">
        <f>""</f>
        <v/>
      </c>
      <c r="D92">
        <f>""</f>
        <v/>
      </c>
      <c r="E92">
        <f>""</f>
        <v/>
      </c>
      <c r="F92">
        <f>""</f>
        <v/>
      </c>
      <c r="G92">
        <f>""</f>
        <v/>
      </c>
      <c r="H92">
        <f>""</f>
        <v/>
      </c>
      <c r="K92">
        <f>""</f>
        <v/>
      </c>
    </row>
    <row r="93">
      <c r="B93">
        <f>""</f>
        <v/>
      </c>
      <c r="C93">
        <f>""</f>
        <v/>
      </c>
      <c r="D93">
        <f>""</f>
        <v/>
      </c>
      <c r="E93">
        <f>""</f>
        <v/>
      </c>
      <c r="F93">
        <f>""</f>
        <v/>
      </c>
      <c r="G93">
        <f>""</f>
        <v/>
      </c>
      <c r="H93">
        <f>""</f>
        <v/>
      </c>
      <c r="K93">
        <f>""</f>
        <v/>
      </c>
    </row>
    <row r="94">
      <c r="B94">
        <f>""</f>
        <v/>
      </c>
      <c r="C94">
        <f>""</f>
        <v/>
      </c>
      <c r="D94">
        <f>""</f>
        <v/>
      </c>
      <c r="E94">
        <f>""</f>
        <v/>
      </c>
      <c r="F94">
        <f>""</f>
        <v/>
      </c>
      <c r="G94">
        <f>""</f>
        <v/>
      </c>
      <c r="H94">
        <f>""</f>
        <v/>
      </c>
      <c r="K94">
        <f>""</f>
        <v/>
      </c>
    </row>
    <row r="95">
      <c r="B95">
        <f>""</f>
        <v/>
      </c>
      <c r="C95">
        <f>""</f>
        <v/>
      </c>
      <c r="D95">
        <f>""</f>
        <v/>
      </c>
      <c r="E95">
        <f>""</f>
        <v/>
      </c>
      <c r="F95">
        <f>""</f>
        <v/>
      </c>
      <c r="G95">
        <f>""</f>
        <v/>
      </c>
      <c r="H95">
        <f>""</f>
        <v/>
      </c>
      <c r="K95">
        <f>""</f>
        <v/>
      </c>
    </row>
    <row r="96">
      <c r="B96">
        <f>""</f>
        <v/>
      </c>
      <c r="C96">
        <f>""</f>
        <v/>
      </c>
      <c r="D96">
        <f>""</f>
        <v/>
      </c>
      <c r="E96">
        <f>""</f>
        <v/>
      </c>
      <c r="F96">
        <f>""</f>
        <v/>
      </c>
      <c r="G96">
        <f>""</f>
        <v/>
      </c>
      <c r="H96">
        <f>""</f>
        <v/>
      </c>
      <c r="K96">
        <f>""</f>
        <v/>
      </c>
    </row>
    <row r="97">
      <c r="B97">
        <f>""</f>
        <v/>
      </c>
      <c r="C97">
        <f>""</f>
        <v/>
      </c>
      <c r="D97">
        <f>""</f>
        <v/>
      </c>
      <c r="E97">
        <f>""</f>
        <v/>
      </c>
      <c r="F97">
        <f>""</f>
        <v/>
      </c>
      <c r="G97">
        <f>""</f>
        <v/>
      </c>
      <c r="H97">
        <f>""</f>
        <v/>
      </c>
      <c r="K97">
        <f>""</f>
        <v/>
      </c>
    </row>
    <row r="98">
      <c r="B98">
        <f>""</f>
        <v/>
      </c>
      <c r="C98">
        <f>""</f>
        <v/>
      </c>
      <c r="D98">
        <f>""</f>
        <v/>
      </c>
      <c r="E98">
        <f>""</f>
        <v/>
      </c>
      <c r="F98">
        <f>""</f>
        <v/>
      </c>
      <c r="G98">
        <f>""</f>
        <v/>
      </c>
      <c r="H98">
        <f>""</f>
        <v/>
      </c>
      <c r="K98">
        <f>""</f>
        <v/>
      </c>
    </row>
    <row r="99">
      <c r="B99">
        <f>""</f>
        <v/>
      </c>
      <c r="C99">
        <f>""</f>
        <v/>
      </c>
      <c r="D99">
        <f>""</f>
        <v/>
      </c>
      <c r="E99">
        <f>""</f>
        <v/>
      </c>
      <c r="F99">
        <f>""</f>
        <v/>
      </c>
      <c r="G99">
        <f>""</f>
        <v/>
      </c>
      <c r="H99">
        <f>""</f>
        <v/>
      </c>
      <c r="K99">
        <f>""</f>
        <v/>
      </c>
    </row>
    <row r="100">
      <c r="B100">
        <f>""</f>
        <v/>
      </c>
      <c r="C100">
        <f>""</f>
        <v/>
      </c>
      <c r="D100">
        <f>""</f>
        <v/>
      </c>
      <c r="E100">
        <f>""</f>
        <v/>
      </c>
      <c r="F100">
        <f>""</f>
        <v/>
      </c>
      <c r="G100">
        <f>""</f>
        <v/>
      </c>
      <c r="H100">
        <f>""</f>
        <v/>
      </c>
      <c r="K100">
        <f>""</f>
        <v/>
      </c>
    </row>
    <row r="101">
      <c r="B101">
        <f>""</f>
        <v/>
      </c>
      <c r="C101">
        <f>""</f>
        <v/>
      </c>
      <c r="D101">
        <f>""</f>
        <v/>
      </c>
      <c r="E101">
        <f>""</f>
        <v/>
      </c>
      <c r="F101">
        <f>""</f>
        <v/>
      </c>
      <c r="G101">
        <f>""</f>
        <v/>
      </c>
      <c r="H101">
        <f>""</f>
        <v/>
      </c>
      <c r="K101">
        <f>""</f>
        <v/>
      </c>
    </row>
  </sheetData>
  <mergeCells count="1">
    <mergeCell ref="A1:N1"/>
  </mergeCells>
  <conditionalFormatting sqref="C35:C41">
    <cfRule type="expression" priority="1" dxfId="0">
      <formula>C35="OK"</formula>
    </cfRule>
    <cfRule type="expression" priority="2" dxfId="1">
      <formula>OR(C35="Review",C35="Check Dates")</formula>
    </cfRule>
  </conditionalFormatting>
  <hyperlinks>
    <hyperlink xmlns:r="http://schemas.openxmlformats.org/officeDocument/2006/relationships" ref="K2" r:id="rId1"/>
    <hyperlink xmlns:r="http://schemas.openxmlformats.org/officeDocument/2006/relationships" ref="L2" r:id="rId2"/>
    <hyperlink xmlns:r="http://schemas.openxmlformats.org/officeDocument/2006/relationships" ref="M2" r:id="rId3"/>
    <hyperlink xmlns:r="http://schemas.openxmlformats.org/officeDocument/2006/relationships" ref="N2" r:id="rId4"/>
  </hyperlinks>
  <pageMargins left="0.25" right="0.25" top="0.5" bottom="0.5" header="0.5" footer="0.5"/>
  <pageSetup orientation="landscape" fitToHeight="0" fitToWidth="1"/>
  <headerFooter>
    <oddHeader/>
    <oddFooter>&amp;LFleet Tire Inventory Workbook&amp;RPage &amp;P</oddFooter>
    <evenHeader/>
    <evenFooter/>
    <firstHeader/>
    <firstFooter/>
  </headerFooter>
  <drawing xmlns:r="http://schemas.openxmlformats.org/officeDocument/2006/relationships" r:id="rId5"/>
</worksheet>
</file>

<file path=xl/worksheets/sheet2.xml><?xml version="1.0" encoding="utf-8"?>
<worksheet xmlns="http://schemas.openxmlformats.org/spreadsheetml/2006/main">
  <sheetPr>
    <tabColor rgb="002A8C82"/>
    <outlinePr summaryBelow="1" summaryRight="1"/>
    <pageSetUpPr fitToPage="1"/>
  </sheetPr>
  <dimension ref="A1:AC507"/>
  <sheetViews>
    <sheetView showGridLines="0" workbookViewId="0">
      <pane xSplit="10" ySplit="5" topLeftCell="K6"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9" customWidth="1" min="2" max="2"/>
    <col width="19" customWidth="1" min="3" max="3"/>
    <col width="15" customWidth="1" min="4" max="4"/>
    <col width="23" customWidth="1" min="5" max="5"/>
    <col width="15" customWidth="1" min="6" max="6"/>
    <col width="20" customWidth="1" min="7" max="7"/>
    <col width="12" customWidth="1" min="8" max="8"/>
    <col width="18" customWidth="1" min="9" max="9"/>
    <col width="10" customWidth="1" min="10" max="10"/>
    <col width="13" customWidth="1" min="11" max="11"/>
    <col width="12" customWidth="1" min="12" max="12"/>
    <col width="14" customWidth="1" min="13" max="13"/>
    <col width="13" customWidth="1" min="14" max="14"/>
    <col width="14" customWidth="1" min="15" max="15"/>
    <col width="13" customWidth="1" min="16" max="16"/>
    <col width="13" customWidth="1" min="17" max="17"/>
    <col width="20" customWidth="1" min="18" max="18"/>
    <col width="10" customWidth="1" min="19" max="19"/>
    <col width="10" customWidth="1" min="20" max="20"/>
    <col width="13" customWidth="1" min="21" max="21"/>
    <col width="14" customWidth="1" min="22" max="22"/>
    <col width="16" customWidth="1" min="23" max="23"/>
    <col width="18" customWidth="1" min="24" max="24"/>
    <col width="18" customWidth="1" min="25" max="25"/>
    <col width="17" customWidth="1" min="26" max="26"/>
    <col width="12" customWidth="1" min="27" max="27"/>
    <col width="18" customWidth="1" min="28" max="28"/>
    <col width="18" customWidth="1" min="29" max="29"/>
  </cols>
  <sheetData>
    <row r="1" ht="26" customHeight="1">
      <c r="A1" s="1" t="inlineStr">
        <is>
          <t>Tire Inventory</t>
        </is>
      </c>
    </row>
    <row r="2">
      <c r="A2" s="24" t="inlineStr">
        <is>
          <t>Enter item details and opening balances in blue cells. Gray cells calculate from Transactions and Settings.</t>
        </is>
      </c>
      <c r="Z2" s="3" t="inlineStr">
        <is>
          <t>Dashboard</t>
        </is>
      </c>
      <c r="AA2" s="3" t="inlineStr">
        <is>
          <t>Tire Inventory</t>
        </is>
      </c>
      <c r="AB2" s="3" t="inlineStr">
        <is>
          <t>Transactions</t>
        </is>
      </c>
      <c r="AC2" s="3" t="inlineStr">
        <is>
          <t>Settings</t>
        </is>
      </c>
    </row>
    <row r="3">
      <c r="A3" s="25" t="inlineStr">
        <is>
          <t>Blue cells = user input</t>
        </is>
      </c>
      <c r="D3" s="26" t="inlineStr">
        <is>
          <t>Gray cells = calculated</t>
        </is>
      </c>
      <c r="G3" s="27" t="inlineStr">
        <is>
          <t>Red or amber cells = review required</t>
        </is>
      </c>
    </row>
    <row r="5" ht="34" customHeight="1">
      <c r="A5" s="14" t="inlineStr">
        <is>
          <t>Active</t>
        </is>
      </c>
      <c r="B5" s="14" t="inlineStr">
        <is>
          <t>Inventory Item ID</t>
        </is>
      </c>
      <c r="C5" s="14" t="inlineStr">
        <is>
          <t>Part No.</t>
        </is>
      </c>
      <c r="D5" s="14" t="inlineStr">
        <is>
          <t>Brand</t>
        </is>
      </c>
      <c r="E5" s="14" t="inlineStr">
        <is>
          <t>Model</t>
        </is>
      </c>
      <c r="F5" s="14" t="inlineStr">
        <is>
          <t>Tire Size</t>
        </is>
      </c>
      <c r="G5" s="14" t="inlineStr">
        <is>
          <t>Application</t>
        </is>
      </c>
      <c r="H5" s="14" t="inlineStr">
        <is>
          <t>Load Range</t>
        </is>
      </c>
      <c r="I5" s="14" t="inlineStr">
        <is>
          <t>Location</t>
        </is>
      </c>
      <c r="J5" s="14" t="inlineStr">
        <is>
          <t>Bin</t>
        </is>
      </c>
      <c r="K5" s="14" t="inlineStr">
        <is>
          <t>Unit Cost</t>
        </is>
      </c>
      <c r="L5" s="14" t="inlineStr">
        <is>
          <t>Opening Qty</t>
        </is>
      </c>
      <c r="M5" s="14" t="inlineStr">
        <is>
          <t>Reorder Point</t>
        </is>
      </c>
      <c r="N5" s="14" t="inlineStr">
        <is>
          <t>Target Stock</t>
        </is>
      </c>
      <c r="O5" s="14" t="inlineStr">
        <is>
          <t>Order Pack Qty</t>
        </is>
      </c>
      <c r="P5" s="14" t="inlineStr">
        <is>
          <t>Reserved Qty</t>
        </is>
      </c>
      <c r="Q5" s="14" t="inlineStr">
        <is>
          <t>Qty on Order</t>
        </is>
      </c>
      <c r="R5" s="14" t="inlineStr">
        <is>
          <t>Oldest DOT Week Start</t>
        </is>
      </c>
      <c r="S5" s="14" t="inlineStr">
        <is>
          <t>Qty In</t>
        </is>
      </c>
      <c r="T5" s="14" t="inlineStr">
        <is>
          <t>Qty Out</t>
        </is>
      </c>
      <c r="U5" s="14" t="inlineStr">
        <is>
          <t>On Hand Qty</t>
        </is>
      </c>
      <c r="V5" s="14" t="inlineStr">
        <is>
          <t>Available Qty</t>
        </is>
      </c>
      <c r="W5" s="14" t="inlineStr">
        <is>
          <t>Inventory Value</t>
        </is>
      </c>
      <c r="X5" s="14" t="inlineStr">
        <is>
          <t>Suggested Order Qty</t>
        </is>
      </c>
      <c r="Y5" s="14" t="inlineStr">
        <is>
          <t>Suggested Order Cost</t>
        </is>
      </c>
      <c r="Z5" s="14" t="inlineStr">
        <is>
          <t>Stock Status</t>
        </is>
      </c>
      <c r="AA5" s="14" t="inlineStr">
        <is>
          <t>Age Months</t>
        </is>
      </c>
      <c r="AB5" s="14" t="inlineStr">
        <is>
          <t>Age Status</t>
        </is>
      </c>
      <c r="AC5" s="14" t="inlineStr">
        <is>
          <t>Last Movement Date</t>
        </is>
      </c>
    </row>
    <row r="6">
      <c r="A6" s="28" t="inlineStr">
        <is>
          <t>Yes</t>
        </is>
      </c>
      <c r="B6" s="28" t="inlineStr">
        <is>
          <t>DAL-295ST-01</t>
        </is>
      </c>
      <c r="C6" s="28" t="inlineStr">
        <is>
          <t>MIC-XLEZ-29575</t>
        </is>
      </c>
      <c r="D6" s="28" t="inlineStr">
        <is>
          <t>Michelin</t>
        </is>
      </c>
      <c r="E6" s="28" t="inlineStr">
        <is>
          <t>X Line Energy Z</t>
        </is>
      </c>
      <c r="F6" s="28" t="inlineStr">
        <is>
          <t>295/75R22.5</t>
        </is>
      </c>
      <c r="G6" s="28" t="inlineStr">
        <is>
          <t>Steer</t>
        </is>
      </c>
      <c r="H6" s="28" t="inlineStr">
        <is>
          <t>G</t>
        </is>
      </c>
      <c r="I6" s="28" t="inlineStr">
        <is>
          <t>Dallas Main</t>
        </is>
      </c>
      <c r="J6" s="28" t="inlineStr">
        <is>
          <t>A-01</t>
        </is>
      </c>
      <c r="K6" s="49" t="n">
        <v>525</v>
      </c>
      <c r="L6" s="30" t="n">
        <v>8</v>
      </c>
      <c r="M6" s="30" t="n">
        <v>4</v>
      </c>
      <c r="N6" s="30" t="n">
        <v>12</v>
      </c>
      <c r="O6" s="30" t="n">
        <v>2</v>
      </c>
      <c r="P6" s="30" t="n">
        <v>1</v>
      </c>
      <c r="Q6" s="30" t="n">
        <v>0</v>
      </c>
      <c r="R6" s="50" t="n">
        <v>45180</v>
      </c>
      <c r="S6" s="32">
        <f>IF([@[Inventory Item ID]]="","",IFERROR(SUMIFS(tblTransactions[Inventory Effect],tblTransactions[Inventory Item ID],[@[Inventory Item ID]],tblTransactions[Inventory Effect],"&gt;0",tblTransactions[Date],"&gt;"&amp;'Settings'!$B$4,tblTransactions[Date],"&lt;="&amp;'Settings'!$B$3),0))</f>
        <v/>
      </c>
      <c r="T6" s="32">
        <f>IF([@[Inventory Item ID]]="","",IFERROR(-SUMIFS(tblTransactions[Inventory Effect],tblTransactions[Inventory Item ID],[@[Inventory Item ID]],tblTransactions[Inventory Effect],"&lt;0",tblTransactions[Date],"&gt;"&amp;'Settings'!$B$4,tblTransactions[Date],"&lt;="&amp;'Settings'!$B$3),0))</f>
        <v/>
      </c>
      <c r="U6" s="32">
        <f>IF([@[Inventory Item ID]]="","",IFERROR([@[Opening Qty]]+[@[Qty In]]-[@[Qty Out]],0))</f>
        <v/>
      </c>
      <c r="V6" s="32">
        <f>IF([@[Inventory Item ID]]="","",IFERROR([@[On Hand Qty]]-[@[Reserved Qty]],0))</f>
        <v/>
      </c>
      <c r="W6" s="47">
        <f>IF([@[Inventory Item ID]]="","",IFERROR([@[On Hand Qty]]*[@[Unit Cost]],0))</f>
        <v/>
      </c>
      <c r="X6" s="32">
        <f>IF([@[Inventory Item ID]]="","",IFERROR(IF(AND([@Active]="Yes",[@[Available Qty]]&lt;=[@[Reorder Point]],[@[Target Stock]]-[@[Available Qty]]-[@[Qty on Order]]&gt;0),CEILING([@[Target Stock]]-[@[Available Qty]]-[@[Qty on Order]],[@[Order Pack Qty]]),0),0))</f>
        <v/>
      </c>
      <c r="Y6" s="47">
        <f>IF([@[Inventory Item ID]]="","",IFERROR([@[Suggested Order Qty]]*[@[Unit Cost]],0))</f>
        <v/>
      </c>
      <c r="Z6" s="15">
        <f>IF([@[Inventory Item ID]]="","",IFERROR(IF([@Active]="No","Inactive",IF([@[On Hand Qty]]&lt;0,"Negative Stock",IF([@[Available Qty]]&lt;=0,"Out of Stock",IF([@[Available Qty]]&lt;=[@[Reorder Point]],"Below Reorder",IF([@[Available Qty]]&lt;=[@[Reorder Point]]*(1+'Settings'!$B$5),"Reorder Soon","OK"))))),"Check Inputs"))</f>
        <v/>
      </c>
      <c r="AA6" s="32">
        <f>IF([@[Inventory Item ID]]="","",IFERROR(IF(OR([@[On Hand Qty]]&lt;=0,[@[Oldest DOT Week Start]]=""),"",DATEDIF([@[Oldest DOT Week Start]],'Settings'!$B$3,"m")),""))</f>
        <v/>
      </c>
      <c r="AB6" s="15">
        <f>IF([@[Inventory Item ID]]="","",IF([@Active]="No","Inactive",IF([@[On Hand Qty]]&lt;=0,"No Stock",IF([@[Oldest DOT Week Start]]="","Missing DOT Date",IF([@[Age Months]]&gt;='Settings'!$B$6,"Age Review","Current")))))</f>
        <v/>
      </c>
      <c r="AC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
      <c r="A7" s="28" t="inlineStr">
        <is>
          <t>Yes</t>
        </is>
      </c>
      <c r="B7" s="28" t="inlineStr">
        <is>
          <t>DAL-295DR-01</t>
        </is>
      </c>
      <c r="C7" s="28" t="inlineStr">
        <is>
          <t>BRI-M726-29575</t>
        </is>
      </c>
      <c r="D7" s="28" t="inlineStr">
        <is>
          <t>Bridgestone</t>
        </is>
      </c>
      <c r="E7" s="28" t="inlineStr">
        <is>
          <t>M726 ELA</t>
        </is>
      </c>
      <c r="F7" s="28" t="inlineStr">
        <is>
          <t>295/75R22.5</t>
        </is>
      </c>
      <c r="G7" s="28" t="inlineStr">
        <is>
          <t>Drive</t>
        </is>
      </c>
      <c r="H7" s="28" t="inlineStr">
        <is>
          <t>G</t>
        </is>
      </c>
      <c r="I7" s="28" t="inlineStr">
        <is>
          <t>Dallas Main</t>
        </is>
      </c>
      <c r="J7" s="28" t="inlineStr">
        <is>
          <t>A-02</t>
        </is>
      </c>
      <c r="K7" s="49" t="n">
        <v>495</v>
      </c>
      <c r="L7" s="30" t="n">
        <v>10</v>
      </c>
      <c r="M7" s="30" t="n">
        <v>6</v>
      </c>
      <c r="N7" s="30" t="n">
        <v>14</v>
      </c>
      <c r="O7" s="30" t="n">
        <v>2</v>
      </c>
      <c r="P7" s="30" t="n">
        <v>1</v>
      </c>
      <c r="Q7" s="30" t="n">
        <v>0</v>
      </c>
      <c r="R7" s="50" t="n">
        <v>45075</v>
      </c>
      <c r="S7" s="32">
        <f>IF([@[Inventory Item ID]]="","",IFERROR(SUMIFS(tblTransactions[Inventory Effect],tblTransactions[Inventory Item ID],[@[Inventory Item ID]],tblTransactions[Inventory Effect],"&gt;0",tblTransactions[Date],"&gt;"&amp;'Settings'!$B$4,tblTransactions[Date],"&lt;="&amp;'Settings'!$B$3),0))</f>
        <v/>
      </c>
      <c r="T7" s="32">
        <f>IF([@[Inventory Item ID]]="","",IFERROR(-SUMIFS(tblTransactions[Inventory Effect],tblTransactions[Inventory Item ID],[@[Inventory Item ID]],tblTransactions[Inventory Effect],"&lt;0",tblTransactions[Date],"&gt;"&amp;'Settings'!$B$4,tblTransactions[Date],"&lt;="&amp;'Settings'!$B$3),0))</f>
        <v/>
      </c>
      <c r="U7" s="32">
        <f>IF([@[Inventory Item ID]]="","",IFERROR([@[Opening Qty]]+[@[Qty In]]-[@[Qty Out]],0))</f>
        <v/>
      </c>
      <c r="V7" s="32">
        <f>IF([@[Inventory Item ID]]="","",IFERROR([@[On Hand Qty]]-[@[Reserved Qty]],0))</f>
        <v/>
      </c>
      <c r="W7" s="47">
        <f>IF([@[Inventory Item ID]]="","",IFERROR([@[On Hand Qty]]*[@[Unit Cost]],0))</f>
        <v/>
      </c>
      <c r="X7" s="32">
        <f>IF([@[Inventory Item ID]]="","",IFERROR(IF(AND([@Active]="Yes",[@[Available Qty]]&lt;=[@[Reorder Point]],[@[Target Stock]]-[@[Available Qty]]-[@[Qty on Order]]&gt;0),CEILING([@[Target Stock]]-[@[Available Qty]]-[@[Qty on Order]],[@[Order Pack Qty]]),0),0))</f>
        <v/>
      </c>
      <c r="Y7" s="47">
        <f>IF([@[Inventory Item ID]]="","",IFERROR([@[Suggested Order Qty]]*[@[Unit Cost]],0))</f>
        <v/>
      </c>
      <c r="Z7" s="15">
        <f>IF([@[Inventory Item ID]]="","",IFERROR(IF([@Active]="No","Inactive",IF([@[On Hand Qty]]&lt;0,"Negative Stock",IF([@[Available Qty]]&lt;=0,"Out of Stock",IF([@[Available Qty]]&lt;=[@[Reorder Point]],"Below Reorder",IF([@[Available Qty]]&lt;=[@[Reorder Point]]*(1+'Settings'!$B$5),"Reorder Soon","OK"))))),"Check Inputs"))</f>
        <v/>
      </c>
      <c r="AA7" s="32">
        <f>IF([@[Inventory Item ID]]="","",IFERROR(IF(OR([@[On Hand Qty]]&lt;=0,[@[Oldest DOT Week Start]]=""),"",DATEDIF([@[Oldest DOT Week Start]],'Settings'!$B$3,"m")),""))</f>
        <v/>
      </c>
      <c r="AB7" s="15">
        <f>IF([@[Inventory Item ID]]="","",IF([@Active]="No","Inactive",IF([@[On Hand Qty]]&lt;=0,"No Stock",IF([@[Oldest DOT Week Start]]="","Missing DOT Date",IF([@[Age Months]]&gt;='Settings'!$B$6,"Age Review","Current")))))</f>
        <v/>
      </c>
      <c r="AC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
      <c r="A8" s="28" t="inlineStr">
        <is>
          <t>Yes</t>
        </is>
      </c>
      <c r="B8" s="28" t="inlineStr">
        <is>
          <t>HOU-295TR-01</t>
        </is>
      </c>
      <c r="C8" s="28" t="inlineStr">
        <is>
          <t>GDY-FMLHT-29575</t>
        </is>
      </c>
      <c r="D8" s="28" t="inlineStr">
        <is>
          <t>Goodyear</t>
        </is>
      </c>
      <c r="E8" s="28" t="inlineStr">
        <is>
          <t>Fuel Max LHT</t>
        </is>
      </c>
      <c r="F8" s="28" t="inlineStr">
        <is>
          <t>295/75R22.5</t>
        </is>
      </c>
      <c r="G8" s="28" t="inlineStr">
        <is>
          <t>Trailer</t>
        </is>
      </c>
      <c r="H8" s="28" t="inlineStr">
        <is>
          <t>G</t>
        </is>
      </c>
      <c r="I8" s="28" t="inlineStr">
        <is>
          <t>Houston Yard</t>
        </is>
      </c>
      <c r="J8" s="28" t="inlineStr">
        <is>
          <t>B-01</t>
        </is>
      </c>
      <c r="K8" s="49" t="n">
        <v>445</v>
      </c>
      <c r="L8" s="30" t="n">
        <v>7</v>
      </c>
      <c r="M8" s="30" t="n">
        <v>4</v>
      </c>
      <c r="N8" s="30" t="n">
        <v>10</v>
      </c>
      <c r="O8" s="30" t="n">
        <v>2</v>
      </c>
      <c r="P8" s="30" t="n">
        <v>0</v>
      </c>
      <c r="Q8" s="30" t="n">
        <v>4</v>
      </c>
      <c r="R8" s="50" t="n">
        <v>45145</v>
      </c>
      <c r="S8" s="32">
        <f>IF([@[Inventory Item ID]]="","",IFERROR(SUMIFS(tblTransactions[Inventory Effect],tblTransactions[Inventory Item ID],[@[Inventory Item ID]],tblTransactions[Inventory Effect],"&gt;0",tblTransactions[Date],"&gt;"&amp;'Settings'!$B$4,tblTransactions[Date],"&lt;="&amp;'Settings'!$B$3),0))</f>
        <v/>
      </c>
      <c r="T8" s="32">
        <f>IF([@[Inventory Item ID]]="","",IFERROR(-SUMIFS(tblTransactions[Inventory Effect],tblTransactions[Inventory Item ID],[@[Inventory Item ID]],tblTransactions[Inventory Effect],"&lt;0",tblTransactions[Date],"&gt;"&amp;'Settings'!$B$4,tblTransactions[Date],"&lt;="&amp;'Settings'!$B$3),0))</f>
        <v/>
      </c>
      <c r="U8" s="32">
        <f>IF([@[Inventory Item ID]]="","",IFERROR([@[Opening Qty]]+[@[Qty In]]-[@[Qty Out]],0))</f>
        <v/>
      </c>
      <c r="V8" s="32">
        <f>IF([@[Inventory Item ID]]="","",IFERROR([@[On Hand Qty]]-[@[Reserved Qty]],0))</f>
        <v/>
      </c>
      <c r="W8" s="47">
        <f>IF([@[Inventory Item ID]]="","",IFERROR([@[On Hand Qty]]*[@[Unit Cost]],0))</f>
        <v/>
      </c>
      <c r="X8" s="32">
        <f>IF([@[Inventory Item ID]]="","",IFERROR(IF(AND([@Active]="Yes",[@[Available Qty]]&lt;=[@[Reorder Point]],[@[Target Stock]]-[@[Available Qty]]-[@[Qty on Order]]&gt;0),CEILING([@[Target Stock]]-[@[Available Qty]]-[@[Qty on Order]],[@[Order Pack Qty]]),0),0))</f>
        <v/>
      </c>
      <c r="Y8" s="47">
        <f>IF([@[Inventory Item ID]]="","",IFERROR([@[Suggested Order Qty]]*[@[Unit Cost]],0))</f>
        <v/>
      </c>
      <c r="Z8" s="15">
        <f>IF([@[Inventory Item ID]]="","",IFERROR(IF([@Active]="No","Inactive",IF([@[On Hand Qty]]&lt;0,"Negative Stock",IF([@[Available Qty]]&lt;=0,"Out of Stock",IF([@[Available Qty]]&lt;=[@[Reorder Point]],"Below Reorder",IF([@[Available Qty]]&lt;=[@[Reorder Point]]*(1+'Settings'!$B$5),"Reorder Soon","OK"))))),"Check Inputs"))</f>
        <v/>
      </c>
      <c r="AA8" s="32">
        <f>IF([@[Inventory Item ID]]="","",IFERROR(IF(OR([@[On Hand Qty]]&lt;=0,[@[Oldest DOT Week Start]]=""),"",DATEDIF([@[Oldest DOT Week Start]],'Settings'!$B$3,"m")),""))</f>
        <v/>
      </c>
      <c r="AB8" s="15">
        <f>IF([@[Inventory Item ID]]="","",IF([@Active]="No","Inactive",IF([@[On Hand Qty]]&lt;=0,"No Stock",IF([@[Oldest DOT Week Start]]="","Missing DOT Date",IF([@[Age Months]]&gt;='Settings'!$B$6,"Age Review","Current")))))</f>
        <v/>
      </c>
      <c r="AC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
      <c r="A9" s="28" t="inlineStr">
        <is>
          <t>Yes</t>
        </is>
      </c>
      <c r="B9" s="28" t="inlineStr">
        <is>
          <t>HOU-11RST-01</t>
        </is>
      </c>
      <c r="C9" s="28" t="inlineStr">
        <is>
          <t>CON-HSR2-11R</t>
        </is>
      </c>
      <c r="D9" s="28" t="inlineStr">
        <is>
          <t>Continental</t>
        </is>
      </c>
      <c r="E9" s="28" t="inlineStr">
        <is>
          <t>HSR2 SA</t>
        </is>
      </c>
      <c r="F9" s="28" t="inlineStr">
        <is>
          <t>11R22.5</t>
        </is>
      </c>
      <c r="G9" s="28" t="inlineStr">
        <is>
          <t>Steer</t>
        </is>
      </c>
      <c r="H9" s="28" t="inlineStr">
        <is>
          <t>H</t>
        </is>
      </c>
      <c r="I9" s="28" t="inlineStr">
        <is>
          <t>Houston Yard</t>
        </is>
      </c>
      <c r="J9" s="28" t="inlineStr">
        <is>
          <t>B-02</t>
        </is>
      </c>
      <c r="K9" s="49" t="n">
        <v>510</v>
      </c>
      <c r="L9" s="30" t="n">
        <v>4</v>
      </c>
      <c r="M9" s="30" t="n">
        <v>3</v>
      </c>
      <c r="N9" s="30" t="n">
        <v>8</v>
      </c>
      <c r="O9" s="30" t="n">
        <v>2</v>
      </c>
      <c r="P9" s="30" t="n">
        <v>0</v>
      </c>
      <c r="Q9" s="30" t="n">
        <v>0</v>
      </c>
      <c r="R9" s="50" t="n">
        <v>45222</v>
      </c>
      <c r="S9" s="32">
        <f>IF([@[Inventory Item ID]]="","",IFERROR(SUMIFS(tblTransactions[Inventory Effect],tblTransactions[Inventory Item ID],[@[Inventory Item ID]],tblTransactions[Inventory Effect],"&gt;0",tblTransactions[Date],"&gt;"&amp;'Settings'!$B$4,tblTransactions[Date],"&lt;="&amp;'Settings'!$B$3),0))</f>
        <v/>
      </c>
      <c r="T9" s="32">
        <f>IF([@[Inventory Item ID]]="","",IFERROR(-SUMIFS(tblTransactions[Inventory Effect],tblTransactions[Inventory Item ID],[@[Inventory Item ID]],tblTransactions[Inventory Effect],"&lt;0",tblTransactions[Date],"&gt;"&amp;'Settings'!$B$4,tblTransactions[Date],"&lt;="&amp;'Settings'!$B$3),0))</f>
        <v/>
      </c>
      <c r="U9" s="32">
        <f>IF([@[Inventory Item ID]]="","",IFERROR([@[Opening Qty]]+[@[Qty In]]-[@[Qty Out]],0))</f>
        <v/>
      </c>
      <c r="V9" s="32">
        <f>IF([@[Inventory Item ID]]="","",IFERROR([@[On Hand Qty]]-[@[Reserved Qty]],0))</f>
        <v/>
      </c>
      <c r="W9" s="47">
        <f>IF([@[Inventory Item ID]]="","",IFERROR([@[On Hand Qty]]*[@[Unit Cost]],0))</f>
        <v/>
      </c>
      <c r="X9" s="32">
        <f>IF([@[Inventory Item ID]]="","",IFERROR(IF(AND([@Active]="Yes",[@[Available Qty]]&lt;=[@[Reorder Point]],[@[Target Stock]]-[@[Available Qty]]-[@[Qty on Order]]&gt;0),CEILING([@[Target Stock]]-[@[Available Qty]]-[@[Qty on Order]],[@[Order Pack Qty]]),0),0))</f>
        <v/>
      </c>
      <c r="Y9" s="47">
        <f>IF([@[Inventory Item ID]]="","",IFERROR([@[Suggested Order Qty]]*[@[Unit Cost]],0))</f>
        <v/>
      </c>
      <c r="Z9" s="15">
        <f>IF([@[Inventory Item ID]]="","",IFERROR(IF([@Active]="No","Inactive",IF([@[On Hand Qty]]&lt;0,"Negative Stock",IF([@[Available Qty]]&lt;=0,"Out of Stock",IF([@[Available Qty]]&lt;=[@[Reorder Point]],"Below Reorder",IF([@[Available Qty]]&lt;=[@[Reorder Point]]*(1+'Settings'!$B$5),"Reorder Soon","OK"))))),"Check Inputs"))</f>
        <v/>
      </c>
      <c r="AA9" s="32">
        <f>IF([@[Inventory Item ID]]="","",IFERROR(IF(OR([@[On Hand Qty]]&lt;=0,[@[Oldest DOT Week Start]]=""),"",DATEDIF([@[Oldest DOT Week Start]],'Settings'!$B$3,"m")),""))</f>
        <v/>
      </c>
      <c r="AB9" s="15">
        <f>IF([@[Inventory Item ID]]="","",IF([@Active]="No","Inactive",IF([@[On Hand Qty]]&lt;=0,"No Stock",IF([@[Oldest DOT Week Start]]="","Missing DOT Date",IF([@[Age Months]]&gt;='Settings'!$B$6,"Age Review","Current")))))</f>
        <v/>
      </c>
      <c r="AC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
      <c r="A10" s="28" t="inlineStr">
        <is>
          <t>Yes</t>
        </is>
      </c>
      <c r="B10" s="28" t="inlineStr">
        <is>
          <t>MOB-11RDR-01</t>
        </is>
      </c>
      <c r="C10" s="28" t="inlineStr">
        <is>
          <t>FIR-FD663-11R</t>
        </is>
      </c>
      <c r="D10" s="28" t="inlineStr">
        <is>
          <t>Firestone</t>
        </is>
      </c>
      <c r="E10" s="28" t="inlineStr">
        <is>
          <t>FD663</t>
        </is>
      </c>
      <c r="F10" s="28" t="inlineStr">
        <is>
          <t>11R22.5</t>
        </is>
      </c>
      <c r="G10" s="28" t="inlineStr">
        <is>
          <t>Drive</t>
        </is>
      </c>
      <c r="H10" s="28" t="inlineStr">
        <is>
          <t>H</t>
        </is>
      </c>
      <c r="I10" s="28" t="inlineStr">
        <is>
          <t>Mobile Service</t>
        </is>
      </c>
      <c r="J10" s="28" t="inlineStr">
        <is>
          <t>C-01</t>
        </is>
      </c>
      <c r="K10" s="49" t="n">
        <v>475</v>
      </c>
      <c r="L10" s="30" t="n">
        <v>6</v>
      </c>
      <c r="M10" s="30" t="n">
        <v>4</v>
      </c>
      <c r="N10" s="30" t="n">
        <v>10</v>
      </c>
      <c r="O10" s="30" t="n">
        <v>2</v>
      </c>
      <c r="P10" s="30" t="n">
        <v>1</v>
      </c>
      <c r="Q10" s="30" t="n">
        <v>0</v>
      </c>
      <c r="R10" s="50" t="n">
        <v>45005</v>
      </c>
      <c r="S10" s="32">
        <f>IF([@[Inventory Item ID]]="","",IFERROR(SUMIFS(tblTransactions[Inventory Effect],tblTransactions[Inventory Item ID],[@[Inventory Item ID]],tblTransactions[Inventory Effect],"&gt;0",tblTransactions[Date],"&gt;"&amp;'Settings'!$B$4,tblTransactions[Date],"&lt;="&amp;'Settings'!$B$3),0))</f>
        <v/>
      </c>
      <c r="T10" s="32">
        <f>IF([@[Inventory Item ID]]="","",IFERROR(-SUMIFS(tblTransactions[Inventory Effect],tblTransactions[Inventory Item ID],[@[Inventory Item ID]],tblTransactions[Inventory Effect],"&lt;0",tblTransactions[Date],"&gt;"&amp;'Settings'!$B$4,tblTransactions[Date],"&lt;="&amp;'Settings'!$B$3),0))</f>
        <v/>
      </c>
      <c r="U10" s="32">
        <f>IF([@[Inventory Item ID]]="","",IFERROR([@[Opening Qty]]+[@[Qty In]]-[@[Qty Out]],0))</f>
        <v/>
      </c>
      <c r="V10" s="32">
        <f>IF([@[Inventory Item ID]]="","",IFERROR([@[On Hand Qty]]-[@[Reserved Qty]],0))</f>
        <v/>
      </c>
      <c r="W10" s="47">
        <f>IF([@[Inventory Item ID]]="","",IFERROR([@[On Hand Qty]]*[@[Unit Cost]],0))</f>
        <v/>
      </c>
      <c r="X10" s="32">
        <f>IF([@[Inventory Item ID]]="","",IFERROR(IF(AND([@Active]="Yes",[@[Available Qty]]&lt;=[@[Reorder Point]],[@[Target Stock]]-[@[Available Qty]]-[@[Qty on Order]]&gt;0),CEILING([@[Target Stock]]-[@[Available Qty]]-[@[Qty on Order]],[@[Order Pack Qty]]),0),0))</f>
        <v/>
      </c>
      <c r="Y10" s="47">
        <f>IF([@[Inventory Item ID]]="","",IFERROR([@[Suggested Order Qty]]*[@[Unit Cost]],0))</f>
        <v/>
      </c>
      <c r="Z10" s="15">
        <f>IF([@[Inventory Item ID]]="","",IFERROR(IF([@Active]="No","Inactive",IF([@[On Hand Qty]]&lt;0,"Negative Stock",IF([@[Available Qty]]&lt;=0,"Out of Stock",IF([@[Available Qty]]&lt;=[@[Reorder Point]],"Below Reorder",IF([@[Available Qty]]&lt;=[@[Reorder Point]]*(1+'Settings'!$B$5),"Reorder Soon","OK"))))),"Check Inputs"))</f>
        <v/>
      </c>
      <c r="AA10" s="32">
        <f>IF([@[Inventory Item ID]]="","",IFERROR(IF(OR([@[On Hand Qty]]&lt;=0,[@[Oldest DOT Week Start]]=""),"",DATEDIF([@[Oldest DOT Week Start]],'Settings'!$B$3,"m")),""))</f>
        <v/>
      </c>
      <c r="AB10" s="15">
        <f>IF([@[Inventory Item ID]]="","",IF([@Active]="No","Inactive",IF([@[On Hand Qty]]&lt;=0,"No Stock",IF([@[Oldest DOT Week Start]]="","Missing DOT Date",IF([@[Age Months]]&gt;='Settings'!$B$6,"Age Review","Current")))))</f>
        <v/>
      </c>
      <c r="AC1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
      <c r="A11" s="28" t="inlineStr">
        <is>
          <t>Yes</t>
        </is>
      </c>
      <c r="B11" s="28" t="inlineStr">
        <is>
          <t>MOB-225MD-01</t>
        </is>
      </c>
      <c r="C11" s="28" t="inlineStr">
        <is>
          <t>YOK-104ZR-225</t>
        </is>
      </c>
      <c r="D11" s="28" t="inlineStr">
        <is>
          <t>Yokohama</t>
        </is>
      </c>
      <c r="E11" s="28" t="inlineStr">
        <is>
          <t>104ZR</t>
        </is>
      </c>
      <c r="F11" s="28" t="inlineStr">
        <is>
          <t>225/70R19.5</t>
        </is>
      </c>
      <c r="G11" s="28" t="inlineStr">
        <is>
          <t>Medium-Duty Truck</t>
        </is>
      </c>
      <c r="H11" s="28" t="inlineStr">
        <is>
          <t>G</t>
        </is>
      </c>
      <c r="I11" s="28" t="inlineStr">
        <is>
          <t>Mobile Service</t>
        </is>
      </c>
      <c r="J11" s="28" t="inlineStr">
        <is>
          <t>C-02</t>
        </is>
      </c>
      <c r="K11" s="49" t="n">
        <v>315</v>
      </c>
      <c r="L11" s="30" t="n">
        <v>5</v>
      </c>
      <c r="M11" s="30" t="n">
        <v>3</v>
      </c>
      <c r="N11" s="30" t="n">
        <v>8</v>
      </c>
      <c r="O11" s="30" t="n">
        <v>2</v>
      </c>
      <c r="P11" s="30" t="n">
        <v>0</v>
      </c>
      <c r="Q11" s="30" t="n">
        <v>2</v>
      </c>
      <c r="R11" s="50" t="n">
        <v>43864</v>
      </c>
      <c r="S11" s="32">
        <f>IF([@[Inventory Item ID]]="","",IFERROR(SUMIFS(tblTransactions[Inventory Effect],tblTransactions[Inventory Item ID],[@[Inventory Item ID]],tblTransactions[Inventory Effect],"&gt;0",tblTransactions[Date],"&gt;"&amp;'Settings'!$B$4,tblTransactions[Date],"&lt;="&amp;'Settings'!$B$3),0))</f>
        <v/>
      </c>
      <c r="T11" s="32">
        <f>IF([@[Inventory Item ID]]="","",IFERROR(-SUMIFS(tblTransactions[Inventory Effect],tblTransactions[Inventory Item ID],[@[Inventory Item ID]],tblTransactions[Inventory Effect],"&lt;0",tblTransactions[Date],"&gt;"&amp;'Settings'!$B$4,tblTransactions[Date],"&lt;="&amp;'Settings'!$B$3),0))</f>
        <v/>
      </c>
      <c r="U11" s="32">
        <f>IF([@[Inventory Item ID]]="","",IFERROR([@[Opening Qty]]+[@[Qty In]]-[@[Qty Out]],0))</f>
        <v/>
      </c>
      <c r="V11" s="32">
        <f>IF([@[Inventory Item ID]]="","",IFERROR([@[On Hand Qty]]-[@[Reserved Qty]],0))</f>
        <v/>
      </c>
      <c r="W11" s="47">
        <f>IF([@[Inventory Item ID]]="","",IFERROR([@[On Hand Qty]]*[@[Unit Cost]],0))</f>
        <v/>
      </c>
      <c r="X11" s="32">
        <f>IF([@[Inventory Item ID]]="","",IFERROR(IF(AND([@Active]="Yes",[@[Available Qty]]&lt;=[@[Reorder Point]],[@[Target Stock]]-[@[Available Qty]]-[@[Qty on Order]]&gt;0),CEILING([@[Target Stock]]-[@[Available Qty]]-[@[Qty on Order]],[@[Order Pack Qty]]),0),0))</f>
        <v/>
      </c>
      <c r="Y11" s="47">
        <f>IF([@[Inventory Item ID]]="","",IFERROR([@[Suggested Order Qty]]*[@[Unit Cost]],0))</f>
        <v/>
      </c>
      <c r="Z11" s="15">
        <f>IF([@[Inventory Item ID]]="","",IFERROR(IF([@Active]="No","Inactive",IF([@[On Hand Qty]]&lt;0,"Negative Stock",IF([@[Available Qty]]&lt;=0,"Out of Stock",IF([@[Available Qty]]&lt;=[@[Reorder Point]],"Below Reorder",IF([@[Available Qty]]&lt;=[@[Reorder Point]]*(1+'Settings'!$B$5),"Reorder Soon","OK"))))),"Check Inputs"))</f>
        <v/>
      </c>
      <c r="AA11" s="32">
        <f>IF([@[Inventory Item ID]]="","",IFERROR(IF(OR([@[On Hand Qty]]&lt;=0,[@[Oldest DOT Week Start]]=""),"",DATEDIF([@[Oldest DOT Week Start]],'Settings'!$B$3,"m")),""))</f>
        <v/>
      </c>
      <c r="AB11" s="15">
        <f>IF([@[Inventory Item ID]]="","",IF([@Active]="No","Inactive",IF([@[On Hand Qty]]&lt;=0,"No Stock",IF([@[Oldest DOT Week Start]]="","Missing DOT Date",IF([@[Age Months]]&gt;='Settings'!$B$6,"Age Review","Current")))))</f>
        <v/>
      </c>
      <c r="AC1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
      <c r="A12" s="28" t="inlineStr">
        <is>
          <t>Yes</t>
        </is>
      </c>
      <c r="B12" s="28" t="inlineStr">
        <is>
          <t>DAL-265LT-01</t>
        </is>
      </c>
      <c r="C12" s="28" t="inlineStr">
        <is>
          <t>MIC-DLTX-265</t>
        </is>
      </c>
      <c r="D12" s="28" t="inlineStr">
        <is>
          <t>Michelin</t>
        </is>
      </c>
      <c r="E12" s="28" t="inlineStr">
        <is>
          <t>Defender LTX M/S</t>
        </is>
      </c>
      <c r="F12" s="28" t="inlineStr">
        <is>
          <t>265/70R17</t>
        </is>
      </c>
      <c r="G12" s="28" t="inlineStr">
        <is>
          <t>Light Truck</t>
        </is>
      </c>
      <c r="H12" s="28" t="inlineStr">
        <is>
          <t>E</t>
        </is>
      </c>
      <c r="I12" s="28" t="inlineStr">
        <is>
          <t>Dallas Main</t>
        </is>
      </c>
      <c r="J12" s="28" t="inlineStr">
        <is>
          <t>A-03</t>
        </is>
      </c>
      <c r="K12" s="49" t="n">
        <v>235</v>
      </c>
      <c r="L12" s="30" t="n">
        <v>6</v>
      </c>
      <c r="M12" s="30" t="n">
        <v>2</v>
      </c>
      <c r="N12" s="30" t="n">
        <v>8</v>
      </c>
      <c r="O12" s="30" t="n">
        <v>1</v>
      </c>
      <c r="P12" s="30" t="n">
        <v>1</v>
      </c>
      <c r="Q12" s="30" t="n">
        <v>0</v>
      </c>
      <c r="R12" s="50" t="n">
        <v>45173</v>
      </c>
      <c r="S12" s="32">
        <f>IF([@[Inventory Item ID]]="","",IFERROR(SUMIFS(tblTransactions[Inventory Effect],tblTransactions[Inventory Item ID],[@[Inventory Item ID]],tblTransactions[Inventory Effect],"&gt;0",tblTransactions[Date],"&gt;"&amp;'Settings'!$B$4,tblTransactions[Date],"&lt;="&amp;'Settings'!$B$3),0))</f>
        <v/>
      </c>
      <c r="T12" s="32">
        <f>IF([@[Inventory Item ID]]="","",IFERROR(-SUMIFS(tblTransactions[Inventory Effect],tblTransactions[Inventory Item ID],[@[Inventory Item ID]],tblTransactions[Inventory Effect],"&lt;0",tblTransactions[Date],"&gt;"&amp;'Settings'!$B$4,tblTransactions[Date],"&lt;="&amp;'Settings'!$B$3),0))</f>
        <v/>
      </c>
      <c r="U12" s="32">
        <f>IF([@[Inventory Item ID]]="","",IFERROR([@[Opening Qty]]+[@[Qty In]]-[@[Qty Out]],0))</f>
        <v/>
      </c>
      <c r="V12" s="32">
        <f>IF([@[Inventory Item ID]]="","",IFERROR([@[On Hand Qty]]-[@[Reserved Qty]],0))</f>
        <v/>
      </c>
      <c r="W12" s="47">
        <f>IF([@[Inventory Item ID]]="","",IFERROR([@[On Hand Qty]]*[@[Unit Cost]],0))</f>
        <v/>
      </c>
      <c r="X12" s="32">
        <f>IF([@[Inventory Item ID]]="","",IFERROR(IF(AND([@Active]="Yes",[@[Available Qty]]&lt;=[@[Reorder Point]],[@[Target Stock]]-[@[Available Qty]]-[@[Qty on Order]]&gt;0),CEILING([@[Target Stock]]-[@[Available Qty]]-[@[Qty on Order]],[@[Order Pack Qty]]),0),0))</f>
        <v/>
      </c>
      <c r="Y12" s="47">
        <f>IF([@[Inventory Item ID]]="","",IFERROR([@[Suggested Order Qty]]*[@[Unit Cost]],0))</f>
        <v/>
      </c>
      <c r="Z12" s="15">
        <f>IF([@[Inventory Item ID]]="","",IFERROR(IF([@Active]="No","Inactive",IF([@[On Hand Qty]]&lt;0,"Negative Stock",IF([@[Available Qty]]&lt;=0,"Out of Stock",IF([@[Available Qty]]&lt;=[@[Reorder Point]],"Below Reorder",IF([@[Available Qty]]&lt;=[@[Reorder Point]]*(1+'Settings'!$B$5),"Reorder Soon","OK"))))),"Check Inputs"))</f>
        <v/>
      </c>
      <c r="AA12" s="32">
        <f>IF([@[Inventory Item ID]]="","",IFERROR(IF(OR([@[On Hand Qty]]&lt;=0,[@[Oldest DOT Week Start]]=""),"",DATEDIF([@[Oldest DOT Week Start]],'Settings'!$B$3,"m")),""))</f>
        <v/>
      </c>
      <c r="AB12" s="15">
        <f>IF([@[Inventory Item ID]]="","",IF([@Active]="No","Inactive",IF([@[On Hand Qty]]&lt;=0,"No Stock",IF([@[Oldest DOT Week Start]]="","Missing DOT Date",IF([@[Age Months]]&gt;='Settings'!$B$6,"Age Review","Current")))))</f>
        <v/>
      </c>
      <c r="AC1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
      <c r="A13" s="28" t="inlineStr">
        <is>
          <t>Yes</t>
        </is>
      </c>
      <c r="B13" s="28" t="inlineStr">
        <is>
          <t>HOU-245LT-01</t>
        </is>
      </c>
      <c r="C13" s="28" t="inlineStr">
        <is>
          <t>GDY-WWHT-245</t>
        </is>
      </c>
      <c r="D13" s="28" t="inlineStr">
        <is>
          <t>Goodyear</t>
        </is>
      </c>
      <c r="E13" s="28" t="inlineStr">
        <is>
          <t>Wrangler Workhorse HT</t>
        </is>
      </c>
      <c r="F13" s="28" t="inlineStr">
        <is>
          <t>245/75R16</t>
        </is>
      </c>
      <c r="G13" s="28" t="inlineStr">
        <is>
          <t>Light Truck</t>
        </is>
      </c>
      <c r="H13" s="28" t="inlineStr">
        <is>
          <t>E</t>
        </is>
      </c>
      <c r="I13" s="28" t="inlineStr">
        <is>
          <t>Houston Yard</t>
        </is>
      </c>
      <c r="J13" s="28" t="inlineStr">
        <is>
          <t>B-03</t>
        </is>
      </c>
      <c r="K13" s="49" t="n">
        <v>198</v>
      </c>
      <c r="L13" s="30" t="n">
        <v>9</v>
      </c>
      <c r="M13" s="30" t="n">
        <v>7</v>
      </c>
      <c r="N13" s="30" t="n">
        <v>12</v>
      </c>
      <c r="O13" s="30" t="n">
        <v>1</v>
      </c>
      <c r="P13" s="30" t="n">
        <v>0</v>
      </c>
      <c r="Q13" s="30" t="n">
        <v>0</v>
      </c>
      <c r="R13" s="50" t="n">
        <v>45243</v>
      </c>
      <c r="S13" s="32">
        <f>IF([@[Inventory Item ID]]="","",IFERROR(SUMIFS(tblTransactions[Inventory Effect],tblTransactions[Inventory Item ID],[@[Inventory Item ID]],tblTransactions[Inventory Effect],"&gt;0",tblTransactions[Date],"&gt;"&amp;'Settings'!$B$4,tblTransactions[Date],"&lt;="&amp;'Settings'!$B$3),0))</f>
        <v/>
      </c>
      <c r="T13" s="32">
        <f>IF([@[Inventory Item ID]]="","",IFERROR(-SUMIFS(tblTransactions[Inventory Effect],tblTransactions[Inventory Item ID],[@[Inventory Item ID]],tblTransactions[Inventory Effect],"&lt;0",tblTransactions[Date],"&gt;"&amp;'Settings'!$B$4,tblTransactions[Date],"&lt;="&amp;'Settings'!$B$3),0))</f>
        <v/>
      </c>
      <c r="U13" s="32">
        <f>IF([@[Inventory Item ID]]="","",IFERROR([@[Opening Qty]]+[@[Qty In]]-[@[Qty Out]],0))</f>
        <v/>
      </c>
      <c r="V13" s="32">
        <f>IF([@[Inventory Item ID]]="","",IFERROR([@[On Hand Qty]]-[@[Reserved Qty]],0))</f>
        <v/>
      </c>
      <c r="W13" s="47">
        <f>IF([@[Inventory Item ID]]="","",IFERROR([@[On Hand Qty]]*[@[Unit Cost]],0))</f>
        <v/>
      </c>
      <c r="X13" s="32">
        <f>IF([@[Inventory Item ID]]="","",IFERROR(IF(AND([@Active]="Yes",[@[Available Qty]]&lt;=[@[Reorder Point]],[@[Target Stock]]-[@[Available Qty]]-[@[Qty on Order]]&gt;0),CEILING([@[Target Stock]]-[@[Available Qty]]-[@[Qty on Order]],[@[Order Pack Qty]]),0),0))</f>
        <v/>
      </c>
      <c r="Y13" s="47">
        <f>IF([@[Inventory Item ID]]="","",IFERROR([@[Suggested Order Qty]]*[@[Unit Cost]],0))</f>
        <v/>
      </c>
      <c r="Z13" s="15">
        <f>IF([@[Inventory Item ID]]="","",IFERROR(IF([@Active]="No","Inactive",IF([@[On Hand Qty]]&lt;0,"Negative Stock",IF([@[Available Qty]]&lt;=0,"Out of Stock",IF([@[Available Qty]]&lt;=[@[Reorder Point]],"Below Reorder",IF([@[Available Qty]]&lt;=[@[Reorder Point]]*(1+'Settings'!$B$5),"Reorder Soon","OK"))))),"Check Inputs"))</f>
        <v/>
      </c>
      <c r="AA13" s="32">
        <f>IF([@[Inventory Item ID]]="","",IFERROR(IF(OR([@[On Hand Qty]]&lt;=0,[@[Oldest DOT Week Start]]=""),"",DATEDIF([@[Oldest DOT Week Start]],'Settings'!$B$3,"m")),""))</f>
        <v/>
      </c>
      <c r="AB13" s="15">
        <f>IF([@[Inventory Item ID]]="","",IF([@Active]="No","Inactive",IF([@[On Hand Qty]]&lt;=0,"No Stock",IF([@[Oldest DOT Week Start]]="","Missing DOT Date",IF([@[Age Months]]&gt;='Settings'!$B$6,"Age Review","Current")))))</f>
        <v/>
      </c>
      <c r="AC1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
      <c r="A14" s="28" t="inlineStr">
        <is>
          <t>Yes</t>
        </is>
      </c>
      <c r="B14" s="28" t="inlineStr">
        <is>
          <t>MOB-235SV-01</t>
        </is>
      </c>
      <c r="C14" s="28" t="inlineStr">
        <is>
          <t>HAN-VANTRA-235</t>
        </is>
      </c>
      <c r="D14" s="28" t="inlineStr">
        <is>
          <t>Hankook</t>
        </is>
      </c>
      <c r="E14" s="28" t="inlineStr">
        <is>
          <t>Vantra LT RA18</t>
        </is>
      </c>
      <c r="F14" s="28" t="inlineStr">
        <is>
          <t>235/65R16C</t>
        </is>
      </c>
      <c r="G14" s="28" t="inlineStr">
        <is>
          <t>Service Van</t>
        </is>
      </c>
      <c r="H14" s="28" t="inlineStr">
        <is>
          <t>E</t>
        </is>
      </c>
      <c r="I14" s="28" t="inlineStr">
        <is>
          <t>Mobile Service</t>
        </is>
      </c>
      <c r="J14" s="28" t="inlineStr">
        <is>
          <t>C-03</t>
        </is>
      </c>
      <c r="K14" s="49" t="n">
        <v>182</v>
      </c>
      <c r="L14" s="30" t="n">
        <v>3</v>
      </c>
      <c r="M14" s="30" t="n">
        <v>4</v>
      </c>
      <c r="N14" s="30" t="n">
        <v>10</v>
      </c>
      <c r="O14" s="30" t="n">
        <v>2</v>
      </c>
      <c r="P14" s="30" t="n">
        <v>2</v>
      </c>
      <c r="Q14" s="30" t="n">
        <v>0</v>
      </c>
      <c r="R14" s="50" t="n">
        <v>45341</v>
      </c>
      <c r="S14" s="32">
        <f>IF([@[Inventory Item ID]]="","",IFERROR(SUMIFS(tblTransactions[Inventory Effect],tblTransactions[Inventory Item ID],[@[Inventory Item ID]],tblTransactions[Inventory Effect],"&gt;0",tblTransactions[Date],"&gt;"&amp;'Settings'!$B$4,tblTransactions[Date],"&lt;="&amp;'Settings'!$B$3),0))</f>
        <v/>
      </c>
      <c r="T14" s="32">
        <f>IF([@[Inventory Item ID]]="","",IFERROR(-SUMIFS(tblTransactions[Inventory Effect],tblTransactions[Inventory Item ID],[@[Inventory Item ID]],tblTransactions[Inventory Effect],"&lt;0",tblTransactions[Date],"&gt;"&amp;'Settings'!$B$4,tblTransactions[Date],"&lt;="&amp;'Settings'!$B$3),0))</f>
        <v/>
      </c>
      <c r="U14" s="32">
        <f>IF([@[Inventory Item ID]]="","",IFERROR([@[Opening Qty]]+[@[Qty In]]-[@[Qty Out]],0))</f>
        <v/>
      </c>
      <c r="V14" s="32">
        <f>IF([@[Inventory Item ID]]="","",IFERROR([@[On Hand Qty]]-[@[Reserved Qty]],0))</f>
        <v/>
      </c>
      <c r="W14" s="47">
        <f>IF([@[Inventory Item ID]]="","",IFERROR([@[On Hand Qty]]*[@[Unit Cost]],0))</f>
        <v/>
      </c>
      <c r="X14" s="32">
        <f>IF([@[Inventory Item ID]]="","",IFERROR(IF(AND([@Active]="Yes",[@[Available Qty]]&lt;=[@[Reorder Point]],[@[Target Stock]]-[@[Available Qty]]-[@[Qty on Order]]&gt;0),CEILING([@[Target Stock]]-[@[Available Qty]]-[@[Qty on Order]],[@[Order Pack Qty]]),0),0))</f>
        <v/>
      </c>
      <c r="Y14" s="47">
        <f>IF([@[Inventory Item ID]]="","",IFERROR([@[Suggested Order Qty]]*[@[Unit Cost]],0))</f>
        <v/>
      </c>
      <c r="Z14" s="15">
        <f>IF([@[Inventory Item ID]]="","",IFERROR(IF([@Active]="No","Inactive",IF([@[On Hand Qty]]&lt;0,"Negative Stock",IF([@[Available Qty]]&lt;=0,"Out of Stock",IF([@[Available Qty]]&lt;=[@[Reorder Point]],"Below Reorder",IF([@[Available Qty]]&lt;=[@[Reorder Point]]*(1+'Settings'!$B$5),"Reorder Soon","OK"))))),"Check Inputs"))</f>
        <v/>
      </c>
      <c r="AA14" s="32">
        <f>IF([@[Inventory Item ID]]="","",IFERROR(IF(OR([@[On Hand Qty]]&lt;=0,[@[Oldest DOT Week Start]]=""),"",DATEDIF([@[Oldest DOT Week Start]],'Settings'!$B$3,"m")),""))</f>
        <v/>
      </c>
      <c r="AB14" s="15">
        <f>IF([@[Inventory Item ID]]="","",IF([@Active]="No","Inactive",IF([@[On Hand Qty]]&lt;=0,"No Stock",IF([@[Oldest DOT Week Start]]="","Missing DOT Date",IF([@[Age Months]]&gt;='Settings'!$B$6,"Age Review","Current")))))</f>
        <v/>
      </c>
      <c r="AC1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
      <c r="A15" s="28" t="n"/>
      <c r="B15" s="28" t="n"/>
      <c r="C15" s="28" t="n"/>
      <c r="D15" s="28" t="n"/>
      <c r="E15" s="28" t="n"/>
      <c r="F15" s="28" t="n"/>
      <c r="G15" s="28" t="n"/>
      <c r="H15" s="28" t="n"/>
      <c r="I15" s="28" t="n"/>
      <c r="J15" s="28" t="n"/>
      <c r="K15" s="49" t="n"/>
      <c r="L15" s="30" t="n"/>
      <c r="M15" s="30" t="n"/>
      <c r="N15" s="30" t="n"/>
      <c r="O15" s="30" t="n"/>
      <c r="P15" s="30" t="n"/>
      <c r="Q15" s="30" t="n"/>
      <c r="R15" s="50" t="n"/>
      <c r="S15" s="32">
        <f>IF([@[Inventory Item ID]]="","",IFERROR(SUMIFS(tblTransactions[Inventory Effect],tblTransactions[Inventory Item ID],[@[Inventory Item ID]],tblTransactions[Inventory Effect],"&gt;0",tblTransactions[Date],"&gt;"&amp;'Settings'!$B$4,tblTransactions[Date],"&lt;="&amp;'Settings'!$B$3),0))</f>
        <v/>
      </c>
      <c r="T15" s="32">
        <f>IF([@[Inventory Item ID]]="","",IFERROR(-SUMIFS(tblTransactions[Inventory Effect],tblTransactions[Inventory Item ID],[@[Inventory Item ID]],tblTransactions[Inventory Effect],"&lt;0",tblTransactions[Date],"&gt;"&amp;'Settings'!$B$4,tblTransactions[Date],"&lt;="&amp;'Settings'!$B$3),0))</f>
        <v/>
      </c>
      <c r="U15" s="32">
        <f>IF([@[Inventory Item ID]]="","",IFERROR([@[Opening Qty]]+[@[Qty In]]-[@[Qty Out]],0))</f>
        <v/>
      </c>
      <c r="V15" s="32">
        <f>IF([@[Inventory Item ID]]="","",IFERROR([@[On Hand Qty]]-[@[Reserved Qty]],0))</f>
        <v/>
      </c>
      <c r="W15" s="47">
        <f>IF([@[Inventory Item ID]]="","",IFERROR([@[On Hand Qty]]*[@[Unit Cost]],0))</f>
        <v/>
      </c>
      <c r="X15" s="32">
        <f>IF([@[Inventory Item ID]]="","",IFERROR(IF(AND([@Active]="Yes",[@[Available Qty]]&lt;=[@[Reorder Point]],[@[Target Stock]]-[@[Available Qty]]-[@[Qty on Order]]&gt;0),CEILING([@[Target Stock]]-[@[Available Qty]]-[@[Qty on Order]],[@[Order Pack Qty]]),0),0))</f>
        <v/>
      </c>
      <c r="Y15" s="47">
        <f>IF([@[Inventory Item ID]]="","",IFERROR([@[Suggested Order Qty]]*[@[Unit Cost]],0))</f>
        <v/>
      </c>
      <c r="Z15" s="15">
        <f>IF([@[Inventory Item ID]]="","",IFERROR(IF([@Active]="No","Inactive",IF([@[On Hand Qty]]&lt;0,"Negative Stock",IF([@[Available Qty]]&lt;=0,"Out of Stock",IF([@[Available Qty]]&lt;=[@[Reorder Point]],"Below Reorder",IF([@[Available Qty]]&lt;=[@[Reorder Point]]*(1+'Settings'!$B$5),"Reorder Soon","OK"))))),"Check Inputs"))</f>
        <v/>
      </c>
      <c r="AA15" s="32">
        <f>IF([@[Inventory Item ID]]="","",IFERROR(IF(OR([@[On Hand Qty]]&lt;=0,[@[Oldest DOT Week Start]]=""),"",DATEDIF([@[Oldest DOT Week Start]],'Settings'!$B$3,"m")),""))</f>
        <v/>
      </c>
      <c r="AB15" s="15">
        <f>IF([@[Inventory Item ID]]="","",IF([@Active]="No","Inactive",IF([@[On Hand Qty]]&lt;=0,"No Stock",IF([@[Oldest DOT Week Start]]="","Missing DOT Date",IF([@[Age Months]]&gt;='Settings'!$B$6,"Age Review","Current")))))</f>
        <v/>
      </c>
      <c r="AC1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
      <c r="A16" s="28" t="n"/>
      <c r="B16" s="28" t="n"/>
      <c r="C16" s="28" t="n"/>
      <c r="D16" s="28" t="n"/>
      <c r="E16" s="28" t="n"/>
      <c r="F16" s="28" t="n"/>
      <c r="G16" s="28" t="n"/>
      <c r="H16" s="28" t="n"/>
      <c r="I16" s="28" t="n"/>
      <c r="J16" s="28" t="n"/>
      <c r="K16" s="49" t="n"/>
      <c r="L16" s="30" t="n"/>
      <c r="M16" s="30" t="n"/>
      <c r="N16" s="30" t="n"/>
      <c r="O16" s="30" t="n"/>
      <c r="P16" s="30" t="n"/>
      <c r="Q16" s="30" t="n"/>
      <c r="R16" s="50" t="n"/>
      <c r="S16" s="32">
        <f>IF([@[Inventory Item ID]]="","",IFERROR(SUMIFS(tblTransactions[Inventory Effect],tblTransactions[Inventory Item ID],[@[Inventory Item ID]],tblTransactions[Inventory Effect],"&gt;0",tblTransactions[Date],"&gt;"&amp;'Settings'!$B$4,tblTransactions[Date],"&lt;="&amp;'Settings'!$B$3),0))</f>
        <v/>
      </c>
      <c r="T16" s="32">
        <f>IF([@[Inventory Item ID]]="","",IFERROR(-SUMIFS(tblTransactions[Inventory Effect],tblTransactions[Inventory Item ID],[@[Inventory Item ID]],tblTransactions[Inventory Effect],"&lt;0",tblTransactions[Date],"&gt;"&amp;'Settings'!$B$4,tblTransactions[Date],"&lt;="&amp;'Settings'!$B$3),0))</f>
        <v/>
      </c>
      <c r="U16" s="32">
        <f>IF([@[Inventory Item ID]]="","",IFERROR([@[Opening Qty]]+[@[Qty In]]-[@[Qty Out]],0))</f>
        <v/>
      </c>
      <c r="V16" s="32">
        <f>IF([@[Inventory Item ID]]="","",IFERROR([@[On Hand Qty]]-[@[Reserved Qty]],0))</f>
        <v/>
      </c>
      <c r="W16" s="47">
        <f>IF([@[Inventory Item ID]]="","",IFERROR([@[On Hand Qty]]*[@[Unit Cost]],0))</f>
        <v/>
      </c>
      <c r="X16" s="32">
        <f>IF([@[Inventory Item ID]]="","",IFERROR(IF(AND([@Active]="Yes",[@[Available Qty]]&lt;=[@[Reorder Point]],[@[Target Stock]]-[@[Available Qty]]-[@[Qty on Order]]&gt;0),CEILING([@[Target Stock]]-[@[Available Qty]]-[@[Qty on Order]],[@[Order Pack Qty]]),0),0))</f>
        <v/>
      </c>
      <c r="Y16" s="47">
        <f>IF([@[Inventory Item ID]]="","",IFERROR([@[Suggested Order Qty]]*[@[Unit Cost]],0))</f>
        <v/>
      </c>
      <c r="Z16" s="15">
        <f>IF([@[Inventory Item ID]]="","",IFERROR(IF([@Active]="No","Inactive",IF([@[On Hand Qty]]&lt;0,"Negative Stock",IF([@[Available Qty]]&lt;=0,"Out of Stock",IF([@[Available Qty]]&lt;=[@[Reorder Point]],"Below Reorder",IF([@[Available Qty]]&lt;=[@[Reorder Point]]*(1+'Settings'!$B$5),"Reorder Soon","OK"))))),"Check Inputs"))</f>
        <v/>
      </c>
      <c r="AA16" s="32">
        <f>IF([@[Inventory Item ID]]="","",IFERROR(IF(OR([@[On Hand Qty]]&lt;=0,[@[Oldest DOT Week Start]]=""),"",DATEDIF([@[Oldest DOT Week Start]],'Settings'!$B$3,"m")),""))</f>
        <v/>
      </c>
      <c r="AB16" s="15">
        <f>IF([@[Inventory Item ID]]="","",IF([@Active]="No","Inactive",IF([@[On Hand Qty]]&lt;=0,"No Stock",IF([@[Oldest DOT Week Start]]="","Missing DOT Date",IF([@[Age Months]]&gt;='Settings'!$B$6,"Age Review","Current")))))</f>
        <v/>
      </c>
      <c r="AC1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
      <c r="A17" s="28" t="n"/>
      <c r="B17" s="28" t="n"/>
      <c r="C17" s="28" t="n"/>
      <c r="D17" s="28" t="n"/>
      <c r="E17" s="28" t="n"/>
      <c r="F17" s="28" t="n"/>
      <c r="G17" s="28" t="n"/>
      <c r="H17" s="28" t="n"/>
      <c r="I17" s="28" t="n"/>
      <c r="J17" s="28" t="n"/>
      <c r="K17" s="49" t="n"/>
      <c r="L17" s="30" t="n"/>
      <c r="M17" s="30" t="n"/>
      <c r="N17" s="30" t="n"/>
      <c r="O17" s="30" t="n"/>
      <c r="P17" s="30" t="n"/>
      <c r="Q17" s="30" t="n"/>
      <c r="R17" s="50" t="n"/>
      <c r="S17" s="32">
        <f>IF([@[Inventory Item ID]]="","",IFERROR(SUMIFS(tblTransactions[Inventory Effect],tblTransactions[Inventory Item ID],[@[Inventory Item ID]],tblTransactions[Inventory Effect],"&gt;0",tblTransactions[Date],"&gt;"&amp;'Settings'!$B$4,tblTransactions[Date],"&lt;="&amp;'Settings'!$B$3),0))</f>
        <v/>
      </c>
      <c r="T17" s="32">
        <f>IF([@[Inventory Item ID]]="","",IFERROR(-SUMIFS(tblTransactions[Inventory Effect],tblTransactions[Inventory Item ID],[@[Inventory Item ID]],tblTransactions[Inventory Effect],"&lt;0",tblTransactions[Date],"&gt;"&amp;'Settings'!$B$4,tblTransactions[Date],"&lt;="&amp;'Settings'!$B$3),0))</f>
        <v/>
      </c>
      <c r="U17" s="32">
        <f>IF([@[Inventory Item ID]]="","",IFERROR([@[Opening Qty]]+[@[Qty In]]-[@[Qty Out]],0))</f>
        <v/>
      </c>
      <c r="V17" s="32">
        <f>IF([@[Inventory Item ID]]="","",IFERROR([@[On Hand Qty]]-[@[Reserved Qty]],0))</f>
        <v/>
      </c>
      <c r="W17" s="47">
        <f>IF([@[Inventory Item ID]]="","",IFERROR([@[On Hand Qty]]*[@[Unit Cost]],0))</f>
        <v/>
      </c>
      <c r="X17" s="32">
        <f>IF([@[Inventory Item ID]]="","",IFERROR(IF(AND([@Active]="Yes",[@[Available Qty]]&lt;=[@[Reorder Point]],[@[Target Stock]]-[@[Available Qty]]-[@[Qty on Order]]&gt;0),CEILING([@[Target Stock]]-[@[Available Qty]]-[@[Qty on Order]],[@[Order Pack Qty]]),0),0))</f>
        <v/>
      </c>
      <c r="Y17" s="47">
        <f>IF([@[Inventory Item ID]]="","",IFERROR([@[Suggested Order Qty]]*[@[Unit Cost]],0))</f>
        <v/>
      </c>
      <c r="Z17" s="15">
        <f>IF([@[Inventory Item ID]]="","",IFERROR(IF([@Active]="No","Inactive",IF([@[On Hand Qty]]&lt;0,"Negative Stock",IF([@[Available Qty]]&lt;=0,"Out of Stock",IF([@[Available Qty]]&lt;=[@[Reorder Point]],"Below Reorder",IF([@[Available Qty]]&lt;=[@[Reorder Point]]*(1+'Settings'!$B$5),"Reorder Soon","OK"))))),"Check Inputs"))</f>
        <v/>
      </c>
      <c r="AA17" s="32">
        <f>IF([@[Inventory Item ID]]="","",IFERROR(IF(OR([@[On Hand Qty]]&lt;=0,[@[Oldest DOT Week Start]]=""),"",DATEDIF([@[Oldest DOT Week Start]],'Settings'!$B$3,"m")),""))</f>
        <v/>
      </c>
      <c r="AB17" s="15">
        <f>IF([@[Inventory Item ID]]="","",IF([@Active]="No","Inactive",IF([@[On Hand Qty]]&lt;=0,"No Stock",IF([@[Oldest DOT Week Start]]="","Missing DOT Date",IF([@[Age Months]]&gt;='Settings'!$B$6,"Age Review","Current")))))</f>
        <v/>
      </c>
      <c r="AC1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
      <c r="A18" s="28" t="n"/>
      <c r="B18" s="28" t="n"/>
      <c r="C18" s="28" t="n"/>
      <c r="D18" s="28" t="n"/>
      <c r="E18" s="28" t="n"/>
      <c r="F18" s="28" t="n"/>
      <c r="G18" s="28" t="n"/>
      <c r="H18" s="28" t="n"/>
      <c r="I18" s="28" t="n"/>
      <c r="J18" s="28" t="n"/>
      <c r="K18" s="49" t="n"/>
      <c r="L18" s="30" t="n"/>
      <c r="M18" s="30" t="n"/>
      <c r="N18" s="30" t="n"/>
      <c r="O18" s="30" t="n"/>
      <c r="P18" s="30" t="n"/>
      <c r="Q18" s="30" t="n"/>
      <c r="R18" s="50" t="n"/>
      <c r="S18" s="32">
        <f>IF([@[Inventory Item ID]]="","",IFERROR(SUMIFS(tblTransactions[Inventory Effect],tblTransactions[Inventory Item ID],[@[Inventory Item ID]],tblTransactions[Inventory Effect],"&gt;0",tblTransactions[Date],"&gt;"&amp;'Settings'!$B$4,tblTransactions[Date],"&lt;="&amp;'Settings'!$B$3),0))</f>
        <v/>
      </c>
      <c r="T18" s="32">
        <f>IF([@[Inventory Item ID]]="","",IFERROR(-SUMIFS(tblTransactions[Inventory Effect],tblTransactions[Inventory Item ID],[@[Inventory Item ID]],tblTransactions[Inventory Effect],"&lt;0",tblTransactions[Date],"&gt;"&amp;'Settings'!$B$4,tblTransactions[Date],"&lt;="&amp;'Settings'!$B$3),0))</f>
        <v/>
      </c>
      <c r="U18" s="32">
        <f>IF([@[Inventory Item ID]]="","",IFERROR([@[Opening Qty]]+[@[Qty In]]-[@[Qty Out]],0))</f>
        <v/>
      </c>
      <c r="V18" s="32">
        <f>IF([@[Inventory Item ID]]="","",IFERROR([@[On Hand Qty]]-[@[Reserved Qty]],0))</f>
        <v/>
      </c>
      <c r="W18" s="47">
        <f>IF([@[Inventory Item ID]]="","",IFERROR([@[On Hand Qty]]*[@[Unit Cost]],0))</f>
        <v/>
      </c>
      <c r="X18" s="32">
        <f>IF([@[Inventory Item ID]]="","",IFERROR(IF(AND([@Active]="Yes",[@[Available Qty]]&lt;=[@[Reorder Point]],[@[Target Stock]]-[@[Available Qty]]-[@[Qty on Order]]&gt;0),CEILING([@[Target Stock]]-[@[Available Qty]]-[@[Qty on Order]],[@[Order Pack Qty]]),0),0))</f>
        <v/>
      </c>
      <c r="Y18" s="47">
        <f>IF([@[Inventory Item ID]]="","",IFERROR([@[Suggested Order Qty]]*[@[Unit Cost]],0))</f>
        <v/>
      </c>
      <c r="Z18" s="15">
        <f>IF([@[Inventory Item ID]]="","",IFERROR(IF([@Active]="No","Inactive",IF([@[On Hand Qty]]&lt;0,"Negative Stock",IF([@[Available Qty]]&lt;=0,"Out of Stock",IF([@[Available Qty]]&lt;=[@[Reorder Point]],"Below Reorder",IF([@[Available Qty]]&lt;=[@[Reorder Point]]*(1+'Settings'!$B$5),"Reorder Soon","OK"))))),"Check Inputs"))</f>
        <v/>
      </c>
      <c r="AA18" s="32">
        <f>IF([@[Inventory Item ID]]="","",IFERROR(IF(OR([@[On Hand Qty]]&lt;=0,[@[Oldest DOT Week Start]]=""),"",DATEDIF([@[Oldest DOT Week Start]],'Settings'!$B$3,"m")),""))</f>
        <v/>
      </c>
      <c r="AB18" s="15">
        <f>IF([@[Inventory Item ID]]="","",IF([@Active]="No","Inactive",IF([@[On Hand Qty]]&lt;=0,"No Stock",IF([@[Oldest DOT Week Start]]="","Missing DOT Date",IF([@[Age Months]]&gt;='Settings'!$B$6,"Age Review","Current")))))</f>
        <v/>
      </c>
      <c r="AC1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
      <c r="A19" s="28" t="n"/>
      <c r="B19" s="28" t="n"/>
      <c r="C19" s="28" t="n"/>
      <c r="D19" s="28" t="n"/>
      <c r="E19" s="28" t="n"/>
      <c r="F19" s="28" t="n"/>
      <c r="G19" s="28" t="n"/>
      <c r="H19" s="28" t="n"/>
      <c r="I19" s="28" t="n"/>
      <c r="J19" s="28" t="n"/>
      <c r="K19" s="49" t="n"/>
      <c r="L19" s="30" t="n"/>
      <c r="M19" s="30" t="n"/>
      <c r="N19" s="30" t="n"/>
      <c r="O19" s="30" t="n"/>
      <c r="P19" s="30" t="n"/>
      <c r="Q19" s="30" t="n"/>
      <c r="R19" s="50" t="n"/>
      <c r="S19" s="32">
        <f>IF([@[Inventory Item ID]]="","",IFERROR(SUMIFS(tblTransactions[Inventory Effect],tblTransactions[Inventory Item ID],[@[Inventory Item ID]],tblTransactions[Inventory Effect],"&gt;0",tblTransactions[Date],"&gt;"&amp;'Settings'!$B$4,tblTransactions[Date],"&lt;="&amp;'Settings'!$B$3),0))</f>
        <v/>
      </c>
      <c r="T19" s="32">
        <f>IF([@[Inventory Item ID]]="","",IFERROR(-SUMIFS(tblTransactions[Inventory Effect],tblTransactions[Inventory Item ID],[@[Inventory Item ID]],tblTransactions[Inventory Effect],"&lt;0",tblTransactions[Date],"&gt;"&amp;'Settings'!$B$4,tblTransactions[Date],"&lt;="&amp;'Settings'!$B$3),0))</f>
        <v/>
      </c>
      <c r="U19" s="32">
        <f>IF([@[Inventory Item ID]]="","",IFERROR([@[Opening Qty]]+[@[Qty In]]-[@[Qty Out]],0))</f>
        <v/>
      </c>
      <c r="V19" s="32">
        <f>IF([@[Inventory Item ID]]="","",IFERROR([@[On Hand Qty]]-[@[Reserved Qty]],0))</f>
        <v/>
      </c>
      <c r="W19" s="47">
        <f>IF([@[Inventory Item ID]]="","",IFERROR([@[On Hand Qty]]*[@[Unit Cost]],0))</f>
        <v/>
      </c>
      <c r="X19" s="32">
        <f>IF([@[Inventory Item ID]]="","",IFERROR(IF(AND([@Active]="Yes",[@[Available Qty]]&lt;=[@[Reorder Point]],[@[Target Stock]]-[@[Available Qty]]-[@[Qty on Order]]&gt;0),CEILING([@[Target Stock]]-[@[Available Qty]]-[@[Qty on Order]],[@[Order Pack Qty]]),0),0))</f>
        <v/>
      </c>
      <c r="Y19" s="47">
        <f>IF([@[Inventory Item ID]]="","",IFERROR([@[Suggested Order Qty]]*[@[Unit Cost]],0))</f>
        <v/>
      </c>
      <c r="Z19" s="15">
        <f>IF([@[Inventory Item ID]]="","",IFERROR(IF([@Active]="No","Inactive",IF([@[On Hand Qty]]&lt;0,"Negative Stock",IF([@[Available Qty]]&lt;=0,"Out of Stock",IF([@[Available Qty]]&lt;=[@[Reorder Point]],"Below Reorder",IF([@[Available Qty]]&lt;=[@[Reorder Point]]*(1+'Settings'!$B$5),"Reorder Soon","OK"))))),"Check Inputs"))</f>
        <v/>
      </c>
      <c r="AA19" s="32">
        <f>IF([@[Inventory Item ID]]="","",IFERROR(IF(OR([@[On Hand Qty]]&lt;=0,[@[Oldest DOT Week Start]]=""),"",DATEDIF([@[Oldest DOT Week Start]],'Settings'!$B$3,"m")),""))</f>
        <v/>
      </c>
      <c r="AB19" s="15">
        <f>IF([@[Inventory Item ID]]="","",IF([@Active]="No","Inactive",IF([@[On Hand Qty]]&lt;=0,"No Stock",IF([@[Oldest DOT Week Start]]="","Missing DOT Date",IF([@[Age Months]]&gt;='Settings'!$B$6,"Age Review","Current")))))</f>
        <v/>
      </c>
      <c r="AC1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
      <c r="A20" s="28" t="n"/>
      <c r="B20" s="28" t="n"/>
      <c r="C20" s="28" t="n"/>
      <c r="D20" s="28" t="n"/>
      <c r="E20" s="28" t="n"/>
      <c r="F20" s="28" t="n"/>
      <c r="G20" s="28" t="n"/>
      <c r="H20" s="28" t="n"/>
      <c r="I20" s="28" t="n"/>
      <c r="J20" s="28" t="n"/>
      <c r="K20" s="49" t="n"/>
      <c r="L20" s="30" t="n"/>
      <c r="M20" s="30" t="n"/>
      <c r="N20" s="30" t="n"/>
      <c r="O20" s="30" t="n"/>
      <c r="P20" s="30" t="n"/>
      <c r="Q20" s="30" t="n"/>
      <c r="R20" s="50" t="n"/>
      <c r="S20" s="32">
        <f>IF([@[Inventory Item ID]]="","",IFERROR(SUMIFS(tblTransactions[Inventory Effect],tblTransactions[Inventory Item ID],[@[Inventory Item ID]],tblTransactions[Inventory Effect],"&gt;0",tblTransactions[Date],"&gt;"&amp;'Settings'!$B$4,tblTransactions[Date],"&lt;="&amp;'Settings'!$B$3),0))</f>
        <v/>
      </c>
      <c r="T20" s="32">
        <f>IF([@[Inventory Item ID]]="","",IFERROR(-SUMIFS(tblTransactions[Inventory Effect],tblTransactions[Inventory Item ID],[@[Inventory Item ID]],tblTransactions[Inventory Effect],"&lt;0",tblTransactions[Date],"&gt;"&amp;'Settings'!$B$4,tblTransactions[Date],"&lt;="&amp;'Settings'!$B$3),0))</f>
        <v/>
      </c>
      <c r="U20" s="32">
        <f>IF([@[Inventory Item ID]]="","",IFERROR([@[Opening Qty]]+[@[Qty In]]-[@[Qty Out]],0))</f>
        <v/>
      </c>
      <c r="V20" s="32">
        <f>IF([@[Inventory Item ID]]="","",IFERROR([@[On Hand Qty]]-[@[Reserved Qty]],0))</f>
        <v/>
      </c>
      <c r="W20" s="47">
        <f>IF([@[Inventory Item ID]]="","",IFERROR([@[On Hand Qty]]*[@[Unit Cost]],0))</f>
        <v/>
      </c>
      <c r="X20" s="32">
        <f>IF([@[Inventory Item ID]]="","",IFERROR(IF(AND([@Active]="Yes",[@[Available Qty]]&lt;=[@[Reorder Point]],[@[Target Stock]]-[@[Available Qty]]-[@[Qty on Order]]&gt;0),CEILING([@[Target Stock]]-[@[Available Qty]]-[@[Qty on Order]],[@[Order Pack Qty]]),0),0))</f>
        <v/>
      </c>
      <c r="Y20" s="47">
        <f>IF([@[Inventory Item ID]]="","",IFERROR([@[Suggested Order Qty]]*[@[Unit Cost]],0))</f>
        <v/>
      </c>
      <c r="Z20" s="15">
        <f>IF([@[Inventory Item ID]]="","",IFERROR(IF([@Active]="No","Inactive",IF([@[On Hand Qty]]&lt;0,"Negative Stock",IF([@[Available Qty]]&lt;=0,"Out of Stock",IF([@[Available Qty]]&lt;=[@[Reorder Point]],"Below Reorder",IF([@[Available Qty]]&lt;=[@[Reorder Point]]*(1+'Settings'!$B$5),"Reorder Soon","OK"))))),"Check Inputs"))</f>
        <v/>
      </c>
      <c r="AA20" s="32">
        <f>IF([@[Inventory Item ID]]="","",IFERROR(IF(OR([@[On Hand Qty]]&lt;=0,[@[Oldest DOT Week Start]]=""),"",DATEDIF([@[Oldest DOT Week Start]],'Settings'!$B$3,"m")),""))</f>
        <v/>
      </c>
      <c r="AB20" s="15">
        <f>IF([@[Inventory Item ID]]="","",IF([@Active]="No","Inactive",IF([@[On Hand Qty]]&lt;=0,"No Stock",IF([@[Oldest DOT Week Start]]="","Missing DOT Date",IF([@[Age Months]]&gt;='Settings'!$B$6,"Age Review","Current")))))</f>
        <v/>
      </c>
      <c r="AC2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
      <c r="A21" s="28" t="n"/>
      <c r="B21" s="28" t="n"/>
      <c r="C21" s="28" t="n"/>
      <c r="D21" s="28" t="n"/>
      <c r="E21" s="28" t="n"/>
      <c r="F21" s="28" t="n"/>
      <c r="G21" s="28" t="n"/>
      <c r="H21" s="28" t="n"/>
      <c r="I21" s="28" t="n"/>
      <c r="J21" s="28" t="n"/>
      <c r="K21" s="49" t="n"/>
      <c r="L21" s="30" t="n"/>
      <c r="M21" s="30" t="n"/>
      <c r="N21" s="30" t="n"/>
      <c r="O21" s="30" t="n"/>
      <c r="P21" s="30" t="n"/>
      <c r="Q21" s="30" t="n"/>
      <c r="R21" s="50" t="n"/>
      <c r="S21" s="32">
        <f>IF([@[Inventory Item ID]]="","",IFERROR(SUMIFS(tblTransactions[Inventory Effect],tblTransactions[Inventory Item ID],[@[Inventory Item ID]],tblTransactions[Inventory Effect],"&gt;0",tblTransactions[Date],"&gt;"&amp;'Settings'!$B$4,tblTransactions[Date],"&lt;="&amp;'Settings'!$B$3),0))</f>
        <v/>
      </c>
      <c r="T21" s="32">
        <f>IF([@[Inventory Item ID]]="","",IFERROR(-SUMIFS(tblTransactions[Inventory Effect],tblTransactions[Inventory Item ID],[@[Inventory Item ID]],tblTransactions[Inventory Effect],"&lt;0",tblTransactions[Date],"&gt;"&amp;'Settings'!$B$4,tblTransactions[Date],"&lt;="&amp;'Settings'!$B$3),0))</f>
        <v/>
      </c>
      <c r="U21" s="32">
        <f>IF([@[Inventory Item ID]]="","",IFERROR([@[Opening Qty]]+[@[Qty In]]-[@[Qty Out]],0))</f>
        <v/>
      </c>
      <c r="V21" s="32">
        <f>IF([@[Inventory Item ID]]="","",IFERROR([@[On Hand Qty]]-[@[Reserved Qty]],0))</f>
        <v/>
      </c>
      <c r="W21" s="47">
        <f>IF([@[Inventory Item ID]]="","",IFERROR([@[On Hand Qty]]*[@[Unit Cost]],0))</f>
        <v/>
      </c>
      <c r="X21" s="32">
        <f>IF([@[Inventory Item ID]]="","",IFERROR(IF(AND([@Active]="Yes",[@[Available Qty]]&lt;=[@[Reorder Point]],[@[Target Stock]]-[@[Available Qty]]-[@[Qty on Order]]&gt;0),CEILING([@[Target Stock]]-[@[Available Qty]]-[@[Qty on Order]],[@[Order Pack Qty]]),0),0))</f>
        <v/>
      </c>
      <c r="Y21" s="47">
        <f>IF([@[Inventory Item ID]]="","",IFERROR([@[Suggested Order Qty]]*[@[Unit Cost]],0))</f>
        <v/>
      </c>
      <c r="Z21" s="15">
        <f>IF([@[Inventory Item ID]]="","",IFERROR(IF([@Active]="No","Inactive",IF([@[On Hand Qty]]&lt;0,"Negative Stock",IF([@[Available Qty]]&lt;=0,"Out of Stock",IF([@[Available Qty]]&lt;=[@[Reorder Point]],"Below Reorder",IF([@[Available Qty]]&lt;=[@[Reorder Point]]*(1+'Settings'!$B$5),"Reorder Soon","OK"))))),"Check Inputs"))</f>
        <v/>
      </c>
      <c r="AA21" s="32">
        <f>IF([@[Inventory Item ID]]="","",IFERROR(IF(OR([@[On Hand Qty]]&lt;=0,[@[Oldest DOT Week Start]]=""),"",DATEDIF([@[Oldest DOT Week Start]],'Settings'!$B$3,"m")),""))</f>
        <v/>
      </c>
      <c r="AB21" s="15">
        <f>IF([@[Inventory Item ID]]="","",IF([@Active]="No","Inactive",IF([@[On Hand Qty]]&lt;=0,"No Stock",IF([@[Oldest DOT Week Start]]="","Missing DOT Date",IF([@[Age Months]]&gt;='Settings'!$B$6,"Age Review","Current")))))</f>
        <v/>
      </c>
      <c r="AC2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
      <c r="A22" s="28" t="n"/>
      <c r="B22" s="28" t="n"/>
      <c r="C22" s="28" t="n"/>
      <c r="D22" s="28" t="n"/>
      <c r="E22" s="28" t="n"/>
      <c r="F22" s="28" t="n"/>
      <c r="G22" s="28" t="n"/>
      <c r="H22" s="28" t="n"/>
      <c r="I22" s="28" t="n"/>
      <c r="J22" s="28" t="n"/>
      <c r="K22" s="49" t="n"/>
      <c r="L22" s="30" t="n"/>
      <c r="M22" s="30" t="n"/>
      <c r="N22" s="30" t="n"/>
      <c r="O22" s="30" t="n"/>
      <c r="P22" s="30" t="n"/>
      <c r="Q22" s="30" t="n"/>
      <c r="R22" s="50" t="n"/>
      <c r="S22" s="32">
        <f>IF([@[Inventory Item ID]]="","",IFERROR(SUMIFS(tblTransactions[Inventory Effect],tblTransactions[Inventory Item ID],[@[Inventory Item ID]],tblTransactions[Inventory Effect],"&gt;0",tblTransactions[Date],"&gt;"&amp;'Settings'!$B$4,tblTransactions[Date],"&lt;="&amp;'Settings'!$B$3),0))</f>
        <v/>
      </c>
      <c r="T22" s="32">
        <f>IF([@[Inventory Item ID]]="","",IFERROR(-SUMIFS(tblTransactions[Inventory Effect],tblTransactions[Inventory Item ID],[@[Inventory Item ID]],tblTransactions[Inventory Effect],"&lt;0",tblTransactions[Date],"&gt;"&amp;'Settings'!$B$4,tblTransactions[Date],"&lt;="&amp;'Settings'!$B$3),0))</f>
        <v/>
      </c>
      <c r="U22" s="32">
        <f>IF([@[Inventory Item ID]]="","",IFERROR([@[Opening Qty]]+[@[Qty In]]-[@[Qty Out]],0))</f>
        <v/>
      </c>
      <c r="V22" s="32">
        <f>IF([@[Inventory Item ID]]="","",IFERROR([@[On Hand Qty]]-[@[Reserved Qty]],0))</f>
        <v/>
      </c>
      <c r="W22" s="47">
        <f>IF([@[Inventory Item ID]]="","",IFERROR([@[On Hand Qty]]*[@[Unit Cost]],0))</f>
        <v/>
      </c>
      <c r="X22" s="32">
        <f>IF([@[Inventory Item ID]]="","",IFERROR(IF(AND([@Active]="Yes",[@[Available Qty]]&lt;=[@[Reorder Point]],[@[Target Stock]]-[@[Available Qty]]-[@[Qty on Order]]&gt;0),CEILING([@[Target Stock]]-[@[Available Qty]]-[@[Qty on Order]],[@[Order Pack Qty]]),0),0))</f>
        <v/>
      </c>
      <c r="Y22" s="47">
        <f>IF([@[Inventory Item ID]]="","",IFERROR([@[Suggested Order Qty]]*[@[Unit Cost]],0))</f>
        <v/>
      </c>
      <c r="Z22" s="15">
        <f>IF([@[Inventory Item ID]]="","",IFERROR(IF([@Active]="No","Inactive",IF([@[On Hand Qty]]&lt;0,"Negative Stock",IF([@[Available Qty]]&lt;=0,"Out of Stock",IF([@[Available Qty]]&lt;=[@[Reorder Point]],"Below Reorder",IF([@[Available Qty]]&lt;=[@[Reorder Point]]*(1+'Settings'!$B$5),"Reorder Soon","OK"))))),"Check Inputs"))</f>
        <v/>
      </c>
      <c r="AA22" s="32">
        <f>IF([@[Inventory Item ID]]="","",IFERROR(IF(OR([@[On Hand Qty]]&lt;=0,[@[Oldest DOT Week Start]]=""),"",DATEDIF([@[Oldest DOT Week Start]],'Settings'!$B$3,"m")),""))</f>
        <v/>
      </c>
      <c r="AB22" s="15">
        <f>IF([@[Inventory Item ID]]="","",IF([@Active]="No","Inactive",IF([@[On Hand Qty]]&lt;=0,"No Stock",IF([@[Oldest DOT Week Start]]="","Missing DOT Date",IF([@[Age Months]]&gt;='Settings'!$B$6,"Age Review","Current")))))</f>
        <v/>
      </c>
      <c r="AC2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
      <c r="A23" s="28" t="n"/>
      <c r="B23" s="28" t="n"/>
      <c r="C23" s="28" t="n"/>
      <c r="D23" s="28" t="n"/>
      <c r="E23" s="28" t="n"/>
      <c r="F23" s="28" t="n"/>
      <c r="G23" s="28" t="n"/>
      <c r="H23" s="28" t="n"/>
      <c r="I23" s="28" t="n"/>
      <c r="J23" s="28" t="n"/>
      <c r="K23" s="49" t="n"/>
      <c r="L23" s="30" t="n"/>
      <c r="M23" s="30" t="n"/>
      <c r="N23" s="30" t="n"/>
      <c r="O23" s="30" t="n"/>
      <c r="P23" s="30" t="n"/>
      <c r="Q23" s="30" t="n"/>
      <c r="R23" s="50" t="n"/>
      <c r="S23" s="32">
        <f>IF([@[Inventory Item ID]]="","",IFERROR(SUMIFS(tblTransactions[Inventory Effect],tblTransactions[Inventory Item ID],[@[Inventory Item ID]],tblTransactions[Inventory Effect],"&gt;0",tblTransactions[Date],"&gt;"&amp;'Settings'!$B$4,tblTransactions[Date],"&lt;="&amp;'Settings'!$B$3),0))</f>
        <v/>
      </c>
      <c r="T23" s="32">
        <f>IF([@[Inventory Item ID]]="","",IFERROR(-SUMIFS(tblTransactions[Inventory Effect],tblTransactions[Inventory Item ID],[@[Inventory Item ID]],tblTransactions[Inventory Effect],"&lt;0",tblTransactions[Date],"&gt;"&amp;'Settings'!$B$4,tblTransactions[Date],"&lt;="&amp;'Settings'!$B$3),0))</f>
        <v/>
      </c>
      <c r="U23" s="32">
        <f>IF([@[Inventory Item ID]]="","",IFERROR([@[Opening Qty]]+[@[Qty In]]-[@[Qty Out]],0))</f>
        <v/>
      </c>
      <c r="V23" s="32">
        <f>IF([@[Inventory Item ID]]="","",IFERROR([@[On Hand Qty]]-[@[Reserved Qty]],0))</f>
        <v/>
      </c>
      <c r="W23" s="47">
        <f>IF([@[Inventory Item ID]]="","",IFERROR([@[On Hand Qty]]*[@[Unit Cost]],0))</f>
        <v/>
      </c>
      <c r="X23" s="32">
        <f>IF([@[Inventory Item ID]]="","",IFERROR(IF(AND([@Active]="Yes",[@[Available Qty]]&lt;=[@[Reorder Point]],[@[Target Stock]]-[@[Available Qty]]-[@[Qty on Order]]&gt;0),CEILING([@[Target Stock]]-[@[Available Qty]]-[@[Qty on Order]],[@[Order Pack Qty]]),0),0))</f>
        <v/>
      </c>
      <c r="Y23" s="47">
        <f>IF([@[Inventory Item ID]]="","",IFERROR([@[Suggested Order Qty]]*[@[Unit Cost]],0))</f>
        <v/>
      </c>
      <c r="Z23" s="15">
        <f>IF([@[Inventory Item ID]]="","",IFERROR(IF([@Active]="No","Inactive",IF([@[On Hand Qty]]&lt;0,"Negative Stock",IF([@[Available Qty]]&lt;=0,"Out of Stock",IF([@[Available Qty]]&lt;=[@[Reorder Point]],"Below Reorder",IF([@[Available Qty]]&lt;=[@[Reorder Point]]*(1+'Settings'!$B$5),"Reorder Soon","OK"))))),"Check Inputs"))</f>
        <v/>
      </c>
      <c r="AA23" s="32">
        <f>IF([@[Inventory Item ID]]="","",IFERROR(IF(OR([@[On Hand Qty]]&lt;=0,[@[Oldest DOT Week Start]]=""),"",DATEDIF([@[Oldest DOT Week Start]],'Settings'!$B$3,"m")),""))</f>
        <v/>
      </c>
      <c r="AB23" s="15">
        <f>IF([@[Inventory Item ID]]="","",IF([@Active]="No","Inactive",IF([@[On Hand Qty]]&lt;=0,"No Stock",IF([@[Oldest DOT Week Start]]="","Missing DOT Date",IF([@[Age Months]]&gt;='Settings'!$B$6,"Age Review","Current")))))</f>
        <v/>
      </c>
      <c r="AC2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
      <c r="A24" s="28" t="n"/>
      <c r="B24" s="28" t="n"/>
      <c r="C24" s="28" t="n"/>
      <c r="D24" s="28" t="n"/>
      <c r="E24" s="28" t="n"/>
      <c r="F24" s="28" t="n"/>
      <c r="G24" s="28" t="n"/>
      <c r="H24" s="28" t="n"/>
      <c r="I24" s="28" t="n"/>
      <c r="J24" s="28" t="n"/>
      <c r="K24" s="49" t="n"/>
      <c r="L24" s="30" t="n"/>
      <c r="M24" s="30" t="n"/>
      <c r="N24" s="30" t="n"/>
      <c r="O24" s="30" t="n"/>
      <c r="P24" s="30" t="n"/>
      <c r="Q24" s="30" t="n"/>
      <c r="R24" s="50" t="n"/>
      <c r="S24" s="32">
        <f>IF([@[Inventory Item ID]]="","",IFERROR(SUMIFS(tblTransactions[Inventory Effect],tblTransactions[Inventory Item ID],[@[Inventory Item ID]],tblTransactions[Inventory Effect],"&gt;0",tblTransactions[Date],"&gt;"&amp;'Settings'!$B$4,tblTransactions[Date],"&lt;="&amp;'Settings'!$B$3),0))</f>
        <v/>
      </c>
      <c r="T24" s="32">
        <f>IF([@[Inventory Item ID]]="","",IFERROR(-SUMIFS(tblTransactions[Inventory Effect],tblTransactions[Inventory Item ID],[@[Inventory Item ID]],tblTransactions[Inventory Effect],"&lt;0",tblTransactions[Date],"&gt;"&amp;'Settings'!$B$4,tblTransactions[Date],"&lt;="&amp;'Settings'!$B$3),0))</f>
        <v/>
      </c>
      <c r="U24" s="32">
        <f>IF([@[Inventory Item ID]]="","",IFERROR([@[Opening Qty]]+[@[Qty In]]-[@[Qty Out]],0))</f>
        <v/>
      </c>
      <c r="V24" s="32">
        <f>IF([@[Inventory Item ID]]="","",IFERROR([@[On Hand Qty]]-[@[Reserved Qty]],0))</f>
        <v/>
      </c>
      <c r="W24" s="47">
        <f>IF([@[Inventory Item ID]]="","",IFERROR([@[On Hand Qty]]*[@[Unit Cost]],0))</f>
        <v/>
      </c>
      <c r="X24" s="32">
        <f>IF([@[Inventory Item ID]]="","",IFERROR(IF(AND([@Active]="Yes",[@[Available Qty]]&lt;=[@[Reorder Point]],[@[Target Stock]]-[@[Available Qty]]-[@[Qty on Order]]&gt;0),CEILING([@[Target Stock]]-[@[Available Qty]]-[@[Qty on Order]],[@[Order Pack Qty]]),0),0))</f>
        <v/>
      </c>
      <c r="Y24" s="47">
        <f>IF([@[Inventory Item ID]]="","",IFERROR([@[Suggested Order Qty]]*[@[Unit Cost]],0))</f>
        <v/>
      </c>
      <c r="Z24" s="15">
        <f>IF([@[Inventory Item ID]]="","",IFERROR(IF([@Active]="No","Inactive",IF([@[On Hand Qty]]&lt;0,"Negative Stock",IF([@[Available Qty]]&lt;=0,"Out of Stock",IF([@[Available Qty]]&lt;=[@[Reorder Point]],"Below Reorder",IF([@[Available Qty]]&lt;=[@[Reorder Point]]*(1+'Settings'!$B$5),"Reorder Soon","OK"))))),"Check Inputs"))</f>
        <v/>
      </c>
      <c r="AA24" s="32">
        <f>IF([@[Inventory Item ID]]="","",IFERROR(IF(OR([@[On Hand Qty]]&lt;=0,[@[Oldest DOT Week Start]]=""),"",DATEDIF([@[Oldest DOT Week Start]],'Settings'!$B$3,"m")),""))</f>
        <v/>
      </c>
      <c r="AB24" s="15">
        <f>IF([@[Inventory Item ID]]="","",IF([@Active]="No","Inactive",IF([@[On Hand Qty]]&lt;=0,"No Stock",IF([@[Oldest DOT Week Start]]="","Missing DOT Date",IF([@[Age Months]]&gt;='Settings'!$B$6,"Age Review","Current")))))</f>
        <v/>
      </c>
      <c r="AC2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
      <c r="A25" s="28" t="n"/>
      <c r="B25" s="28" t="n"/>
      <c r="C25" s="28" t="n"/>
      <c r="D25" s="28" t="n"/>
      <c r="E25" s="28" t="n"/>
      <c r="F25" s="28" t="n"/>
      <c r="G25" s="28" t="n"/>
      <c r="H25" s="28" t="n"/>
      <c r="I25" s="28" t="n"/>
      <c r="J25" s="28" t="n"/>
      <c r="K25" s="49" t="n"/>
      <c r="L25" s="30" t="n"/>
      <c r="M25" s="30" t="n"/>
      <c r="N25" s="30" t="n"/>
      <c r="O25" s="30" t="n"/>
      <c r="P25" s="30" t="n"/>
      <c r="Q25" s="30" t="n"/>
      <c r="R25" s="50" t="n"/>
      <c r="S25" s="32">
        <f>IF([@[Inventory Item ID]]="","",IFERROR(SUMIFS(tblTransactions[Inventory Effect],tblTransactions[Inventory Item ID],[@[Inventory Item ID]],tblTransactions[Inventory Effect],"&gt;0",tblTransactions[Date],"&gt;"&amp;'Settings'!$B$4,tblTransactions[Date],"&lt;="&amp;'Settings'!$B$3),0))</f>
        <v/>
      </c>
      <c r="T25" s="32">
        <f>IF([@[Inventory Item ID]]="","",IFERROR(-SUMIFS(tblTransactions[Inventory Effect],tblTransactions[Inventory Item ID],[@[Inventory Item ID]],tblTransactions[Inventory Effect],"&lt;0",tblTransactions[Date],"&gt;"&amp;'Settings'!$B$4,tblTransactions[Date],"&lt;="&amp;'Settings'!$B$3),0))</f>
        <v/>
      </c>
      <c r="U25" s="32">
        <f>IF([@[Inventory Item ID]]="","",IFERROR([@[Opening Qty]]+[@[Qty In]]-[@[Qty Out]],0))</f>
        <v/>
      </c>
      <c r="V25" s="32">
        <f>IF([@[Inventory Item ID]]="","",IFERROR([@[On Hand Qty]]-[@[Reserved Qty]],0))</f>
        <v/>
      </c>
      <c r="W25" s="47">
        <f>IF([@[Inventory Item ID]]="","",IFERROR([@[On Hand Qty]]*[@[Unit Cost]],0))</f>
        <v/>
      </c>
      <c r="X25" s="32">
        <f>IF([@[Inventory Item ID]]="","",IFERROR(IF(AND([@Active]="Yes",[@[Available Qty]]&lt;=[@[Reorder Point]],[@[Target Stock]]-[@[Available Qty]]-[@[Qty on Order]]&gt;0),CEILING([@[Target Stock]]-[@[Available Qty]]-[@[Qty on Order]],[@[Order Pack Qty]]),0),0))</f>
        <v/>
      </c>
      <c r="Y25" s="47">
        <f>IF([@[Inventory Item ID]]="","",IFERROR([@[Suggested Order Qty]]*[@[Unit Cost]],0))</f>
        <v/>
      </c>
      <c r="Z25" s="15">
        <f>IF([@[Inventory Item ID]]="","",IFERROR(IF([@Active]="No","Inactive",IF([@[On Hand Qty]]&lt;0,"Negative Stock",IF([@[Available Qty]]&lt;=0,"Out of Stock",IF([@[Available Qty]]&lt;=[@[Reorder Point]],"Below Reorder",IF([@[Available Qty]]&lt;=[@[Reorder Point]]*(1+'Settings'!$B$5),"Reorder Soon","OK"))))),"Check Inputs"))</f>
        <v/>
      </c>
      <c r="AA25" s="32">
        <f>IF([@[Inventory Item ID]]="","",IFERROR(IF(OR([@[On Hand Qty]]&lt;=0,[@[Oldest DOT Week Start]]=""),"",DATEDIF([@[Oldest DOT Week Start]],'Settings'!$B$3,"m")),""))</f>
        <v/>
      </c>
      <c r="AB25" s="15">
        <f>IF([@[Inventory Item ID]]="","",IF([@Active]="No","Inactive",IF([@[On Hand Qty]]&lt;=0,"No Stock",IF([@[Oldest DOT Week Start]]="","Missing DOT Date",IF([@[Age Months]]&gt;='Settings'!$B$6,"Age Review","Current")))))</f>
        <v/>
      </c>
      <c r="AC2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
      <c r="A26" s="28" t="n"/>
      <c r="B26" s="28" t="n"/>
      <c r="C26" s="28" t="n"/>
      <c r="D26" s="28" t="n"/>
      <c r="E26" s="28" t="n"/>
      <c r="F26" s="28" t="n"/>
      <c r="G26" s="28" t="n"/>
      <c r="H26" s="28" t="n"/>
      <c r="I26" s="28" t="n"/>
      <c r="J26" s="28" t="n"/>
      <c r="K26" s="49" t="n"/>
      <c r="L26" s="30" t="n"/>
      <c r="M26" s="30" t="n"/>
      <c r="N26" s="30" t="n"/>
      <c r="O26" s="30" t="n"/>
      <c r="P26" s="30" t="n"/>
      <c r="Q26" s="30" t="n"/>
      <c r="R26" s="50" t="n"/>
      <c r="S26" s="32">
        <f>IF([@[Inventory Item ID]]="","",IFERROR(SUMIFS(tblTransactions[Inventory Effect],tblTransactions[Inventory Item ID],[@[Inventory Item ID]],tblTransactions[Inventory Effect],"&gt;0",tblTransactions[Date],"&gt;"&amp;'Settings'!$B$4,tblTransactions[Date],"&lt;="&amp;'Settings'!$B$3),0))</f>
        <v/>
      </c>
      <c r="T26" s="32">
        <f>IF([@[Inventory Item ID]]="","",IFERROR(-SUMIFS(tblTransactions[Inventory Effect],tblTransactions[Inventory Item ID],[@[Inventory Item ID]],tblTransactions[Inventory Effect],"&lt;0",tblTransactions[Date],"&gt;"&amp;'Settings'!$B$4,tblTransactions[Date],"&lt;="&amp;'Settings'!$B$3),0))</f>
        <v/>
      </c>
      <c r="U26" s="32">
        <f>IF([@[Inventory Item ID]]="","",IFERROR([@[Opening Qty]]+[@[Qty In]]-[@[Qty Out]],0))</f>
        <v/>
      </c>
      <c r="V26" s="32">
        <f>IF([@[Inventory Item ID]]="","",IFERROR([@[On Hand Qty]]-[@[Reserved Qty]],0))</f>
        <v/>
      </c>
      <c r="W26" s="47">
        <f>IF([@[Inventory Item ID]]="","",IFERROR([@[On Hand Qty]]*[@[Unit Cost]],0))</f>
        <v/>
      </c>
      <c r="X26" s="32">
        <f>IF([@[Inventory Item ID]]="","",IFERROR(IF(AND([@Active]="Yes",[@[Available Qty]]&lt;=[@[Reorder Point]],[@[Target Stock]]-[@[Available Qty]]-[@[Qty on Order]]&gt;0),CEILING([@[Target Stock]]-[@[Available Qty]]-[@[Qty on Order]],[@[Order Pack Qty]]),0),0))</f>
        <v/>
      </c>
      <c r="Y26" s="47">
        <f>IF([@[Inventory Item ID]]="","",IFERROR([@[Suggested Order Qty]]*[@[Unit Cost]],0))</f>
        <v/>
      </c>
      <c r="Z26" s="15">
        <f>IF([@[Inventory Item ID]]="","",IFERROR(IF([@Active]="No","Inactive",IF([@[On Hand Qty]]&lt;0,"Negative Stock",IF([@[Available Qty]]&lt;=0,"Out of Stock",IF([@[Available Qty]]&lt;=[@[Reorder Point]],"Below Reorder",IF([@[Available Qty]]&lt;=[@[Reorder Point]]*(1+'Settings'!$B$5),"Reorder Soon","OK"))))),"Check Inputs"))</f>
        <v/>
      </c>
      <c r="AA26" s="32">
        <f>IF([@[Inventory Item ID]]="","",IFERROR(IF(OR([@[On Hand Qty]]&lt;=0,[@[Oldest DOT Week Start]]=""),"",DATEDIF([@[Oldest DOT Week Start]],'Settings'!$B$3,"m")),""))</f>
        <v/>
      </c>
      <c r="AB26" s="15">
        <f>IF([@[Inventory Item ID]]="","",IF([@Active]="No","Inactive",IF([@[On Hand Qty]]&lt;=0,"No Stock",IF([@[Oldest DOT Week Start]]="","Missing DOT Date",IF([@[Age Months]]&gt;='Settings'!$B$6,"Age Review","Current")))))</f>
        <v/>
      </c>
      <c r="AC2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
      <c r="A27" s="28" t="n"/>
      <c r="B27" s="28" t="n"/>
      <c r="C27" s="28" t="n"/>
      <c r="D27" s="28" t="n"/>
      <c r="E27" s="28" t="n"/>
      <c r="F27" s="28" t="n"/>
      <c r="G27" s="28" t="n"/>
      <c r="H27" s="28" t="n"/>
      <c r="I27" s="28" t="n"/>
      <c r="J27" s="28" t="n"/>
      <c r="K27" s="49" t="n"/>
      <c r="L27" s="30" t="n"/>
      <c r="M27" s="30" t="n"/>
      <c r="N27" s="30" t="n"/>
      <c r="O27" s="30" t="n"/>
      <c r="P27" s="30" t="n"/>
      <c r="Q27" s="30" t="n"/>
      <c r="R27" s="50" t="n"/>
      <c r="S27" s="32">
        <f>IF([@[Inventory Item ID]]="","",IFERROR(SUMIFS(tblTransactions[Inventory Effect],tblTransactions[Inventory Item ID],[@[Inventory Item ID]],tblTransactions[Inventory Effect],"&gt;0",tblTransactions[Date],"&gt;"&amp;'Settings'!$B$4,tblTransactions[Date],"&lt;="&amp;'Settings'!$B$3),0))</f>
        <v/>
      </c>
      <c r="T27" s="32">
        <f>IF([@[Inventory Item ID]]="","",IFERROR(-SUMIFS(tblTransactions[Inventory Effect],tblTransactions[Inventory Item ID],[@[Inventory Item ID]],tblTransactions[Inventory Effect],"&lt;0",tblTransactions[Date],"&gt;"&amp;'Settings'!$B$4,tblTransactions[Date],"&lt;="&amp;'Settings'!$B$3),0))</f>
        <v/>
      </c>
      <c r="U27" s="32">
        <f>IF([@[Inventory Item ID]]="","",IFERROR([@[Opening Qty]]+[@[Qty In]]-[@[Qty Out]],0))</f>
        <v/>
      </c>
      <c r="V27" s="32">
        <f>IF([@[Inventory Item ID]]="","",IFERROR([@[On Hand Qty]]-[@[Reserved Qty]],0))</f>
        <v/>
      </c>
      <c r="W27" s="47">
        <f>IF([@[Inventory Item ID]]="","",IFERROR([@[On Hand Qty]]*[@[Unit Cost]],0))</f>
        <v/>
      </c>
      <c r="X27" s="32">
        <f>IF([@[Inventory Item ID]]="","",IFERROR(IF(AND([@Active]="Yes",[@[Available Qty]]&lt;=[@[Reorder Point]],[@[Target Stock]]-[@[Available Qty]]-[@[Qty on Order]]&gt;0),CEILING([@[Target Stock]]-[@[Available Qty]]-[@[Qty on Order]],[@[Order Pack Qty]]),0),0))</f>
        <v/>
      </c>
      <c r="Y27" s="47">
        <f>IF([@[Inventory Item ID]]="","",IFERROR([@[Suggested Order Qty]]*[@[Unit Cost]],0))</f>
        <v/>
      </c>
      <c r="Z27" s="15">
        <f>IF([@[Inventory Item ID]]="","",IFERROR(IF([@Active]="No","Inactive",IF([@[On Hand Qty]]&lt;0,"Negative Stock",IF([@[Available Qty]]&lt;=0,"Out of Stock",IF([@[Available Qty]]&lt;=[@[Reorder Point]],"Below Reorder",IF([@[Available Qty]]&lt;=[@[Reorder Point]]*(1+'Settings'!$B$5),"Reorder Soon","OK"))))),"Check Inputs"))</f>
        <v/>
      </c>
      <c r="AA27" s="32">
        <f>IF([@[Inventory Item ID]]="","",IFERROR(IF(OR([@[On Hand Qty]]&lt;=0,[@[Oldest DOT Week Start]]=""),"",DATEDIF([@[Oldest DOT Week Start]],'Settings'!$B$3,"m")),""))</f>
        <v/>
      </c>
      <c r="AB27" s="15">
        <f>IF([@[Inventory Item ID]]="","",IF([@Active]="No","Inactive",IF([@[On Hand Qty]]&lt;=0,"No Stock",IF([@[Oldest DOT Week Start]]="","Missing DOT Date",IF([@[Age Months]]&gt;='Settings'!$B$6,"Age Review","Current")))))</f>
        <v/>
      </c>
      <c r="AC2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
      <c r="A28" s="28" t="n"/>
      <c r="B28" s="28" t="n"/>
      <c r="C28" s="28" t="n"/>
      <c r="D28" s="28" t="n"/>
      <c r="E28" s="28" t="n"/>
      <c r="F28" s="28" t="n"/>
      <c r="G28" s="28" t="n"/>
      <c r="H28" s="28" t="n"/>
      <c r="I28" s="28" t="n"/>
      <c r="J28" s="28" t="n"/>
      <c r="K28" s="49" t="n"/>
      <c r="L28" s="30" t="n"/>
      <c r="M28" s="30" t="n"/>
      <c r="N28" s="30" t="n"/>
      <c r="O28" s="30" t="n"/>
      <c r="P28" s="30" t="n"/>
      <c r="Q28" s="30" t="n"/>
      <c r="R28" s="50" t="n"/>
      <c r="S28" s="32">
        <f>IF([@[Inventory Item ID]]="","",IFERROR(SUMIFS(tblTransactions[Inventory Effect],tblTransactions[Inventory Item ID],[@[Inventory Item ID]],tblTransactions[Inventory Effect],"&gt;0",tblTransactions[Date],"&gt;"&amp;'Settings'!$B$4,tblTransactions[Date],"&lt;="&amp;'Settings'!$B$3),0))</f>
        <v/>
      </c>
      <c r="T28" s="32">
        <f>IF([@[Inventory Item ID]]="","",IFERROR(-SUMIFS(tblTransactions[Inventory Effect],tblTransactions[Inventory Item ID],[@[Inventory Item ID]],tblTransactions[Inventory Effect],"&lt;0",tblTransactions[Date],"&gt;"&amp;'Settings'!$B$4,tblTransactions[Date],"&lt;="&amp;'Settings'!$B$3),0))</f>
        <v/>
      </c>
      <c r="U28" s="32">
        <f>IF([@[Inventory Item ID]]="","",IFERROR([@[Opening Qty]]+[@[Qty In]]-[@[Qty Out]],0))</f>
        <v/>
      </c>
      <c r="V28" s="32">
        <f>IF([@[Inventory Item ID]]="","",IFERROR([@[On Hand Qty]]-[@[Reserved Qty]],0))</f>
        <v/>
      </c>
      <c r="W28" s="47">
        <f>IF([@[Inventory Item ID]]="","",IFERROR([@[On Hand Qty]]*[@[Unit Cost]],0))</f>
        <v/>
      </c>
      <c r="X28" s="32">
        <f>IF([@[Inventory Item ID]]="","",IFERROR(IF(AND([@Active]="Yes",[@[Available Qty]]&lt;=[@[Reorder Point]],[@[Target Stock]]-[@[Available Qty]]-[@[Qty on Order]]&gt;0),CEILING([@[Target Stock]]-[@[Available Qty]]-[@[Qty on Order]],[@[Order Pack Qty]]),0),0))</f>
        <v/>
      </c>
      <c r="Y28" s="47">
        <f>IF([@[Inventory Item ID]]="","",IFERROR([@[Suggested Order Qty]]*[@[Unit Cost]],0))</f>
        <v/>
      </c>
      <c r="Z28" s="15">
        <f>IF([@[Inventory Item ID]]="","",IFERROR(IF([@Active]="No","Inactive",IF([@[On Hand Qty]]&lt;0,"Negative Stock",IF([@[Available Qty]]&lt;=0,"Out of Stock",IF([@[Available Qty]]&lt;=[@[Reorder Point]],"Below Reorder",IF([@[Available Qty]]&lt;=[@[Reorder Point]]*(1+'Settings'!$B$5),"Reorder Soon","OK"))))),"Check Inputs"))</f>
        <v/>
      </c>
      <c r="AA28" s="32">
        <f>IF([@[Inventory Item ID]]="","",IFERROR(IF(OR([@[On Hand Qty]]&lt;=0,[@[Oldest DOT Week Start]]=""),"",DATEDIF([@[Oldest DOT Week Start]],'Settings'!$B$3,"m")),""))</f>
        <v/>
      </c>
      <c r="AB28" s="15">
        <f>IF([@[Inventory Item ID]]="","",IF([@Active]="No","Inactive",IF([@[On Hand Qty]]&lt;=0,"No Stock",IF([@[Oldest DOT Week Start]]="","Missing DOT Date",IF([@[Age Months]]&gt;='Settings'!$B$6,"Age Review","Current")))))</f>
        <v/>
      </c>
      <c r="AC2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
      <c r="A29" s="28" t="n"/>
      <c r="B29" s="28" t="n"/>
      <c r="C29" s="28" t="n"/>
      <c r="D29" s="28" t="n"/>
      <c r="E29" s="28" t="n"/>
      <c r="F29" s="28" t="n"/>
      <c r="G29" s="28" t="n"/>
      <c r="H29" s="28" t="n"/>
      <c r="I29" s="28" t="n"/>
      <c r="J29" s="28" t="n"/>
      <c r="K29" s="49" t="n"/>
      <c r="L29" s="30" t="n"/>
      <c r="M29" s="30" t="n"/>
      <c r="N29" s="30" t="n"/>
      <c r="O29" s="30" t="n"/>
      <c r="P29" s="30" t="n"/>
      <c r="Q29" s="30" t="n"/>
      <c r="R29" s="50" t="n"/>
      <c r="S29" s="32">
        <f>IF([@[Inventory Item ID]]="","",IFERROR(SUMIFS(tblTransactions[Inventory Effect],tblTransactions[Inventory Item ID],[@[Inventory Item ID]],tblTransactions[Inventory Effect],"&gt;0",tblTransactions[Date],"&gt;"&amp;'Settings'!$B$4,tblTransactions[Date],"&lt;="&amp;'Settings'!$B$3),0))</f>
        <v/>
      </c>
      <c r="T29" s="32">
        <f>IF([@[Inventory Item ID]]="","",IFERROR(-SUMIFS(tblTransactions[Inventory Effect],tblTransactions[Inventory Item ID],[@[Inventory Item ID]],tblTransactions[Inventory Effect],"&lt;0",tblTransactions[Date],"&gt;"&amp;'Settings'!$B$4,tblTransactions[Date],"&lt;="&amp;'Settings'!$B$3),0))</f>
        <v/>
      </c>
      <c r="U29" s="32">
        <f>IF([@[Inventory Item ID]]="","",IFERROR([@[Opening Qty]]+[@[Qty In]]-[@[Qty Out]],0))</f>
        <v/>
      </c>
      <c r="V29" s="32">
        <f>IF([@[Inventory Item ID]]="","",IFERROR([@[On Hand Qty]]-[@[Reserved Qty]],0))</f>
        <v/>
      </c>
      <c r="W29" s="47">
        <f>IF([@[Inventory Item ID]]="","",IFERROR([@[On Hand Qty]]*[@[Unit Cost]],0))</f>
        <v/>
      </c>
      <c r="X29" s="32">
        <f>IF([@[Inventory Item ID]]="","",IFERROR(IF(AND([@Active]="Yes",[@[Available Qty]]&lt;=[@[Reorder Point]],[@[Target Stock]]-[@[Available Qty]]-[@[Qty on Order]]&gt;0),CEILING([@[Target Stock]]-[@[Available Qty]]-[@[Qty on Order]],[@[Order Pack Qty]]),0),0))</f>
        <v/>
      </c>
      <c r="Y29" s="47">
        <f>IF([@[Inventory Item ID]]="","",IFERROR([@[Suggested Order Qty]]*[@[Unit Cost]],0))</f>
        <v/>
      </c>
      <c r="Z29" s="15">
        <f>IF([@[Inventory Item ID]]="","",IFERROR(IF([@Active]="No","Inactive",IF([@[On Hand Qty]]&lt;0,"Negative Stock",IF([@[Available Qty]]&lt;=0,"Out of Stock",IF([@[Available Qty]]&lt;=[@[Reorder Point]],"Below Reorder",IF([@[Available Qty]]&lt;=[@[Reorder Point]]*(1+'Settings'!$B$5),"Reorder Soon","OK"))))),"Check Inputs"))</f>
        <v/>
      </c>
      <c r="AA29" s="32">
        <f>IF([@[Inventory Item ID]]="","",IFERROR(IF(OR([@[On Hand Qty]]&lt;=0,[@[Oldest DOT Week Start]]=""),"",DATEDIF([@[Oldest DOT Week Start]],'Settings'!$B$3,"m")),""))</f>
        <v/>
      </c>
      <c r="AB29" s="15">
        <f>IF([@[Inventory Item ID]]="","",IF([@Active]="No","Inactive",IF([@[On Hand Qty]]&lt;=0,"No Stock",IF([@[Oldest DOT Week Start]]="","Missing DOT Date",IF([@[Age Months]]&gt;='Settings'!$B$6,"Age Review","Current")))))</f>
        <v/>
      </c>
      <c r="AC2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
      <c r="A30" s="28" t="n"/>
      <c r="B30" s="28" t="n"/>
      <c r="C30" s="28" t="n"/>
      <c r="D30" s="28" t="n"/>
      <c r="E30" s="28" t="n"/>
      <c r="F30" s="28" t="n"/>
      <c r="G30" s="28" t="n"/>
      <c r="H30" s="28" t="n"/>
      <c r="I30" s="28" t="n"/>
      <c r="J30" s="28" t="n"/>
      <c r="K30" s="49" t="n"/>
      <c r="L30" s="30" t="n"/>
      <c r="M30" s="30" t="n"/>
      <c r="N30" s="30" t="n"/>
      <c r="O30" s="30" t="n"/>
      <c r="P30" s="30" t="n"/>
      <c r="Q30" s="30" t="n"/>
      <c r="R30" s="50" t="n"/>
      <c r="S30" s="32">
        <f>IF([@[Inventory Item ID]]="","",IFERROR(SUMIFS(tblTransactions[Inventory Effect],tblTransactions[Inventory Item ID],[@[Inventory Item ID]],tblTransactions[Inventory Effect],"&gt;0",tblTransactions[Date],"&gt;"&amp;'Settings'!$B$4,tblTransactions[Date],"&lt;="&amp;'Settings'!$B$3),0))</f>
        <v/>
      </c>
      <c r="T30" s="32">
        <f>IF([@[Inventory Item ID]]="","",IFERROR(-SUMIFS(tblTransactions[Inventory Effect],tblTransactions[Inventory Item ID],[@[Inventory Item ID]],tblTransactions[Inventory Effect],"&lt;0",tblTransactions[Date],"&gt;"&amp;'Settings'!$B$4,tblTransactions[Date],"&lt;="&amp;'Settings'!$B$3),0))</f>
        <v/>
      </c>
      <c r="U30" s="32">
        <f>IF([@[Inventory Item ID]]="","",IFERROR([@[Opening Qty]]+[@[Qty In]]-[@[Qty Out]],0))</f>
        <v/>
      </c>
      <c r="V30" s="32">
        <f>IF([@[Inventory Item ID]]="","",IFERROR([@[On Hand Qty]]-[@[Reserved Qty]],0))</f>
        <v/>
      </c>
      <c r="W30" s="47">
        <f>IF([@[Inventory Item ID]]="","",IFERROR([@[On Hand Qty]]*[@[Unit Cost]],0))</f>
        <v/>
      </c>
      <c r="X30" s="32">
        <f>IF([@[Inventory Item ID]]="","",IFERROR(IF(AND([@Active]="Yes",[@[Available Qty]]&lt;=[@[Reorder Point]],[@[Target Stock]]-[@[Available Qty]]-[@[Qty on Order]]&gt;0),CEILING([@[Target Stock]]-[@[Available Qty]]-[@[Qty on Order]],[@[Order Pack Qty]]),0),0))</f>
        <v/>
      </c>
      <c r="Y30" s="47">
        <f>IF([@[Inventory Item ID]]="","",IFERROR([@[Suggested Order Qty]]*[@[Unit Cost]],0))</f>
        <v/>
      </c>
      <c r="Z30" s="15">
        <f>IF([@[Inventory Item ID]]="","",IFERROR(IF([@Active]="No","Inactive",IF([@[On Hand Qty]]&lt;0,"Negative Stock",IF([@[Available Qty]]&lt;=0,"Out of Stock",IF([@[Available Qty]]&lt;=[@[Reorder Point]],"Below Reorder",IF([@[Available Qty]]&lt;=[@[Reorder Point]]*(1+'Settings'!$B$5),"Reorder Soon","OK"))))),"Check Inputs"))</f>
        <v/>
      </c>
      <c r="AA30" s="32">
        <f>IF([@[Inventory Item ID]]="","",IFERROR(IF(OR([@[On Hand Qty]]&lt;=0,[@[Oldest DOT Week Start]]=""),"",DATEDIF([@[Oldest DOT Week Start]],'Settings'!$B$3,"m")),""))</f>
        <v/>
      </c>
      <c r="AB30" s="15">
        <f>IF([@[Inventory Item ID]]="","",IF([@Active]="No","Inactive",IF([@[On Hand Qty]]&lt;=0,"No Stock",IF([@[Oldest DOT Week Start]]="","Missing DOT Date",IF([@[Age Months]]&gt;='Settings'!$B$6,"Age Review","Current")))))</f>
        <v/>
      </c>
      <c r="AC3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
      <c r="A31" s="28" t="n"/>
      <c r="B31" s="28" t="n"/>
      <c r="C31" s="28" t="n"/>
      <c r="D31" s="28" t="n"/>
      <c r="E31" s="28" t="n"/>
      <c r="F31" s="28" t="n"/>
      <c r="G31" s="28" t="n"/>
      <c r="H31" s="28" t="n"/>
      <c r="I31" s="28" t="n"/>
      <c r="J31" s="28" t="n"/>
      <c r="K31" s="49" t="n"/>
      <c r="L31" s="30" t="n"/>
      <c r="M31" s="30" t="n"/>
      <c r="N31" s="30" t="n"/>
      <c r="O31" s="30" t="n"/>
      <c r="P31" s="30" t="n"/>
      <c r="Q31" s="30" t="n"/>
      <c r="R31" s="50" t="n"/>
      <c r="S31" s="32">
        <f>IF([@[Inventory Item ID]]="","",IFERROR(SUMIFS(tblTransactions[Inventory Effect],tblTransactions[Inventory Item ID],[@[Inventory Item ID]],tblTransactions[Inventory Effect],"&gt;0",tblTransactions[Date],"&gt;"&amp;'Settings'!$B$4,tblTransactions[Date],"&lt;="&amp;'Settings'!$B$3),0))</f>
        <v/>
      </c>
      <c r="T31" s="32">
        <f>IF([@[Inventory Item ID]]="","",IFERROR(-SUMIFS(tblTransactions[Inventory Effect],tblTransactions[Inventory Item ID],[@[Inventory Item ID]],tblTransactions[Inventory Effect],"&lt;0",tblTransactions[Date],"&gt;"&amp;'Settings'!$B$4,tblTransactions[Date],"&lt;="&amp;'Settings'!$B$3),0))</f>
        <v/>
      </c>
      <c r="U31" s="32">
        <f>IF([@[Inventory Item ID]]="","",IFERROR([@[Opening Qty]]+[@[Qty In]]-[@[Qty Out]],0))</f>
        <v/>
      </c>
      <c r="V31" s="32">
        <f>IF([@[Inventory Item ID]]="","",IFERROR([@[On Hand Qty]]-[@[Reserved Qty]],0))</f>
        <v/>
      </c>
      <c r="W31" s="47">
        <f>IF([@[Inventory Item ID]]="","",IFERROR([@[On Hand Qty]]*[@[Unit Cost]],0))</f>
        <v/>
      </c>
      <c r="X31" s="32">
        <f>IF([@[Inventory Item ID]]="","",IFERROR(IF(AND([@Active]="Yes",[@[Available Qty]]&lt;=[@[Reorder Point]],[@[Target Stock]]-[@[Available Qty]]-[@[Qty on Order]]&gt;0),CEILING([@[Target Stock]]-[@[Available Qty]]-[@[Qty on Order]],[@[Order Pack Qty]]),0),0))</f>
        <v/>
      </c>
      <c r="Y31" s="47">
        <f>IF([@[Inventory Item ID]]="","",IFERROR([@[Suggested Order Qty]]*[@[Unit Cost]],0))</f>
        <v/>
      </c>
      <c r="Z31" s="15">
        <f>IF([@[Inventory Item ID]]="","",IFERROR(IF([@Active]="No","Inactive",IF([@[On Hand Qty]]&lt;0,"Negative Stock",IF([@[Available Qty]]&lt;=0,"Out of Stock",IF([@[Available Qty]]&lt;=[@[Reorder Point]],"Below Reorder",IF([@[Available Qty]]&lt;=[@[Reorder Point]]*(1+'Settings'!$B$5),"Reorder Soon","OK"))))),"Check Inputs"))</f>
        <v/>
      </c>
      <c r="AA31" s="32">
        <f>IF([@[Inventory Item ID]]="","",IFERROR(IF(OR([@[On Hand Qty]]&lt;=0,[@[Oldest DOT Week Start]]=""),"",DATEDIF([@[Oldest DOT Week Start]],'Settings'!$B$3,"m")),""))</f>
        <v/>
      </c>
      <c r="AB31" s="15">
        <f>IF([@[Inventory Item ID]]="","",IF([@Active]="No","Inactive",IF([@[On Hand Qty]]&lt;=0,"No Stock",IF([@[Oldest DOT Week Start]]="","Missing DOT Date",IF([@[Age Months]]&gt;='Settings'!$B$6,"Age Review","Current")))))</f>
        <v/>
      </c>
      <c r="AC3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
      <c r="A32" s="28" t="n"/>
      <c r="B32" s="28" t="n"/>
      <c r="C32" s="28" t="n"/>
      <c r="D32" s="28" t="n"/>
      <c r="E32" s="28" t="n"/>
      <c r="F32" s="28" t="n"/>
      <c r="G32" s="28" t="n"/>
      <c r="H32" s="28" t="n"/>
      <c r="I32" s="28" t="n"/>
      <c r="J32" s="28" t="n"/>
      <c r="K32" s="49" t="n"/>
      <c r="L32" s="30" t="n"/>
      <c r="M32" s="30" t="n"/>
      <c r="N32" s="30" t="n"/>
      <c r="O32" s="30" t="n"/>
      <c r="P32" s="30" t="n"/>
      <c r="Q32" s="30" t="n"/>
      <c r="R32" s="50" t="n"/>
      <c r="S32" s="32">
        <f>IF([@[Inventory Item ID]]="","",IFERROR(SUMIFS(tblTransactions[Inventory Effect],tblTransactions[Inventory Item ID],[@[Inventory Item ID]],tblTransactions[Inventory Effect],"&gt;0",tblTransactions[Date],"&gt;"&amp;'Settings'!$B$4,tblTransactions[Date],"&lt;="&amp;'Settings'!$B$3),0))</f>
        <v/>
      </c>
      <c r="T32" s="32">
        <f>IF([@[Inventory Item ID]]="","",IFERROR(-SUMIFS(tblTransactions[Inventory Effect],tblTransactions[Inventory Item ID],[@[Inventory Item ID]],tblTransactions[Inventory Effect],"&lt;0",tblTransactions[Date],"&gt;"&amp;'Settings'!$B$4,tblTransactions[Date],"&lt;="&amp;'Settings'!$B$3),0))</f>
        <v/>
      </c>
      <c r="U32" s="32">
        <f>IF([@[Inventory Item ID]]="","",IFERROR([@[Opening Qty]]+[@[Qty In]]-[@[Qty Out]],0))</f>
        <v/>
      </c>
      <c r="V32" s="32">
        <f>IF([@[Inventory Item ID]]="","",IFERROR([@[On Hand Qty]]-[@[Reserved Qty]],0))</f>
        <v/>
      </c>
      <c r="W32" s="47">
        <f>IF([@[Inventory Item ID]]="","",IFERROR([@[On Hand Qty]]*[@[Unit Cost]],0))</f>
        <v/>
      </c>
      <c r="X32" s="32">
        <f>IF([@[Inventory Item ID]]="","",IFERROR(IF(AND([@Active]="Yes",[@[Available Qty]]&lt;=[@[Reorder Point]],[@[Target Stock]]-[@[Available Qty]]-[@[Qty on Order]]&gt;0),CEILING([@[Target Stock]]-[@[Available Qty]]-[@[Qty on Order]],[@[Order Pack Qty]]),0),0))</f>
        <v/>
      </c>
      <c r="Y32" s="47">
        <f>IF([@[Inventory Item ID]]="","",IFERROR([@[Suggested Order Qty]]*[@[Unit Cost]],0))</f>
        <v/>
      </c>
      <c r="Z32" s="15">
        <f>IF([@[Inventory Item ID]]="","",IFERROR(IF([@Active]="No","Inactive",IF([@[On Hand Qty]]&lt;0,"Negative Stock",IF([@[Available Qty]]&lt;=0,"Out of Stock",IF([@[Available Qty]]&lt;=[@[Reorder Point]],"Below Reorder",IF([@[Available Qty]]&lt;=[@[Reorder Point]]*(1+'Settings'!$B$5),"Reorder Soon","OK"))))),"Check Inputs"))</f>
        <v/>
      </c>
      <c r="AA32" s="32">
        <f>IF([@[Inventory Item ID]]="","",IFERROR(IF(OR([@[On Hand Qty]]&lt;=0,[@[Oldest DOT Week Start]]=""),"",DATEDIF([@[Oldest DOT Week Start]],'Settings'!$B$3,"m")),""))</f>
        <v/>
      </c>
      <c r="AB32" s="15">
        <f>IF([@[Inventory Item ID]]="","",IF([@Active]="No","Inactive",IF([@[On Hand Qty]]&lt;=0,"No Stock",IF([@[Oldest DOT Week Start]]="","Missing DOT Date",IF([@[Age Months]]&gt;='Settings'!$B$6,"Age Review","Current")))))</f>
        <v/>
      </c>
      <c r="AC3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
      <c r="A33" s="28" t="n"/>
      <c r="B33" s="28" t="n"/>
      <c r="C33" s="28" t="n"/>
      <c r="D33" s="28" t="n"/>
      <c r="E33" s="28" t="n"/>
      <c r="F33" s="28" t="n"/>
      <c r="G33" s="28" t="n"/>
      <c r="H33" s="28" t="n"/>
      <c r="I33" s="28" t="n"/>
      <c r="J33" s="28" t="n"/>
      <c r="K33" s="49" t="n"/>
      <c r="L33" s="30" t="n"/>
      <c r="M33" s="30" t="n"/>
      <c r="N33" s="30" t="n"/>
      <c r="O33" s="30" t="n"/>
      <c r="P33" s="30" t="n"/>
      <c r="Q33" s="30" t="n"/>
      <c r="R33" s="50" t="n"/>
      <c r="S33" s="32">
        <f>IF([@[Inventory Item ID]]="","",IFERROR(SUMIFS(tblTransactions[Inventory Effect],tblTransactions[Inventory Item ID],[@[Inventory Item ID]],tblTransactions[Inventory Effect],"&gt;0",tblTransactions[Date],"&gt;"&amp;'Settings'!$B$4,tblTransactions[Date],"&lt;="&amp;'Settings'!$B$3),0))</f>
        <v/>
      </c>
      <c r="T33" s="32">
        <f>IF([@[Inventory Item ID]]="","",IFERROR(-SUMIFS(tblTransactions[Inventory Effect],tblTransactions[Inventory Item ID],[@[Inventory Item ID]],tblTransactions[Inventory Effect],"&lt;0",tblTransactions[Date],"&gt;"&amp;'Settings'!$B$4,tblTransactions[Date],"&lt;="&amp;'Settings'!$B$3),0))</f>
        <v/>
      </c>
      <c r="U33" s="32">
        <f>IF([@[Inventory Item ID]]="","",IFERROR([@[Opening Qty]]+[@[Qty In]]-[@[Qty Out]],0))</f>
        <v/>
      </c>
      <c r="V33" s="32">
        <f>IF([@[Inventory Item ID]]="","",IFERROR([@[On Hand Qty]]-[@[Reserved Qty]],0))</f>
        <v/>
      </c>
      <c r="W33" s="47">
        <f>IF([@[Inventory Item ID]]="","",IFERROR([@[On Hand Qty]]*[@[Unit Cost]],0))</f>
        <v/>
      </c>
      <c r="X33" s="32">
        <f>IF([@[Inventory Item ID]]="","",IFERROR(IF(AND([@Active]="Yes",[@[Available Qty]]&lt;=[@[Reorder Point]],[@[Target Stock]]-[@[Available Qty]]-[@[Qty on Order]]&gt;0),CEILING([@[Target Stock]]-[@[Available Qty]]-[@[Qty on Order]],[@[Order Pack Qty]]),0),0))</f>
        <v/>
      </c>
      <c r="Y33" s="47">
        <f>IF([@[Inventory Item ID]]="","",IFERROR([@[Suggested Order Qty]]*[@[Unit Cost]],0))</f>
        <v/>
      </c>
      <c r="Z33" s="15">
        <f>IF([@[Inventory Item ID]]="","",IFERROR(IF([@Active]="No","Inactive",IF([@[On Hand Qty]]&lt;0,"Negative Stock",IF([@[Available Qty]]&lt;=0,"Out of Stock",IF([@[Available Qty]]&lt;=[@[Reorder Point]],"Below Reorder",IF([@[Available Qty]]&lt;=[@[Reorder Point]]*(1+'Settings'!$B$5),"Reorder Soon","OK"))))),"Check Inputs"))</f>
        <v/>
      </c>
      <c r="AA33" s="32">
        <f>IF([@[Inventory Item ID]]="","",IFERROR(IF(OR([@[On Hand Qty]]&lt;=0,[@[Oldest DOT Week Start]]=""),"",DATEDIF([@[Oldest DOT Week Start]],'Settings'!$B$3,"m")),""))</f>
        <v/>
      </c>
      <c r="AB33" s="15">
        <f>IF([@[Inventory Item ID]]="","",IF([@Active]="No","Inactive",IF([@[On Hand Qty]]&lt;=0,"No Stock",IF([@[Oldest DOT Week Start]]="","Missing DOT Date",IF([@[Age Months]]&gt;='Settings'!$B$6,"Age Review","Current")))))</f>
        <v/>
      </c>
      <c r="AC3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
      <c r="A34" s="28" t="n"/>
      <c r="B34" s="28" t="n"/>
      <c r="C34" s="28" t="n"/>
      <c r="D34" s="28" t="n"/>
      <c r="E34" s="28" t="n"/>
      <c r="F34" s="28" t="n"/>
      <c r="G34" s="28" t="n"/>
      <c r="H34" s="28" t="n"/>
      <c r="I34" s="28" t="n"/>
      <c r="J34" s="28" t="n"/>
      <c r="K34" s="49" t="n"/>
      <c r="L34" s="30" t="n"/>
      <c r="M34" s="30" t="n"/>
      <c r="N34" s="30" t="n"/>
      <c r="O34" s="30" t="n"/>
      <c r="P34" s="30" t="n"/>
      <c r="Q34" s="30" t="n"/>
      <c r="R34" s="50" t="n"/>
      <c r="S34" s="32">
        <f>IF([@[Inventory Item ID]]="","",IFERROR(SUMIFS(tblTransactions[Inventory Effect],tblTransactions[Inventory Item ID],[@[Inventory Item ID]],tblTransactions[Inventory Effect],"&gt;0",tblTransactions[Date],"&gt;"&amp;'Settings'!$B$4,tblTransactions[Date],"&lt;="&amp;'Settings'!$B$3),0))</f>
        <v/>
      </c>
      <c r="T34" s="32">
        <f>IF([@[Inventory Item ID]]="","",IFERROR(-SUMIFS(tblTransactions[Inventory Effect],tblTransactions[Inventory Item ID],[@[Inventory Item ID]],tblTransactions[Inventory Effect],"&lt;0",tblTransactions[Date],"&gt;"&amp;'Settings'!$B$4,tblTransactions[Date],"&lt;="&amp;'Settings'!$B$3),0))</f>
        <v/>
      </c>
      <c r="U34" s="32">
        <f>IF([@[Inventory Item ID]]="","",IFERROR([@[Opening Qty]]+[@[Qty In]]-[@[Qty Out]],0))</f>
        <v/>
      </c>
      <c r="V34" s="32">
        <f>IF([@[Inventory Item ID]]="","",IFERROR([@[On Hand Qty]]-[@[Reserved Qty]],0))</f>
        <v/>
      </c>
      <c r="W34" s="47">
        <f>IF([@[Inventory Item ID]]="","",IFERROR([@[On Hand Qty]]*[@[Unit Cost]],0))</f>
        <v/>
      </c>
      <c r="X34" s="32">
        <f>IF([@[Inventory Item ID]]="","",IFERROR(IF(AND([@Active]="Yes",[@[Available Qty]]&lt;=[@[Reorder Point]],[@[Target Stock]]-[@[Available Qty]]-[@[Qty on Order]]&gt;0),CEILING([@[Target Stock]]-[@[Available Qty]]-[@[Qty on Order]],[@[Order Pack Qty]]),0),0))</f>
        <v/>
      </c>
      <c r="Y34" s="47">
        <f>IF([@[Inventory Item ID]]="","",IFERROR([@[Suggested Order Qty]]*[@[Unit Cost]],0))</f>
        <v/>
      </c>
      <c r="Z34" s="15">
        <f>IF([@[Inventory Item ID]]="","",IFERROR(IF([@Active]="No","Inactive",IF([@[On Hand Qty]]&lt;0,"Negative Stock",IF([@[Available Qty]]&lt;=0,"Out of Stock",IF([@[Available Qty]]&lt;=[@[Reorder Point]],"Below Reorder",IF([@[Available Qty]]&lt;=[@[Reorder Point]]*(1+'Settings'!$B$5),"Reorder Soon","OK"))))),"Check Inputs"))</f>
        <v/>
      </c>
      <c r="AA34" s="32">
        <f>IF([@[Inventory Item ID]]="","",IFERROR(IF(OR([@[On Hand Qty]]&lt;=0,[@[Oldest DOT Week Start]]=""),"",DATEDIF([@[Oldest DOT Week Start]],'Settings'!$B$3,"m")),""))</f>
        <v/>
      </c>
      <c r="AB34" s="15">
        <f>IF([@[Inventory Item ID]]="","",IF([@Active]="No","Inactive",IF([@[On Hand Qty]]&lt;=0,"No Stock",IF([@[Oldest DOT Week Start]]="","Missing DOT Date",IF([@[Age Months]]&gt;='Settings'!$B$6,"Age Review","Current")))))</f>
        <v/>
      </c>
      <c r="AC3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
      <c r="A35" s="28" t="n"/>
      <c r="B35" s="28" t="n"/>
      <c r="C35" s="28" t="n"/>
      <c r="D35" s="28" t="n"/>
      <c r="E35" s="28" t="n"/>
      <c r="F35" s="28" t="n"/>
      <c r="G35" s="28" t="n"/>
      <c r="H35" s="28" t="n"/>
      <c r="I35" s="28" t="n"/>
      <c r="J35" s="28" t="n"/>
      <c r="K35" s="49" t="n"/>
      <c r="L35" s="30" t="n"/>
      <c r="M35" s="30" t="n"/>
      <c r="N35" s="30" t="n"/>
      <c r="O35" s="30" t="n"/>
      <c r="P35" s="30" t="n"/>
      <c r="Q35" s="30" t="n"/>
      <c r="R35" s="50" t="n"/>
      <c r="S35" s="32">
        <f>IF([@[Inventory Item ID]]="","",IFERROR(SUMIFS(tblTransactions[Inventory Effect],tblTransactions[Inventory Item ID],[@[Inventory Item ID]],tblTransactions[Inventory Effect],"&gt;0",tblTransactions[Date],"&gt;"&amp;'Settings'!$B$4,tblTransactions[Date],"&lt;="&amp;'Settings'!$B$3),0))</f>
        <v/>
      </c>
      <c r="T35" s="32">
        <f>IF([@[Inventory Item ID]]="","",IFERROR(-SUMIFS(tblTransactions[Inventory Effect],tblTransactions[Inventory Item ID],[@[Inventory Item ID]],tblTransactions[Inventory Effect],"&lt;0",tblTransactions[Date],"&gt;"&amp;'Settings'!$B$4,tblTransactions[Date],"&lt;="&amp;'Settings'!$B$3),0))</f>
        <v/>
      </c>
      <c r="U35" s="32">
        <f>IF([@[Inventory Item ID]]="","",IFERROR([@[Opening Qty]]+[@[Qty In]]-[@[Qty Out]],0))</f>
        <v/>
      </c>
      <c r="V35" s="32">
        <f>IF([@[Inventory Item ID]]="","",IFERROR([@[On Hand Qty]]-[@[Reserved Qty]],0))</f>
        <v/>
      </c>
      <c r="W35" s="47">
        <f>IF([@[Inventory Item ID]]="","",IFERROR([@[On Hand Qty]]*[@[Unit Cost]],0))</f>
        <v/>
      </c>
      <c r="X35" s="32">
        <f>IF([@[Inventory Item ID]]="","",IFERROR(IF(AND([@Active]="Yes",[@[Available Qty]]&lt;=[@[Reorder Point]],[@[Target Stock]]-[@[Available Qty]]-[@[Qty on Order]]&gt;0),CEILING([@[Target Stock]]-[@[Available Qty]]-[@[Qty on Order]],[@[Order Pack Qty]]),0),0))</f>
        <v/>
      </c>
      <c r="Y35" s="47">
        <f>IF([@[Inventory Item ID]]="","",IFERROR([@[Suggested Order Qty]]*[@[Unit Cost]],0))</f>
        <v/>
      </c>
      <c r="Z35" s="15">
        <f>IF([@[Inventory Item ID]]="","",IFERROR(IF([@Active]="No","Inactive",IF([@[On Hand Qty]]&lt;0,"Negative Stock",IF([@[Available Qty]]&lt;=0,"Out of Stock",IF([@[Available Qty]]&lt;=[@[Reorder Point]],"Below Reorder",IF([@[Available Qty]]&lt;=[@[Reorder Point]]*(1+'Settings'!$B$5),"Reorder Soon","OK"))))),"Check Inputs"))</f>
        <v/>
      </c>
      <c r="AA35" s="32">
        <f>IF([@[Inventory Item ID]]="","",IFERROR(IF(OR([@[On Hand Qty]]&lt;=0,[@[Oldest DOT Week Start]]=""),"",DATEDIF([@[Oldest DOT Week Start]],'Settings'!$B$3,"m")),""))</f>
        <v/>
      </c>
      <c r="AB35" s="15">
        <f>IF([@[Inventory Item ID]]="","",IF([@Active]="No","Inactive",IF([@[On Hand Qty]]&lt;=0,"No Stock",IF([@[Oldest DOT Week Start]]="","Missing DOT Date",IF([@[Age Months]]&gt;='Settings'!$B$6,"Age Review","Current")))))</f>
        <v/>
      </c>
      <c r="AC3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
      <c r="A36" s="28" t="n"/>
      <c r="B36" s="28" t="n"/>
      <c r="C36" s="28" t="n"/>
      <c r="D36" s="28" t="n"/>
      <c r="E36" s="28" t="n"/>
      <c r="F36" s="28" t="n"/>
      <c r="G36" s="28" t="n"/>
      <c r="H36" s="28" t="n"/>
      <c r="I36" s="28" t="n"/>
      <c r="J36" s="28" t="n"/>
      <c r="K36" s="49" t="n"/>
      <c r="L36" s="30" t="n"/>
      <c r="M36" s="30" t="n"/>
      <c r="N36" s="30" t="n"/>
      <c r="O36" s="30" t="n"/>
      <c r="P36" s="30" t="n"/>
      <c r="Q36" s="30" t="n"/>
      <c r="R36" s="50" t="n"/>
      <c r="S36" s="32">
        <f>IF([@[Inventory Item ID]]="","",IFERROR(SUMIFS(tblTransactions[Inventory Effect],tblTransactions[Inventory Item ID],[@[Inventory Item ID]],tblTransactions[Inventory Effect],"&gt;0",tblTransactions[Date],"&gt;"&amp;'Settings'!$B$4,tblTransactions[Date],"&lt;="&amp;'Settings'!$B$3),0))</f>
        <v/>
      </c>
      <c r="T36" s="32">
        <f>IF([@[Inventory Item ID]]="","",IFERROR(-SUMIFS(tblTransactions[Inventory Effect],tblTransactions[Inventory Item ID],[@[Inventory Item ID]],tblTransactions[Inventory Effect],"&lt;0",tblTransactions[Date],"&gt;"&amp;'Settings'!$B$4,tblTransactions[Date],"&lt;="&amp;'Settings'!$B$3),0))</f>
        <v/>
      </c>
      <c r="U36" s="32">
        <f>IF([@[Inventory Item ID]]="","",IFERROR([@[Opening Qty]]+[@[Qty In]]-[@[Qty Out]],0))</f>
        <v/>
      </c>
      <c r="V36" s="32">
        <f>IF([@[Inventory Item ID]]="","",IFERROR([@[On Hand Qty]]-[@[Reserved Qty]],0))</f>
        <v/>
      </c>
      <c r="W36" s="47">
        <f>IF([@[Inventory Item ID]]="","",IFERROR([@[On Hand Qty]]*[@[Unit Cost]],0))</f>
        <v/>
      </c>
      <c r="X36" s="32">
        <f>IF([@[Inventory Item ID]]="","",IFERROR(IF(AND([@Active]="Yes",[@[Available Qty]]&lt;=[@[Reorder Point]],[@[Target Stock]]-[@[Available Qty]]-[@[Qty on Order]]&gt;0),CEILING([@[Target Stock]]-[@[Available Qty]]-[@[Qty on Order]],[@[Order Pack Qty]]),0),0))</f>
        <v/>
      </c>
      <c r="Y36" s="47">
        <f>IF([@[Inventory Item ID]]="","",IFERROR([@[Suggested Order Qty]]*[@[Unit Cost]],0))</f>
        <v/>
      </c>
      <c r="Z36" s="15">
        <f>IF([@[Inventory Item ID]]="","",IFERROR(IF([@Active]="No","Inactive",IF([@[On Hand Qty]]&lt;0,"Negative Stock",IF([@[Available Qty]]&lt;=0,"Out of Stock",IF([@[Available Qty]]&lt;=[@[Reorder Point]],"Below Reorder",IF([@[Available Qty]]&lt;=[@[Reorder Point]]*(1+'Settings'!$B$5),"Reorder Soon","OK"))))),"Check Inputs"))</f>
        <v/>
      </c>
      <c r="AA36" s="32">
        <f>IF([@[Inventory Item ID]]="","",IFERROR(IF(OR([@[On Hand Qty]]&lt;=0,[@[Oldest DOT Week Start]]=""),"",DATEDIF([@[Oldest DOT Week Start]],'Settings'!$B$3,"m")),""))</f>
        <v/>
      </c>
      <c r="AB36" s="15">
        <f>IF([@[Inventory Item ID]]="","",IF([@Active]="No","Inactive",IF([@[On Hand Qty]]&lt;=0,"No Stock",IF([@[Oldest DOT Week Start]]="","Missing DOT Date",IF([@[Age Months]]&gt;='Settings'!$B$6,"Age Review","Current")))))</f>
        <v/>
      </c>
      <c r="AC3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
      <c r="A37" s="28" t="n"/>
      <c r="B37" s="28" t="n"/>
      <c r="C37" s="28" t="n"/>
      <c r="D37" s="28" t="n"/>
      <c r="E37" s="28" t="n"/>
      <c r="F37" s="28" t="n"/>
      <c r="G37" s="28" t="n"/>
      <c r="H37" s="28" t="n"/>
      <c r="I37" s="28" t="n"/>
      <c r="J37" s="28" t="n"/>
      <c r="K37" s="49" t="n"/>
      <c r="L37" s="30" t="n"/>
      <c r="M37" s="30" t="n"/>
      <c r="N37" s="30" t="n"/>
      <c r="O37" s="30" t="n"/>
      <c r="P37" s="30" t="n"/>
      <c r="Q37" s="30" t="n"/>
      <c r="R37" s="50" t="n"/>
      <c r="S37" s="32">
        <f>IF([@[Inventory Item ID]]="","",IFERROR(SUMIFS(tblTransactions[Inventory Effect],tblTransactions[Inventory Item ID],[@[Inventory Item ID]],tblTransactions[Inventory Effect],"&gt;0",tblTransactions[Date],"&gt;"&amp;'Settings'!$B$4,tblTransactions[Date],"&lt;="&amp;'Settings'!$B$3),0))</f>
        <v/>
      </c>
      <c r="T37" s="32">
        <f>IF([@[Inventory Item ID]]="","",IFERROR(-SUMIFS(tblTransactions[Inventory Effect],tblTransactions[Inventory Item ID],[@[Inventory Item ID]],tblTransactions[Inventory Effect],"&lt;0",tblTransactions[Date],"&gt;"&amp;'Settings'!$B$4,tblTransactions[Date],"&lt;="&amp;'Settings'!$B$3),0))</f>
        <v/>
      </c>
      <c r="U37" s="32">
        <f>IF([@[Inventory Item ID]]="","",IFERROR([@[Opening Qty]]+[@[Qty In]]-[@[Qty Out]],0))</f>
        <v/>
      </c>
      <c r="V37" s="32">
        <f>IF([@[Inventory Item ID]]="","",IFERROR([@[On Hand Qty]]-[@[Reserved Qty]],0))</f>
        <v/>
      </c>
      <c r="W37" s="47">
        <f>IF([@[Inventory Item ID]]="","",IFERROR([@[On Hand Qty]]*[@[Unit Cost]],0))</f>
        <v/>
      </c>
      <c r="X37" s="32">
        <f>IF([@[Inventory Item ID]]="","",IFERROR(IF(AND([@Active]="Yes",[@[Available Qty]]&lt;=[@[Reorder Point]],[@[Target Stock]]-[@[Available Qty]]-[@[Qty on Order]]&gt;0),CEILING([@[Target Stock]]-[@[Available Qty]]-[@[Qty on Order]],[@[Order Pack Qty]]),0),0))</f>
        <v/>
      </c>
      <c r="Y37" s="47">
        <f>IF([@[Inventory Item ID]]="","",IFERROR([@[Suggested Order Qty]]*[@[Unit Cost]],0))</f>
        <v/>
      </c>
      <c r="Z37" s="15">
        <f>IF([@[Inventory Item ID]]="","",IFERROR(IF([@Active]="No","Inactive",IF([@[On Hand Qty]]&lt;0,"Negative Stock",IF([@[Available Qty]]&lt;=0,"Out of Stock",IF([@[Available Qty]]&lt;=[@[Reorder Point]],"Below Reorder",IF([@[Available Qty]]&lt;=[@[Reorder Point]]*(1+'Settings'!$B$5),"Reorder Soon","OK"))))),"Check Inputs"))</f>
        <v/>
      </c>
      <c r="AA37" s="32">
        <f>IF([@[Inventory Item ID]]="","",IFERROR(IF(OR([@[On Hand Qty]]&lt;=0,[@[Oldest DOT Week Start]]=""),"",DATEDIF([@[Oldest DOT Week Start]],'Settings'!$B$3,"m")),""))</f>
        <v/>
      </c>
      <c r="AB37" s="15">
        <f>IF([@[Inventory Item ID]]="","",IF([@Active]="No","Inactive",IF([@[On Hand Qty]]&lt;=0,"No Stock",IF([@[Oldest DOT Week Start]]="","Missing DOT Date",IF([@[Age Months]]&gt;='Settings'!$B$6,"Age Review","Current")))))</f>
        <v/>
      </c>
      <c r="AC3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
      <c r="A38" s="28" t="n"/>
      <c r="B38" s="28" t="n"/>
      <c r="C38" s="28" t="n"/>
      <c r="D38" s="28" t="n"/>
      <c r="E38" s="28" t="n"/>
      <c r="F38" s="28" t="n"/>
      <c r="G38" s="28" t="n"/>
      <c r="H38" s="28" t="n"/>
      <c r="I38" s="28" t="n"/>
      <c r="J38" s="28" t="n"/>
      <c r="K38" s="49" t="n"/>
      <c r="L38" s="30" t="n"/>
      <c r="M38" s="30" t="n"/>
      <c r="N38" s="30" t="n"/>
      <c r="O38" s="30" t="n"/>
      <c r="P38" s="30" t="n"/>
      <c r="Q38" s="30" t="n"/>
      <c r="R38" s="50" t="n"/>
      <c r="S38" s="32">
        <f>IF([@[Inventory Item ID]]="","",IFERROR(SUMIFS(tblTransactions[Inventory Effect],tblTransactions[Inventory Item ID],[@[Inventory Item ID]],tblTransactions[Inventory Effect],"&gt;0",tblTransactions[Date],"&gt;"&amp;'Settings'!$B$4,tblTransactions[Date],"&lt;="&amp;'Settings'!$B$3),0))</f>
        <v/>
      </c>
      <c r="T38" s="32">
        <f>IF([@[Inventory Item ID]]="","",IFERROR(-SUMIFS(tblTransactions[Inventory Effect],tblTransactions[Inventory Item ID],[@[Inventory Item ID]],tblTransactions[Inventory Effect],"&lt;0",tblTransactions[Date],"&gt;"&amp;'Settings'!$B$4,tblTransactions[Date],"&lt;="&amp;'Settings'!$B$3),0))</f>
        <v/>
      </c>
      <c r="U38" s="32">
        <f>IF([@[Inventory Item ID]]="","",IFERROR([@[Opening Qty]]+[@[Qty In]]-[@[Qty Out]],0))</f>
        <v/>
      </c>
      <c r="V38" s="32">
        <f>IF([@[Inventory Item ID]]="","",IFERROR([@[On Hand Qty]]-[@[Reserved Qty]],0))</f>
        <v/>
      </c>
      <c r="W38" s="47">
        <f>IF([@[Inventory Item ID]]="","",IFERROR([@[On Hand Qty]]*[@[Unit Cost]],0))</f>
        <v/>
      </c>
      <c r="X38" s="32">
        <f>IF([@[Inventory Item ID]]="","",IFERROR(IF(AND([@Active]="Yes",[@[Available Qty]]&lt;=[@[Reorder Point]],[@[Target Stock]]-[@[Available Qty]]-[@[Qty on Order]]&gt;0),CEILING([@[Target Stock]]-[@[Available Qty]]-[@[Qty on Order]],[@[Order Pack Qty]]),0),0))</f>
        <v/>
      </c>
      <c r="Y38" s="47">
        <f>IF([@[Inventory Item ID]]="","",IFERROR([@[Suggested Order Qty]]*[@[Unit Cost]],0))</f>
        <v/>
      </c>
      <c r="Z38" s="15">
        <f>IF([@[Inventory Item ID]]="","",IFERROR(IF([@Active]="No","Inactive",IF([@[On Hand Qty]]&lt;0,"Negative Stock",IF([@[Available Qty]]&lt;=0,"Out of Stock",IF([@[Available Qty]]&lt;=[@[Reorder Point]],"Below Reorder",IF([@[Available Qty]]&lt;=[@[Reorder Point]]*(1+'Settings'!$B$5),"Reorder Soon","OK"))))),"Check Inputs"))</f>
        <v/>
      </c>
      <c r="AA38" s="32">
        <f>IF([@[Inventory Item ID]]="","",IFERROR(IF(OR([@[On Hand Qty]]&lt;=0,[@[Oldest DOT Week Start]]=""),"",DATEDIF([@[Oldest DOT Week Start]],'Settings'!$B$3,"m")),""))</f>
        <v/>
      </c>
      <c r="AB38" s="15">
        <f>IF([@[Inventory Item ID]]="","",IF([@Active]="No","Inactive",IF([@[On Hand Qty]]&lt;=0,"No Stock",IF([@[Oldest DOT Week Start]]="","Missing DOT Date",IF([@[Age Months]]&gt;='Settings'!$B$6,"Age Review","Current")))))</f>
        <v/>
      </c>
      <c r="AC3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
      <c r="A39" s="28" t="n"/>
      <c r="B39" s="28" t="n"/>
      <c r="C39" s="28" t="n"/>
      <c r="D39" s="28" t="n"/>
      <c r="E39" s="28" t="n"/>
      <c r="F39" s="28" t="n"/>
      <c r="G39" s="28" t="n"/>
      <c r="H39" s="28" t="n"/>
      <c r="I39" s="28" t="n"/>
      <c r="J39" s="28" t="n"/>
      <c r="K39" s="49" t="n"/>
      <c r="L39" s="30" t="n"/>
      <c r="M39" s="30" t="n"/>
      <c r="N39" s="30" t="n"/>
      <c r="O39" s="30" t="n"/>
      <c r="P39" s="30" t="n"/>
      <c r="Q39" s="30" t="n"/>
      <c r="R39" s="50" t="n"/>
      <c r="S39" s="32">
        <f>IF([@[Inventory Item ID]]="","",IFERROR(SUMIFS(tblTransactions[Inventory Effect],tblTransactions[Inventory Item ID],[@[Inventory Item ID]],tblTransactions[Inventory Effect],"&gt;0",tblTransactions[Date],"&gt;"&amp;'Settings'!$B$4,tblTransactions[Date],"&lt;="&amp;'Settings'!$B$3),0))</f>
        <v/>
      </c>
      <c r="T39" s="32">
        <f>IF([@[Inventory Item ID]]="","",IFERROR(-SUMIFS(tblTransactions[Inventory Effect],tblTransactions[Inventory Item ID],[@[Inventory Item ID]],tblTransactions[Inventory Effect],"&lt;0",tblTransactions[Date],"&gt;"&amp;'Settings'!$B$4,tblTransactions[Date],"&lt;="&amp;'Settings'!$B$3),0))</f>
        <v/>
      </c>
      <c r="U39" s="32">
        <f>IF([@[Inventory Item ID]]="","",IFERROR([@[Opening Qty]]+[@[Qty In]]-[@[Qty Out]],0))</f>
        <v/>
      </c>
      <c r="V39" s="32">
        <f>IF([@[Inventory Item ID]]="","",IFERROR([@[On Hand Qty]]-[@[Reserved Qty]],0))</f>
        <v/>
      </c>
      <c r="W39" s="47">
        <f>IF([@[Inventory Item ID]]="","",IFERROR([@[On Hand Qty]]*[@[Unit Cost]],0))</f>
        <v/>
      </c>
      <c r="X39" s="32">
        <f>IF([@[Inventory Item ID]]="","",IFERROR(IF(AND([@Active]="Yes",[@[Available Qty]]&lt;=[@[Reorder Point]],[@[Target Stock]]-[@[Available Qty]]-[@[Qty on Order]]&gt;0),CEILING([@[Target Stock]]-[@[Available Qty]]-[@[Qty on Order]],[@[Order Pack Qty]]),0),0))</f>
        <v/>
      </c>
      <c r="Y39" s="47">
        <f>IF([@[Inventory Item ID]]="","",IFERROR([@[Suggested Order Qty]]*[@[Unit Cost]],0))</f>
        <v/>
      </c>
      <c r="Z39" s="15">
        <f>IF([@[Inventory Item ID]]="","",IFERROR(IF([@Active]="No","Inactive",IF([@[On Hand Qty]]&lt;0,"Negative Stock",IF([@[Available Qty]]&lt;=0,"Out of Stock",IF([@[Available Qty]]&lt;=[@[Reorder Point]],"Below Reorder",IF([@[Available Qty]]&lt;=[@[Reorder Point]]*(1+'Settings'!$B$5),"Reorder Soon","OK"))))),"Check Inputs"))</f>
        <v/>
      </c>
      <c r="AA39" s="32">
        <f>IF([@[Inventory Item ID]]="","",IFERROR(IF(OR([@[On Hand Qty]]&lt;=0,[@[Oldest DOT Week Start]]=""),"",DATEDIF([@[Oldest DOT Week Start]],'Settings'!$B$3,"m")),""))</f>
        <v/>
      </c>
      <c r="AB39" s="15">
        <f>IF([@[Inventory Item ID]]="","",IF([@Active]="No","Inactive",IF([@[On Hand Qty]]&lt;=0,"No Stock",IF([@[Oldest DOT Week Start]]="","Missing DOT Date",IF([@[Age Months]]&gt;='Settings'!$B$6,"Age Review","Current")))))</f>
        <v/>
      </c>
      <c r="AC3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
      <c r="A40" s="28" t="n"/>
      <c r="B40" s="28" t="n"/>
      <c r="C40" s="28" t="n"/>
      <c r="D40" s="28" t="n"/>
      <c r="E40" s="28" t="n"/>
      <c r="F40" s="28" t="n"/>
      <c r="G40" s="28" t="n"/>
      <c r="H40" s="28" t="n"/>
      <c r="I40" s="28" t="n"/>
      <c r="J40" s="28" t="n"/>
      <c r="K40" s="49" t="n"/>
      <c r="L40" s="30" t="n"/>
      <c r="M40" s="30" t="n"/>
      <c r="N40" s="30" t="n"/>
      <c r="O40" s="30" t="n"/>
      <c r="P40" s="30" t="n"/>
      <c r="Q40" s="30" t="n"/>
      <c r="R40" s="50" t="n"/>
      <c r="S40" s="32">
        <f>IF([@[Inventory Item ID]]="","",IFERROR(SUMIFS(tblTransactions[Inventory Effect],tblTransactions[Inventory Item ID],[@[Inventory Item ID]],tblTransactions[Inventory Effect],"&gt;0",tblTransactions[Date],"&gt;"&amp;'Settings'!$B$4,tblTransactions[Date],"&lt;="&amp;'Settings'!$B$3),0))</f>
        <v/>
      </c>
      <c r="T40" s="32">
        <f>IF([@[Inventory Item ID]]="","",IFERROR(-SUMIFS(tblTransactions[Inventory Effect],tblTransactions[Inventory Item ID],[@[Inventory Item ID]],tblTransactions[Inventory Effect],"&lt;0",tblTransactions[Date],"&gt;"&amp;'Settings'!$B$4,tblTransactions[Date],"&lt;="&amp;'Settings'!$B$3),0))</f>
        <v/>
      </c>
      <c r="U40" s="32">
        <f>IF([@[Inventory Item ID]]="","",IFERROR([@[Opening Qty]]+[@[Qty In]]-[@[Qty Out]],0))</f>
        <v/>
      </c>
      <c r="V40" s="32">
        <f>IF([@[Inventory Item ID]]="","",IFERROR([@[On Hand Qty]]-[@[Reserved Qty]],0))</f>
        <v/>
      </c>
      <c r="W40" s="47">
        <f>IF([@[Inventory Item ID]]="","",IFERROR([@[On Hand Qty]]*[@[Unit Cost]],0))</f>
        <v/>
      </c>
      <c r="X40" s="32">
        <f>IF([@[Inventory Item ID]]="","",IFERROR(IF(AND([@Active]="Yes",[@[Available Qty]]&lt;=[@[Reorder Point]],[@[Target Stock]]-[@[Available Qty]]-[@[Qty on Order]]&gt;0),CEILING([@[Target Stock]]-[@[Available Qty]]-[@[Qty on Order]],[@[Order Pack Qty]]),0),0))</f>
        <v/>
      </c>
      <c r="Y40" s="47">
        <f>IF([@[Inventory Item ID]]="","",IFERROR([@[Suggested Order Qty]]*[@[Unit Cost]],0))</f>
        <v/>
      </c>
      <c r="Z40" s="15">
        <f>IF([@[Inventory Item ID]]="","",IFERROR(IF([@Active]="No","Inactive",IF([@[On Hand Qty]]&lt;0,"Negative Stock",IF([@[Available Qty]]&lt;=0,"Out of Stock",IF([@[Available Qty]]&lt;=[@[Reorder Point]],"Below Reorder",IF([@[Available Qty]]&lt;=[@[Reorder Point]]*(1+'Settings'!$B$5),"Reorder Soon","OK"))))),"Check Inputs"))</f>
        <v/>
      </c>
      <c r="AA40" s="32">
        <f>IF([@[Inventory Item ID]]="","",IFERROR(IF(OR([@[On Hand Qty]]&lt;=0,[@[Oldest DOT Week Start]]=""),"",DATEDIF([@[Oldest DOT Week Start]],'Settings'!$B$3,"m")),""))</f>
        <v/>
      </c>
      <c r="AB40" s="15">
        <f>IF([@[Inventory Item ID]]="","",IF([@Active]="No","Inactive",IF([@[On Hand Qty]]&lt;=0,"No Stock",IF([@[Oldest DOT Week Start]]="","Missing DOT Date",IF([@[Age Months]]&gt;='Settings'!$B$6,"Age Review","Current")))))</f>
        <v/>
      </c>
      <c r="AC4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
      <c r="A41" s="28" t="n"/>
      <c r="B41" s="28" t="n"/>
      <c r="C41" s="28" t="n"/>
      <c r="D41" s="28" t="n"/>
      <c r="E41" s="28" t="n"/>
      <c r="F41" s="28" t="n"/>
      <c r="G41" s="28" t="n"/>
      <c r="H41" s="28" t="n"/>
      <c r="I41" s="28" t="n"/>
      <c r="J41" s="28" t="n"/>
      <c r="K41" s="49" t="n"/>
      <c r="L41" s="30" t="n"/>
      <c r="M41" s="30" t="n"/>
      <c r="N41" s="30" t="n"/>
      <c r="O41" s="30" t="n"/>
      <c r="P41" s="30" t="n"/>
      <c r="Q41" s="30" t="n"/>
      <c r="R41" s="50" t="n"/>
      <c r="S41" s="32">
        <f>IF([@[Inventory Item ID]]="","",IFERROR(SUMIFS(tblTransactions[Inventory Effect],tblTransactions[Inventory Item ID],[@[Inventory Item ID]],tblTransactions[Inventory Effect],"&gt;0",tblTransactions[Date],"&gt;"&amp;'Settings'!$B$4,tblTransactions[Date],"&lt;="&amp;'Settings'!$B$3),0))</f>
        <v/>
      </c>
      <c r="T41" s="32">
        <f>IF([@[Inventory Item ID]]="","",IFERROR(-SUMIFS(tblTransactions[Inventory Effect],tblTransactions[Inventory Item ID],[@[Inventory Item ID]],tblTransactions[Inventory Effect],"&lt;0",tblTransactions[Date],"&gt;"&amp;'Settings'!$B$4,tblTransactions[Date],"&lt;="&amp;'Settings'!$B$3),0))</f>
        <v/>
      </c>
      <c r="U41" s="32">
        <f>IF([@[Inventory Item ID]]="","",IFERROR([@[Opening Qty]]+[@[Qty In]]-[@[Qty Out]],0))</f>
        <v/>
      </c>
      <c r="V41" s="32">
        <f>IF([@[Inventory Item ID]]="","",IFERROR([@[On Hand Qty]]-[@[Reserved Qty]],0))</f>
        <v/>
      </c>
      <c r="W41" s="47">
        <f>IF([@[Inventory Item ID]]="","",IFERROR([@[On Hand Qty]]*[@[Unit Cost]],0))</f>
        <v/>
      </c>
      <c r="X41" s="32">
        <f>IF([@[Inventory Item ID]]="","",IFERROR(IF(AND([@Active]="Yes",[@[Available Qty]]&lt;=[@[Reorder Point]],[@[Target Stock]]-[@[Available Qty]]-[@[Qty on Order]]&gt;0),CEILING([@[Target Stock]]-[@[Available Qty]]-[@[Qty on Order]],[@[Order Pack Qty]]),0),0))</f>
        <v/>
      </c>
      <c r="Y41" s="47">
        <f>IF([@[Inventory Item ID]]="","",IFERROR([@[Suggested Order Qty]]*[@[Unit Cost]],0))</f>
        <v/>
      </c>
      <c r="Z41" s="15">
        <f>IF([@[Inventory Item ID]]="","",IFERROR(IF([@Active]="No","Inactive",IF([@[On Hand Qty]]&lt;0,"Negative Stock",IF([@[Available Qty]]&lt;=0,"Out of Stock",IF([@[Available Qty]]&lt;=[@[Reorder Point]],"Below Reorder",IF([@[Available Qty]]&lt;=[@[Reorder Point]]*(1+'Settings'!$B$5),"Reorder Soon","OK"))))),"Check Inputs"))</f>
        <v/>
      </c>
      <c r="AA41" s="32">
        <f>IF([@[Inventory Item ID]]="","",IFERROR(IF(OR([@[On Hand Qty]]&lt;=0,[@[Oldest DOT Week Start]]=""),"",DATEDIF([@[Oldest DOT Week Start]],'Settings'!$B$3,"m")),""))</f>
        <v/>
      </c>
      <c r="AB41" s="15">
        <f>IF([@[Inventory Item ID]]="","",IF([@Active]="No","Inactive",IF([@[On Hand Qty]]&lt;=0,"No Stock",IF([@[Oldest DOT Week Start]]="","Missing DOT Date",IF([@[Age Months]]&gt;='Settings'!$B$6,"Age Review","Current")))))</f>
        <v/>
      </c>
      <c r="AC4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
      <c r="A42" s="28" t="n"/>
      <c r="B42" s="28" t="n"/>
      <c r="C42" s="28" t="n"/>
      <c r="D42" s="28" t="n"/>
      <c r="E42" s="28" t="n"/>
      <c r="F42" s="28" t="n"/>
      <c r="G42" s="28" t="n"/>
      <c r="H42" s="28" t="n"/>
      <c r="I42" s="28" t="n"/>
      <c r="J42" s="28" t="n"/>
      <c r="K42" s="49" t="n"/>
      <c r="L42" s="30" t="n"/>
      <c r="M42" s="30" t="n"/>
      <c r="N42" s="30" t="n"/>
      <c r="O42" s="30" t="n"/>
      <c r="P42" s="30" t="n"/>
      <c r="Q42" s="30" t="n"/>
      <c r="R42" s="50" t="n"/>
      <c r="S42" s="32">
        <f>IF([@[Inventory Item ID]]="","",IFERROR(SUMIFS(tblTransactions[Inventory Effect],tblTransactions[Inventory Item ID],[@[Inventory Item ID]],tblTransactions[Inventory Effect],"&gt;0",tblTransactions[Date],"&gt;"&amp;'Settings'!$B$4,tblTransactions[Date],"&lt;="&amp;'Settings'!$B$3),0))</f>
        <v/>
      </c>
      <c r="T42" s="32">
        <f>IF([@[Inventory Item ID]]="","",IFERROR(-SUMIFS(tblTransactions[Inventory Effect],tblTransactions[Inventory Item ID],[@[Inventory Item ID]],tblTransactions[Inventory Effect],"&lt;0",tblTransactions[Date],"&gt;"&amp;'Settings'!$B$4,tblTransactions[Date],"&lt;="&amp;'Settings'!$B$3),0))</f>
        <v/>
      </c>
      <c r="U42" s="32">
        <f>IF([@[Inventory Item ID]]="","",IFERROR([@[Opening Qty]]+[@[Qty In]]-[@[Qty Out]],0))</f>
        <v/>
      </c>
      <c r="V42" s="32">
        <f>IF([@[Inventory Item ID]]="","",IFERROR([@[On Hand Qty]]-[@[Reserved Qty]],0))</f>
        <v/>
      </c>
      <c r="W42" s="47">
        <f>IF([@[Inventory Item ID]]="","",IFERROR([@[On Hand Qty]]*[@[Unit Cost]],0))</f>
        <v/>
      </c>
      <c r="X42" s="32">
        <f>IF([@[Inventory Item ID]]="","",IFERROR(IF(AND([@Active]="Yes",[@[Available Qty]]&lt;=[@[Reorder Point]],[@[Target Stock]]-[@[Available Qty]]-[@[Qty on Order]]&gt;0),CEILING([@[Target Stock]]-[@[Available Qty]]-[@[Qty on Order]],[@[Order Pack Qty]]),0),0))</f>
        <v/>
      </c>
      <c r="Y42" s="47">
        <f>IF([@[Inventory Item ID]]="","",IFERROR([@[Suggested Order Qty]]*[@[Unit Cost]],0))</f>
        <v/>
      </c>
      <c r="Z42" s="15">
        <f>IF([@[Inventory Item ID]]="","",IFERROR(IF([@Active]="No","Inactive",IF([@[On Hand Qty]]&lt;0,"Negative Stock",IF([@[Available Qty]]&lt;=0,"Out of Stock",IF([@[Available Qty]]&lt;=[@[Reorder Point]],"Below Reorder",IF([@[Available Qty]]&lt;=[@[Reorder Point]]*(1+'Settings'!$B$5),"Reorder Soon","OK"))))),"Check Inputs"))</f>
        <v/>
      </c>
      <c r="AA42" s="32">
        <f>IF([@[Inventory Item ID]]="","",IFERROR(IF(OR([@[On Hand Qty]]&lt;=0,[@[Oldest DOT Week Start]]=""),"",DATEDIF([@[Oldest DOT Week Start]],'Settings'!$B$3,"m")),""))</f>
        <v/>
      </c>
      <c r="AB42" s="15">
        <f>IF([@[Inventory Item ID]]="","",IF([@Active]="No","Inactive",IF([@[On Hand Qty]]&lt;=0,"No Stock",IF([@[Oldest DOT Week Start]]="","Missing DOT Date",IF([@[Age Months]]&gt;='Settings'!$B$6,"Age Review","Current")))))</f>
        <v/>
      </c>
      <c r="AC4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
      <c r="A43" s="28" t="n"/>
      <c r="B43" s="28" t="n"/>
      <c r="C43" s="28" t="n"/>
      <c r="D43" s="28" t="n"/>
      <c r="E43" s="28" t="n"/>
      <c r="F43" s="28" t="n"/>
      <c r="G43" s="28" t="n"/>
      <c r="H43" s="28" t="n"/>
      <c r="I43" s="28" t="n"/>
      <c r="J43" s="28" t="n"/>
      <c r="K43" s="49" t="n"/>
      <c r="L43" s="30" t="n"/>
      <c r="M43" s="30" t="n"/>
      <c r="N43" s="30" t="n"/>
      <c r="O43" s="30" t="n"/>
      <c r="P43" s="30" t="n"/>
      <c r="Q43" s="30" t="n"/>
      <c r="R43" s="50" t="n"/>
      <c r="S43" s="32">
        <f>IF([@[Inventory Item ID]]="","",IFERROR(SUMIFS(tblTransactions[Inventory Effect],tblTransactions[Inventory Item ID],[@[Inventory Item ID]],tblTransactions[Inventory Effect],"&gt;0",tblTransactions[Date],"&gt;"&amp;'Settings'!$B$4,tblTransactions[Date],"&lt;="&amp;'Settings'!$B$3),0))</f>
        <v/>
      </c>
      <c r="T43" s="32">
        <f>IF([@[Inventory Item ID]]="","",IFERROR(-SUMIFS(tblTransactions[Inventory Effect],tblTransactions[Inventory Item ID],[@[Inventory Item ID]],tblTransactions[Inventory Effect],"&lt;0",tblTransactions[Date],"&gt;"&amp;'Settings'!$B$4,tblTransactions[Date],"&lt;="&amp;'Settings'!$B$3),0))</f>
        <v/>
      </c>
      <c r="U43" s="32">
        <f>IF([@[Inventory Item ID]]="","",IFERROR([@[Opening Qty]]+[@[Qty In]]-[@[Qty Out]],0))</f>
        <v/>
      </c>
      <c r="V43" s="32">
        <f>IF([@[Inventory Item ID]]="","",IFERROR([@[On Hand Qty]]-[@[Reserved Qty]],0))</f>
        <v/>
      </c>
      <c r="W43" s="47">
        <f>IF([@[Inventory Item ID]]="","",IFERROR([@[On Hand Qty]]*[@[Unit Cost]],0))</f>
        <v/>
      </c>
      <c r="X43" s="32">
        <f>IF([@[Inventory Item ID]]="","",IFERROR(IF(AND([@Active]="Yes",[@[Available Qty]]&lt;=[@[Reorder Point]],[@[Target Stock]]-[@[Available Qty]]-[@[Qty on Order]]&gt;0),CEILING([@[Target Stock]]-[@[Available Qty]]-[@[Qty on Order]],[@[Order Pack Qty]]),0),0))</f>
        <v/>
      </c>
      <c r="Y43" s="47">
        <f>IF([@[Inventory Item ID]]="","",IFERROR([@[Suggested Order Qty]]*[@[Unit Cost]],0))</f>
        <v/>
      </c>
      <c r="Z43" s="15">
        <f>IF([@[Inventory Item ID]]="","",IFERROR(IF([@Active]="No","Inactive",IF([@[On Hand Qty]]&lt;0,"Negative Stock",IF([@[Available Qty]]&lt;=0,"Out of Stock",IF([@[Available Qty]]&lt;=[@[Reorder Point]],"Below Reorder",IF([@[Available Qty]]&lt;=[@[Reorder Point]]*(1+'Settings'!$B$5),"Reorder Soon","OK"))))),"Check Inputs"))</f>
        <v/>
      </c>
      <c r="AA43" s="32">
        <f>IF([@[Inventory Item ID]]="","",IFERROR(IF(OR([@[On Hand Qty]]&lt;=0,[@[Oldest DOT Week Start]]=""),"",DATEDIF([@[Oldest DOT Week Start]],'Settings'!$B$3,"m")),""))</f>
        <v/>
      </c>
      <c r="AB43" s="15">
        <f>IF([@[Inventory Item ID]]="","",IF([@Active]="No","Inactive",IF([@[On Hand Qty]]&lt;=0,"No Stock",IF([@[Oldest DOT Week Start]]="","Missing DOT Date",IF([@[Age Months]]&gt;='Settings'!$B$6,"Age Review","Current")))))</f>
        <v/>
      </c>
      <c r="AC4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
      <c r="A44" s="28" t="n"/>
      <c r="B44" s="28" t="n"/>
      <c r="C44" s="28" t="n"/>
      <c r="D44" s="28" t="n"/>
      <c r="E44" s="28" t="n"/>
      <c r="F44" s="28" t="n"/>
      <c r="G44" s="28" t="n"/>
      <c r="H44" s="28" t="n"/>
      <c r="I44" s="28" t="n"/>
      <c r="J44" s="28" t="n"/>
      <c r="K44" s="49" t="n"/>
      <c r="L44" s="30" t="n"/>
      <c r="M44" s="30" t="n"/>
      <c r="N44" s="30" t="n"/>
      <c r="O44" s="30" t="n"/>
      <c r="P44" s="30" t="n"/>
      <c r="Q44" s="30" t="n"/>
      <c r="R44" s="50" t="n"/>
      <c r="S44" s="32">
        <f>IF([@[Inventory Item ID]]="","",IFERROR(SUMIFS(tblTransactions[Inventory Effect],tblTransactions[Inventory Item ID],[@[Inventory Item ID]],tblTransactions[Inventory Effect],"&gt;0",tblTransactions[Date],"&gt;"&amp;'Settings'!$B$4,tblTransactions[Date],"&lt;="&amp;'Settings'!$B$3),0))</f>
        <v/>
      </c>
      <c r="T44" s="32">
        <f>IF([@[Inventory Item ID]]="","",IFERROR(-SUMIFS(tblTransactions[Inventory Effect],tblTransactions[Inventory Item ID],[@[Inventory Item ID]],tblTransactions[Inventory Effect],"&lt;0",tblTransactions[Date],"&gt;"&amp;'Settings'!$B$4,tblTransactions[Date],"&lt;="&amp;'Settings'!$B$3),0))</f>
        <v/>
      </c>
      <c r="U44" s="32">
        <f>IF([@[Inventory Item ID]]="","",IFERROR([@[Opening Qty]]+[@[Qty In]]-[@[Qty Out]],0))</f>
        <v/>
      </c>
      <c r="V44" s="32">
        <f>IF([@[Inventory Item ID]]="","",IFERROR([@[On Hand Qty]]-[@[Reserved Qty]],0))</f>
        <v/>
      </c>
      <c r="W44" s="47">
        <f>IF([@[Inventory Item ID]]="","",IFERROR([@[On Hand Qty]]*[@[Unit Cost]],0))</f>
        <v/>
      </c>
      <c r="X44" s="32">
        <f>IF([@[Inventory Item ID]]="","",IFERROR(IF(AND([@Active]="Yes",[@[Available Qty]]&lt;=[@[Reorder Point]],[@[Target Stock]]-[@[Available Qty]]-[@[Qty on Order]]&gt;0),CEILING([@[Target Stock]]-[@[Available Qty]]-[@[Qty on Order]],[@[Order Pack Qty]]),0),0))</f>
        <v/>
      </c>
      <c r="Y44" s="47">
        <f>IF([@[Inventory Item ID]]="","",IFERROR([@[Suggested Order Qty]]*[@[Unit Cost]],0))</f>
        <v/>
      </c>
      <c r="Z44" s="15">
        <f>IF([@[Inventory Item ID]]="","",IFERROR(IF([@Active]="No","Inactive",IF([@[On Hand Qty]]&lt;0,"Negative Stock",IF([@[Available Qty]]&lt;=0,"Out of Stock",IF([@[Available Qty]]&lt;=[@[Reorder Point]],"Below Reorder",IF([@[Available Qty]]&lt;=[@[Reorder Point]]*(1+'Settings'!$B$5),"Reorder Soon","OK"))))),"Check Inputs"))</f>
        <v/>
      </c>
      <c r="AA44" s="32">
        <f>IF([@[Inventory Item ID]]="","",IFERROR(IF(OR([@[On Hand Qty]]&lt;=0,[@[Oldest DOT Week Start]]=""),"",DATEDIF([@[Oldest DOT Week Start]],'Settings'!$B$3,"m")),""))</f>
        <v/>
      </c>
      <c r="AB44" s="15">
        <f>IF([@[Inventory Item ID]]="","",IF([@Active]="No","Inactive",IF([@[On Hand Qty]]&lt;=0,"No Stock",IF([@[Oldest DOT Week Start]]="","Missing DOT Date",IF([@[Age Months]]&gt;='Settings'!$B$6,"Age Review","Current")))))</f>
        <v/>
      </c>
      <c r="AC4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
      <c r="A45" s="28" t="n"/>
      <c r="B45" s="28" t="n"/>
      <c r="C45" s="28" t="n"/>
      <c r="D45" s="28" t="n"/>
      <c r="E45" s="28" t="n"/>
      <c r="F45" s="28" t="n"/>
      <c r="G45" s="28" t="n"/>
      <c r="H45" s="28" t="n"/>
      <c r="I45" s="28" t="n"/>
      <c r="J45" s="28" t="n"/>
      <c r="K45" s="49" t="n"/>
      <c r="L45" s="30" t="n"/>
      <c r="M45" s="30" t="n"/>
      <c r="N45" s="30" t="n"/>
      <c r="O45" s="30" t="n"/>
      <c r="P45" s="30" t="n"/>
      <c r="Q45" s="30" t="n"/>
      <c r="R45" s="50" t="n"/>
      <c r="S45" s="32">
        <f>IF([@[Inventory Item ID]]="","",IFERROR(SUMIFS(tblTransactions[Inventory Effect],tblTransactions[Inventory Item ID],[@[Inventory Item ID]],tblTransactions[Inventory Effect],"&gt;0",tblTransactions[Date],"&gt;"&amp;'Settings'!$B$4,tblTransactions[Date],"&lt;="&amp;'Settings'!$B$3),0))</f>
        <v/>
      </c>
      <c r="T45" s="32">
        <f>IF([@[Inventory Item ID]]="","",IFERROR(-SUMIFS(tblTransactions[Inventory Effect],tblTransactions[Inventory Item ID],[@[Inventory Item ID]],tblTransactions[Inventory Effect],"&lt;0",tblTransactions[Date],"&gt;"&amp;'Settings'!$B$4,tblTransactions[Date],"&lt;="&amp;'Settings'!$B$3),0))</f>
        <v/>
      </c>
      <c r="U45" s="32">
        <f>IF([@[Inventory Item ID]]="","",IFERROR([@[Opening Qty]]+[@[Qty In]]-[@[Qty Out]],0))</f>
        <v/>
      </c>
      <c r="V45" s="32">
        <f>IF([@[Inventory Item ID]]="","",IFERROR([@[On Hand Qty]]-[@[Reserved Qty]],0))</f>
        <v/>
      </c>
      <c r="W45" s="47">
        <f>IF([@[Inventory Item ID]]="","",IFERROR([@[On Hand Qty]]*[@[Unit Cost]],0))</f>
        <v/>
      </c>
      <c r="X45" s="32">
        <f>IF([@[Inventory Item ID]]="","",IFERROR(IF(AND([@Active]="Yes",[@[Available Qty]]&lt;=[@[Reorder Point]],[@[Target Stock]]-[@[Available Qty]]-[@[Qty on Order]]&gt;0),CEILING([@[Target Stock]]-[@[Available Qty]]-[@[Qty on Order]],[@[Order Pack Qty]]),0),0))</f>
        <v/>
      </c>
      <c r="Y45" s="47">
        <f>IF([@[Inventory Item ID]]="","",IFERROR([@[Suggested Order Qty]]*[@[Unit Cost]],0))</f>
        <v/>
      </c>
      <c r="Z45" s="15">
        <f>IF([@[Inventory Item ID]]="","",IFERROR(IF([@Active]="No","Inactive",IF([@[On Hand Qty]]&lt;0,"Negative Stock",IF([@[Available Qty]]&lt;=0,"Out of Stock",IF([@[Available Qty]]&lt;=[@[Reorder Point]],"Below Reorder",IF([@[Available Qty]]&lt;=[@[Reorder Point]]*(1+'Settings'!$B$5),"Reorder Soon","OK"))))),"Check Inputs"))</f>
        <v/>
      </c>
      <c r="AA45" s="32">
        <f>IF([@[Inventory Item ID]]="","",IFERROR(IF(OR([@[On Hand Qty]]&lt;=0,[@[Oldest DOT Week Start]]=""),"",DATEDIF([@[Oldest DOT Week Start]],'Settings'!$B$3,"m")),""))</f>
        <v/>
      </c>
      <c r="AB45" s="15">
        <f>IF([@[Inventory Item ID]]="","",IF([@Active]="No","Inactive",IF([@[On Hand Qty]]&lt;=0,"No Stock",IF([@[Oldest DOT Week Start]]="","Missing DOT Date",IF([@[Age Months]]&gt;='Settings'!$B$6,"Age Review","Current")))))</f>
        <v/>
      </c>
      <c r="AC4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
      <c r="A46" s="28" t="n"/>
      <c r="B46" s="28" t="n"/>
      <c r="C46" s="28" t="n"/>
      <c r="D46" s="28" t="n"/>
      <c r="E46" s="28" t="n"/>
      <c r="F46" s="28" t="n"/>
      <c r="G46" s="28" t="n"/>
      <c r="H46" s="28" t="n"/>
      <c r="I46" s="28" t="n"/>
      <c r="J46" s="28" t="n"/>
      <c r="K46" s="49" t="n"/>
      <c r="L46" s="30" t="n"/>
      <c r="M46" s="30" t="n"/>
      <c r="N46" s="30" t="n"/>
      <c r="O46" s="30" t="n"/>
      <c r="P46" s="30" t="n"/>
      <c r="Q46" s="30" t="n"/>
      <c r="R46" s="50" t="n"/>
      <c r="S46" s="32">
        <f>IF([@[Inventory Item ID]]="","",IFERROR(SUMIFS(tblTransactions[Inventory Effect],tblTransactions[Inventory Item ID],[@[Inventory Item ID]],tblTransactions[Inventory Effect],"&gt;0",tblTransactions[Date],"&gt;"&amp;'Settings'!$B$4,tblTransactions[Date],"&lt;="&amp;'Settings'!$B$3),0))</f>
        <v/>
      </c>
      <c r="T46" s="32">
        <f>IF([@[Inventory Item ID]]="","",IFERROR(-SUMIFS(tblTransactions[Inventory Effect],tblTransactions[Inventory Item ID],[@[Inventory Item ID]],tblTransactions[Inventory Effect],"&lt;0",tblTransactions[Date],"&gt;"&amp;'Settings'!$B$4,tblTransactions[Date],"&lt;="&amp;'Settings'!$B$3),0))</f>
        <v/>
      </c>
      <c r="U46" s="32">
        <f>IF([@[Inventory Item ID]]="","",IFERROR([@[Opening Qty]]+[@[Qty In]]-[@[Qty Out]],0))</f>
        <v/>
      </c>
      <c r="V46" s="32">
        <f>IF([@[Inventory Item ID]]="","",IFERROR([@[On Hand Qty]]-[@[Reserved Qty]],0))</f>
        <v/>
      </c>
      <c r="W46" s="47">
        <f>IF([@[Inventory Item ID]]="","",IFERROR([@[On Hand Qty]]*[@[Unit Cost]],0))</f>
        <v/>
      </c>
      <c r="X46" s="32">
        <f>IF([@[Inventory Item ID]]="","",IFERROR(IF(AND([@Active]="Yes",[@[Available Qty]]&lt;=[@[Reorder Point]],[@[Target Stock]]-[@[Available Qty]]-[@[Qty on Order]]&gt;0),CEILING([@[Target Stock]]-[@[Available Qty]]-[@[Qty on Order]],[@[Order Pack Qty]]),0),0))</f>
        <v/>
      </c>
      <c r="Y46" s="47">
        <f>IF([@[Inventory Item ID]]="","",IFERROR([@[Suggested Order Qty]]*[@[Unit Cost]],0))</f>
        <v/>
      </c>
      <c r="Z46" s="15">
        <f>IF([@[Inventory Item ID]]="","",IFERROR(IF([@Active]="No","Inactive",IF([@[On Hand Qty]]&lt;0,"Negative Stock",IF([@[Available Qty]]&lt;=0,"Out of Stock",IF([@[Available Qty]]&lt;=[@[Reorder Point]],"Below Reorder",IF([@[Available Qty]]&lt;=[@[Reorder Point]]*(1+'Settings'!$B$5),"Reorder Soon","OK"))))),"Check Inputs"))</f>
        <v/>
      </c>
      <c r="AA46" s="32">
        <f>IF([@[Inventory Item ID]]="","",IFERROR(IF(OR([@[On Hand Qty]]&lt;=0,[@[Oldest DOT Week Start]]=""),"",DATEDIF([@[Oldest DOT Week Start]],'Settings'!$B$3,"m")),""))</f>
        <v/>
      </c>
      <c r="AB46" s="15">
        <f>IF([@[Inventory Item ID]]="","",IF([@Active]="No","Inactive",IF([@[On Hand Qty]]&lt;=0,"No Stock",IF([@[Oldest DOT Week Start]]="","Missing DOT Date",IF([@[Age Months]]&gt;='Settings'!$B$6,"Age Review","Current")))))</f>
        <v/>
      </c>
      <c r="AC4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
      <c r="A47" s="28" t="n"/>
      <c r="B47" s="28" t="n"/>
      <c r="C47" s="28" t="n"/>
      <c r="D47" s="28" t="n"/>
      <c r="E47" s="28" t="n"/>
      <c r="F47" s="28" t="n"/>
      <c r="G47" s="28" t="n"/>
      <c r="H47" s="28" t="n"/>
      <c r="I47" s="28" t="n"/>
      <c r="J47" s="28" t="n"/>
      <c r="K47" s="49" t="n"/>
      <c r="L47" s="30" t="n"/>
      <c r="M47" s="30" t="n"/>
      <c r="N47" s="30" t="n"/>
      <c r="O47" s="30" t="n"/>
      <c r="P47" s="30" t="n"/>
      <c r="Q47" s="30" t="n"/>
      <c r="R47" s="50" t="n"/>
      <c r="S47" s="32">
        <f>IF([@[Inventory Item ID]]="","",IFERROR(SUMIFS(tblTransactions[Inventory Effect],tblTransactions[Inventory Item ID],[@[Inventory Item ID]],tblTransactions[Inventory Effect],"&gt;0",tblTransactions[Date],"&gt;"&amp;'Settings'!$B$4,tblTransactions[Date],"&lt;="&amp;'Settings'!$B$3),0))</f>
        <v/>
      </c>
      <c r="T47" s="32">
        <f>IF([@[Inventory Item ID]]="","",IFERROR(-SUMIFS(tblTransactions[Inventory Effect],tblTransactions[Inventory Item ID],[@[Inventory Item ID]],tblTransactions[Inventory Effect],"&lt;0",tblTransactions[Date],"&gt;"&amp;'Settings'!$B$4,tblTransactions[Date],"&lt;="&amp;'Settings'!$B$3),0))</f>
        <v/>
      </c>
      <c r="U47" s="32">
        <f>IF([@[Inventory Item ID]]="","",IFERROR([@[Opening Qty]]+[@[Qty In]]-[@[Qty Out]],0))</f>
        <v/>
      </c>
      <c r="V47" s="32">
        <f>IF([@[Inventory Item ID]]="","",IFERROR([@[On Hand Qty]]-[@[Reserved Qty]],0))</f>
        <v/>
      </c>
      <c r="W47" s="47">
        <f>IF([@[Inventory Item ID]]="","",IFERROR([@[On Hand Qty]]*[@[Unit Cost]],0))</f>
        <v/>
      </c>
      <c r="X47" s="32">
        <f>IF([@[Inventory Item ID]]="","",IFERROR(IF(AND([@Active]="Yes",[@[Available Qty]]&lt;=[@[Reorder Point]],[@[Target Stock]]-[@[Available Qty]]-[@[Qty on Order]]&gt;0),CEILING([@[Target Stock]]-[@[Available Qty]]-[@[Qty on Order]],[@[Order Pack Qty]]),0),0))</f>
        <v/>
      </c>
      <c r="Y47" s="47">
        <f>IF([@[Inventory Item ID]]="","",IFERROR([@[Suggested Order Qty]]*[@[Unit Cost]],0))</f>
        <v/>
      </c>
      <c r="Z47" s="15">
        <f>IF([@[Inventory Item ID]]="","",IFERROR(IF([@Active]="No","Inactive",IF([@[On Hand Qty]]&lt;0,"Negative Stock",IF([@[Available Qty]]&lt;=0,"Out of Stock",IF([@[Available Qty]]&lt;=[@[Reorder Point]],"Below Reorder",IF([@[Available Qty]]&lt;=[@[Reorder Point]]*(1+'Settings'!$B$5),"Reorder Soon","OK"))))),"Check Inputs"))</f>
        <v/>
      </c>
      <c r="AA47" s="32">
        <f>IF([@[Inventory Item ID]]="","",IFERROR(IF(OR([@[On Hand Qty]]&lt;=0,[@[Oldest DOT Week Start]]=""),"",DATEDIF([@[Oldest DOT Week Start]],'Settings'!$B$3,"m")),""))</f>
        <v/>
      </c>
      <c r="AB47" s="15">
        <f>IF([@[Inventory Item ID]]="","",IF([@Active]="No","Inactive",IF([@[On Hand Qty]]&lt;=0,"No Stock",IF([@[Oldest DOT Week Start]]="","Missing DOT Date",IF([@[Age Months]]&gt;='Settings'!$B$6,"Age Review","Current")))))</f>
        <v/>
      </c>
      <c r="AC4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
      <c r="A48" s="28" t="n"/>
      <c r="B48" s="28" t="n"/>
      <c r="C48" s="28" t="n"/>
      <c r="D48" s="28" t="n"/>
      <c r="E48" s="28" t="n"/>
      <c r="F48" s="28" t="n"/>
      <c r="G48" s="28" t="n"/>
      <c r="H48" s="28" t="n"/>
      <c r="I48" s="28" t="n"/>
      <c r="J48" s="28" t="n"/>
      <c r="K48" s="49" t="n"/>
      <c r="L48" s="30" t="n"/>
      <c r="M48" s="30" t="n"/>
      <c r="N48" s="30" t="n"/>
      <c r="O48" s="30" t="n"/>
      <c r="P48" s="30" t="n"/>
      <c r="Q48" s="30" t="n"/>
      <c r="R48" s="50" t="n"/>
      <c r="S48" s="32">
        <f>IF([@[Inventory Item ID]]="","",IFERROR(SUMIFS(tblTransactions[Inventory Effect],tblTransactions[Inventory Item ID],[@[Inventory Item ID]],tblTransactions[Inventory Effect],"&gt;0",tblTransactions[Date],"&gt;"&amp;'Settings'!$B$4,tblTransactions[Date],"&lt;="&amp;'Settings'!$B$3),0))</f>
        <v/>
      </c>
      <c r="T48" s="32">
        <f>IF([@[Inventory Item ID]]="","",IFERROR(-SUMIFS(tblTransactions[Inventory Effect],tblTransactions[Inventory Item ID],[@[Inventory Item ID]],tblTransactions[Inventory Effect],"&lt;0",tblTransactions[Date],"&gt;"&amp;'Settings'!$B$4,tblTransactions[Date],"&lt;="&amp;'Settings'!$B$3),0))</f>
        <v/>
      </c>
      <c r="U48" s="32">
        <f>IF([@[Inventory Item ID]]="","",IFERROR([@[Opening Qty]]+[@[Qty In]]-[@[Qty Out]],0))</f>
        <v/>
      </c>
      <c r="V48" s="32">
        <f>IF([@[Inventory Item ID]]="","",IFERROR([@[On Hand Qty]]-[@[Reserved Qty]],0))</f>
        <v/>
      </c>
      <c r="W48" s="47">
        <f>IF([@[Inventory Item ID]]="","",IFERROR([@[On Hand Qty]]*[@[Unit Cost]],0))</f>
        <v/>
      </c>
      <c r="X48" s="32">
        <f>IF([@[Inventory Item ID]]="","",IFERROR(IF(AND([@Active]="Yes",[@[Available Qty]]&lt;=[@[Reorder Point]],[@[Target Stock]]-[@[Available Qty]]-[@[Qty on Order]]&gt;0),CEILING([@[Target Stock]]-[@[Available Qty]]-[@[Qty on Order]],[@[Order Pack Qty]]),0),0))</f>
        <v/>
      </c>
      <c r="Y48" s="47">
        <f>IF([@[Inventory Item ID]]="","",IFERROR([@[Suggested Order Qty]]*[@[Unit Cost]],0))</f>
        <v/>
      </c>
      <c r="Z48" s="15">
        <f>IF([@[Inventory Item ID]]="","",IFERROR(IF([@Active]="No","Inactive",IF([@[On Hand Qty]]&lt;0,"Negative Stock",IF([@[Available Qty]]&lt;=0,"Out of Stock",IF([@[Available Qty]]&lt;=[@[Reorder Point]],"Below Reorder",IF([@[Available Qty]]&lt;=[@[Reorder Point]]*(1+'Settings'!$B$5),"Reorder Soon","OK"))))),"Check Inputs"))</f>
        <v/>
      </c>
      <c r="AA48" s="32">
        <f>IF([@[Inventory Item ID]]="","",IFERROR(IF(OR([@[On Hand Qty]]&lt;=0,[@[Oldest DOT Week Start]]=""),"",DATEDIF([@[Oldest DOT Week Start]],'Settings'!$B$3,"m")),""))</f>
        <v/>
      </c>
      <c r="AB48" s="15">
        <f>IF([@[Inventory Item ID]]="","",IF([@Active]="No","Inactive",IF([@[On Hand Qty]]&lt;=0,"No Stock",IF([@[Oldest DOT Week Start]]="","Missing DOT Date",IF([@[Age Months]]&gt;='Settings'!$B$6,"Age Review","Current")))))</f>
        <v/>
      </c>
      <c r="AC4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
      <c r="A49" s="28" t="n"/>
      <c r="B49" s="28" t="n"/>
      <c r="C49" s="28" t="n"/>
      <c r="D49" s="28" t="n"/>
      <c r="E49" s="28" t="n"/>
      <c r="F49" s="28" t="n"/>
      <c r="G49" s="28" t="n"/>
      <c r="H49" s="28" t="n"/>
      <c r="I49" s="28" t="n"/>
      <c r="J49" s="28" t="n"/>
      <c r="K49" s="49" t="n"/>
      <c r="L49" s="30" t="n"/>
      <c r="M49" s="30" t="n"/>
      <c r="N49" s="30" t="n"/>
      <c r="O49" s="30" t="n"/>
      <c r="P49" s="30" t="n"/>
      <c r="Q49" s="30" t="n"/>
      <c r="R49" s="50" t="n"/>
      <c r="S49" s="32">
        <f>IF([@[Inventory Item ID]]="","",IFERROR(SUMIFS(tblTransactions[Inventory Effect],tblTransactions[Inventory Item ID],[@[Inventory Item ID]],tblTransactions[Inventory Effect],"&gt;0",tblTransactions[Date],"&gt;"&amp;'Settings'!$B$4,tblTransactions[Date],"&lt;="&amp;'Settings'!$B$3),0))</f>
        <v/>
      </c>
      <c r="T49" s="32">
        <f>IF([@[Inventory Item ID]]="","",IFERROR(-SUMIFS(tblTransactions[Inventory Effect],tblTransactions[Inventory Item ID],[@[Inventory Item ID]],tblTransactions[Inventory Effect],"&lt;0",tblTransactions[Date],"&gt;"&amp;'Settings'!$B$4,tblTransactions[Date],"&lt;="&amp;'Settings'!$B$3),0))</f>
        <v/>
      </c>
      <c r="U49" s="32">
        <f>IF([@[Inventory Item ID]]="","",IFERROR([@[Opening Qty]]+[@[Qty In]]-[@[Qty Out]],0))</f>
        <v/>
      </c>
      <c r="V49" s="32">
        <f>IF([@[Inventory Item ID]]="","",IFERROR([@[On Hand Qty]]-[@[Reserved Qty]],0))</f>
        <v/>
      </c>
      <c r="W49" s="47">
        <f>IF([@[Inventory Item ID]]="","",IFERROR([@[On Hand Qty]]*[@[Unit Cost]],0))</f>
        <v/>
      </c>
      <c r="X49" s="32">
        <f>IF([@[Inventory Item ID]]="","",IFERROR(IF(AND([@Active]="Yes",[@[Available Qty]]&lt;=[@[Reorder Point]],[@[Target Stock]]-[@[Available Qty]]-[@[Qty on Order]]&gt;0),CEILING([@[Target Stock]]-[@[Available Qty]]-[@[Qty on Order]],[@[Order Pack Qty]]),0),0))</f>
        <v/>
      </c>
      <c r="Y49" s="47">
        <f>IF([@[Inventory Item ID]]="","",IFERROR([@[Suggested Order Qty]]*[@[Unit Cost]],0))</f>
        <v/>
      </c>
      <c r="Z49" s="15">
        <f>IF([@[Inventory Item ID]]="","",IFERROR(IF([@Active]="No","Inactive",IF([@[On Hand Qty]]&lt;0,"Negative Stock",IF([@[Available Qty]]&lt;=0,"Out of Stock",IF([@[Available Qty]]&lt;=[@[Reorder Point]],"Below Reorder",IF([@[Available Qty]]&lt;=[@[Reorder Point]]*(1+'Settings'!$B$5),"Reorder Soon","OK"))))),"Check Inputs"))</f>
        <v/>
      </c>
      <c r="AA49" s="32">
        <f>IF([@[Inventory Item ID]]="","",IFERROR(IF(OR([@[On Hand Qty]]&lt;=0,[@[Oldest DOT Week Start]]=""),"",DATEDIF([@[Oldest DOT Week Start]],'Settings'!$B$3,"m")),""))</f>
        <v/>
      </c>
      <c r="AB49" s="15">
        <f>IF([@[Inventory Item ID]]="","",IF([@Active]="No","Inactive",IF([@[On Hand Qty]]&lt;=0,"No Stock",IF([@[Oldest DOT Week Start]]="","Missing DOT Date",IF([@[Age Months]]&gt;='Settings'!$B$6,"Age Review","Current")))))</f>
        <v/>
      </c>
      <c r="AC4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0">
      <c r="A50" s="28" t="n"/>
      <c r="B50" s="28" t="n"/>
      <c r="C50" s="28" t="n"/>
      <c r="D50" s="28" t="n"/>
      <c r="E50" s="28" t="n"/>
      <c r="F50" s="28" t="n"/>
      <c r="G50" s="28" t="n"/>
      <c r="H50" s="28" t="n"/>
      <c r="I50" s="28" t="n"/>
      <c r="J50" s="28" t="n"/>
      <c r="K50" s="49" t="n"/>
      <c r="L50" s="30" t="n"/>
      <c r="M50" s="30" t="n"/>
      <c r="N50" s="30" t="n"/>
      <c r="O50" s="30" t="n"/>
      <c r="P50" s="30" t="n"/>
      <c r="Q50" s="30" t="n"/>
      <c r="R50" s="50" t="n"/>
      <c r="S50" s="32">
        <f>IF([@[Inventory Item ID]]="","",IFERROR(SUMIFS(tblTransactions[Inventory Effect],tblTransactions[Inventory Item ID],[@[Inventory Item ID]],tblTransactions[Inventory Effect],"&gt;0",tblTransactions[Date],"&gt;"&amp;'Settings'!$B$4,tblTransactions[Date],"&lt;="&amp;'Settings'!$B$3),0))</f>
        <v/>
      </c>
      <c r="T50" s="32">
        <f>IF([@[Inventory Item ID]]="","",IFERROR(-SUMIFS(tblTransactions[Inventory Effect],tblTransactions[Inventory Item ID],[@[Inventory Item ID]],tblTransactions[Inventory Effect],"&lt;0",tblTransactions[Date],"&gt;"&amp;'Settings'!$B$4,tblTransactions[Date],"&lt;="&amp;'Settings'!$B$3),0))</f>
        <v/>
      </c>
      <c r="U50" s="32">
        <f>IF([@[Inventory Item ID]]="","",IFERROR([@[Opening Qty]]+[@[Qty In]]-[@[Qty Out]],0))</f>
        <v/>
      </c>
      <c r="V50" s="32">
        <f>IF([@[Inventory Item ID]]="","",IFERROR([@[On Hand Qty]]-[@[Reserved Qty]],0))</f>
        <v/>
      </c>
      <c r="W50" s="47">
        <f>IF([@[Inventory Item ID]]="","",IFERROR([@[On Hand Qty]]*[@[Unit Cost]],0))</f>
        <v/>
      </c>
      <c r="X50" s="32">
        <f>IF([@[Inventory Item ID]]="","",IFERROR(IF(AND([@Active]="Yes",[@[Available Qty]]&lt;=[@[Reorder Point]],[@[Target Stock]]-[@[Available Qty]]-[@[Qty on Order]]&gt;0),CEILING([@[Target Stock]]-[@[Available Qty]]-[@[Qty on Order]],[@[Order Pack Qty]]),0),0))</f>
        <v/>
      </c>
      <c r="Y50" s="47">
        <f>IF([@[Inventory Item ID]]="","",IFERROR([@[Suggested Order Qty]]*[@[Unit Cost]],0))</f>
        <v/>
      </c>
      <c r="Z50" s="15">
        <f>IF([@[Inventory Item ID]]="","",IFERROR(IF([@Active]="No","Inactive",IF([@[On Hand Qty]]&lt;0,"Negative Stock",IF([@[Available Qty]]&lt;=0,"Out of Stock",IF([@[Available Qty]]&lt;=[@[Reorder Point]],"Below Reorder",IF([@[Available Qty]]&lt;=[@[Reorder Point]]*(1+'Settings'!$B$5),"Reorder Soon","OK"))))),"Check Inputs"))</f>
        <v/>
      </c>
      <c r="AA50" s="32">
        <f>IF([@[Inventory Item ID]]="","",IFERROR(IF(OR([@[On Hand Qty]]&lt;=0,[@[Oldest DOT Week Start]]=""),"",DATEDIF([@[Oldest DOT Week Start]],'Settings'!$B$3,"m")),""))</f>
        <v/>
      </c>
      <c r="AB50" s="15">
        <f>IF([@[Inventory Item ID]]="","",IF([@Active]="No","Inactive",IF([@[On Hand Qty]]&lt;=0,"No Stock",IF([@[Oldest DOT Week Start]]="","Missing DOT Date",IF([@[Age Months]]&gt;='Settings'!$B$6,"Age Review","Current")))))</f>
        <v/>
      </c>
      <c r="AC5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1">
      <c r="A51" s="28" t="n"/>
      <c r="B51" s="28" t="n"/>
      <c r="C51" s="28" t="n"/>
      <c r="D51" s="28" t="n"/>
      <c r="E51" s="28" t="n"/>
      <c r="F51" s="28" t="n"/>
      <c r="G51" s="28" t="n"/>
      <c r="H51" s="28" t="n"/>
      <c r="I51" s="28" t="n"/>
      <c r="J51" s="28" t="n"/>
      <c r="K51" s="49" t="n"/>
      <c r="L51" s="30" t="n"/>
      <c r="M51" s="30" t="n"/>
      <c r="N51" s="30" t="n"/>
      <c r="O51" s="30" t="n"/>
      <c r="P51" s="30" t="n"/>
      <c r="Q51" s="30" t="n"/>
      <c r="R51" s="50" t="n"/>
      <c r="S51" s="32">
        <f>IF([@[Inventory Item ID]]="","",IFERROR(SUMIFS(tblTransactions[Inventory Effect],tblTransactions[Inventory Item ID],[@[Inventory Item ID]],tblTransactions[Inventory Effect],"&gt;0",tblTransactions[Date],"&gt;"&amp;'Settings'!$B$4,tblTransactions[Date],"&lt;="&amp;'Settings'!$B$3),0))</f>
        <v/>
      </c>
      <c r="T51" s="32">
        <f>IF([@[Inventory Item ID]]="","",IFERROR(-SUMIFS(tblTransactions[Inventory Effect],tblTransactions[Inventory Item ID],[@[Inventory Item ID]],tblTransactions[Inventory Effect],"&lt;0",tblTransactions[Date],"&gt;"&amp;'Settings'!$B$4,tblTransactions[Date],"&lt;="&amp;'Settings'!$B$3),0))</f>
        <v/>
      </c>
      <c r="U51" s="32">
        <f>IF([@[Inventory Item ID]]="","",IFERROR([@[Opening Qty]]+[@[Qty In]]-[@[Qty Out]],0))</f>
        <v/>
      </c>
      <c r="V51" s="32">
        <f>IF([@[Inventory Item ID]]="","",IFERROR([@[On Hand Qty]]-[@[Reserved Qty]],0))</f>
        <v/>
      </c>
      <c r="W51" s="47">
        <f>IF([@[Inventory Item ID]]="","",IFERROR([@[On Hand Qty]]*[@[Unit Cost]],0))</f>
        <v/>
      </c>
      <c r="X51" s="32">
        <f>IF([@[Inventory Item ID]]="","",IFERROR(IF(AND([@Active]="Yes",[@[Available Qty]]&lt;=[@[Reorder Point]],[@[Target Stock]]-[@[Available Qty]]-[@[Qty on Order]]&gt;0),CEILING([@[Target Stock]]-[@[Available Qty]]-[@[Qty on Order]],[@[Order Pack Qty]]),0),0))</f>
        <v/>
      </c>
      <c r="Y51" s="47">
        <f>IF([@[Inventory Item ID]]="","",IFERROR([@[Suggested Order Qty]]*[@[Unit Cost]],0))</f>
        <v/>
      </c>
      <c r="Z51" s="15">
        <f>IF([@[Inventory Item ID]]="","",IFERROR(IF([@Active]="No","Inactive",IF([@[On Hand Qty]]&lt;0,"Negative Stock",IF([@[Available Qty]]&lt;=0,"Out of Stock",IF([@[Available Qty]]&lt;=[@[Reorder Point]],"Below Reorder",IF([@[Available Qty]]&lt;=[@[Reorder Point]]*(1+'Settings'!$B$5),"Reorder Soon","OK"))))),"Check Inputs"))</f>
        <v/>
      </c>
      <c r="AA51" s="32">
        <f>IF([@[Inventory Item ID]]="","",IFERROR(IF(OR([@[On Hand Qty]]&lt;=0,[@[Oldest DOT Week Start]]=""),"",DATEDIF([@[Oldest DOT Week Start]],'Settings'!$B$3,"m")),""))</f>
        <v/>
      </c>
      <c r="AB51" s="15">
        <f>IF([@[Inventory Item ID]]="","",IF([@Active]="No","Inactive",IF([@[On Hand Qty]]&lt;=0,"No Stock",IF([@[Oldest DOT Week Start]]="","Missing DOT Date",IF([@[Age Months]]&gt;='Settings'!$B$6,"Age Review","Current")))))</f>
        <v/>
      </c>
      <c r="AC5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2">
      <c r="A52" s="28" t="n"/>
      <c r="B52" s="28" t="n"/>
      <c r="C52" s="28" t="n"/>
      <c r="D52" s="28" t="n"/>
      <c r="E52" s="28" t="n"/>
      <c r="F52" s="28" t="n"/>
      <c r="G52" s="28" t="n"/>
      <c r="H52" s="28" t="n"/>
      <c r="I52" s="28" t="n"/>
      <c r="J52" s="28" t="n"/>
      <c r="K52" s="49" t="n"/>
      <c r="L52" s="30" t="n"/>
      <c r="M52" s="30" t="n"/>
      <c r="N52" s="30" t="n"/>
      <c r="O52" s="30" t="n"/>
      <c r="P52" s="30" t="n"/>
      <c r="Q52" s="30" t="n"/>
      <c r="R52" s="50" t="n"/>
      <c r="S52" s="32">
        <f>IF([@[Inventory Item ID]]="","",IFERROR(SUMIFS(tblTransactions[Inventory Effect],tblTransactions[Inventory Item ID],[@[Inventory Item ID]],tblTransactions[Inventory Effect],"&gt;0",tblTransactions[Date],"&gt;"&amp;'Settings'!$B$4,tblTransactions[Date],"&lt;="&amp;'Settings'!$B$3),0))</f>
        <v/>
      </c>
      <c r="T52" s="32">
        <f>IF([@[Inventory Item ID]]="","",IFERROR(-SUMIFS(tblTransactions[Inventory Effect],tblTransactions[Inventory Item ID],[@[Inventory Item ID]],tblTransactions[Inventory Effect],"&lt;0",tblTransactions[Date],"&gt;"&amp;'Settings'!$B$4,tblTransactions[Date],"&lt;="&amp;'Settings'!$B$3),0))</f>
        <v/>
      </c>
      <c r="U52" s="32">
        <f>IF([@[Inventory Item ID]]="","",IFERROR([@[Opening Qty]]+[@[Qty In]]-[@[Qty Out]],0))</f>
        <v/>
      </c>
      <c r="V52" s="32">
        <f>IF([@[Inventory Item ID]]="","",IFERROR([@[On Hand Qty]]-[@[Reserved Qty]],0))</f>
        <v/>
      </c>
      <c r="W52" s="47">
        <f>IF([@[Inventory Item ID]]="","",IFERROR([@[On Hand Qty]]*[@[Unit Cost]],0))</f>
        <v/>
      </c>
      <c r="X52" s="32">
        <f>IF([@[Inventory Item ID]]="","",IFERROR(IF(AND([@Active]="Yes",[@[Available Qty]]&lt;=[@[Reorder Point]],[@[Target Stock]]-[@[Available Qty]]-[@[Qty on Order]]&gt;0),CEILING([@[Target Stock]]-[@[Available Qty]]-[@[Qty on Order]],[@[Order Pack Qty]]),0),0))</f>
        <v/>
      </c>
      <c r="Y52" s="47">
        <f>IF([@[Inventory Item ID]]="","",IFERROR([@[Suggested Order Qty]]*[@[Unit Cost]],0))</f>
        <v/>
      </c>
      <c r="Z52" s="15">
        <f>IF([@[Inventory Item ID]]="","",IFERROR(IF([@Active]="No","Inactive",IF([@[On Hand Qty]]&lt;0,"Negative Stock",IF([@[Available Qty]]&lt;=0,"Out of Stock",IF([@[Available Qty]]&lt;=[@[Reorder Point]],"Below Reorder",IF([@[Available Qty]]&lt;=[@[Reorder Point]]*(1+'Settings'!$B$5),"Reorder Soon","OK"))))),"Check Inputs"))</f>
        <v/>
      </c>
      <c r="AA52" s="32">
        <f>IF([@[Inventory Item ID]]="","",IFERROR(IF(OR([@[On Hand Qty]]&lt;=0,[@[Oldest DOT Week Start]]=""),"",DATEDIF([@[Oldest DOT Week Start]],'Settings'!$B$3,"m")),""))</f>
        <v/>
      </c>
      <c r="AB52" s="15">
        <f>IF([@[Inventory Item ID]]="","",IF([@Active]="No","Inactive",IF([@[On Hand Qty]]&lt;=0,"No Stock",IF([@[Oldest DOT Week Start]]="","Missing DOT Date",IF([@[Age Months]]&gt;='Settings'!$B$6,"Age Review","Current")))))</f>
        <v/>
      </c>
      <c r="AC5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3">
      <c r="A53" s="28" t="n"/>
      <c r="B53" s="28" t="n"/>
      <c r="C53" s="28" t="n"/>
      <c r="D53" s="28" t="n"/>
      <c r="E53" s="28" t="n"/>
      <c r="F53" s="28" t="n"/>
      <c r="G53" s="28" t="n"/>
      <c r="H53" s="28" t="n"/>
      <c r="I53" s="28" t="n"/>
      <c r="J53" s="28" t="n"/>
      <c r="K53" s="49" t="n"/>
      <c r="L53" s="30" t="n"/>
      <c r="M53" s="30" t="n"/>
      <c r="N53" s="30" t="n"/>
      <c r="O53" s="30" t="n"/>
      <c r="P53" s="30" t="n"/>
      <c r="Q53" s="30" t="n"/>
      <c r="R53" s="50" t="n"/>
      <c r="S53" s="32">
        <f>IF([@[Inventory Item ID]]="","",IFERROR(SUMIFS(tblTransactions[Inventory Effect],tblTransactions[Inventory Item ID],[@[Inventory Item ID]],tblTransactions[Inventory Effect],"&gt;0",tblTransactions[Date],"&gt;"&amp;'Settings'!$B$4,tblTransactions[Date],"&lt;="&amp;'Settings'!$B$3),0))</f>
        <v/>
      </c>
      <c r="T53" s="32">
        <f>IF([@[Inventory Item ID]]="","",IFERROR(-SUMIFS(tblTransactions[Inventory Effect],tblTransactions[Inventory Item ID],[@[Inventory Item ID]],tblTransactions[Inventory Effect],"&lt;0",tblTransactions[Date],"&gt;"&amp;'Settings'!$B$4,tblTransactions[Date],"&lt;="&amp;'Settings'!$B$3),0))</f>
        <v/>
      </c>
      <c r="U53" s="32">
        <f>IF([@[Inventory Item ID]]="","",IFERROR([@[Opening Qty]]+[@[Qty In]]-[@[Qty Out]],0))</f>
        <v/>
      </c>
      <c r="V53" s="32">
        <f>IF([@[Inventory Item ID]]="","",IFERROR([@[On Hand Qty]]-[@[Reserved Qty]],0))</f>
        <v/>
      </c>
      <c r="W53" s="47">
        <f>IF([@[Inventory Item ID]]="","",IFERROR([@[On Hand Qty]]*[@[Unit Cost]],0))</f>
        <v/>
      </c>
      <c r="X53" s="32">
        <f>IF([@[Inventory Item ID]]="","",IFERROR(IF(AND([@Active]="Yes",[@[Available Qty]]&lt;=[@[Reorder Point]],[@[Target Stock]]-[@[Available Qty]]-[@[Qty on Order]]&gt;0),CEILING([@[Target Stock]]-[@[Available Qty]]-[@[Qty on Order]],[@[Order Pack Qty]]),0),0))</f>
        <v/>
      </c>
      <c r="Y53" s="47">
        <f>IF([@[Inventory Item ID]]="","",IFERROR([@[Suggested Order Qty]]*[@[Unit Cost]],0))</f>
        <v/>
      </c>
      <c r="Z53" s="15">
        <f>IF([@[Inventory Item ID]]="","",IFERROR(IF([@Active]="No","Inactive",IF([@[On Hand Qty]]&lt;0,"Negative Stock",IF([@[Available Qty]]&lt;=0,"Out of Stock",IF([@[Available Qty]]&lt;=[@[Reorder Point]],"Below Reorder",IF([@[Available Qty]]&lt;=[@[Reorder Point]]*(1+'Settings'!$B$5),"Reorder Soon","OK"))))),"Check Inputs"))</f>
        <v/>
      </c>
      <c r="AA53" s="32">
        <f>IF([@[Inventory Item ID]]="","",IFERROR(IF(OR([@[On Hand Qty]]&lt;=0,[@[Oldest DOT Week Start]]=""),"",DATEDIF([@[Oldest DOT Week Start]],'Settings'!$B$3,"m")),""))</f>
        <v/>
      </c>
      <c r="AB53" s="15">
        <f>IF([@[Inventory Item ID]]="","",IF([@Active]="No","Inactive",IF([@[On Hand Qty]]&lt;=0,"No Stock",IF([@[Oldest DOT Week Start]]="","Missing DOT Date",IF([@[Age Months]]&gt;='Settings'!$B$6,"Age Review","Current")))))</f>
        <v/>
      </c>
      <c r="AC5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4">
      <c r="A54" s="28" t="n"/>
      <c r="B54" s="28" t="n"/>
      <c r="C54" s="28" t="n"/>
      <c r="D54" s="28" t="n"/>
      <c r="E54" s="28" t="n"/>
      <c r="F54" s="28" t="n"/>
      <c r="G54" s="28" t="n"/>
      <c r="H54" s="28" t="n"/>
      <c r="I54" s="28" t="n"/>
      <c r="J54" s="28" t="n"/>
      <c r="K54" s="49" t="n"/>
      <c r="L54" s="30" t="n"/>
      <c r="M54" s="30" t="n"/>
      <c r="N54" s="30" t="n"/>
      <c r="O54" s="30" t="n"/>
      <c r="P54" s="30" t="n"/>
      <c r="Q54" s="30" t="n"/>
      <c r="R54" s="50" t="n"/>
      <c r="S54" s="32">
        <f>IF([@[Inventory Item ID]]="","",IFERROR(SUMIFS(tblTransactions[Inventory Effect],tblTransactions[Inventory Item ID],[@[Inventory Item ID]],tblTransactions[Inventory Effect],"&gt;0",tblTransactions[Date],"&gt;"&amp;'Settings'!$B$4,tblTransactions[Date],"&lt;="&amp;'Settings'!$B$3),0))</f>
        <v/>
      </c>
      <c r="T54" s="32">
        <f>IF([@[Inventory Item ID]]="","",IFERROR(-SUMIFS(tblTransactions[Inventory Effect],tblTransactions[Inventory Item ID],[@[Inventory Item ID]],tblTransactions[Inventory Effect],"&lt;0",tblTransactions[Date],"&gt;"&amp;'Settings'!$B$4,tblTransactions[Date],"&lt;="&amp;'Settings'!$B$3),0))</f>
        <v/>
      </c>
      <c r="U54" s="32">
        <f>IF([@[Inventory Item ID]]="","",IFERROR([@[Opening Qty]]+[@[Qty In]]-[@[Qty Out]],0))</f>
        <v/>
      </c>
      <c r="V54" s="32">
        <f>IF([@[Inventory Item ID]]="","",IFERROR([@[On Hand Qty]]-[@[Reserved Qty]],0))</f>
        <v/>
      </c>
      <c r="W54" s="47">
        <f>IF([@[Inventory Item ID]]="","",IFERROR([@[On Hand Qty]]*[@[Unit Cost]],0))</f>
        <v/>
      </c>
      <c r="X54" s="32">
        <f>IF([@[Inventory Item ID]]="","",IFERROR(IF(AND([@Active]="Yes",[@[Available Qty]]&lt;=[@[Reorder Point]],[@[Target Stock]]-[@[Available Qty]]-[@[Qty on Order]]&gt;0),CEILING([@[Target Stock]]-[@[Available Qty]]-[@[Qty on Order]],[@[Order Pack Qty]]),0),0))</f>
        <v/>
      </c>
      <c r="Y54" s="47">
        <f>IF([@[Inventory Item ID]]="","",IFERROR([@[Suggested Order Qty]]*[@[Unit Cost]],0))</f>
        <v/>
      </c>
      <c r="Z54" s="15">
        <f>IF([@[Inventory Item ID]]="","",IFERROR(IF([@Active]="No","Inactive",IF([@[On Hand Qty]]&lt;0,"Negative Stock",IF([@[Available Qty]]&lt;=0,"Out of Stock",IF([@[Available Qty]]&lt;=[@[Reorder Point]],"Below Reorder",IF([@[Available Qty]]&lt;=[@[Reorder Point]]*(1+'Settings'!$B$5),"Reorder Soon","OK"))))),"Check Inputs"))</f>
        <v/>
      </c>
      <c r="AA54" s="32">
        <f>IF([@[Inventory Item ID]]="","",IFERROR(IF(OR([@[On Hand Qty]]&lt;=0,[@[Oldest DOT Week Start]]=""),"",DATEDIF([@[Oldest DOT Week Start]],'Settings'!$B$3,"m")),""))</f>
        <v/>
      </c>
      <c r="AB54" s="15">
        <f>IF([@[Inventory Item ID]]="","",IF([@Active]="No","Inactive",IF([@[On Hand Qty]]&lt;=0,"No Stock",IF([@[Oldest DOT Week Start]]="","Missing DOT Date",IF([@[Age Months]]&gt;='Settings'!$B$6,"Age Review","Current")))))</f>
        <v/>
      </c>
      <c r="AC5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5">
      <c r="A55" s="28" t="n"/>
      <c r="B55" s="28" t="n"/>
      <c r="C55" s="28" t="n"/>
      <c r="D55" s="28" t="n"/>
      <c r="E55" s="28" t="n"/>
      <c r="F55" s="28" t="n"/>
      <c r="G55" s="28" t="n"/>
      <c r="H55" s="28" t="n"/>
      <c r="I55" s="28" t="n"/>
      <c r="J55" s="28" t="n"/>
      <c r="K55" s="49" t="n"/>
      <c r="L55" s="30" t="n"/>
      <c r="M55" s="30" t="n"/>
      <c r="N55" s="30" t="n"/>
      <c r="O55" s="30" t="n"/>
      <c r="P55" s="30" t="n"/>
      <c r="Q55" s="30" t="n"/>
      <c r="R55" s="50" t="n"/>
      <c r="S55" s="32">
        <f>IF([@[Inventory Item ID]]="","",IFERROR(SUMIFS(tblTransactions[Inventory Effect],tblTransactions[Inventory Item ID],[@[Inventory Item ID]],tblTransactions[Inventory Effect],"&gt;0",tblTransactions[Date],"&gt;"&amp;'Settings'!$B$4,tblTransactions[Date],"&lt;="&amp;'Settings'!$B$3),0))</f>
        <v/>
      </c>
      <c r="T55" s="32">
        <f>IF([@[Inventory Item ID]]="","",IFERROR(-SUMIFS(tblTransactions[Inventory Effect],tblTransactions[Inventory Item ID],[@[Inventory Item ID]],tblTransactions[Inventory Effect],"&lt;0",tblTransactions[Date],"&gt;"&amp;'Settings'!$B$4,tblTransactions[Date],"&lt;="&amp;'Settings'!$B$3),0))</f>
        <v/>
      </c>
      <c r="U55" s="32">
        <f>IF([@[Inventory Item ID]]="","",IFERROR([@[Opening Qty]]+[@[Qty In]]-[@[Qty Out]],0))</f>
        <v/>
      </c>
      <c r="V55" s="32">
        <f>IF([@[Inventory Item ID]]="","",IFERROR([@[On Hand Qty]]-[@[Reserved Qty]],0))</f>
        <v/>
      </c>
      <c r="W55" s="47">
        <f>IF([@[Inventory Item ID]]="","",IFERROR([@[On Hand Qty]]*[@[Unit Cost]],0))</f>
        <v/>
      </c>
      <c r="X55" s="32">
        <f>IF([@[Inventory Item ID]]="","",IFERROR(IF(AND([@Active]="Yes",[@[Available Qty]]&lt;=[@[Reorder Point]],[@[Target Stock]]-[@[Available Qty]]-[@[Qty on Order]]&gt;0),CEILING([@[Target Stock]]-[@[Available Qty]]-[@[Qty on Order]],[@[Order Pack Qty]]),0),0))</f>
        <v/>
      </c>
      <c r="Y55" s="47">
        <f>IF([@[Inventory Item ID]]="","",IFERROR([@[Suggested Order Qty]]*[@[Unit Cost]],0))</f>
        <v/>
      </c>
      <c r="Z55" s="15">
        <f>IF([@[Inventory Item ID]]="","",IFERROR(IF([@Active]="No","Inactive",IF([@[On Hand Qty]]&lt;0,"Negative Stock",IF([@[Available Qty]]&lt;=0,"Out of Stock",IF([@[Available Qty]]&lt;=[@[Reorder Point]],"Below Reorder",IF([@[Available Qty]]&lt;=[@[Reorder Point]]*(1+'Settings'!$B$5),"Reorder Soon","OK"))))),"Check Inputs"))</f>
        <v/>
      </c>
      <c r="AA55" s="32">
        <f>IF([@[Inventory Item ID]]="","",IFERROR(IF(OR([@[On Hand Qty]]&lt;=0,[@[Oldest DOT Week Start]]=""),"",DATEDIF([@[Oldest DOT Week Start]],'Settings'!$B$3,"m")),""))</f>
        <v/>
      </c>
      <c r="AB55" s="15">
        <f>IF([@[Inventory Item ID]]="","",IF([@Active]="No","Inactive",IF([@[On Hand Qty]]&lt;=0,"No Stock",IF([@[Oldest DOT Week Start]]="","Missing DOT Date",IF([@[Age Months]]&gt;='Settings'!$B$6,"Age Review","Current")))))</f>
        <v/>
      </c>
      <c r="AC5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6">
      <c r="A56" s="28" t="n"/>
      <c r="B56" s="28" t="n"/>
      <c r="C56" s="28" t="n"/>
      <c r="D56" s="28" t="n"/>
      <c r="E56" s="28" t="n"/>
      <c r="F56" s="28" t="n"/>
      <c r="G56" s="28" t="n"/>
      <c r="H56" s="28" t="n"/>
      <c r="I56" s="28" t="n"/>
      <c r="J56" s="28" t="n"/>
      <c r="K56" s="49" t="n"/>
      <c r="L56" s="30" t="n"/>
      <c r="M56" s="30" t="n"/>
      <c r="N56" s="30" t="n"/>
      <c r="O56" s="30" t="n"/>
      <c r="P56" s="30" t="n"/>
      <c r="Q56" s="30" t="n"/>
      <c r="R56" s="50" t="n"/>
      <c r="S56" s="32">
        <f>IF([@[Inventory Item ID]]="","",IFERROR(SUMIFS(tblTransactions[Inventory Effect],tblTransactions[Inventory Item ID],[@[Inventory Item ID]],tblTransactions[Inventory Effect],"&gt;0",tblTransactions[Date],"&gt;"&amp;'Settings'!$B$4,tblTransactions[Date],"&lt;="&amp;'Settings'!$B$3),0))</f>
        <v/>
      </c>
      <c r="T56" s="32">
        <f>IF([@[Inventory Item ID]]="","",IFERROR(-SUMIFS(tblTransactions[Inventory Effect],tblTransactions[Inventory Item ID],[@[Inventory Item ID]],tblTransactions[Inventory Effect],"&lt;0",tblTransactions[Date],"&gt;"&amp;'Settings'!$B$4,tblTransactions[Date],"&lt;="&amp;'Settings'!$B$3),0))</f>
        <v/>
      </c>
      <c r="U56" s="32">
        <f>IF([@[Inventory Item ID]]="","",IFERROR([@[Opening Qty]]+[@[Qty In]]-[@[Qty Out]],0))</f>
        <v/>
      </c>
      <c r="V56" s="32">
        <f>IF([@[Inventory Item ID]]="","",IFERROR([@[On Hand Qty]]-[@[Reserved Qty]],0))</f>
        <v/>
      </c>
      <c r="W56" s="47">
        <f>IF([@[Inventory Item ID]]="","",IFERROR([@[On Hand Qty]]*[@[Unit Cost]],0))</f>
        <v/>
      </c>
      <c r="X56" s="32">
        <f>IF([@[Inventory Item ID]]="","",IFERROR(IF(AND([@Active]="Yes",[@[Available Qty]]&lt;=[@[Reorder Point]],[@[Target Stock]]-[@[Available Qty]]-[@[Qty on Order]]&gt;0),CEILING([@[Target Stock]]-[@[Available Qty]]-[@[Qty on Order]],[@[Order Pack Qty]]),0),0))</f>
        <v/>
      </c>
      <c r="Y56" s="47">
        <f>IF([@[Inventory Item ID]]="","",IFERROR([@[Suggested Order Qty]]*[@[Unit Cost]],0))</f>
        <v/>
      </c>
      <c r="Z56" s="15">
        <f>IF([@[Inventory Item ID]]="","",IFERROR(IF([@Active]="No","Inactive",IF([@[On Hand Qty]]&lt;0,"Negative Stock",IF([@[Available Qty]]&lt;=0,"Out of Stock",IF([@[Available Qty]]&lt;=[@[Reorder Point]],"Below Reorder",IF([@[Available Qty]]&lt;=[@[Reorder Point]]*(1+'Settings'!$B$5),"Reorder Soon","OK"))))),"Check Inputs"))</f>
        <v/>
      </c>
      <c r="AA56" s="32">
        <f>IF([@[Inventory Item ID]]="","",IFERROR(IF(OR([@[On Hand Qty]]&lt;=0,[@[Oldest DOT Week Start]]=""),"",DATEDIF([@[Oldest DOT Week Start]],'Settings'!$B$3,"m")),""))</f>
        <v/>
      </c>
      <c r="AB56" s="15">
        <f>IF([@[Inventory Item ID]]="","",IF([@Active]="No","Inactive",IF([@[On Hand Qty]]&lt;=0,"No Stock",IF([@[Oldest DOT Week Start]]="","Missing DOT Date",IF([@[Age Months]]&gt;='Settings'!$B$6,"Age Review","Current")))))</f>
        <v/>
      </c>
      <c r="AC5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7">
      <c r="A57" s="28" t="n"/>
      <c r="B57" s="28" t="n"/>
      <c r="C57" s="28" t="n"/>
      <c r="D57" s="28" t="n"/>
      <c r="E57" s="28" t="n"/>
      <c r="F57" s="28" t="n"/>
      <c r="G57" s="28" t="n"/>
      <c r="H57" s="28" t="n"/>
      <c r="I57" s="28" t="n"/>
      <c r="J57" s="28" t="n"/>
      <c r="K57" s="49" t="n"/>
      <c r="L57" s="30" t="n"/>
      <c r="M57" s="30" t="n"/>
      <c r="N57" s="30" t="n"/>
      <c r="O57" s="30" t="n"/>
      <c r="P57" s="30" t="n"/>
      <c r="Q57" s="30" t="n"/>
      <c r="R57" s="50" t="n"/>
      <c r="S57" s="32">
        <f>IF([@[Inventory Item ID]]="","",IFERROR(SUMIFS(tblTransactions[Inventory Effect],tblTransactions[Inventory Item ID],[@[Inventory Item ID]],tblTransactions[Inventory Effect],"&gt;0",tblTransactions[Date],"&gt;"&amp;'Settings'!$B$4,tblTransactions[Date],"&lt;="&amp;'Settings'!$B$3),0))</f>
        <v/>
      </c>
      <c r="T57" s="32">
        <f>IF([@[Inventory Item ID]]="","",IFERROR(-SUMIFS(tblTransactions[Inventory Effect],tblTransactions[Inventory Item ID],[@[Inventory Item ID]],tblTransactions[Inventory Effect],"&lt;0",tblTransactions[Date],"&gt;"&amp;'Settings'!$B$4,tblTransactions[Date],"&lt;="&amp;'Settings'!$B$3),0))</f>
        <v/>
      </c>
      <c r="U57" s="32">
        <f>IF([@[Inventory Item ID]]="","",IFERROR([@[Opening Qty]]+[@[Qty In]]-[@[Qty Out]],0))</f>
        <v/>
      </c>
      <c r="V57" s="32">
        <f>IF([@[Inventory Item ID]]="","",IFERROR([@[On Hand Qty]]-[@[Reserved Qty]],0))</f>
        <v/>
      </c>
      <c r="W57" s="47">
        <f>IF([@[Inventory Item ID]]="","",IFERROR([@[On Hand Qty]]*[@[Unit Cost]],0))</f>
        <v/>
      </c>
      <c r="X57" s="32">
        <f>IF([@[Inventory Item ID]]="","",IFERROR(IF(AND([@Active]="Yes",[@[Available Qty]]&lt;=[@[Reorder Point]],[@[Target Stock]]-[@[Available Qty]]-[@[Qty on Order]]&gt;0),CEILING([@[Target Stock]]-[@[Available Qty]]-[@[Qty on Order]],[@[Order Pack Qty]]),0),0))</f>
        <v/>
      </c>
      <c r="Y57" s="47">
        <f>IF([@[Inventory Item ID]]="","",IFERROR([@[Suggested Order Qty]]*[@[Unit Cost]],0))</f>
        <v/>
      </c>
      <c r="Z57" s="15">
        <f>IF([@[Inventory Item ID]]="","",IFERROR(IF([@Active]="No","Inactive",IF([@[On Hand Qty]]&lt;0,"Negative Stock",IF([@[Available Qty]]&lt;=0,"Out of Stock",IF([@[Available Qty]]&lt;=[@[Reorder Point]],"Below Reorder",IF([@[Available Qty]]&lt;=[@[Reorder Point]]*(1+'Settings'!$B$5),"Reorder Soon","OK"))))),"Check Inputs"))</f>
        <v/>
      </c>
      <c r="AA57" s="32">
        <f>IF([@[Inventory Item ID]]="","",IFERROR(IF(OR([@[On Hand Qty]]&lt;=0,[@[Oldest DOT Week Start]]=""),"",DATEDIF([@[Oldest DOT Week Start]],'Settings'!$B$3,"m")),""))</f>
        <v/>
      </c>
      <c r="AB57" s="15">
        <f>IF([@[Inventory Item ID]]="","",IF([@Active]="No","Inactive",IF([@[On Hand Qty]]&lt;=0,"No Stock",IF([@[Oldest DOT Week Start]]="","Missing DOT Date",IF([@[Age Months]]&gt;='Settings'!$B$6,"Age Review","Current")))))</f>
        <v/>
      </c>
      <c r="AC5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8">
      <c r="A58" s="28" t="n"/>
      <c r="B58" s="28" t="n"/>
      <c r="C58" s="28" t="n"/>
      <c r="D58" s="28" t="n"/>
      <c r="E58" s="28" t="n"/>
      <c r="F58" s="28" t="n"/>
      <c r="G58" s="28" t="n"/>
      <c r="H58" s="28" t="n"/>
      <c r="I58" s="28" t="n"/>
      <c r="J58" s="28" t="n"/>
      <c r="K58" s="49" t="n"/>
      <c r="L58" s="30" t="n"/>
      <c r="M58" s="30" t="n"/>
      <c r="N58" s="30" t="n"/>
      <c r="O58" s="30" t="n"/>
      <c r="P58" s="30" t="n"/>
      <c r="Q58" s="30" t="n"/>
      <c r="R58" s="50" t="n"/>
      <c r="S58" s="32">
        <f>IF([@[Inventory Item ID]]="","",IFERROR(SUMIFS(tblTransactions[Inventory Effect],tblTransactions[Inventory Item ID],[@[Inventory Item ID]],tblTransactions[Inventory Effect],"&gt;0",tblTransactions[Date],"&gt;"&amp;'Settings'!$B$4,tblTransactions[Date],"&lt;="&amp;'Settings'!$B$3),0))</f>
        <v/>
      </c>
      <c r="T58" s="32">
        <f>IF([@[Inventory Item ID]]="","",IFERROR(-SUMIFS(tblTransactions[Inventory Effect],tblTransactions[Inventory Item ID],[@[Inventory Item ID]],tblTransactions[Inventory Effect],"&lt;0",tblTransactions[Date],"&gt;"&amp;'Settings'!$B$4,tblTransactions[Date],"&lt;="&amp;'Settings'!$B$3),0))</f>
        <v/>
      </c>
      <c r="U58" s="32">
        <f>IF([@[Inventory Item ID]]="","",IFERROR([@[Opening Qty]]+[@[Qty In]]-[@[Qty Out]],0))</f>
        <v/>
      </c>
      <c r="V58" s="32">
        <f>IF([@[Inventory Item ID]]="","",IFERROR([@[On Hand Qty]]-[@[Reserved Qty]],0))</f>
        <v/>
      </c>
      <c r="W58" s="47">
        <f>IF([@[Inventory Item ID]]="","",IFERROR([@[On Hand Qty]]*[@[Unit Cost]],0))</f>
        <v/>
      </c>
      <c r="X58" s="32">
        <f>IF([@[Inventory Item ID]]="","",IFERROR(IF(AND([@Active]="Yes",[@[Available Qty]]&lt;=[@[Reorder Point]],[@[Target Stock]]-[@[Available Qty]]-[@[Qty on Order]]&gt;0),CEILING([@[Target Stock]]-[@[Available Qty]]-[@[Qty on Order]],[@[Order Pack Qty]]),0),0))</f>
        <v/>
      </c>
      <c r="Y58" s="47">
        <f>IF([@[Inventory Item ID]]="","",IFERROR([@[Suggested Order Qty]]*[@[Unit Cost]],0))</f>
        <v/>
      </c>
      <c r="Z58" s="15">
        <f>IF([@[Inventory Item ID]]="","",IFERROR(IF([@Active]="No","Inactive",IF([@[On Hand Qty]]&lt;0,"Negative Stock",IF([@[Available Qty]]&lt;=0,"Out of Stock",IF([@[Available Qty]]&lt;=[@[Reorder Point]],"Below Reorder",IF([@[Available Qty]]&lt;=[@[Reorder Point]]*(1+'Settings'!$B$5),"Reorder Soon","OK"))))),"Check Inputs"))</f>
        <v/>
      </c>
      <c r="AA58" s="32">
        <f>IF([@[Inventory Item ID]]="","",IFERROR(IF(OR([@[On Hand Qty]]&lt;=0,[@[Oldest DOT Week Start]]=""),"",DATEDIF([@[Oldest DOT Week Start]],'Settings'!$B$3,"m")),""))</f>
        <v/>
      </c>
      <c r="AB58" s="15">
        <f>IF([@[Inventory Item ID]]="","",IF([@Active]="No","Inactive",IF([@[On Hand Qty]]&lt;=0,"No Stock",IF([@[Oldest DOT Week Start]]="","Missing DOT Date",IF([@[Age Months]]&gt;='Settings'!$B$6,"Age Review","Current")))))</f>
        <v/>
      </c>
      <c r="AC5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9">
      <c r="A59" s="28" t="n"/>
      <c r="B59" s="28" t="n"/>
      <c r="C59" s="28" t="n"/>
      <c r="D59" s="28" t="n"/>
      <c r="E59" s="28" t="n"/>
      <c r="F59" s="28" t="n"/>
      <c r="G59" s="28" t="n"/>
      <c r="H59" s="28" t="n"/>
      <c r="I59" s="28" t="n"/>
      <c r="J59" s="28" t="n"/>
      <c r="K59" s="49" t="n"/>
      <c r="L59" s="30" t="n"/>
      <c r="M59" s="30" t="n"/>
      <c r="N59" s="30" t="n"/>
      <c r="O59" s="30" t="n"/>
      <c r="P59" s="30" t="n"/>
      <c r="Q59" s="30" t="n"/>
      <c r="R59" s="50" t="n"/>
      <c r="S59" s="32">
        <f>IF([@[Inventory Item ID]]="","",IFERROR(SUMIFS(tblTransactions[Inventory Effect],tblTransactions[Inventory Item ID],[@[Inventory Item ID]],tblTransactions[Inventory Effect],"&gt;0",tblTransactions[Date],"&gt;"&amp;'Settings'!$B$4,tblTransactions[Date],"&lt;="&amp;'Settings'!$B$3),0))</f>
        <v/>
      </c>
      <c r="T59" s="32">
        <f>IF([@[Inventory Item ID]]="","",IFERROR(-SUMIFS(tblTransactions[Inventory Effect],tblTransactions[Inventory Item ID],[@[Inventory Item ID]],tblTransactions[Inventory Effect],"&lt;0",tblTransactions[Date],"&gt;"&amp;'Settings'!$B$4,tblTransactions[Date],"&lt;="&amp;'Settings'!$B$3),0))</f>
        <v/>
      </c>
      <c r="U59" s="32">
        <f>IF([@[Inventory Item ID]]="","",IFERROR([@[Opening Qty]]+[@[Qty In]]-[@[Qty Out]],0))</f>
        <v/>
      </c>
      <c r="V59" s="32">
        <f>IF([@[Inventory Item ID]]="","",IFERROR([@[On Hand Qty]]-[@[Reserved Qty]],0))</f>
        <v/>
      </c>
      <c r="W59" s="47">
        <f>IF([@[Inventory Item ID]]="","",IFERROR([@[On Hand Qty]]*[@[Unit Cost]],0))</f>
        <v/>
      </c>
      <c r="X59" s="32">
        <f>IF([@[Inventory Item ID]]="","",IFERROR(IF(AND([@Active]="Yes",[@[Available Qty]]&lt;=[@[Reorder Point]],[@[Target Stock]]-[@[Available Qty]]-[@[Qty on Order]]&gt;0),CEILING([@[Target Stock]]-[@[Available Qty]]-[@[Qty on Order]],[@[Order Pack Qty]]),0),0))</f>
        <v/>
      </c>
      <c r="Y59" s="47">
        <f>IF([@[Inventory Item ID]]="","",IFERROR([@[Suggested Order Qty]]*[@[Unit Cost]],0))</f>
        <v/>
      </c>
      <c r="Z59" s="15">
        <f>IF([@[Inventory Item ID]]="","",IFERROR(IF([@Active]="No","Inactive",IF([@[On Hand Qty]]&lt;0,"Negative Stock",IF([@[Available Qty]]&lt;=0,"Out of Stock",IF([@[Available Qty]]&lt;=[@[Reorder Point]],"Below Reorder",IF([@[Available Qty]]&lt;=[@[Reorder Point]]*(1+'Settings'!$B$5),"Reorder Soon","OK"))))),"Check Inputs"))</f>
        <v/>
      </c>
      <c r="AA59" s="32">
        <f>IF([@[Inventory Item ID]]="","",IFERROR(IF(OR([@[On Hand Qty]]&lt;=0,[@[Oldest DOT Week Start]]=""),"",DATEDIF([@[Oldest DOT Week Start]],'Settings'!$B$3,"m")),""))</f>
        <v/>
      </c>
      <c r="AB59" s="15">
        <f>IF([@[Inventory Item ID]]="","",IF([@Active]="No","Inactive",IF([@[On Hand Qty]]&lt;=0,"No Stock",IF([@[Oldest DOT Week Start]]="","Missing DOT Date",IF([@[Age Months]]&gt;='Settings'!$B$6,"Age Review","Current")))))</f>
        <v/>
      </c>
      <c r="AC5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60">
      <c r="A60" s="28" t="n"/>
      <c r="B60" s="28" t="n"/>
      <c r="C60" s="28" t="n"/>
      <c r="D60" s="28" t="n"/>
      <c r="E60" s="28" t="n"/>
      <c r="F60" s="28" t="n"/>
      <c r="G60" s="28" t="n"/>
      <c r="H60" s="28" t="n"/>
      <c r="I60" s="28" t="n"/>
      <c r="J60" s="28" t="n"/>
      <c r="K60" s="49" t="n"/>
      <c r="L60" s="30" t="n"/>
      <c r="M60" s="30" t="n"/>
      <c r="N60" s="30" t="n"/>
      <c r="O60" s="30" t="n"/>
      <c r="P60" s="30" t="n"/>
      <c r="Q60" s="30" t="n"/>
      <c r="R60" s="50" t="n"/>
      <c r="S60" s="32">
        <f>IF([@[Inventory Item ID]]="","",IFERROR(SUMIFS(tblTransactions[Inventory Effect],tblTransactions[Inventory Item ID],[@[Inventory Item ID]],tblTransactions[Inventory Effect],"&gt;0",tblTransactions[Date],"&gt;"&amp;'Settings'!$B$4,tblTransactions[Date],"&lt;="&amp;'Settings'!$B$3),0))</f>
        <v/>
      </c>
      <c r="T60" s="32">
        <f>IF([@[Inventory Item ID]]="","",IFERROR(-SUMIFS(tblTransactions[Inventory Effect],tblTransactions[Inventory Item ID],[@[Inventory Item ID]],tblTransactions[Inventory Effect],"&lt;0",tblTransactions[Date],"&gt;"&amp;'Settings'!$B$4,tblTransactions[Date],"&lt;="&amp;'Settings'!$B$3),0))</f>
        <v/>
      </c>
      <c r="U60" s="32">
        <f>IF([@[Inventory Item ID]]="","",IFERROR([@[Opening Qty]]+[@[Qty In]]-[@[Qty Out]],0))</f>
        <v/>
      </c>
      <c r="V60" s="32">
        <f>IF([@[Inventory Item ID]]="","",IFERROR([@[On Hand Qty]]-[@[Reserved Qty]],0))</f>
        <v/>
      </c>
      <c r="W60" s="47">
        <f>IF([@[Inventory Item ID]]="","",IFERROR([@[On Hand Qty]]*[@[Unit Cost]],0))</f>
        <v/>
      </c>
      <c r="X60" s="32">
        <f>IF([@[Inventory Item ID]]="","",IFERROR(IF(AND([@Active]="Yes",[@[Available Qty]]&lt;=[@[Reorder Point]],[@[Target Stock]]-[@[Available Qty]]-[@[Qty on Order]]&gt;0),CEILING([@[Target Stock]]-[@[Available Qty]]-[@[Qty on Order]],[@[Order Pack Qty]]),0),0))</f>
        <v/>
      </c>
      <c r="Y60" s="47">
        <f>IF([@[Inventory Item ID]]="","",IFERROR([@[Suggested Order Qty]]*[@[Unit Cost]],0))</f>
        <v/>
      </c>
      <c r="Z60" s="15">
        <f>IF([@[Inventory Item ID]]="","",IFERROR(IF([@Active]="No","Inactive",IF([@[On Hand Qty]]&lt;0,"Negative Stock",IF([@[Available Qty]]&lt;=0,"Out of Stock",IF([@[Available Qty]]&lt;=[@[Reorder Point]],"Below Reorder",IF([@[Available Qty]]&lt;=[@[Reorder Point]]*(1+'Settings'!$B$5),"Reorder Soon","OK"))))),"Check Inputs"))</f>
        <v/>
      </c>
      <c r="AA60" s="32">
        <f>IF([@[Inventory Item ID]]="","",IFERROR(IF(OR([@[On Hand Qty]]&lt;=0,[@[Oldest DOT Week Start]]=""),"",DATEDIF([@[Oldest DOT Week Start]],'Settings'!$B$3,"m")),""))</f>
        <v/>
      </c>
      <c r="AB60" s="15">
        <f>IF([@[Inventory Item ID]]="","",IF([@Active]="No","Inactive",IF([@[On Hand Qty]]&lt;=0,"No Stock",IF([@[Oldest DOT Week Start]]="","Missing DOT Date",IF([@[Age Months]]&gt;='Settings'!$B$6,"Age Review","Current")))))</f>
        <v/>
      </c>
      <c r="AC6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61">
      <c r="A61" s="28" t="n"/>
      <c r="B61" s="28" t="n"/>
      <c r="C61" s="28" t="n"/>
      <c r="D61" s="28" t="n"/>
      <c r="E61" s="28" t="n"/>
      <c r="F61" s="28" t="n"/>
      <c r="G61" s="28" t="n"/>
      <c r="H61" s="28" t="n"/>
      <c r="I61" s="28" t="n"/>
      <c r="J61" s="28" t="n"/>
      <c r="K61" s="49" t="n"/>
      <c r="L61" s="30" t="n"/>
      <c r="M61" s="30" t="n"/>
      <c r="N61" s="30" t="n"/>
      <c r="O61" s="30" t="n"/>
      <c r="P61" s="30" t="n"/>
      <c r="Q61" s="30" t="n"/>
      <c r="R61" s="50" t="n"/>
      <c r="S61" s="32">
        <f>IF([@[Inventory Item ID]]="","",IFERROR(SUMIFS(tblTransactions[Inventory Effect],tblTransactions[Inventory Item ID],[@[Inventory Item ID]],tblTransactions[Inventory Effect],"&gt;0",tblTransactions[Date],"&gt;"&amp;'Settings'!$B$4,tblTransactions[Date],"&lt;="&amp;'Settings'!$B$3),0))</f>
        <v/>
      </c>
      <c r="T61" s="32">
        <f>IF([@[Inventory Item ID]]="","",IFERROR(-SUMIFS(tblTransactions[Inventory Effect],tblTransactions[Inventory Item ID],[@[Inventory Item ID]],tblTransactions[Inventory Effect],"&lt;0",tblTransactions[Date],"&gt;"&amp;'Settings'!$B$4,tblTransactions[Date],"&lt;="&amp;'Settings'!$B$3),0))</f>
        <v/>
      </c>
      <c r="U61" s="32">
        <f>IF([@[Inventory Item ID]]="","",IFERROR([@[Opening Qty]]+[@[Qty In]]-[@[Qty Out]],0))</f>
        <v/>
      </c>
      <c r="V61" s="32">
        <f>IF([@[Inventory Item ID]]="","",IFERROR([@[On Hand Qty]]-[@[Reserved Qty]],0))</f>
        <v/>
      </c>
      <c r="W61" s="47">
        <f>IF([@[Inventory Item ID]]="","",IFERROR([@[On Hand Qty]]*[@[Unit Cost]],0))</f>
        <v/>
      </c>
      <c r="X61" s="32">
        <f>IF([@[Inventory Item ID]]="","",IFERROR(IF(AND([@Active]="Yes",[@[Available Qty]]&lt;=[@[Reorder Point]],[@[Target Stock]]-[@[Available Qty]]-[@[Qty on Order]]&gt;0),CEILING([@[Target Stock]]-[@[Available Qty]]-[@[Qty on Order]],[@[Order Pack Qty]]),0),0))</f>
        <v/>
      </c>
      <c r="Y61" s="47">
        <f>IF([@[Inventory Item ID]]="","",IFERROR([@[Suggested Order Qty]]*[@[Unit Cost]],0))</f>
        <v/>
      </c>
      <c r="Z61" s="15">
        <f>IF([@[Inventory Item ID]]="","",IFERROR(IF([@Active]="No","Inactive",IF([@[On Hand Qty]]&lt;0,"Negative Stock",IF([@[Available Qty]]&lt;=0,"Out of Stock",IF([@[Available Qty]]&lt;=[@[Reorder Point]],"Below Reorder",IF([@[Available Qty]]&lt;=[@[Reorder Point]]*(1+'Settings'!$B$5),"Reorder Soon","OK"))))),"Check Inputs"))</f>
        <v/>
      </c>
      <c r="AA61" s="32">
        <f>IF([@[Inventory Item ID]]="","",IFERROR(IF(OR([@[On Hand Qty]]&lt;=0,[@[Oldest DOT Week Start]]=""),"",DATEDIF([@[Oldest DOT Week Start]],'Settings'!$B$3,"m")),""))</f>
        <v/>
      </c>
      <c r="AB61" s="15">
        <f>IF([@[Inventory Item ID]]="","",IF([@Active]="No","Inactive",IF([@[On Hand Qty]]&lt;=0,"No Stock",IF([@[Oldest DOT Week Start]]="","Missing DOT Date",IF([@[Age Months]]&gt;='Settings'!$B$6,"Age Review","Current")))))</f>
        <v/>
      </c>
      <c r="AC6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62">
      <c r="A62" s="28" t="n"/>
      <c r="B62" s="28" t="n"/>
      <c r="C62" s="28" t="n"/>
      <c r="D62" s="28" t="n"/>
      <c r="E62" s="28" t="n"/>
      <c r="F62" s="28" t="n"/>
      <c r="G62" s="28" t="n"/>
      <c r="H62" s="28" t="n"/>
      <c r="I62" s="28" t="n"/>
      <c r="J62" s="28" t="n"/>
      <c r="K62" s="49" t="n"/>
      <c r="L62" s="30" t="n"/>
      <c r="M62" s="30" t="n"/>
      <c r="N62" s="30" t="n"/>
      <c r="O62" s="30" t="n"/>
      <c r="P62" s="30" t="n"/>
      <c r="Q62" s="30" t="n"/>
      <c r="R62" s="50" t="n"/>
      <c r="S62" s="32">
        <f>IF([@[Inventory Item ID]]="","",IFERROR(SUMIFS(tblTransactions[Inventory Effect],tblTransactions[Inventory Item ID],[@[Inventory Item ID]],tblTransactions[Inventory Effect],"&gt;0",tblTransactions[Date],"&gt;"&amp;'Settings'!$B$4,tblTransactions[Date],"&lt;="&amp;'Settings'!$B$3),0))</f>
        <v/>
      </c>
      <c r="T62" s="32">
        <f>IF([@[Inventory Item ID]]="","",IFERROR(-SUMIFS(tblTransactions[Inventory Effect],tblTransactions[Inventory Item ID],[@[Inventory Item ID]],tblTransactions[Inventory Effect],"&lt;0",tblTransactions[Date],"&gt;"&amp;'Settings'!$B$4,tblTransactions[Date],"&lt;="&amp;'Settings'!$B$3),0))</f>
        <v/>
      </c>
      <c r="U62" s="32">
        <f>IF([@[Inventory Item ID]]="","",IFERROR([@[Opening Qty]]+[@[Qty In]]-[@[Qty Out]],0))</f>
        <v/>
      </c>
      <c r="V62" s="32">
        <f>IF([@[Inventory Item ID]]="","",IFERROR([@[On Hand Qty]]-[@[Reserved Qty]],0))</f>
        <v/>
      </c>
      <c r="W62" s="47">
        <f>IF([@[Inventory Item ID]]="","",IFERROR([@[On Hand Qty]]*[@[Unit Cost]],0))</f>
        <v/>
      </c>
      <c r="X62" s="32">
        <f>IF([@[Inventory Item ID]]="","",IFERROR(IF(AND([@Active]="Yes",[@[Available Qty]]&lt;=[@[Reorder Point]],[@[Target Stock]]-[@[Available Qty]]-[@[Qty on Order]]&gt;0),CEILING([@[Target Stock]]-[@[Available Qty]]-[@[Qty on Order]],[@[Order Pack Qty]]),0),0))</f>
        <v/>
      </c>
      <c r="Y62" s="47">
        <f>IF([@[Inventory Item ID]]="","",IFERROR([@[Suggested Order Qty]]*[@[Unit Cost]],0))</f>
        <v/>
      </c>
      <c r="Z62" s="15">
        <f>IF([@[Inventory Item ID]]="","",IFERROR(IF([@Active]="No","Inactive",IF([@[On Hand Qty]]&lt;0,"Negative Stock",IF([@[Available Qty]]&lt;=0,"Out of Stock",IF([@[Available Qty]]&lt;=[@[Reorder Point]],"Below Reorder",IF([@[Available Qty]]&lt;=[@[Reorder Point]]*(1+'Settings'!$B$5),"Reorder Soon","OK"))))),"Check Inputs"))</f>
        <v/>
      </c>
      <c r="AA62" s="32">
        <f>IF([@[Inventory Item ID]]="","",IFERROR(IF(OR([@[On Hand Qty]]&lt;=0,[@[Oldest DOT Week Start]]=""),"",DATEDIF([@[Oldest DOT Week Start]],'Settings'!$B$3,"m")),""))</f>
        <v/>
      </c>
      <c r="AB62" s="15">
        <f>IF([@[Inventory Item ID]]="","",IF([@Active]="No","Inactive",IF([@[On Hand Qty]]&lt;=0,"No Stock",IF([@[Oldest DOT Week Start]]="","Missing DOT Date",IF([@[Age Months]]&gt;='Settings'!$B$6,"Age Review","Current")))))</f>
        <v/>
      </c>
      <c r="AC6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63">
      <c r="A63" s="28" t="n"/>
      <c r="B63" s="28" t="n"/>
      <c r="C63" s="28" t="n"/>
      <c r="D63" s="28" t="n"/>
      <c r="E63" s="28" t="n"/>
      <c r="F63" s="28" t="n"/>
      <c r="G63" s="28" t="n"/>
      <c r="H63" s="28" t="n"/>
      <c r="I63" s="28" t="n"/>
      <c r="J63" s="28" t="n"/>
      <c r="K63" s="49" t="n"/>
      <c r="L63" s="30" t="n"/>
      <c r="M63" s="30" t="n"/>
      <c r="N63" s="30" t="n"/>
      <c r="O63" s="30" t="n"/>
      <c r="P63" s="30" t="n"/>
      <c r="Q63" s="30" t="n"/>
      <c r="R63" s="50" t="n"/>
      <c r="S63" s="32">
        <f>IF([@[Inventory Item ID]]="","",IFERROR(SUMIFS(tblTransactions[Inventory Effect],tblTransactions[Inventory Item ID],[@[Inventory Item ID]],tblTransactions[Inventory Effect],"&gt;0",tblTransactions[Date],"&gt;"&amp;'Settings'!$B$4,tblTransactions[Date],"&lt;="&amp;'Settings'!$B$3),0))</f>
        <v/>
      </c>
      <c r="T63" s="32">
        <f>IF([@[Inventory Item ID]]="","",IFERROR(-SUMIFS(tblTransactions[Inventory Effect],tblTransactions[Inventory Item ID],[@[Inventory Item ID]],tblTransactions[Inventory Effect],"&lt;0",tblTransactions[Date],"&gt;"&amp;'Settings'!$B$4,tblTransactions[Date],"&lt;="&amp;'Settings'!$B$3),0))</f>
        <v/>
      </c>
      <c r="U63" s="32">
        <f>IF([@[Inventory Item ID]]="","",IFERROR([@[Opening Qty]]+[@[Qty In]]-[@[Qty Out]],0))</f>
        <v/>
      </c>
      <c r="V63" s="32">
        <f>IF([@[Inventory Item ID]]="","",IFERROR([@[On Hand Qty]]-[@[Reserved Qty]],0))</f>
        <v/>
      </c>
      <c r="W63" s="47">
        <f>IF([@[Inventory Item ID]]="","",IFERROR([@[On Hand Qty]]*[@[Unit Cost]],0))</f>
        <v/>
      </c>
      <c r="X63" s="32">
        <f>IF([@[Inventory Item ID]]="","",IFERROR(IF(AND([@Active]="Yes",[@[Available Qty]]&lt;=[@[Reorder Point]],[@[Target Stock]]-[@[Available Qty]]-[@[Qty on Order]]&gt;0),CEILING([@[Target Stock]]-[@[Available Qty]]-[@[Qty on Order]],[@[Order Pack Qty]]),0),0))</f>
        <v/>
      </c>
      <c r="Y63" s="47">
        <f>IF([@[Inventory Item ID]]="","",IFERROR([@[Suggested Order Qty]]*[@[Unit Cost]],0))</f>
        <v/>
      </c>
      <c r="Z63" s="15">
        <f>IF([@[Inventory Item ID]]="","",IFERROR(IF([@Active]="No","Inactive",IF([@[On Hand Qty]]&lt;0,"Negative Stock",IF([@[Available Qty]]&lt;=0,"Out of Stock",IF([@[Available Qty]]&lt;=[@[Reorder Point]],"Below Reorder",IF([@[Available Qty]]&lt;=[@[Reorder Point]]*(1+'Settings'!$B$5),"Reorder Soon","OK"))))),"Check Inputs"))</f>
        <v/>
      </c>
      <c r="AA63" s="32">
        <f>IF([@[Inventory Item ID]]="","",IFERROR(IF(OR([@[On Hand Qty]]&lt;=0,[@[Oldest DOT Week Start]]=""),"",DATEDIF([@[Oldest DOT Week Start]],'Settings'!$B$3,"m")),""))</f>
        <v/>
      </c>
      <c r="AB63" s="15">
        <f>IF([@[Inventory Item ID]]="","",IF([@Active]="No","Inactive",IF([@[On Hand Qty]]&lt;=0,"No Stock",IF([@[Oldest DOT Week Start]]="","Missing DOT Date",IF([@[Age Months]]&gt;='Settings'!$B$6,"Age Review","Current")))))</f>
        <v/>
      </c>
      <c r="AC6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64">
      <c r="A64" s="28" t="n"/>
      <c r="B64" s="28" t="n"/>
      <c r="C64" s="28" t="n"/>
      <c r="D64" s="28" t="n"/>
      <c r="E64" s="28" t="n"/>
      <c r="F64" s="28" t="n"/>
      <c r="G64" s="28" t="n"/>
      <c r="H64" s="28" t="n"/>
      <c r="I64" s="28" t="n"/>
      <c r="J64" s="28" t="n"/>
      <c r="K64" s="49" t="n"/>
      <c r="L64" s="30" t="n"/>
      <c r="M64" s="30" t="n"/>
      <c r="N64" s="30" t="n"/>
      <c r="O64" s="30" t="n"/>
      <c r="P64" s="30" t="n"/>
      <c r="Q64" s="30" t="n"/>
      <c r="R64" s="50" t="n"/>
      <c r="S64" s="32">
        <f>IF([@[Inventory Item ID]]="","",IFERROR(SUMIFS(tblTransactions[Inventory Effect],tblTransactions[Inventory Item ID],[@[Inventory Item ID]],tblTransactions[Inventory Effect],"&gt;0",tblTransactions[Date],"&gt;"&amp;'Settings'!$B$4,tblTransactions[Date],"&lt;="&amp;'Settings'!$B$3),0))</f>
        <v/>
      </c>
      <c r="T64" s="32">
        <f>IF([@[Inventory Item ID]]="","",IFERROR(-SUMIFS(tblTransactions[Inventory Effect],tblTransactions[Inventory Item ID],[@[Inventory Item ID]],tblTransactions[Inventory Effect],"&lt;0",tblTransactions[Date],"&gt;"&amp;'Settings'!$B$4,tblTransactions[Date],"&lt;="&amp;'Settings'!$B$3),0))</f>
        <v/>
      </c>
      <c r="U64" s="32">
        <f>IF([@[Inventory Item ID]]="","",IFERROR([@[Opening Qty]]+[@[Qty In]]-[@[Qty Out]],0))</f>
        <v/>
      </c>
      <c r="V64" s="32">
        <f>IF([@[Inventory Item ID]]="","",IFERROR([@[On Hand Qty]]-[@[Reserved Qty]],0))</f>
        <v/>
      </c>
      <c r="W64" s="47">
        <f>IF([@[Inventory Item ID]]="","",IFERROR([@[On Hand Qty]]*[@[Unit Cost]],0))</f>
        <v/>
      </c>
      <c r="X64" s="32">
        <f>IF([@[Inventory Item ID]]="","",IFERROR(IF(AND([@Active]="Yes",[@[Available Qty]]&lt;=[@[Reorder Point]],[@[Target Stock]]-[@[Available Qty]]-[@[Qty on Order]]&gt;0),CEILING([@[Target Stock]]-[@[Available Qty]]-[@[Qty on Order]],[@[Order Pack Qty]]),0),0))</f>
        <v/>
      </c>
      <c r="Y64" s="47">
        <f>IF([@[Inventory Item ID]]="","",IFERROR([@[Suggested Order Qty]]*[@[Unit Cost]],0))</f>
        <v/>
      </c>
      <c r="Z64" s="15">
        <f>IF([@[Inventory Item ID]]="","",IFERROR(IF([@Active]="No","Inactive",IF([@[On Hand Qty]]&lt;0,"Negative Stock",IF([@[Available Qty]]&lt;=0,"Out of Stock",IF([@[Available Qty]]&lt;=[@[Reorder Point]],"Below Reorder",IF([@[Available Qty]]&lt;=[@[Reorder Point]]*(1+'Settings'!$B$5),"Reorder Soon","OK"))))),"Check Inputs"))</f>
        <v/>
      </c>
      <c r="AA64" s="32">
        <f>IF([@[Inventory Item ID]]="","",IFERROR(IF(OR([@[On Hand Qty]]&lt;=0,[@[Oldest DOT Week Start]]=""),"",DATEDIF([@[Oldest DOT Week Start]],'Settings'!$B$3,"m")),""))</f>
        <v/>
      </c>
      <c r="AB64" s="15">
        <f>IF([@[Inventory Item ID]]="","",IF([@Active]="No","Inactive",IF([@[On Hand Qty]]&lt;=0,"No Stock",IF([@[Oldest DOT Week Start]]="","Missing DOT Date",IF([@[Age Months]]&gt;='Settings'!$B$6,"Age Review","Current")))))</f>
        <v/>
      </c>
      <c r="AC6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65">
      <c r="A65" s="28" t="n"/>
      <c r="B65" s="28" t="n"/>
      <c r="C65" s="28" t="n"/>
      <c r="D65" s="28" t="n"/>
      <c r="E65" s="28" t="n"/>
      <c r="F65" s="28" t="n"/>
      <c r="G65" s="28" t="n"/>
      <c r="H65" s="28" t="n"/>
      <c r="I65" s="28" t="n"/>
      <c r="J65" s="28" t="n"/>
      <c r="K65" s="49" t="n"/>
      <c r="L65" s="30" t="n"/>
      <c r="M65" s="30" t="n"/>
      <c r="N65" s="30" t="n"/>
      <c r="O65" s="30" t="n"/>
      <c r="P65" s="30" t="n"/>
      <c r="Q65" s="30" t="n"/>
      <c r="R65" s="50" t="n"/>
      <c r="S65" s="32">
        <f>IF([@[Inventory Item ID]]="","",IFERROR(SUMIFS(tblTransactions[Inventory Effect],tblTransactions[Inventory Item ID],[@[Inventory Item ID]],tblTransactions[Inventory Effect],"&gt;0",tblTransactions[Date],"&gt;"&amp;'Settings'!$B$4,tblTransactions[Date],"&lt;="&amp;'Settings'!$B$3),0))</f>
        <v/>
      </c>
      <c r="T65" s="32">
        <f>IF([@[Inventory Item ID]]="","",IFERROR(-SUMIFS(tblTransactions[Inventory Effect],tblTransactions[Inventory Item ID],[@[Inventory Item ID]],tblTransactions[Inventory Effect],"&lt;0",tblTransactions[Date],"&gt;"&amp;'Settings'!$B$4,tblTransactions[Date],"&lt;="&amp;'Settings'!$B$3),0))</f>
        <v/>
      </c>
      <c r="U65" s="32">
        <f>IF([@[Inventory Item ID]]="","",IFERROR([@[Opening Qty]]+[@[Qty In]]-[@[Qty Out]],0))</f>
        <v/>
      </c>
      <c r="V65" s="32">
        <f>IF([@[Inventory Item ID]]="","",IFERROR([@[On Hand Qty]]-[@[Reserved Qty]],0))</f>
        <v/>
      </c>
      <c r="W65" s="47">
        <f>IF([@[Inventory Item ID]]="","",IFERROR([@[On Hand Qty]]*[@[Unit Cost]],0))</f>
        <v/>
      </c>
      <c r="X65" s="32">
        <f>IF([@[Inventory Item ID]]="","",IFERROR(IF(AND([@Active]="Yes",[@[Available Qty]]&lt;=[@[Reorder Point]],[@[Target Stock]]-[@[Available Qty]]-[@[Qty on Order]]&gt;0),CEILING([@[Target Stock]]-[@[Available Qty]]-[@[Qty on Order]],[@[Order Pack Qty]]),0),0))</f>
        <v/>
      </c>
      <c r="Y65" s="47">
        <f>IF([@[Inventory Item ID]]="","",IFERROR([@[Suggested Order Qty]]*[@[Unit Cost]],0))</f>
        <v/>
      </c>
      <c r="Z65" s="15">
        <f>IF([@[Inventory Item ID]]="","",IFERROR(IF([@Active]="No","Inactive",IF([@[On Hand Qty]]&lt;0,"Negative Stock",IF([@[Available Qty]]&lt;=0,"Out of Stock",IF([@[Available Qty]]&lt;=[@[Reorder Point]],"Below Reorder",IF([@[Available Qty]]&lt;=[@[Reorder Point]]*(1+'Settings'!$B$5),"Reorder Soon","OK"))))),"Check Inputs"))</f>
        <v/>
      </c>
      <c r="AA65" s="32">
        <f>IF([@[Inventory Item ID]]="","",IFERROR(IF(OR([@[On Hand Qty]]&lt;=0,[@[Oldest DOT Week Start]]=""),"",DATEDIF([@[Oldest DOT Week Start]],'Settings'!$B$3,"m")),""))</f>
        <v/>
      </c>
      <c r="AB65" s="15">
        <f>IF([@[Inventory Item ID]]="","",IF([@Active]="No","Inactive",IF([@[On Hand Qty]]&lt;=0,"No Stock",IF([@[Oldest DOT Week Start]]="","Missing DOT Date",IF([@[Age Months]]&gt;='Settings'!$B$6,"Age Review","Current")))))</f>
        <v/>
      </c>
      <c r="AC6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66">
      <c r="A66" s="28" t="n"/>
      <c r="B66" s="28" t="n"/>
      <c r="C66" s="28" t="n"/>
      <c r="D66" s="28" t="n"/>
      <c r="E66" s="28" t="n"/>
      <c r="F66" s="28" t="n"/>
      <c r="G66" s="28" t="n"/>
      <c r="H66" s="28" t="n"/>
      <c r="I66" s="28" t="n"/>
      <c r="J66" s="28" t="n"/>
      <c r="K66" s="49" t="n"/>
      <c r="L66" s="30" t="n"/>
      <c r="M66" s="30" t="n"/>
      <c r="N66" s="30" t="n"/>
      <c r="O66" s="30" t="n"/>
      <c r="P66" s="30" t="n"/>
      <c r="Q66" s="30" t="n"/>
      <c r="R66" s="50" t="n"/>
      <c r="S66" s="32">
        <f>IF([@[Inventory Item ID]]="","",IFERROR(SUMIFS(tblTransactions[Inventory Effect],tblTransactions[Inventory Item ID],[@[Inventory Item ID]],tblTransactions[Inventory Effect],"&gt;0",tblTransactions[Date],"&gt;"&amp;'Settings'!$B$4,tblTransactions[Date],"&lt;="&amp;'Settings'!$B$3),0))</f>
        <v/>
      </c>
      <c r="T66" s="32">
        <f>IF([@[Inventory Item ID]]="","",IFERROR(-SUMIFS(tblTransactions[Inventory Effect],tblTransactions[Inventory Item ID],[@[Inventory Item ID]],tblTransactions[Inventory Effect],"&lt;0",tblTransactions[Date],"&gt;"&amp;'Settings'!$B$4,tblTransactions[Date],"&lt;="&amp;'Settings'!$B$3),0))</f>
        <v/>
      </c>
      <c r="U66" s="32">
        <f>IF([@[Inventory Item ID]]="","",IFERROR([@[Opening Qty]]+[@[Qty In]]-[@[Qty Out]],0))</f>
        <v/>
      </c>
      <c r="V66" s="32">
        <f>IF([@[Inventory Item ID]]="","",IFERROR([@[On Hand Qty]]-[@[Reserved Qty]],0))</f>
        <v/>
      </c>
      <c r="W66" s="47">
        <f>IF([@[Inventory Item ID]]="","",IFERROR([@[On Hand Qty]]*[@[Unit Cost]],0))</f>
        <v/>
      </c>
      <c r="X66" s="32">
        <f>IF([@[Inventory Item ID]]="","",IFERROR(IF(AND([@Active]="Yes",[@[Available Qty]]&lt;=[@[Reorder Point]],[@[Target Stock]]-[@[Available Qty]]-[@[Qty on Order]]&gt;0),CEILING([@[Target Stock]]-[@[Available Qty]]-[@[Qty on Order]],[@[Order Pack Qty]]),0),0))</f>
        <v/>
      </c>
      <c r="Y66" s="47">
        <f>IF([@[Inventory Item ID]]="","",IFERROR([@[Suggested Order Qty]]*[@[Unit Cost]],0))</f>
        <v/>
      </c>
      <c r="Z66" s="15">
        <f>IF([@[Inventory Item ID]]="","",IFERROR(IF([@Active]="No","Inactive",IF([@[On Hand Qty]]&lt;0,"Negative Stock",IF([@[Available Qty]]&lt;=0,"Out of Stock",IF([@[Available Qty]]&lt;=[@[Reorder Point]],"Below Reorder",IF([@[Available Qty]]&lt;=[@[Reorder Point]]*(1+'Settings'!$B$5),"Reorder Soon","OK"))))),"Check Inputs"))</f>
        <v/>
      </c>
      <c r="AA66" s="32">
        <f>IF([@[Inventory Item ID]]="","",IFERROR(IF(OR([@[On Hand Qty]]&lt;=0,[@[Oldest DOT Week Start]]=""),"",DATEDIF([@[Oldest DOT Week Start]],'Settings'!$B$3,"m")),""))</f>
        <v/>
      </c>
      <c r="AB66" s="15">
        <f>IF([@[Inventory Item ID]]="","",IF([@Active]="No","Inactive",IF([@[On Hand Qty]]&lt;=0,"No Stock",IF([@[Oldest DOT Week Start]]="","Missing DOT Date",IF([@[Age Months]]&gt;='Settings'!$B$6,"Age Review","Current")))))</f>
        <v/>
      </c>
      <c r="AC6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67">
      <c r="A67" s="28" t="n"/>
      <c r="B67" s="28" t="n"/>
      <c r="C67" s="28" t="n"/>
      <c r="D67" s="28" t="n"/>
      <c r="E67" s="28" t="n"/>
      <c r="F67" s="28" t="n"/>
      <c r="G67" s="28" t="n"/>
      <c r="H67" s="28" t="n"/>
      <c r="I67" s="28" t="n"/>
      <c r="J67" s="28" t="n"/>
      <c r="K67" s="49" t="n"/>
      <c r="L67" s="30" t="n"/>
      <c r="M67" s="30" t="n"/>
      <c r="N67" s="30" t="n"/>
      <c r="O67" s="30" t="n"/>
      <c r="P67" s="30" t="n"/>
      <c r="Q67" s="30" t="n"/>
      <c r="R67" s="50" t="n"/>
      <c r="S67" s="32">
        <f>IF([@[Inventory Item ID]]="","",IFERROR(SUMIFS(tblTransactions[Inventory Effect],tblTransactions[Inventory Item ID],[@[Inventory Item ID]],tblTransactions[Inventory Effect],"&gt;0",tblTransactions[Date],"&gt;"&amp;'Settings'!$B$4,tblTransactions[Date],"&lt;="&amp;'Settings'!$B$3),0))</f>
        <v/>
      </c>
      <c r="T67" s="32">
        <f>IF([@[Inventory Item ID]]="","",IFERROR(-SUMIFS(tblTransactions[Inventory Effect],tblTransactions[Inventory Item ID],[@[Inventory Item ID]],tblTransactions[Inventory Effect],"&lt;0",tblTransactions[Date],"&gt;"&amp;'Settings'!$B$4,tblTransactions[Date],"&lt;="&amp;'Settings'!$B$3),0))</f>
        <v/>
      </c>
      <c r="U67" s="32">
        <f>IF([@[Inventory Item ID]]="","",IFERROR([@[Opening Qty]]+[@[Qty In]]-[@[Qty Out]],0))</f>
        <v/>
      </c>
      <c r="V67" s="32">
        <f>IF([@[Inventory Item ID]]="","",IFERROR([@[On Hand Qty]]-[@[Reserved Qty]],0))</f>
        <v/>
      </c>
      <c r="W67" s="47">
        <f>IF([@[Inventory Item ID]]="","",IFERROR([@[On Hand Qty]]*[@[Unit Cost]],0))</f>
        <v/>
      </c>
      <c r="X67" s="32">
        <f>IF([@[Inventory Item ID]]="","",IFERROR(IF(AND([@Active]="Yes",[@[Available Qty]]&lt;=[@[Reorder Point]],[@[Target Stock]]-[@[Available Qty]]-[@[Qty on Order]]&gt;0),CEILING([@[Target Stock]]-[@[Available Qty]]-[@[Qty on Order]],[@[Order Pack Qty]]),0),0))</f>
        <v/>
      </c>
      <c r="Y67" s="47">
        <f>IF([@[Inventory Item ID]]="","",IFERROR([@[Suggested Order Qty]]*[@[Unit Cost]],0))</f>
        <v/>
      </c>
      <c r="Z67" s="15">
        <f>IF([@[Inventory Item ID]]="","",IFERROR(IF([@Active]="No","Inactive",IF([@[On Hand Qty]]&lt;0,"Negative Stock",IF([@[Available Qty]]&lt;=0,"Out of Stock",IF([@[Available Qty]]&lt;=[@[Reorder Point]],"Below Reorder",IF([@[Available Qty]]&lt;=[@[Reorder Point]]*(1+'Settings'!$B$5),"Reorder Soon","OK"))))),"Check Inputs"))</f>
        <v/>
      </c>
      <c r="AA67" s="32">
        <f>IF([@[Inventory Item ID]]="","",IFERROR(IF(OR([@[On Hand Qty]]&lt;=0,[@[Oldest DOT Week Start]]=""),"",DATEDIF([@[Oldest DOT Week Start]],'Settings'!$B$3,"m")),""))</f>
        <v/>
      </c>
      <c r="AB67" s="15">
        <f>IF([@[Inventory Item ID]]="","",IF([@Active]="No","Inactive",IF([@[On Hand Qty]]&lt;=0,"No Stock",IF([@[Oldest DOT Week Start]]="","Missing DOT Date",IF([@[Age Months]]&gt;='Settings'!$B$6,"Age Review","Current")))))</f>
        <v/>
      </c>
      <c r="AC6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68">
      <c r="A68" s="28" t="n"/>
      <c r="B68" s="28" t="n"/>
      <c r="C68" s="28" t="n"/>
      <c r="D68" s="28" t="n"/>
      <c r="E68" s="28" t="n"/>
      <c r="F68" s="28" t="n"/>
      <c r="G68" s="28" t="n"/>
      <c r="H68" s="28" t="n"/>
      <c r="I68" s="28" t="n"/>
      <c r="J68" s="28" t="n"/>
      <c r="K68" s="49" t="n"/>
      <c r="L68" s="30" t="n"/>
      <c r="M68" s="30" t="n"/>
      <c r="N68" s="30" t="n"/>
      <c r="O68" s="30" t="n"/>
      <c r="P68" s="30" t="n"/>
      <c r="Q68" s="30" t="n"/>
      <c r="R68" s="50" t="n"/>
      <c r="S68" s="32">
        <f>IF([@[Inventory Item ID]]="","",IFERROR(SUMIFS(tblTransactions[Inventory Effect],tblTransactions[Inventory Item ID],[@[Inventory Item ID]],tblTransactions[Inventory Effect],"&gt;0",tblTransactions[Date],"&gt;"&amp;'Settings'!$B$4,tblTransactions[Date],"&lt;="&amp;'Settings'!$B$3),0))</f>
        <v/>
      </c>
      <c r="T68" s="32">
        <f>IF([@[Inventory Item ID]]="","",IFERROR(-SUMIFS(tblTransactions[Inventory Effect],tblTransactions[Inventory Item ID],[@[Inventory Item ID]],tblTransactions[Inventory Effect],"&lt;0",tblTransactions[Date],"&gt;"&amp;'Settings'!$B$4,tblTransactions[Date],"&lt;="&amp;'Settings'!$B$3),0))</f>
        <v/>
      </c>
      <c r="U68" s="32">
        <f>IF([@[Inventory Item ID]]="","",IFERROR([@[Opening Qty]]+[@[Qty In]]-[@[Qty Out]],0))</f>
        <v/>
      </c>
      <c r="V68" s="32">
        <f>IF([@[Inventory Item ID]]="","",IFERROR([@[On Hand Qty]]-[@[Reserved Qty]],0))</f>
        <v/>
      </c>
      <c r="W68" s="47">
        <f>IF([@[Inventory Item ID]]="","",IFERROR([@[On Hand Qty]]*[@[Unit Cost]],0))</f>
        <v/>
      </c>
      <c r="X68" s="32">
        <f>IF([@[Inventory Item ID]]="","",IFERROR(IF(AND([@Active]="Yes",[@[Available Qty]]&lt;=[@[Reorder Point]],[@[Target Stock]]-[@[Available Qty]]-[@[Qty on Order]]&gt;0),CEILING([@[Target Stock]]-[@[Available Qty]]-[@[Qty on Order]],[@[Order Pack Qty]]),0),0))</f>
        <v/>
      </c>
      <c r="Y68" s="47">
        <f>IF([@[Inventory Item ID]]="","",IFERROR([@[Suggested Order Qty]]*[@[Unit Cost]],0))</f>
        <v/>
      </c>
      <c r="Z68" s="15">
        <f>IF([@[Inventory Item ID]]="","",IFERROR(IF([@Active]="No","Inactive",IF([@[On Hand Qty]]&lt;0,"Negative Stock",IF([@[Available Qty]]&lt;=0,"Out of Stock",IF([@[Available Qty]]&lt;=[@[Reorder Point]],"Below Reorder",IF([@[Available Qty]]&lt;=[@[Reorder Point]]*(1+'Settings'!$B$5),"Reorder Soon","OK"))))),"Check Inputs"))</f>
        <v/>
      </c>
      <c r="AA68" s="32">
        <f>IF([@[Inventory Item ID]]="","",IFERROR(IF(OR([@[On Hand Qty]]&lt;=0,[@[Oldest DOT Week Start]]=""),"",DATEDIF([@[Oldest DOT Week Start]],'Settings'!$B$3,"m")),""))</f>
        <v/>
      </c>
      <c r="AB68" s="15">
        <f>IF([@[Inventory Item ID]]="","",IF([@Active]="No","Inactive",IF([@[On Hand Qty]]&lt;=0,"No Stock",IF([@[Oldest DOT Week Start]]="","Missing DOT Date",IF([@[Age Months]]&gt;='Settings'!$B$6,"Age Review","Current")))))</f>
        <v/>
      </c>
      <c r="AC6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69">
      <c r="A69" s="28" t="n"/>
      <c r="B69" s="28" t="n"/>
      <c r="C69" s="28" t="n"/>
      <c r="D69" s="28" t="n"/>
      <c r="E69" s="28" t="n"/>
      <c r="F69" s="28" t="n"/>
      <c r="G69" s="28" t="n"/>
      <c r="H69" s="28" t="n"/>
      <c r="I69" s="28" t="n"/>
      <c r="J69" s="28" t="n"/>
      <c r="K69" s="49" t="n"/>
      <c r="L69" s="30" t="n"/>
      <c r="M69" s="30" t="n"/>
      <c r="N69" s="30" t="n"/>
      <c r="O69" s="30" t="n"/>
      <c r="P69" s="30" t="n"/>
      <c r="Q69" s="30" t="n"/>
      <c r="R69" s="50" t="n"/>
      <c r="S69" s="32">
        <f>IF([@[Inventory Item ID]]="","",IFERROR(SUMIFS(tblTransactions[Inventory Effect],tblTransactions[Inventory Item ID],[@[Inventory Item ID]],tblTransactions[Inventory Effect],"&gt;0",tblTransactions[Date],"&gt;"&amp;'Settings'!$B$4,tblTransactions[Date],"&lt;="&amp;'Settings'!$B$3),0))</f>
        <v/>
      </c>
      <c r="T69" s="32">
        <f>IF([@[Inventory Item ID]]="","",IFERROR(-SUMIFS(tblTransactions[Inventory Effect],tblTransactions[Inventory Item ID],[@[Inventory Item ID]],tblTransactions[Inventory Effect],"&lt;0",tblTransactions[Date],"&gt;"&amp;'Settings'!$B$4,tblTransactions[Date],"&lt;="&amp;'Settings'!$B$3),0))</f>
        <v/>
      </c>
      <c r="U69" s="32">
        <f>IF([@[Inventory Item ID]]="","",IFERROR([@[Opening Qty]]+[@[Qty In]]-[@[Qty Out]],0))</f>
        <v/>
      </c>
      <c r="V69" s="32">
        <f>IF([@[Inventory Item ID]]="","",IFERROR([@[On Hand Qty]]-[@[Reserved Qty]],0))</f>
        <v/>
      </c>
      <c r="W69" s="47">
        <f>IF([@[Inventory Item ID]]="","",IFERROR([@[On Hand Qty]]*[@[Unit Cost]],0))</f>
        <v/>
      </c>
      <c r="X69" s="32">
        <f>IF([@[Inventory Item ID]]="","",IFERROR(IF(AND([@Active]="Yes",[@[Available Qty]]&lt;=[@[Reorder Point]],[@[Target Stock]]-[@[Available Qty]]-[@[Qty on Order]]&gt;0),CEILING([@[Target Stock]]-[@[Available Qty]]-[@[Qty on Order]],[@[Order Pack Qty]]),0),0))</f>
        <v/>
      </c>
      <c r="Y69" s="47">
        <f>IF([@[Inventory Item ID]]="","",IFERROR([@[Suggested Order Qty]]*[@[Unit Cost]],0))</f>
        <v/>
      </c>
      <c r="Z69" s="15">
        <f>IF([@[Inventory Item ID]]="","",IFERROR(IF([@Active]="No","Inactive",IF([@[On Hand Qty]]&lt;0,"Negative Stock",IF([@[Available Qty]]&lt;=0,"Out of Stock",IF([@[Available Qty]]&lt;=[@[Reorder Point]],"Below Reorder",IF([@[Available Qty]]&lt;=[@[Reorder Point]]*(1+'Settings'!$B$5),"Reorder Soon","OK"))))),"Check Inputs"))</f>
        <v/>
      </c>
      <c r="AA69" s="32">
        <f>IF([@[Inventory Item ID]]="","",IFERROR(IF(OR([@[On Hand Qty]]&lt;=0,[@[Oldest DOT Week Start]]=""),"",DATEDIF([@[Oldest DOT Week Start]],'Settings'!$B$3,"m")),""))</f>
        <v/>
      </c>
      <c r="AB69" s="15">
        <f>IF([@[Inventory Item ID]]="","",IF([@Active]="No","Inactive",IF([@[On Hand Qty]]&lt;=0,"No Stock",IF([@[Oldest DOT Week Start]]="","Missing DOT Date",IF([@[Age Months]]&gt;='Settings'!$B$6,"Age Review","Current")))))</f>
        <v/>
      </c>
      <c r="AC6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0">
      <c r="A70" s="28" t="n"/>
      <c r="B70" s="28" t="n"/>
      <c r="C70" s="28" t="n"/>
      <c r="D70" s="28" t="n"/>
      <c r="E70" s="28" t="n"/>
      <c r="F70" s="28" t="n"/>
      <c r="G70" s="28" t="n"/>
      <c r="H70" s="28" t="n"/>
      <c r="I70" s="28" t="n"/>
      <c r="J70" s="28" t="n"/>
      <c r="K70" s="49" t="n"/>
      <c r="L70" s="30" t="n"/>
      <c r="M70" s="30" t="n"/>
      <c r="N70" s="30" t="n"/>
      <c r="O70" s="30" t="n"/>
      <c r="P70" s="30" t="n"/>
      <c r="Q70" s="30" t="n"/>
      <c r="R70" s="50" t="n"/>
      <c r="S70" s="32">
        <f>IF([@[Inventory Item ID]]="","",IFERROR(SUMIFS(tblTransactions[Inventory Effect],tblTransactions[Inventory Item ID],[@[Inventory Item ID]],tblTransactions[Inventory Effect],"&gt;0",tblTransactions[Date],"&gt;"&amp;'Settings'!$B$4,tblTransactions[Date],"&lt;="&amp;'Settings'!$B$3),0))</f>
        <v/>
      </c>
      <c r="T70" s="32">
        <f>IF([@[Inventory Item ID]]="","",IFERROR(-SUMIFS(tblTransactions[Inventory Effect],tblTransactions[Inventory Item ID],[@[Inventory Item ID]],tblTransactions[Inventory Effect],"&lt;0",tblTransactions[Date],"&gt;"&amp;'Settings'!$B$4,tblTransactions[Date],"&lt;="&amp;'Settings'!$B$3),0))</f>
        <v/>
      </c>
      <c r="U70" s="32">
        <f>IF([@[Inventory Item ID]]="","",IFERROR([@[Opening Qty]]+[@[Qty In]]-[@[Qty Out]],0))</f>
        <v/>
      </c>
      <c r="V70" s="32">
        <f>IF([@[Inventory Item ID]]="","",IFERROR([@[On Hand Qty]]-[@[Reserved Qty]],0))</f>
        <v/>
      </c>
      <c r="W70" s="47">
        <f>IF([@[Inventory Item ID]]="","",IFERROR([@[On Hand Qty]]*[@[Unit Cost]],0))</f>
        <v/>
      </c>
      <c r="X70" s="32">
        <f>IF([@[Inventory Item ID]]="","",IFERROR(IF(AND([@Active]="Yes",[@[Available Qty]]&lt;=[@[Reorder Point]],[@[Target Stock]]-[@[Available Qty]]-[@[Qty on Order]]&gt;0),CEILING([@[Target Stock]]-[@[Available Qty]]-[@[Qty on Order]],[@[Order Pack Qty]]),0),0))</f>
        <v/>
      </c>
      <c r="Y70" s="47">
        <f>IF([@[Inventory Item ID]]="","",IFERROR([@[Suggested Order Qty]]*[@[Unit Cost]],0))</f>
        <v/>
      </c>
      <c r="Z70" s="15">
        <f>IF([@[Inventory Item ID]]="","",IFERROR(IF([@Active]="No","Inactive",IF([@[On Hand Qty]]&lt;0,"Negative Stock",IF([@[Available Qty]]&lt;=0,"Out of Stock",IF([@[Available Qty]]&lt;=[@[Reorder Point]],"Below Reorder",IF([@[Available Qty]]&lt;=[@[Reorder Point]]*(1+'Settings'!$B$5),"Reorder Soon","OK"))))),"Check Inputs"))</f>
        <v/>
      </c>
      <c r="AA70" s="32">
        <f>IF([@[Inventory Item ID]]="","",IFERROR(IF(OR([@[On Hand Qty]]&lt;=0,[@[Oldest DOT Week Start]]=""),"",DATEDIF([@[Oldest DOT Week Start]],'Settings'!$B$3,"m")),""))</f>
        <v/>
      </c>
      <c r="AB70" s="15">
        <f>IF([@[Inventory Item ID]]="","",IF([@Active]="No","Inactive",IF([@[On Hand Qty]]&lt;=0,"No Stock",IF([@[Oldest DOT Week Start]]="","Missing DOT Date",IF([@[Age Months]]&gt;='Settings'!$B$6,"Age Review","Current")))))</f>
        <v/>
      </c>
      <c r="AC7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1">
      <c r="A71" s="28" t="n"/>
      <c r="B71" s="28" t="n"/>
      <c r="C71" s="28" t="n"/>
      <c r="D71" s="28" t="n"/>
      <c r="E71" s="28" t="n"/>
      <c r="F71" s="28" t="n"/>
      <c r="G71" s="28" t="n"/>
      <c r="H71" s="28" t="n"/>
      <c r="I71" s="28" t="n"/>
      <c r="J71" s="28" t="n"/>
      <c r="K71" s="49" t="n"/>
      <c r="L71" s="30" t="n"/>
      <c r="M71" s="30" t="n"/>
      <c r="N71" s="30" t="n"/>
      <c r="O71" s="30" t="n"/>
      <c r="P71" s="30" t="n"/>
      <c r="Q71" s="30" t="n"/>
      <c r="R71" s="50" t="n"/>
      <c r="S71" s="32">
        <f>IF([@[Inventory Item ID]]="","",IFERROR(SUMIFS(tblTransactions[Inventory Effect],tblTransactions[Inventory Item ID],[@[Inventory Item ID]],tblTransactions[Inventory Effect],"&gt;0",tblTransactions[Date],"&gt;"&amp;'Settings'!$B$4,tblTransactions[Date],"&lt;="&amp;'Settings'!$B$3),0))</f>
        <v/>
      </c>
      <c r="T71" s="32">
        <f>IF([@[Inventory Item ID]]="","",IFERROR(-SUMIFS(tblTransactions[Inventory Effect],tblTransactions[Inventory Item ID],[@[Inventory Item ID]],tblTransactions[Inventory Effect],"&lt;0",tblTransactions[Date],"&gt;"&amp;'Settings'!$B$4,tblTransactions[Date],"&lt;="&amp;'Settings'!$B$3),0))</f>
        <v/>
      </c>
      <c r="U71" s="32">
        <f>IF([@[Inventory Item ID]]="","",IFERROR([@[Opening Qty]]+[@[Qty In]]-[@[Qty Out]],0))</f>
        <v/>
      </c>
      <c r="V71" s="32">
        <f>IF([@[Inventory Item ID]]="","",IFERROR([@[On Hand Qty]]-[@[Reserved Qty]],0))</f>
        <v/>
      </c>
      <c r="W71" s="47">
        <f>IF([@[Inventory Item ID]]="","",IFERROR([@[On Hand Qty]]*[@[Unit Cost]],0))</f>
        <v/>
      </c>
      <c r="X71" s="32">
        <f>IF([@[Inventory Item ID]]="","",IFERROR(IF(AND([@Active]="Yes",[@[Available Qty]]&lt;=[@[Reorder Point]],[@[Target Stock]]-[@[Available Qty]]-[@[Qty on Order]]&gt;0),CEILING([@[Target Stock]]-[@[Available Qty]]-[@[Qty on Order]],[@[Order Pack Qty]]),0),0))</f>
        <v/>
      </c>
      <c r="Y71" s="47">
        <f>IF([@[Inventory Item ID]]="","",IFERROR([@[Suggested Order Qty]]*[@[Unit Cost]],0))</f>
        <v/>
      </c>
      <c r="Z71" s="15">
        <f>IF([@[Inventory Item ID]]="","",IFERROR(IF([@Active]="No","Inactive",IF([@[On Hand Qty]]&lt;0,"Negative Stock",IF([@[Available Qty]]&lt;=0,"Out of Stock",IF([@[Available Qty]]&lt;=[@[Reorder Point]],"Below Reorder",IF([@[Available Qty]]&lt;=[@[Reorder Point]]*(1+'Settings'!$B$5),"Reorder Soon","OK"))))),"Check Inputs"))</f>
        <v/>
      </c>
      <c r="AA71" s="32">
        <f>IF([@[Inventory Item ID]]="","",IFERROR(IF(OR([@[On Hand Qty]]&lt;=0,[@[Oldest DOT Week Start]]=""),"",DATEDIF([@[Oldest DOT Week Start]],'Settings'!$B$3,"m")),""))</f>
        <v/>
      </c>
      <c r="AB71" s="15">
        <f>IF([@[Inventory Item ID]]="","",IF([@Active]="No","Inactive",IF([@[On Hand Qty]]&lt;=0,"No Stock",IF([@[Oldest DOT Week Start]]="","Missing DOT Date",IF([@[Age Months]]&gt;='Settings'!$B$6,"Age Review","Current")))))</f>
        <v/>
      </c>
      <c r="AC7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2">
      <c r="A72" s="28" t="n"/>
      <c r="B72" s="28" t="n"/>
      <c r="C72" s="28" t="n"/>
      <c r="D72" s="28" t="n"/>
      <c r="E72" s="28" t="n"/>
      <c r="F72" s="28" t="n"/>
      <c r="G72" s="28" t="n"/>
      <c r="H72" s="28" t="n"/>
      <c r="I72" s="28" t="n"/>
      <c r="J72" s="28" t="n"/>
      <c r="K72" s="49" t="n"/>
      <c r="L72" s="30" t="n"/>
      <c r="M72" s="30" t="n"/>
      <c r="N72" s="30" t="n"/>
      <c r="O72" s="30" t="n"/>
      <c r="P72" s="30" t="n"/>
      <c r="Q72" s="30" t="n"/>
      <c r="R72" s="50" t="n"/>
      <c r="S72" s="32">
        <f>IF([@[Inventory Item ID]]="","",IFERROR(SUMIFS(tblTransactions[Inventory Effect],tblTransactions[Inventory Item ID],[@[Inventory Item ID]],tblTransactions[Inventory Effect],"&gt;0",tblTransactions[Date],"&gt;"&amp;'Settings'!$B$4,tblTransactions[Date],"&lt;="&amp;'Settings'!$B$3),0))</f>
        <v/>
      </c>
      <c r="T72" s="32">
        <f>IF([@[Inventory Item ID]]="","",IFERROR(-SUMIFS(tblTransactions[Inventory Effect],tblTransactions[Inventory Item ID],[@[Inventory Item ID]],tblTransactions[Inventory Effect],"&lt;0",tblTransactions[Date],"&gt;"&amp;'Settings'!$B$4,tblTransactions[Date],"&lt;="&amp;'Settings'!$B$3),0))</f>
        <v/>
      </c>
      <c r="U72" s="32">
        <f>IF([@[Inventory Item ID]]="","",IFERROR([@[Opening Qty]]+[@[Qty In]]-[@[Qty Out]],0))</f>
        <v/>
      </c>
      <c r="V72" s="32">
        <f>IF([@[Inventory Item ID]]="","",IFERROR([@[On Hand Qty]]-[@[Reserved Qty]],0))</f>
        <v/>
      </c>
      <c r="W72" s="47">
        <f>IF([@[Inventory Item ID]]="","",IFERROR([@[On Hand Qty]]*[@[Unit Cost]],0))</f>
        <v/>
      </c>
      <c r="X72" s="32">
        <f>IF([@[Inventory Item ID]]="","",IFERROR(IF(AND([@Active]="Yes",[@[Available Qty]]&lt;=[@[Reorder Point]],[@[Target Stock]]-[@[Available Qty]]-[@[Qty on Order]]&gt;0),CEILING([@[Target Stock]]-[@[Available Qty]]-[@[Qty on Order]],[@[Order Pack Qty]]),0),0))</f>
        <v/>
      </c>
      <c r="Y72" s="47">
        <f>IF([@[Inventory Item ID]]="","",IFERROR([@[Suggested Order Qty]]*[@[Unit Cost]],0))</f>
        <v/>
      </c>
      <c r="Z72" s="15">
        <f>IF([@[Inventory Item ID]]="","",IFERROR(IF([@Active]="No","Inactive",IF([@[On Hand Qty]]&lt;0,"Negative Stock",IF([@[Available Qty]]&lt;=0,"Out of Stock",IF([@[Available Qty]]&lt;=[@[Reorder Point]],"Below Reorder",IF([@[Available Qty]]&lt;=[@[Reorder Point]]*(1+'Settings'!$B$5),"Reorder Soon","OK"))))),"Check Inputs"))</f>
        <v/>
      </c>
      <c r="AA72" s="32">
        <f>IF([@[Inventory Item ID]]="","",IFERROR(IF(OR([@[On Hand Qty]]&lt;=0,[@[Oldest DOT Week Start]]=""),"",DATEDIF([@[Oldest DOT Week Start]],'Settings'!$B$3,"m")),""))</f>
        <v/>
      </c>
      <c r="AB72" s="15">
        <f>IF([@[Inventory Item ID]]="","",IF([@Active]="No","Inactive",IF([@[On Hand Qty]]&lt;=0,"No Stock",IF([@[Oldest DOT Week Start]]="","Missing DOT Date",IF([@[Age Months]]&gt;='Settings'!$B$6,"Age Review","Current")))))</f>
        <v/>
      </c>
      <c r="AC7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3">
      <c r="A73" s="28" t="n"/>
      <c r="B73" s="28" t="n"/>
      <c r="C73" s="28" t="n"/>
      <c r="D73" s="28" t="n"/>
      <c r="E73" s="28" t="n"/>
      <c r="F73" s="28" t="n"/>
      <c r="G73" s="28" t="n"/>
      <c r="H73" s="28" t="n"/>
      <c r="I73" s="28" t="n"/>
      <c r="J73" s="28" t="n"/>
      <c r="K73" s="49" t="n"/>
      <c r="L73" s="30" t="n"/>
      <c r="M73" s="30" t="n"/>
      <c r="N73" s="30" t="n"/>
      <c r="O73" s="30" t="n"/>
      <c r="P73" s="30" t="n"/>
      <c r="Q73" s="30" t="n"/>
      <c r="R73" s="50" t="n"/>
      <c r="S73" s="32">
        <f>IF([@[Inventory Item ID]]="","",IFERROR(SUMIFS(tblTransactions[Inventory Effect],tblTransactions[Inventory Item ID],[@[Inventory Item ID]],tblTransactions[Inventory Effect],"&gt;0",tblTransactions[Date],"&gt;"&amp;'Settings'!$B$4,tblTransactions[Date],"&lt;="&amp;'Settings'!$B$3),0))</f>
        <v/>
      </c>
      <c r="T73" s="32">
        <f>IF([@[Inventory Item ID]]="","",IFERROR(-SUMIFS(tblTransactions[Inventory Effect],tblTransactions[Inventory Item ID],[@[Inventory Item ID]],tblTransactions[Inventory Effect],"&lt;0",tblTransactions[Date],"&gt;"&amp;'Settings'!$B$4,tblTransactions[Date],"&lt;="&amp;'Settings'!$B$3),0))</f>
        <v/>
      </c>
      <c r="U73" s="32">
        <f>IF([@[Inventory Item ID]]="","",IFERROR([@[Opening Qty]]+[@[Qty In]]-[@[Qty Out]],0))</f>
        <v/>
      </c>
      <c r="V73" s="32">
        <f>IF([@[Inventory Item ID]]="","",IFERROR([@[On Hand Qty]]-[@[Reserved Qty]],0))</f>
        <v/>
      </c>
      <c r="W73" s="47">
        <f>IF([@[Inventory Item ID]]="","",IFERROR([@[On Hand Qty]]*[@[Unit Cost]],0))</f>
        <v/>
      </c>
      <c r="X73" s="32">
        <f>IF([@[Inventory Item ID]]="","",IFERROR(IF(AND([@Active]="Yes",[@[Available Qty]]&lt;=[@[Reorder Point]],[@[Target Stock]]-[@[Available Qty]]-[@[Qty on Order]]&gt;0),CEILING([@[Target Stock]]-[@[Available Qty]]-[@[Qty on Order]],[@[Order Pack Qty]]),0),0))</f>
        <v/>
      </c>
      <c r="Y73" s="47">
        <f>IF([@[Inventory Item ID]]="","",IFERROR([@[Suggested Order Qty]]*[@[Unit Cost]],0))</f>
        <v/>
      </c>
      <c r="Z73" s="15">
        <f>IF([@[Inventory Item ID]]="","",IFERROR(IF([@Active]="No","Inactive",IF([@[On Hand Qty]]&lt;0,"Negative Stock",IF([@[Available Qty]]&lt;=0,"Out of Stock",IF([@[Available Qty]]&lt;=[@[Reorder Point]],"Below Reorder",IF([@[Available Qty]]&lt;=[@[Reorder Point]]*(1+'Settings'!$B$5),"Reorder Soon","OK"))))),"Check Inputs"))</f>
        <v/>
      </c>
      <c r="AA73" s="32">
        <f>IF([@[Inventory Item ID]]="","",IFERROR(IF(OR([@[On Hand Qty]]&lt;=0,[@[Oldest DOT Week Start]]=""),"",DATEDIF([@[Oldest DOT Week Start]],'Settings'!$B$3,"m")),""))</f>
        <v/>
      </c>
      <c r="AB73" s="15">
        <f>IF([@[Inventory Item ID]]="","",IF([@Active]="No","Inactive",IF([@[On Hand Qty]]&lt;=0,"No Stock",IF([@[Oldest DOT Week Start]]="","Missing DOT Date",IF([@[Age Months]]&gt;='Settings'!$B$6,"Age Review","Current")))))</f>
        <v/>
      </c>
      <c r="AC7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4">
      <c r="A74" s="28" t="n"/>
      <c r="B74" s="28" t="n"/>
      <c r="C74" s="28" t="n"/>
      <c r="D74" s="28" t="n"/>
      <c r="E74" s="28" t="n"/>
      <c r="F74" s="28" t="n"/>
      <c r="G74" s="28" t="n"/>
      <c r="H74" s="28" t="n"/>
      <c r="I74" s="28" t="n"/>
      <c r="J74" s="28" t="n"/>
      <c r="K74" s="49" t="n"/>
      <c r="L74" s="30" t="n"/>
      <c r="M74" s="30" t="n"/>
      <c r="N74" s="30" t="n"/>
      <c r="O74" s="30" t="n"/>
      <c r="P74" s="30" t="n"/>
      <c r="Q74" s="30" t="n"/>
      <c r="R74" s="50" t="n"/>
      <c r="S74" s="32">
        <f>IF([@[Inventory Item ID]]="","",IFERROR(SUMIFS(tblTransactions[Inventory Effect],tblTransactions[Inventory Item ID],[@[Inventory Item ID]],tblTransactions[Inventory Effect],"&gt;0",tblTransactions[Date],"&gt;"&amp;'Settings'!$B$4,tblTransactions[Date],"&lt;="&amp;'Settings'!$B$3),0))</f>
        <v/>
      </c>
      <c r="T74" s="32">
        <f>IF([@[Inventory Item ID]]="","",IFERROR(-SUMIFS(tblTransactions[Inventory Effect],tblTransactions[Inventory Item ID],[@[Inventory Item ID]],tblTransactions[Inventory Effect],"&lt;0",tblTransactions[Date],"&gt;"&amp;'Settings'!$B$4,tblTransactions[Date],"&lt;="&amp;'Settings'!$B$3),0))</f>
        <v/>
      </c>
      <c r="U74" s="32">
        <f>IF([@[Inventory Item ID]]="","",IFERROR([@[Opening Qty]]+[@[Qty In]]-[@[Qty Out]],0))</f>
        <v/>
      </c>
      <c r="V74" s="32">
        <f>IF([@[Inventory Item ID]]="","",IFERROR([@[On Hand Qty]]-[@[Reserved Qty]],0))</f>
        <v/>
      </c>
      <c r="W74" s="47">
        <f>IF([@[Inventory Item ID]]="","",IFERROR([@[On Hand Qty]]*[@[Unit Cost]],0))</f>
        <v/>
      </c>
      <c r="X74" s="32">
        <f>IF([@[Inventory Item ID]]="","",IFERROR(IF(AND([@Active]="Yes",[@[Available Qty]]&lt;=[@[Reorder Point]],[@[Target Stock]]-[@[Available Qty]]-[@[Qty on Order]]&gt;0),CEILING([@[Target Stock]]-[@[Available Qty]]-[@[Qty on Order]],[@[Order Pack Qty]]),0),0))</f>
        <v/>
      </c>
      <c r="Y74" s="47">
        <f>IF([@[Inventory Item ID]]="","",IFERROR([@[Suggested Order Qty]]*[@[Unit Cost]],0))</f>
        <v/>
      </c>
      <c r="Z74" s="15">
        <f>IF([@[Inventory Item ID]]="","",IFERROR(IF([@Active]="No","Inactive",IF([@[On Hand Qty]]&lt;0,"Negative Stock",IF([@[Available Qty]]&lt;=0,"Out of Stock",IF([@[Available Qty]]&lt;=[@[Reorder Point]],"Below Reorder",IF([@[Available Qty]]&lt;=[@[Reorder Point]]*(1+'Settings'!$B$5),"Reorder Soon","OK"))))),"Check Inputs"))</f>
        <v/>
      </c>
      <c r="AA74" s="32">
        <f>IF([@[Inventory Item ID]]="","",IFERROR(IF(OR([@[On Hand Qty]]&lt;=0,[@[Oldest DOT Week Start]]=""),"",DATEDIF([@[Oldest DOT Week Start]],'Settings'!$B$3,"m")),""))</f>
        <v/>
      </c>
      <c r="AB74" s="15">
        <f>IF([@[Inventory Item ID]]="","",IF([@Active]="No","Inactive",IF([@[On Hand Qty]]&lt;=0,"No Stock",IF([@[Oldest DOT Week Start]]="","Missing DOT Date",IF([@[Age Months]]&gt;='Settings'!$B$6,"Age Review","Current")))))</f>
        <v/>
      </c>
      <c r="AC7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5">
      <c r="A75" s="28" t="n"/>
      <c r="B75" s="28" t="n"/>
      <c r="C75" s="28" t="n"/>
      <c r="D75" s="28" t="n"/>
      <c r="E75" s="28" t="n"/>
      <c r="F75" s="28" t="n"/>
      <c r="G75" s="28" t="n"/>
      <c r="H75" s="28" t="n"/>
      <c r="I75" s="28" t="n"/>
      <c r="J75" s="28" t="n"/>
      <c r="K75" s="49" t="n"/>
      <c r="L75" s="30" t="n"/>
      <c r="M75" s="30" t="n"/>
      <c r="N75" s="30" t="n"/>
      <c r="O75" s="30" t="n"/>
      <c r="P75" s="30" t="n"/>
      <c r="Q75" s="30" t="n"/>
      <c r="R75" s="50" t="n"/>
      <c r="S75" s="32">
        <f>IF([@[Inventory Item ID]]="","",IFERROR(SUMIFS(tblTransactions[Inventory Effect],tblTransactions[Inventory Item ID],[@[Inventory Item ID]],tblTransactions[Inventory Effect],"&gt;0",tblTransactions[Date],"&gt;"&amp;'Settings'!$B$4,tblTransactions[Date],"&lt;="&amp;'Settings'!$B$3),0))</f>
        <v/>
      </c>
      <c r="T75" s="32">
        <f>IF([@[Inventory Item ID]]="","",IFERROR(-SUMIFS(tblTransactions[Inventory Effect],tblTransactions[Inventory Item ID],[@[Inventory Item ID]],tblTransactions[Inventory Effect],"&lt;0",tblTransactions[Date],"&gt;"&amp;'Settings'!$B$4,tblTransactions[Date],"&lt;="&amp;'Settings'!$B$3),0))</f>
        <v/>
      </c>
      <c r="U75" s="32">
        <f>IF([@[Inventory Item ID]]="","",IFERROR([@[Opening Qty]]+[@[Qty In]]-[@[Qty Out]],0))</f>
        <v/>
      </c>
      <c r="V75" s="32">
        <f>IF([@[Inventory Item ID]]="","",IFERROR([@[On Hand Qty]]-[@[Reserved Qty]],0))</f>
        <v/>
      </c>
      <c r="W75" s="47">
        <f>IF([@[Inventory Item ID]]="","",IFERROR([@[On Hand Qty]]*[@[Unit Cost]],0))</f>
        <v/>
      </c>
      <c r="X75" s="32">
        <f>IF([@[Inventory Item ID]]="","",IFERROR(IF(AND([@Active]="Yes",[@[Available Qty]]&lt;=[@[Reorder Point]],[@[Target Stock]]-[@[Available Qty]]-[@[Qty on Order]]&gt;0),CEILING([@[Target Stock]]-[@[Available Qty]]-[@[Qty on Order]],[@[Order Pack Qty]]),0),0))</f>
        <v/>
      </c>
      <c r="Y75" s="47">
        <f>IF([@[Inventory Item ID]]="","",IFERROR([@[Suggested Order Qty]]*[@[Unit Cost]],0))</f>
        <v/>
      </c>
      <c r="Z75" s="15">
        <f>IF([@[Inventory Item ID]]="","",IFERROR(IF([@Active]="No","Inactive",IF([@[On Hand Qty]]&lt;0,"Negative Stock",IF([@[Available Qty]]&lt;=0,"Out of Stock",IF([@[Available Qty]]&lt;=[@[Reorder Point]],"Below Reorder",IF([@[Available Qty]]&lt;=[@[Reorder Point]]*(1+'Settings'!$B$5),"Reorder Soon","OK"))))),"Check Inputs"))</f>
        <v/>
      </c>
      <c r="AA75" s="32">
        <f>IF([@[Inventory Item ID]]="","",IFERROR(IF(OR([@[On Hand Qty]]&lt;=0,[@[Oldest DOT Week Start]]=""),"",DATEDIF([@[Oldest DOT Week Start]],'Settings'!$B$3,"m")),""))</f>
        <v/>
      </c>
      <c r="AB75" s="15">
        <f>IF([@[Inventory Item ID]]="","",IF([@Active]="No","Inactive",IF([@[On Hand Qty]]&lt;=0,"No Stock",IF([@[Oldest DOT Week Start]]="","Missing DOT Date",IF([@[Age Months]]&gt;='Settings'!$B$6,"Age Review","Current")))))</f>
        <v/>
      </c>
      <c r="AC7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6">
      <c r="A76" s="28" t="n"/>
      <c r="B76" s="28" t="n"/>
      <c r="C76" s="28" t="n"/>
      <c r="D76" s="28" t="n"/>
      <c r="E76" s="28" t="n"/>
      <c r="F76" s="28" t="n"/>
      <c r="G76" s="28" t="n"/>
      <c r="H76" s="28" t="n"/>
      <c r="I76" s="28" t="n"/>
      <c r="J76" s="28" t="n"/>
      <c r="K76" s="49" t="n"/>
      <c r="L76" s="30" t="n"/>
      <c r="M76" s="30" t="n"/>
      <c r="N76" s="30" t="n"/>
      <c r="O76" s="30" t="n"/>
      <c r="P76" s="30" t="n"/>
      <c r="Q76" s="30" t="n"/>
      <c r="R76" s="50" t="n"/>
      <c r="S76" s="32">
        <f>IF([@[Inventory Item ID]]="","",IFERROR(SUMIFS(tblTransactions[Inventory Effect],tblTransactions[Inventory Item ID],[@[Inventory Item ID]],tblTransactions[Inventory Effect],"&gt;0",tblTransactions[Date],"&gt;"&amp;'Settings'!$B$4,tblTransactions[Date],"&lt;="&amp;'Settings'!$B$3),0))</f>
        <v/>
      </c>
      <c r="T76" s="32">
        <f>IF([@[Inventory Item ID]]="","",IFERROR(-SUMIFS(tblTransactions[Inventory Effect],tblTransactions[Inventory Item ID],[@[Inventory Item ID]],tblTransactions[Inventory Effect],"&lt;0",tblTransactions[Date],"&gt;"&amp;'Settings'!$B$4,tblTransactions[Date],"&lt;="&amp;'Settings'!$B$3),0))</f>
        <v/>
      </c>
      <c r="U76" s="32">
        <f>IF([@[Inventory Item ID]]="","",IFERROR([@[Opening Qty]]+[@[Qty In]]-[@[Qty Out]],0))</f>
        <v/>
      </c>
      <c r="V76" s="32">
        <f>IF([@[Inventory Item ID]]="","",IFERROR([@[On Hand Qty]]-[@[Reserved Qty]],0))</f>
        <v/>
      </c>
      <c r="W76" s="47">
        <f>IF([@[Inventory Item ID]]="","",IFERROR([@[On Hand Qty]]*[@[Unit Cost]],0))</f>
        <v/>
      </c>
      <c r="X76" s="32">
        <f>IF([@[Inventory Item ID]]="","",IFERROR(IF(AND([@Active]="Yes",[@[Available Qty]]&lt;=[@[Reorder Point]],[@[Target Stock]]-[@[Available Qty]]-[@[Qty on Order]]&gt;0),CEILING([@[Target Stock]]-[@[Available Qty]]-[@[Qty on Order]],[@[Order Pack Qty]]),0),0))</f>
        <v/>
      </c>
      <c r="Y76" s="47">
        <f>IF([@[Inventory Item ID]]="","",IFERROR([@[Suggested Order Qty]]*[@[Unit Cost]],0))</f>
        <v/>
      </c>
      <c r="Z76" s="15">
        <f>IF([@[Inventory Item ID]]="","",IFERROR(IF([@Active]="No","Inactive",IF([@[On Hand Qty]]&lt;0,"Negative Stock",IF([@[Available Qty]]&lt;=0,"Out of Stock",IF([@[Available Qty]]&lt;=[@[Reorder Point]],"Below Reorder",IF([@[Available Qty]]&lt;=[@[Reorder Point]]*(1+'Settings'!$B$5),"Reorder Soon","OK"))))),"Check Inputs"))</f>
        <v/>
      </c>
      <c r="AA76" s="32">
        <f>IF([@[Inventory Item ID]]="","",IFERROR(IF(OR([@[On Hand Qty]]&lt;=0,[@[Oldest DOT Week Start]]=""),"",DATEDIF([@[Oldest DOT Week Start]],'Settings'!$B$3,"m")),""))</f>
        <v/>
      </c>
      <c r="AB76" s="15">
        <f>IF([@[Inventory Item ID]]="","",IF([@Active]="No","Inactive",IF([@[On Hand Qty]]&lt;=0,"No Stock",IF([@[Oldest DOT Week Start]]="","Missing DOT Date",IF([@[Age Months]]&gt;='Settings'!$B$6,"Age Review","Current")))))</f>
        <v/>
      </c>
      <c r="AC7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7">
      <c r="A77" s="28" t="n"/>
      <c r="B77" s="28" t="n"/>
      <c r="C77" s="28" t="n"/>
      <c r="D77" s="28" t="n"/>
      <c r="E77" s="28" t="n"/>
      <c r="F77" s="28" t="n"/>
      <c r="G77" s="28" t="n"/>
      <c r="H77" s="28" t="n"/>
      <c r="I77" s="28" t="n"/>
      <c r="J77" s="28" t="n"/>
      <c r="K77" s="49" t="n"/>
      <c r="L77" s="30" t="n"/>
      <c r="M77" s="30" t="n"/>
      <c r="N77" s="30" t="n"/>
      <c r="O77" s="30" t="n"/>
      <c r="P77" s="30" t="n"/>
      <c r="Q77" s="30" t="n"/>
      <c r="R77" s="50" t="n"/>
      <c r="S77" s="32">
        <f>IF([@[Inventory Item ID]]="","",IFERROR(SUMIFS(tblTransactions[Inventory Effect],tblTransactions[Inventory Item ID],[@[Inventory Item ID]],tblTransactions[Inventory Effect],"&gt;0",tblTransactions[Date],"&gt;"&amp;'Settings'!$B$4,tblTransactions[Date],"&lt;="&amp;'Settings'!$B$3),0))</f>
        <v/>
      </c>
      <c r="T77" s="32">
        <f>IF([@[Inventory Item ID]]="","",IFERROR(-SUMIFS(tblTransactions[Inventory Effect],tblTransactions[Inventory Item ID],[@[Inventory Item ID]],tblTransactions[Inventory Effect],"&lt;0",tblTransactions[Date],"&gt;"&amp;'Settings'!$B$4,tblTransactions[Date],"&lt;="&amp;'Settings'!$B$3),0))</f>
        <v/>
      </c>
      <c r="U77" s="32">
        <f>IF([@[Inventory Item ID]]="","",IFERROR([@[Opening Qty]]+[@[Qty In]]-[@[Qty Out]],0))</f>
        <v/>
      </c>
      <c r="V77" s="32">
        <f>IF([@[Inventory Item ID]]="","",IFERROR([@[On Hand Qty]]-[@[Reserved Qty]],0))</f>
        <v/>
      </c>
      <c r="W77" s="47">
        <f>IF([@[Inventory Item ID]]="","",IFERROR([@[On Hand Qty]]*[@[Unit Cost]],0))</f>
        <v/>
      </c>
      <c r="X77" s="32">
        <f>IF([@[Inventory Item ID]]="","",IFERROR(IF(AND([@Active]="Yes",[@[Available Qty]]&lt;=[@[Reorder Point]],[@[Target Stock]]-[@[Available Qty]]-[@[Qty on Order]]&gt;0),CEILING([@[Target Stock]]-[@[Available Qty]]-[@[Qty on Order]],[@[Order Pack Qty]]),0),0))</f>
        <v/>
      </c>
      <c r="Y77" s="47">
        <f>IF([@[Inventory Item ID]]="","",IFERROR([@[Suggested Order Qty]]*[@[Unit Cost]],0))</f>
        <v/>
      </c>
      <c r="Z77" s="15">
        <f>IF([@[Inventory Item ID]]="","",IFERROR(IF([@Active]="No","Inactive",IF([@[On Hand Qty]]&lt;0,"Negative Stock",IF([@[Available Qty]]&lt;=0,"Out of Stock",IF([@[Available Qty]]&lt;=[@[Reorder Point]],"Below Reorder",IF([@[Available Qty]]&lt;=[@[Reorder Point]]*(1+'Settings'!$B$5),"Reorder Soon","OK"))))),"Check Inputs"))</f>
        <v/>
      </c>
      <c r="AA77" s="32">
        <f>IF([@[Inventory Item ID]]="","",IFERROR(IF(OR([@[On Hand Qty]]&lt;=0,[@[Oldest DOT Week Start]]=""),"",DATEDIF([@[Oldest DOT Week Start]],'Settings'!$B$3,"m")),""))</f>
        <v/>
      </c>
      <c r="AB77" s="15">
        <f>IF([@[Inventory Item ID]]="","",IF([@Active]="No","Inactive",IF([@[On Hand Qty]]&lt;=0,"No Stock",IF([@[Oldest DOT Week Start]]="","Missing DOT Date",IF([@[Age Months]]&gt;='Settings'!$B$6,"Age Review","Current")))))</f>
        <v/>
      </c>
      <c r="AC7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8">
      <c r="A78" s="28" t="n"/>
      <c r="B78" s="28" t="n"/>
      <c r="C78" s="28" t="n"/>
      <c r="D78" s="28" t="n"/>
      <c r="E78" s="28" t="n"/>
      <c r="F78" s="28" t="n"/>
      <c r="G78" s="28" t="n"/>
      <c r="H78" s="28" t="n"/>
      <c r="I78" s="28" t="n"/>
      <c r="J78" s="28" t="n"/>
      <c r="K78" s="49" t="n"/>
      <c r="L78" s="30" t="n"/>
      <c r="M78" s="30" t="n"/>
      <c r="N78" s="30" t="n"/>
      <c r="O78" s="30" t="n"/>
      <c r="P78" s="30" t="n"/>
      <c r="Q78" s="30" t="n"/>
      <c r="R78" s="50" t="n"/>
      <c r="S78" s="32">
        <f>IF([@[Inventory Item ID]]="","",IFERROR(SUMIFS(tblTransactions[Inventory Effect],tblTransactions[Inventory Item ID],[@[Inventory Item ID]],tblTransactions[Inventory Effect],"&gt;0",tblTransactions[Date],"&gt;"&amp;'Settings'!$B$4,tblTransactions[Date],"&lt;="&amp;'Settings'!$B$3),0))</f>
        <v/>
      </c>
      <c r="T78" s="32">
        <f>IF([@[Inventory Item ID]]="","",IFERROR(-SUMIFS(tblTransactions[Inventory Effect],tblTransactions[Inventory Item ID],[@[Inventory Item ID]],tblTransactions[Inventory Effect],"&lt;0",tblTransactions[Date],"&gt;"&amp;'Settings'!$B$4,tblTransactions[Date],"&lt;="&amp;'Settings'!$B$3),0))</f>
        <v/>
      </c>
      <c r="U78" s="32">
        <f>IF([@[Inventory Item ID]]="","",IFERROR([@[Opening Qty]]+[@[Qty In]]-[@[Qty Out]],0))</f>
        <v/>
      </c>
      <c r="V78" s="32">
        <f>IF([@[Inventory Item ID]]="","",IFERROR([@[On Hand Qty]]-[@[Reserved Qty]],0))</f>
        <v/>
      </c>
      <c r="W78" s="47">
        <f>IF([@[Inventory Item ID]]="","",IFERROR([@[On Hand Qty]]*[@[Unit Cost]],0))</f>
        <v/>
      </c>
      <c r="X78" s="32">
        <f>IF([@[Inventory Item ID]]="","",IFERROR(IF(AND([@Active]="Yes",[@[Available Qty]]&lt;=[@[Reorder Point]],[@[Target Stock]]-[@[Available Qty]]-[@[Qty on Order]]&gt;0),CEILING([@[Target Stock]]-[@[Available Qty]]-[@[Qty on Order]],[@[Order Pack Qty]]),0),0))</f>
        <v/>
      </c>
      <c r="Y78" s="47">
        <f>IF([@[Inventory Item ID]]="","",IFERROR([@[Suggested Order Qty]]*[@[Unit Cost]],0))</f>
        <v/>
      </c>
      <c r="Z78" s="15">
        <f>IF([@[Inventory Item ID]]="","",IFERROR(IF([@Active]="No","Inactive",IF([@[On Hand Qty]]&lt;0,"Negative Stock",IF([@[Available Qty]]&lt;=0,"Out of Stock",IF([@[Available Qty]]&lt;=[@[Reorder Point]],"Below Reorder",IF([@[Available Qty]]&lt;=[@[Reorder Point]]*(1+'Settings'!$B$5),"Reorder Soon","OK"))))),"Check Inputs"))</f>
        <v/>
      </c>
      <c r="AA78" s="32">
        <f>IF([@[Inventory Item ID]]="","",IFERROR(IF(OR([@[On Hand Qty]]&lt;=0,[@[Oldest DOT Week Start]]=""),"",DATEDIF([@[Oldest DOT Week Start]],'Settings'!$B$3,"m")),""))</f>
        <v/>
      </c>
      <c r="AB78" s="15">
        <f>IF([@[Inventory Item ID]]="","",IF([@Active]="No","Inactive",IF([@[On Hand Qty]]&lt;=0,"No Stock",IF([@[Oldest DOT Week Start]]="","Missing DOT Date",IF([@[Age Months]]&gt;='Settings'!$B$6,"Age Review","Current")))))</f>
        <v/>
      </c>
      <c r="AC7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79">
      <c r="A79" s="28" t="n"/>
      <c r="B79" s="28" t="n"/>
      <c r="C79" s="28" t="n"/>
      <c r="D79" s="28" t="n"/>
      <c r="E79" s="28" t="n"/>
      <c r="F79" s="28" t="n"/>
      <c r="G79" s="28" t="n"/>
      <c r="H79" s="28" t="n"/>
      <c r="I79" s="28" t="n"/>
      <c r="J79" s="28" t="n"/>
      <c r="K79" s="49" t="n"/>
      <c r="L79" s="30" t="n"/>
      <c r="M79" s="30" t="n"/>
      <c r="N79" s="30" t="n"/>
      <c r="O79" s="30" t="n"/>
      <c r="P79" s="30" t="n"/>
      <c r="Q79" s="30" t="n"/>
      <c r="R79" s="50" t="n"/>
      <c r="S79" s="32">
        <f>IF([@[Inventory Item ID]]="","",IFERROR(SUMIFS(tblTransactions[Inventory Effect],tblTransactions[Inventory Item ID],[@[Inventory Item ID]],tblTransactions[Inventory Effect],"&gt;0",tblTransactions[Date],"&gt;"&amp;'Settings'!$B$4,tblTransactions[Date],"&lt;="&amp;'Settings'!$B$3),0))</f>
        <v/>
      </c>
      <c r="T79" s="32">
        <f>IF([@[Inventory Item ID]]="","",IFERROR(-SUMIFS(tblTransactions[Inventory Effect],tblTransactions[Inventory Item ID],[@[Inventory Item ID]],tblTransactions[Inventory Effect],"&lt;0",tblTransactions[Date],"&gt;"&amp;'Settings'!$B$4,tblTransactions[Date],"&lt;="&amp;'Settings'!$B$3),0))</f>
        <v/>
      </c>
      <c r="U79" s="32">
        <f>IF([@[Inventory Item ID]]="","",IFERROR([@[Opening Qty]]+[@[Qty In]]-[@[Qty Out]],0))</f>
        <v/>
      </c>
      <c r="V79" s="32">
        <f>IF([@[Inventory Item ID]]="","",IFERROR([@[On Hand Qty]]-[@[Reserved Qty]],0))</f>
        <v/>
      </c>
      <c r="W79" s="47">
        <f>IF([@[Inventory Item ID]]="","",IFERROR([@[On Hand Qty]]*[@[Unit Cost]],0))</f>
        <v/>
      </c>
      <c r="X79" s="32">
        <f>IF([@[Inventory Item ID]]="","",IFERROR(IF(AND([@Active]="Yes",[@[Available Qty]]&lt;=[@[Reorder Point]],[@[Target Stock]]-[@[Available Qty]]-[@[Qty on Order]]&gt;0),CEILING([@[Target Stock]]-[@[Available Qty]]-[@[Qty on Order]],[@[Order Pack Qty]]),0),0))</f>
        <v/>
      </c>
      <c r="Y79" s="47">
        <f>IF([@[Inventory Item ID]]="","",IFERROR([@[Suggested Order Qty]]*[@[Unit Cost]],0))</f>
        <v/>
      </c>
      <c r="Z79" s="15">
        <f>IF([@[Inventory Item ID]]="","",IFERROR(IF([@Active]="No","Inactive",IF([@[On Hand Qty]]&lt;0,"Negative Stock",IF([@[Available Qty]]&lt;=0,"Out of Stock",IF([@[Available Qty]]&lt;=[@[Reorder Point]],"Below Reorder",IF([@[Available Qty]]&lt;=[@[Reorder Point]]*(1+'Settings'!$B$5),"Reorder Soon","OK"))))),"Check Inputs"))</f>
        <v/>
      </c>
      <c r="AA79" s="32">
        <f>IF([@[Inventory Item ID]]="","",IFERROR(IF(OR([@[On Hand Qty]]&lt;=0,[@[Oldest DOT Week Start]]=""),"",DATEDIF([@[Oldest DOT Week Start]],'Settings'!$B$3,"m")),""))</f>
        <v/>
      </c>
      <c r="AB79" s="15">
        <f>IF([@[Inventory Item ID]]="","",IF([@Active]="No","Inactive",IF([@[On Hand Qty]]&lt;=0,"No Stock",IF([@[Oldest DOT Week Start]]="","Missing DOT Date",IF([@[Age Months]]&gt;='Settings'!$B$6,"Age Review","Current")))))</f>
        <v/>
      </c>
      <c r="AC7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0">
      <c r="A80" s="28" t="n"/>
      <c r="B80" s="28" t="n"/>
      <c r="C80" s="28" t="n"/>
      <c r="D80" s="28" t="n"/>
      <c r="E80" s="28" t="n"/>
      <c r="F80" s="28" t="n"/>
      <c r="G80" s="28" t="n"/>
      <c r="H80" s="28" t="n"/>
      <c r="I80" s="28" t="n"/>
      <c r="J80" s="28" t="n"/>
      <c r="K80" s="49" t="n"/>
      <c r="L80" s="30" t="n"/>
      <c r="M80" s="30" t="n"/>
      <c r="N80" s="30" t="n"/>
      <c r="O80" s="30" t="n"/>
      <c r="P80" s="30" t="n"/>
      <c r="Q80" s="30" t="n"/>
      <c r="R80" s="50" t="n"/>
      <c r="S80" s="32">
        <f>IF([@[Inventory Item ID]]="","",IFERROR(SUMIFS(tblTransactions[Inventory Effect],tblTransactions[Inventory Item ID],[@[Inventory Item ID]],tblTransactions[Inventory Effect],"&gt;0",tblTransactions[Date],"&gt;"&amp;'Settings'!$B$4,tblTransactions[Date],"&lt;="&amp;'Settings'!$B$3),0))</f>
        <v/>
      </c>
      <c r="T80" s="32">
        <f>IF([@[Inventory Item ID]]="","",IFERROR(-SUMIFS(tblTransactions[Inventory Effect],tblTransactions[Inventory Item ID],[@[Inventory Item ID]],tblTransactions[Inventory Effect],"&lt;0",tblTransactions[Date],"&gt;"&amp;'Settings'!$B$4,tblTransactions[Date],"&lt;="&amp;'Settings'!$B$3),0))</f>
        <v/>
      </c>
      <c r="U80" s="32">
        <f>IF([@[Inventory Item ID]]="","",IFERROR([@[Opening Qty]]+[@[Qty In]]-[@[Qty Out]],0))</f>
        <v/>
      </c>
      <c r="V80" s="32">
        <f>IF([@[Inventory Item ID]]="","",IFERROR([@[On Hand Qty]]-[@[Reserved Qty]],0))</f>
        <v/>
      </c>
      <c r="W80" s="47">
        <f>IF([@[Inventory Item ID]]="","",IFERROR([@[On Hand Qty]]*[@[Unit Cost]],0))</f>
        <v/>
      </c>
      <c r="X80" s="32">
        <f>IF([@[Inventory Item ID]]="","",IFERROR(IF(AND([@Active]="Yes",[@[Available Qty]]&lt;=[@[Reorder Point]],[@[Target Stock]]-[@[Available Qty]]-[@[Qty on Order]]&gt;0),CEILING([@[Target Stock]]-[@[Available Qty]]-[@[Qty on Order]],[@[Order Pack Qty]]),0),0))</f>
        <v/>
      </c>
      <c r="Y80" s="47">
        <f>IF([@[Inventory Item ID]]="","",IFERROR([@[Suggested Order Qty]]*[@[Unit Cost]],0))</f>
        <v/>
      </c>
      <c r="Z80" s="15">
        <f>IF([@[Inventory Item ID]]="","",IFERROR(IF([@Active]="No","Inactive",IF([@[On Hand Qty]]&lt;0,"Negative Stock",IF([@[Available Qty]]&lt;=0,"Out of Stock",IF([@[Available Qty]]&lt;=[@[Reorder Point]],"Below Reorder",IF([@[Available Qty]]&lt;=[@[Reorder Point]]*(1+'Settings'!$B$5),"Reorder Soon","OK"))))),"Check Inputs"))</f>
        <v/>
      </c>
      <c r="AA80" s="32">
        <f>IF([@[Inventory Item ID]]="","",IFERROR(IF(OR([@[On Hand Qty]]&lt;=0,[@[Oldest DOT Week Start]]=""),"",DATEDIF([@[Oldest DOT Week Start]],'Settings'!$B$3,"m")),""))</f>
        <v/>
      </c>
      <c r="AB80" s="15">
        <f>IF([@[Inventory Item ID]]="","",IF([@Active]="No","Inactive",IF([@[On Hand Qty]]&lt;=0,"No Stock",IF([@[Oldest DOT Week Start]]="","Missing DOT Date",IF([@[Age Months]]&gt;='Settings'!$B$6,"Age Review","Current")))))</f>
        <v/>
      </c>
      <c r="AC8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1">
      <c r="A81" s="28" t="n"/>
      <c r="B81" s="28" t="n"/>
      <c r="C81" s="28" t="n"/>
      <c r="D81" s="28" t="n"/>
      <c r="E81" s="28" t="n"/>
      <c r="F81" s="28" t="n"/>
      <c r="G81" s="28" t="n"/>
      <c r="H81" s="28" t="n"/>
      <c r="I81" s="28" t="n"/>
      <c r="J81" s="28" t="n"/>
      <c r="K81" s="49" t="n"/>
      <c r="L81" s="30" t="n"/>
      <c r="M81" s="30" t="n"/>
      <c r="N81" s="30" t="n"/>
      <c r="O81" s="30" t="n"/>
      <c r="P81" s="30" t="n"/>
      <c r="Q81" s="30" t="n"/>
      <c r="R81" s="50" t="n"/>
      <c r="S81" s="32">
        <f>IF([@[Inventory Item ID]]="","",IFERROR(SUMIFS(tblTransactions[Inventory Effect],tblTransactions[Inventory Item ID],[@[Inventory Item ID]],tblTransactions[Inventory Effect],"&gt;0",tblTransactions[Date],"&gt;"&amp;'Settings'!$B$4,tblTransactions[Date],"&lt;="&amp;'Settings'!$B$3),0))</f>
        <v/>
      </c>
      <c r="T81" s="32">
        <f>IF([@[Inventory Item ID]]="","",IFERROR(-SUMIFS(tblTransactions[Inventory Effect],tblTransactions[Inventory Item ID],[@[Inventory Item ID]],tblTransactions[Inventory Effect],"&lt;0",tblTransactions[Date],"&gt;"&amp;'Settings'!$B$4,tblTransactions[Date],"&lt;="&amp;'Settings'!$B$3),0))</f>
        <v/>
      </c>
      <c r="U81" s="32">
        <f>IF([@[Inventory Item ID]]="","",IFERROR([@[Opening Qty]]+[@[Qty In]]-[@[Qty Out]],0))</f>
        <v/>
      </c>
      <c r="V81" s="32">
        <f>IF([@[Inventory Item ID]]="","",IFERROR([@[On Hand Qty]]-[@[Reserved Qty]],0))</f>
        <v/>
      </c>
      <c r="W81" s="47">
        <f>IF([@[Inventory Item ID]]="","",IFERROR([@[On Hand Qty]]*[@[Unit Cost]],0))</f>
        <v/>
      </c>
      <c r="X81" s="32">
        <f>IF([@[Inventory Item ID]]="","",IFERROR(IF(AND([@Active]="Yes",[@[Available Qty]]&lt;=[@[Reorder Point]],[@[Target Stock]]-[@[Available Qty]]-[@[Qty on Order]]&gt;0),CEILING([@[Target Stock]]-[@[Available Qty]]-[@[Qty on Order]],[@[Order Pack Qty]]),0),0))</f>
        <v/>
      </c>
      <c r="Y81" s="47">
        <f>IF([@[Inventory Item ID]]="","",IFERROR([@[Suggested Order Qty]]*[@[Unit Cost]],0))</f>
        <v/>
      </c>
      <c r="Z81" s="15">
        <f>IF([@[Inventory Item ID]]="","",IFERROR(IF([@Active]="No","Inactive",IF([@[On Hand Qty]]&lt;0,"Negative Stock",IF([@[Available Qty]]&lt;=0,"Out of Stock",IF([@[Available Qty]]&lt;=[@[Reorder Point]],"Below Reorder",IF([@[Available Qty]]&lt;=[@[Reorder Point]]*(1+'Settings'!$B$5),"Reorder Soon","OK"))))),"Check Inputs"))</f>
        <v/>
      </c>
      <c r="AA81" s="32">
        <f>IF([@[Inventory Item ID]]="","",IFERROR(IF(OR([@[On Hand Qty]]&lt;=0,[@[Oldest DOT Week Start]]=""),"",DATEDIF([@[Oldest DOT Week Start]],'Settings'!$B$3,"m")),""))</f>
        <v/>
      </c>
      <c r="AB81" s="15">
        <f>IF([@[Inventory Item ID]]="","",IF([@Active]="No","Inactive",IF([@[On Hand Qty]]&lt;=0,"No Stock",IF([@[Oldest DOT Week Start]]="","Missing DOT Date",IF([@[Age Months]]&gt;='Settings'!$B$6,"Age Review","Current")))))</f>
        <v/>
      </c>
      <c r="AC8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2">
      <c r="A82" s="28" t="n"/>
      <c r="B82" s="28" t="n"/>
      <c r="C82" s="28" t="n"/>
      <c r="D82" s="28" t="n"/>
      <c r="E82" s="28" t="n"/>
      <c r="F82" s="28" t="n"/>
      <c r="G82" s="28" t="n"/>
      <c r="H82" s="28" t="n"/>
      <c r="I82" s="28" t="n"/>
      <c r="J82" s="28" t="n"/>
      <c r="K82" s="49" t="n"/>
      <c r="L82" s="30" t="n"/>
      <c r="M82" s="30" t="n"/>
      <c r="N82" s="30" t="n"/>
      <c r="O82" s="30" t="n"/>
      <c r="P82" s="30" t="n"/>
      <c r="Q82" s="30" t="n"/>
      <c r="R82" s="50" t="n"/>
      <c r="S82" s="32">
        <f>IF([@[Inventory Item ID]]="","",IFERROR(SUMIFS(tblTransactions[Inventory Effect],tblTransactions[Inventory Item ID],[@[Inventory Item ID]],tblTransactions[Inventory Effect],"&gt;0",tblTransactions[Date],"&gt;"&amp;'Settings'!$B$4,tblTransactions[Date],"&lt;="&amp;'Settings'!$B$3),0))</f>
        <v/>
      </c>
      <c r="T82" s="32">
        <f>IF([@[Inventory Item ID]]="","",IFERROR(-SUMIFS(tblTransactions[Inventory Effect],tblTransactions[Inventory Item ID],[@[Inventory Item ID]],tblTransactions[Inventory Effect],"&lt;0",tblTransactions[Date],"&gt;"&amp;'Settings'!$B$4,tblTransactions[Date],"&lt;="&amp;'Settings'!$B$3),0))</f>
        <v/>
      </c>
      <c r="U82" s="32">
        <f>IF([@[Inventory Item ID]]="","",IFERROR([@[Opening Qty]]+[@[Qty In]]-[@[Qty Out]],0))</f>
        <v/>
      </c>
      <c r="V82" s="32">
        <f>IF([@[Inventory Item ID]]="","",IFERROR([@[On Hand Qty]]-[@[Reserved Qty]],0))</f>
        <v/>
      </c>
      <c r="W82" s="47">
        <f>IF([@[Inventory Item ID]]="","",IFERROR([@[On Hand Qty]]*[@[Unit Cost]],0))</f>
        <v/>
      </c>
      <c r="X82" s="32">
        <f>IF([@[Inventory Item ID]]="","",IFERROR(IF(AND([@Active]="Yes",[@[Available Qty]]&lt;=[@[Reorder Point]],[@[Target Stock]]-[@[Available Qty]]-[@[Qty on Order]]&gt;0),CEILING([@[Target Stock]]-[@[Available Qty]]-[@[Qty on Order]],[@[Order Pack Qty]]),0),0))</f>
        <v/>
      </c>
      <c r="Y82" s="47">
        <f>IF([@[Inventory Item ID]]="","",IFERROR([@[Suggested Order Qty]]*[@[Unit Cost]],0))</f>
        <v/>
      </c>
      <c r="Z82" s="15">
        <f>IF([@[Inventory Item ID]]="","",IFERROR(IF([@Active]="No","Inactive",IF([@[On Hand Qty]]&lt;0,"Negative Stock",IF([@[Available Qty]]&lt;=0,"Out of Stock",IF([@[Available Qty]]&lt;=[@[Reorder Point]],"Below Reorder",IF([@[Available Qty]]&lt;=[@[Reorder Point]]*(1+'Settings'!$B$5),"Reorder Soon","OK"))))),"Check Inputs"))</f>
        <v/>
      </c>
      <c r="AA82" s="32">
        <f>IF([@[Inventory Item ID]]="","",IFERROR(IF(OR([@[On Hand Qty]]&lt;=0,[@[Oldest DOT Week Start]]=""),"",DATEDIF([@[Oldest DOT Week Start]],'Settings'!$B$3,"m")),""))</f>
        <v/>
      </c>
      <c r="AB82" s="15">
        <f>IF([@[Inventory Item ID]]="","",IF([@Active]="No","Inactive",IF([@[On Hand Qty]]&lt;=0,"No Stock",IF([@[Oldest DOT Week Start]]="","Missing DOT Date",IF([@[Age Months]]&gt;='Settings'!$B$6,"Age Review","Current")))))</f>
        <v/>
      </c>
      <c r="AC8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3">
      <c r="A83" s="28" t="n"/>
      <c r="B83" s="28" t="n"/>
      <c r="C83" s="28" t="n"/>
      <c r="D83" s="28" t="n"/>
      <c r="E83" s="28" t="n"/>
      <c r="F83" s="28" t="n"/>
      <c r="G83" s="28" t="n"/>
      <c r="H83" s="28" t="n"/>
      <c r="I83" s="28" t="n"/>
      <c r="J83" s="28" t="n"/>
      <c r="K83" s="49" t="n"/>
      <c r="L83" s="30" t="n"/>
      <c r="M83" s="30" t="n"/>
      <c r="N83" s="30" t="n"/>
      <c r="O83" s="30" t="n"/>
      <c r="P83" s="30" t="n"/>
      <c r="Q83" s="30" t="n"/>
      <c r="R83" s="50" t="n"/>
      <c r="S83" s="32">
        <f>IF([@[Inventory Item ID]]="","",IFERROR(SUMIFS(tblTransactions[Inventory Effect],tblTransactions[Inventory Item ID],[@[Inventory Item ID]],tblTransactions[Inventory Effect],"&gt;0",tblTransactions[Date],"&gt;"&amp;'Settings'!$B$4,tblTransactions[Date],"&lt;="&amp;'Settings'!$B$3),0))</f>
        <v/>
      </c>
      <c r="T83" s="32">
        <f>IF([@[Inventory Item ID]]="","",IFERROR(-SUMIFS(tblTransactions[Inventory Effect],tblTransactions[Inventory Item ID],[@[Inventory Item ID]],tblTransactions[Inventory Effect],"&lt;0",tblTransactions[Date],"&gt;"&amp;'Settings'!$B$4,tblTransactions[Date],"&lt;="&amp;'Settings'!$B$3),0))</f>
        <v/>
      </c>
      <c r="U83" s="32">
        <f>IF([@[Inventory Item ID]]="","",IFERROR([@[Opening Qty]]+[@[Qty In]]-[@[Qty Out]],0))</f>
        <v/>
      </c>
      <c r="V83" s="32">
        <f>IF([@[Inventory Item ID]]="","",IFERROR([@[On Hand Qty]]-[@[Reserved Qty]],0))</f>
        <v/>
      </c>
      <c r="W83" s="47">
        <f>IF([@[Inventory Item ID]]="","",IFERROR([@[On Hand Qty]]*[@[Unit Cost]],0))</f>
        <v/>
      </c>
      <c r="X83" s="32">
        <f>IF([@[Inventory Item ID]]="","",IFERROR(IF(AND([@Active]="Yes",[@[Available Qty]]&lt;=[@[Reorder Point]],[@[Target Stock]]-[@[Available Qty]]-[@[Qty on Order]]&gt;0),CEILING([@[Target Stock]]-[@[Available Qty]]-[@[Qty on Order]],[@[Order Pack Qty]]),0),0))</f>
        <v/>
      </c>
      <c r="Y83" s="47">
        <f>IF([@[Inventory Item ID]]="","",IFERROR([@[Suggested Order Qty]]*[@[Unit Cost]],0))</f>
        <v/>
      </c>
      <c r="Z83" s="15">
        <f>IF([@[Inventory Item ID]]="","",IFERROR(IF([@Active]="No","Inactive",IF([@[On Hand Qty]]&lt;0,"Negative Stock",IF([@[Available Qty]]&lt;=0,"Out of Stock",IF([@[Available Qty]]&lt;=[@[Reorder Point]],"Below Reorder",IF([@[Available Qty]]&lt;=[@[Reorder Point]]*(1+'Settings'!$B$5),"Reorder Soon","OK"))))),"Check Inputs"))</f>
        <v/>
      </c>
      <c r="AA83" s="32">
        <f>IF([@[Inventory Item ID]]="","",IFERROR(IF(OR([@[On Hand Qty]]&lt;=0,[@[Oldest DOT Week Start]]=""),"",DATEDIF([@[Oldest DOT Week Start]],'Settings'!$B$3,"m")),""))</f>
        <v/>
      </c>
      <c r="AB83" s="15">
        <f>IF([@[Inventory Item ID]]="","",IF([@Active]="No","Inactive",IF([@[On Hand Qty]]&lt;=0,"No Stock",IF([@[Oldest DOT Week Start]]="","Missing DOT Date",IF([@[Age Months]]&gt;='Settings'!$B$6,"Age Review","Current")))))</f>
        <v/>
      </c>
      <c r="AC8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4">
      <c r="A84" s="28" t="n"/>
      <c r="B84" s="28" t="n"/>
      <c r="C84" s="28" t="n"/>
      <c r="D84" s="28" t="n"/>
      <c r="E84" s="28" t="n"/>
      <c r="F84" s="28" t="n"/>
      <c r="G84" s="28" t="n"/>
      <c r="H84" s="28" t="n"/>
      <c r="I84" s="28" t="n"/>
      <c r="J84" s="28" t="n"/>
      <c r="K84" s="49" t="n"/>
      <c r="L84" s="30" t="n"/>
      <c r="M84" s="30" t="n"/>
      <c r="N84" s="30" t="n"/>
      <c r="O84" s="30" t="n"/>
      <c r="P84" s="30" t="n"/>
      <c r="Q84" s="30" t="n"/>
      <c r="R84" s="50" t="n"/>
      <c r="S84" s="32">
        <f>IF([@[Inventory Item ID]]="","",IFERROR(SUMIFS(tblTransactions[Inventory Effect],tblTransactions[Inventory Item ID],[@[Inventory Item ID]],tblTransactions[Inventory Effect],"&gt;0",tblTransactions[Date],"&gt;"&amp;'Settings'!$B$4,tblTransactions[Date],"&lt;="&amp;'Settings'!$B$3),0))</f>
        <v/>
      </c>
      <c r="T84" s="32">
        <f>IF([@[Inventory Item ID]]="","",IFERROR(-SUMIFS(tblTransactions[Inventory Effect],tblTransactions[Inventory Item ID],[@[Inventory Item ID]],tblTransactions[Inventory Effect],"&lt;0",tblTransactions[Date],"&gt;"&amp;'Settings'!$B$4,tblTransactions[Date],"&lt;="&amp;'Settings'!$B$3),0))</f>
        <v/>
      </c>
      <c r="U84" s="32">
        <f>IF([@[Inventory Item ID]]="","",IFERROR([@[Opening Qty]]+[@[Qty In]]-[@[Qty Out]],0))</f>
        <v/>
      </c>
      <c r="V84" s="32">
        <f>IF([@[Inventory Item ID]]="","",IFERROR([@[On Hand Qty]]-[@[Reserved Qty]],0))</f>
        <v/>
      </c>
      <c r="W84" s="47">
        <f>IF([@[Inventory Item ID]]="","",IFERROR([@[On Hand Qty]]*[@[Unit Cost]],0))</f>
        <v/>
      </c>
      <c r="X84" s="32">
        <f>IF([@[Inventory Item ID]]="","",IFERROR(IF(AND([@Active]="Yes",[@[Available Qty]]&lt;=[@[Reorder Point]],[@[Target Stock]]-[@[Available Qty]]-[@[Qty on Order]]&gt;0),CEILING([@[Target Stock]]-[@[Available Qty]]-[@[Qty on Order]],[@[Order Pack Qty]]),0),0))</f>
        <v/>
      </c>
      <c r="Y84" s="47">
        <f>IF([@[Inventory Item ID]]="","",IFERROR([@[Suggested Order Qty]]*[@[Unit Cost]],0))</f>
        <v/>
      </c>
      <c r="Z84" s="15">
        <f>IF([@[Inventory Item ID]]="","",IFERROR(IF([@Active]="No","Inactive",IF([@[On Hand Qty]]&lt;0,"Negative Stock",IF([@[Available Qty]]&lt;=0,"Out of Stock",IF([@[Available Qty]]&lt;=[@[Reorder Point]],"Below Reorder",IF([@[Available Qty]]&lt;=[@[Reorder Point]]*(1+'Settings'!$B$5),"Reorder Soon","OK"))))),"Check Inputs"))</f>
        <v/>
      </c>
      <c r="AA84" s="32">
        <f>IF([@[Inventory Item ID]]="","",IFERROR(IF(OR([@[On Hand Qty]]&lt;=0,[@[Oldest DOT Week Start]]=""),"",DATEDIF([@[Oldest DOT Week Start]],'Settings'!$B$3,"m")),""))</f>
        <v/>
      </c>
      <c r="AB84" s="15">
        <f>IF([@[Inventory Item ID]]="","",IF([@Active]="No","Inactive",IF([@[On Hand Qty]]&lt;=0,"No Stock",IF([@[Oldest DOT Week Start]]="","Missing DOT Date",IF([@[Age Months]]&gt;='Settings'!$B$6,"Age Review","Current")))))</f>
        <v/>
      </c>
      <c r="AC8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5">
      <c r="A85" s="28" t="n"/>
      <c r="B85" s="28" t="n"/>
      <c r="C85" s="28" t="n"/>
      <c r="D85" s="28" t="n"/>
      <c r="E85" s="28" t="n"/>
      <c r="F85" s="28" t="n"/>
      <c r="G85" s="28" t="n"/>
      <c r="H85" s="28" t="n"/>
      <c r="I85" s="28" t="n"/>
      <c r="J85" s="28" t="n"/>
      <c r="K85" s="49" t="n"/>
      <c r="L85" s="30" t="n"/>
      <c r="M85" s="30" t="n"/>
      <c r="N85" s="30" t="n"/>
      <c r="O85" s="30" t="n"/>
      <c r="P85" s="30" t="n"/>
      <c r="Q85" s="30" t="n"/>
      <c r="R85" s="50" t="n"/>
      <c r="S85" s="32">
        <f>IF([@[Inventory Item ID]]="","",IFERROR(SUMIFS(tblTransactions[Inventory Effect],tblTransactions[Inventory Item ID],[@[Inventory Item ID]],tblTransactions[Inventory Effect],"&gt;0",tblTransactions[Date],"&gt;"&amp;'Settings'!$B$4,tblTransactions[Date],"&lt;="&amp;'Settings'!$B$3),0))</f>
        <v/>
      </c>
      <c r="T85" s="32">
        <f>IF([@[Inventory Item ID]]="","",IFERROR(-SUMIFS(tblTransactions[Inventory Effect],tblTransactions[Inventory Item ID],[@[Inventory Item ID]],tblTransactions[Inventory Effect],"&lt;0",tblTransactions[Date],"&gt;"&amp;'Settings'!$B$4,tblTransactions[Date],"&lt;="&amp;'Settings'!$B$3),0))</f>
        <v/>
      </c>
      <c r="U85" s="32">
        <f>IF([@[Inventory Item ID]]="","",IFERROR([@[Opening Qty]]+[@[Qty In]]-[@[Qty Out]],0))</f>
        <v/>
      </c>
      <c r="V85" s="32">
        <f>IF([@[Inventory Item ID]]="","",IFERROR([@[On Hand Qty]]-[@[Reserved Qty]],0))</f>
        <v/>
      </c>
      <c r="W85" s="47">
        <f>IF([@[Inventory Item ID]]="","",IFERROR([@[On Hand Qty]]*[@[Unit Cost]],0))</f>
        <v/>
      </c>
      <c r="X85" s="32">
        <f>IF([@[Inventory Item ID]]="","",IFERROR(IF(AND([@Active]="Yes",[@[Available Qty]]&lt;=[@[Reorder Point]],[@[Target Stock]]-[@[Available Qty]]-[@[Qty on Order]]&gt;0),CEILING([@[Target Stock]]-[@[Available Qty]]-[@[Qty on Order]],[@[Order Pack Qty]]),0),0))</f>
        <v/>
      </c>
      <c r="Y85" s="47">
        <f>IF([@[Inventory Item ID]]="","",IFERROR([@[Suggested Order Qty]]*[@[Unit Cost]],0))</f>
        <v/>
      </c>
      <c r="Z85" s="15">
        <f>IF([@[Inventory Item ID]]="","",IFERROR(IF([@Active]="No","Inactive",IF([@[On Hand Qty]]&lt;0,"Negative Stock",IF([@[Available Qty]]&lt;=0,"Out of Stock",IF([@[Available Qty]]&lt;=[@[Reorder Point]],"Below Reorder",IF([@[Available Qty]]&lt;=[@[Reorder Point]]*(1+'Settings'!$B$5),"Reorder Soon","OK"))))),"Check Inputs"))</f>
        <v/>
      </c>
      <c r="AA85" s="32">
        <f>IF([@[Inventory Item ID]]="","",IFERROR(IF(OR([@[On Hand Qty]]&lt;=0,[@[Oldest DOT Week Start]]=""),"",DATEDIF([@[Oldest DOT Week Start]],'Settings'!$B$3,"m")),""))</f>
        <v/>
      </c>
      <c r="AB85" s="15">
        <f>IF([@[Inventory Item ID]]="","",IF([@Active]="No","Inactive",IF([@[On Hand Qty]]&lt;=0,"No Stock",IF([@[Oldest DOT Week Start]]="","Missing DOT Date",IF([@[Age Months]]&gt;='Settings'!$B$6,"Age Review","Current")))))</f>
        <v/>
      </c>
      <c r="AC8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6">
      <c r="A86" s="28" t="n"/>
      <c r="B86" s="28" t="n"/>
      <c r="C86" s="28" t="n"/>
      <c r="D86" s="28" t="n"/>
      <c r="E86" s="28" t="n"/>
      <c r="F86" s="28" t="n"/>
      <c r="G86" s="28" t="n"/>
      <c r="H86" s="28" t="n"/>
      <c r="I86" s="28" t="n"/>
      <c r="J86" s="28" t="n"/>
      <c r="K86" s="49" t="n"/>
      <c r="L86" s="30" t="n"/>
      <c r="M86" s="30" t="n"/>
      <c r="N86" s="30" t="n"/>
      <c r="O86" s="30" t="n"/>
      <c r="P86" s="30" t="n"/>
      <c r="Q86" s="30" t="n"/>
      <c r="R86" s="50" t="n"/>
      <c r="S86" s="32">
        <f>IF([@[Inventory Item ID]]="","",IFERROR(SUMIFS(tblTransactions[Inventory Effect],tblTransactions[Inventory Item ID],[@[Inventory Item ID]],tblTransactions[Inventory Effect],"&gt;0",tblTransactions[Date],"&gt;"&amp;'Settings'!$B$4,tblTransactions[Date],"&lt;="&amp;'Settings'!$B$3),0))</f>
        <v/>
      </c>
      <c r="T86" s="32">
        <f>IF([@[Inventory Item ID]]="","",IFERROR(-SUMIFS(tblTransactions[Inventory Effect],tblTransactions[Inventory Item ID],[@[Inventory Item ID]],tblTransactions[Inventory Effect],"&lt;0",tblTransactions[Date],"&gt;"&amp;'Settings'!$B$4,tblTransactions[Date],"&lt;="&amp;'Settings'!$B$3),0))</f>
        <v/>
      </c>
      <c r="U86" s="32">
        <f>IF([@[Inventory Item ID]]="","",IFERROR([@[Opening Qty]]+[@[Qty In]]-[@[Qty Out]],0))</f>
        <v/>
      </c>
      <c r="V86" s="32">
        <f>IF([@[Inventory Item ID]]="","",IFERROR([@[On Hand Qty]]-[@[Reserved Qty]],0))</f>
        <v/>
      </c>
      <c r="W86" s="47">
        <f>IF([@[Inventory Item ID]]="","",IFERROR([@[On Hand Qty]]*[@[Unit Cost]],0))</f>
        <v/>
      </c>
      <c r="X86" s="32">
        <f>IF([@[Inventory Item ID]]="","",IFERROR(IF(AND([@Active]="Yes",[@[Available Qty]]&lt;=[@[Reorder Point]],[@[Target Stock]]-[@[Available Qty]]-[@[Qty on Order]]&gt;0),CEILING([@[Target Stock]]-[@[Available Qty]]-[@[Qty on Order]],[@[Order Pack Qty]]),0),0))</f>
        <v/>
      </c>
      <c r="Y86" s="47">
        <f>IF([@[Inventory Item ID]]="","",IFERROR([@[Suggested Order Qty]]*[@[Unit Cost]],0))</f>
        <v/>
      </c>
      <c r="Z86" s="15">
        <f>IF([@[Inventory Item ID]]="","",IFERROR(IF([@Active]="No","Inactive",IF([@[On Hand Qty]]&lt;0,"Negative Stock",IF([@[Available Qty]]&lt;=0,"Out of Stock",IF([@[Available Qty]]&lt;=[@[Reorder Point]],"Below Reorder",IF([@[Available Qty]]&lt;=[@[Reorder Point]]*(1+'Settings'!$B$5),"Reorder Soon","OK"))))),"Check Inputs"))</f>
        <v/>
      </c>
      <c r="AA86" s="32">
        <f>IF([@[Inventory Item ID]]="","",IFERROR(IF(OR([@[On Hand Qty]]&lt;=0,[@[Oldest DOT Week Start]]=""),"",DATEDIF([@[Oldest DOT Week Start]],'Settings'!$B$3,"m")),""))</f>
        <v/>
      </c>
      <c r="AB86" s="15">
        <f>IF([@[Inventory Item ID]]="","",IF([@Active]="No","Inactive",IF([@[On Hand Qty]]&lt;=0,"No Stock",IF([@[Oldest DOT Week Start]]="","Missing DOT Date",IF([@[Age Months]]&gt;='Settings'!$B$6,"Age Review","Current")))))</f>
        <v/>
      </c>
      <c r="AC8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7">
      <c r="A87" s="28" t="n"/>
      <c r="B87" s="28" t="n"/>
      <c r="C87" s="28" t="n"/>
      <c r="D87" s="28" t="n"/>
      <c r="E87" s="28" t="n"/>
      <c r="F87" s="28" t="n"/>
      <c r="G87" s="28" t="n"/>
      <c r="H87" s="28" t="n"/>
      <c r="I87" s="28" t="n"/>
      <c r="J87" s="28" t="n"/>
      <c r="K87" s="49" t="n"/>
      <c r="L87" s="30" t="n"/>
      <c r="M87" s="30" t="n"/>
      <c r="N87" s="30" t="n"/>
      <c r="O87" s="30" t="n"/>
      <c r="P87" s="30" t="n"/>
      <c r="Q87" s="30" t="n"/>
      <c r="R87" s="50" t="n"/>
      <c r="S87" s="32">
        <f>IF([@[Inventory Item ID]]="","",IFERROR(SUMIFS(tblTransactions[Inventory Effect],tblTransactions[Inventory Item ID],[@[Inventory Item ID]],tblTransactions[Inventory Effect],"&gt;0",tblTransactions[Date],"&gt;"&amp;'Settings'!$B$4,tblTransactions[Date],"&lt;="&amp;'Settings'!$B$3),0))</f>
        <v/>
      </c>
      <c r="T87" s="32">
        <f>IF([@[Inventory Item ID]]="","",IFERROR(-SUMIFS(tblTransactions[Inventory Effect],tblTransactions[Inventory Item ID],[@[Inventory Item ID]],tblTransactions[Inventory Effect],"&lt;0",tblTransactions[Date],"&gt;"&amp;'Settings'!$B$4,tblTransactions[Date],"&lt;="&amp;'Settings'!$B$3),0))</f>
        <v/>
      </c>
      <c r="U87" s="32">
        <f>IF([@[Inventory Item ID]]="","",IFERROR([@[Opening Qty]]+[@[Qty In]]-[@[Qty Out]],0))</f>
        <v/>
      </c>
      <c r="V87" s="32">
        <f>IF([@[Inventory Item ID]]="","",IFERROR([@[On Hand Qty]]-[@[Reserved Qty]],0))</f>
        <v/>
      </c>
      <c r="W87" s="47">
        <f>IF([@[Inventory Item ID]]="","",IFERROR([@[On Hand Qty]]*[@[Unit Cost]],0))</f>
        <v/>
      </c>
      <c r="X87" s="32">
        <f>IF([@[Inventory Item ID]]="","",IFERROR(IF(AND([@Active]="Yes",[@[Available Qty]]&lt;=[@[Reorder Point]],[@[Target Stock]]-[@[Available Qty]]-[@[Qty on Order]]&gt;0),CEILING([@[Target Stock]]-[@[Available Qty]]-[@[Qty on Order]],[@[Order Pack Qty]]),0),0))</f>
        <v/>
      </c>
      <c r="Y87" s="47">
        <f>IF([@[Inventory Item ID]]="","",IFERROR([@[Suggested Order Qty]]*[@[Unit Cost]],0))</f>
        <v/>
      </c>
      <c r="Z87" s="15">
        <f>IF([@[Inventory Item ID]]="","",IFERROR(IF([@Active]="No","Inactive",IF([@[On Hand Qty]]&lt;0,"Negative Stock",IF([@[Available Qty]]&lt;=0,"Out of Stock",IF([@[Available Qty]]&lt;=[@[Reorder Point]],"Below Reorder",IF([@[Available Qty]]&lt;=[@[Reorder Point]]*(1+'Settings'!$B$5),"Reorder Soon","OK"))))),"Check Inputs"))</f>
        <v/>
      </c>
      <c r="AA87" s="32">
        <f>IF([@[Inventory Item ID]]="","",IFERROR(IF(OR([@[On Hand Qty]]&lt;=0,[@[Oldest DOT Week Start]]=""),"",DATEDIF([@[Oldest DOT Week Start]],'Settings'!$B$3,"m")),""))</f>
        <v/>
      </c>
      <c r="AB87" s="15">
        <f>IF([@[Inventory Item ID]]="","",IF([@Active]="No","Inactive",IF([@[On Hand Qty]]&lt;=0,"No Stock",IF([@[Oldest DOT Week Start]]="","Missing DOT Date",IF([@[Age Months]]&gt;='Settings'!$B$6,"Age Review","Current")))))</f>
        <v/>
      </c>
      <c r="AC8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8">
      <c r="A88" s="28" t="n"/>
      <c r="B88" s="28" t="n"/>
      <c r="C88" s="28" t="n"/>
      <c r="D88" s="28" t="n"/>
      <c r="E88" s="28" t="n"/>
      <c r="F88" s="28" t="n"/>
      <c r="G88" s="28" t="n"/>
      <c r="H88" s="28" t="n"/>
      <c r="I88" s="28" t="n"/>
      <c r="J88" s="28" t="n"/>
      <c r="K88" s="49" t="n"/>
      <c r="L88" s="30" t="n"/>
      <c r="M88" s="30" t="n"/>
      <c r="N88" s="30" t="n"/>
      <c r="O88" s="30" t="n"/>
      <c r="P88" s="30" t="n"/>
      <c r="Q88" s="30" t="n"/>
      <c r="R88" s="50" t="n"/>
      <c r="S88" s="32">
        <f>IF([@[Inventory Item ID]]="","",IFERROR(SUMIFS(tblTransactions[Inventory Effect],tblTransactions[Inventory Item ID],[@[Inventory Item ID]],tblTransactions[Inventory Effect],"&gt;0",tblTransactions[Date],"&gt;"&amp;'Settings'!$B$4,tblTransactions[Date],"&lt;="&amp;'Settings'!$B$3),0))</f>
        <v/>
      </c>
      <c r="T88" s="32">
        <f>IF([@[Inventory Item ID]]="","",IFERROR(-SUMIFS(tblTransactions[Inventory Effect],tblTransactions[Inventory Item ID],[@[Inventory Item ID]],tblTransactions[Inventory Effect],"&lt;0",tblTransactions[Date],"&gt;"&amp;'Settings'!$B$4,tblTransactions[Date],"&lt;="&amp;'Settings'!$B$3),0))</f>
        <v/>
      </c>
      <c r="U88" s="32">
        <f>IF([@[Inventory Item ID]]="","",IFERROR([@[Opening Qty]]+[@[Qty In]]-[@[Qty Out]],0))</f>
        <v/>
      </c>
      <c r="V88" s="32">
        <f>IF([@[Inventory Item ID]]="","",IFERROR([@[On Hand Qty]]-[@[Reserved Qty]],0))</f>
        <v/>
      </c>
      <c r="W88" s="47">
        <f>IF([@[Inventory Item ID]]="","",IFERROR([@[On Hand Qty]]*[@[Unit Cost]],0))</f>
        <v/>
      </c>
      <c r="X88" s="32">
        <f>IF([@[Inventory Item ID]]="","",IFERROR(IF(AND([@Active]="Yes",[@[Available Qty]]&lt;=[@[Reorder Point]],[@[Target Stock]]-[@[Available Qty]]-[@[Qty on Order]]&gt;0),CEILING([@[Target Stock]]-[@[Available Qty]]-[@[Qty on Order]],[@[Order Pack Qty]]),0),0))</f>
        <v/>
      </c>
      <c r="Y88" s="47">
        <f>IF([@[Inventory Item ID]]="","",IFERROR([@[Suggested Order Qty]]*[@[Unit Cost]],0))</f>
        <v/>
      </c>
      <c r="Z88" s="15">
        <f>IF([@[Inventory Item ID]]="","",IFERROR(IF([@Active]="No","Inactive",IF([@[On Hand Qty]]&lt;0,"Negative Stock",IF([@[Available Qty]]&lt;=0,"Out of Stock",IF([@[Available Qty]]&lt;=[@[Reorder Point]],"Below Reorder",IF([@[Available Qty]]&lt;=[@[Reorder Point]]*(1+'Settings'!$B$5),"Reorder Soon","OK"))))),"Check Inputs"))</f>
        <v/>
      </c>
      <c r="AA88" s="32">
        <f>IF([@[Inventory Item ID]]="","",IFERROR(IF(OR([@[On Hand Qty]]&lt;=0,[@[Oldest DOT Week Start]]=""),"",DATEDIF([@[Oldest DOT Week Start]],'Settings'!$B$3,"m")),""))</f>
        <v/>
      </c>
      <c r="AB88" s="15">
        <f>IF([@[Inventory Item ID]]="","",IF([@Active]="No","Inactive",IF([@[On Hand Qty]]&lt;=0,"No Stock",IF([@[Oldest DOT Week Start]]="","Missing DOT Date",IF([@[Age Months]]&gt;='Settings'!$B$6,"Age Review","Current")))))</f>
        <v/>
      </c>
      <c r="AC8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89">
      <c r="A89" s="28" t="n"/>
      <c r="B89" s="28" t="n"/>
      <c r="C89" s="28" t="n"/>
      <c r="D89" s="28" t="n"/>
      <c r="E89" s="28" t="n"/>
      <c r="F89" s="28" t="n"/>
      <c r="G89" s="28" t="n"/>
      <c r="H89" s="28" t="n"/>
      <c r="I89" s="28" t="n"/>
      <c r="J89" s="28" t="n"/>
      <c r="K89" s="49" t="n"/>
      <c r="L89" s="30" t="n"/>
      <c r="M89" s="30" t="n"/>
      <c r="N89" s="30" t="n"/>
      <c r="O89" s="30" t="n"/>
      <c r="P89" s="30" t="n"/>
      <c r="Q89" s="30" t="n"/>
      <c r="R89" s="50" t="n"/>
      <c r="S89" s="32">
        <f>IF([@[Inventory Item ID]]="","",IFERROR(SUMIFS(tblTransactions[Inventory Effect],tblTransactions[Inventory Item ID],[@[Inventory Item ID]],tblTransactions[Inventory Effect],"&gt;0",tblTransactions[Date],"&gt;"&amp;'Settings'!$B$4,tblTransactions[Date],"&lt;="&amp;'Settings'!$B$3),0))</f>
        <v/>
      </c>
      <c r="T89" s="32">
        <f>IF([@[Inventory Item ID]]="","",IFERROR(-SUMIFS(tblTransactions[Inventory Effect],tblTransactions[Inventory Item ID],[@[Inventory Item ID]],tblTransactions[Inventory Effect],"&lt;0",tblTransactions[Date],"&gt;"&amp;'Settings'!$B$4,tblTransactions[Date],"&lt;="&amp;'Settings'!$B$3),0))</f>
        <v/>
      </c>
      <c r="U89" s="32">
        <f>IF([@[Inventory Item ID]]="","",IFERROR([@[Opening Qty]]+[@[Qty In]]-[@[Qty Out]],0))</f>
        <v/>
      </c>
      <c r="V89" s="32">
        <f>IF([@[Inventory Item ID]]="","",IFERROR([@[On Hand Qty]]-[@[Reserved Qty]],0))</f>
        <v/>
      </c>
      <c r="W89" s="47">
        <f>IF([@[Inventory Item ID]]="","",IFERROR([@[On Hand Qty]]*[@[Unit Cost]],0))</f>
        <v/>
      </c>
      <c r="X89" s="32">
        <f>IF([@[Inventory Item ID]]="","",IFERROR(IF(AND([@Active]="Yes",[@[Available Qty]]&lt;=[@[Reorder Point]],[@[Target Stock]]-[@[Available Qty]]-[@[Qty on Order]]&gt;0),CEILING([@[Target Stock]]-[@[Available Qty]]-[@[Qty on Order]],[@[Order Pack Qty]]),0),0))</f>
        <v/>
      </c>
      <c r="Y89" s="47">
        <f>IF([@[Inventory Item ID]]="","",IFERROR([@[Suggested Order Qty]]*[@[Unit Cost]],0))</f>
        <v/>
      </c>
      <c r="Z89" s="15">
        <f>IF([@[Inventory Item ID]]="","",IFERROR(IF([@Active]="No","Inactive",IF([@[On Hand Qty]]&lt;0,"Negative Stock",IF([@[Available Qty]]&lt;=0,"Out of Stock",IF([@[Available Qty]]&lt;=[@[Reorder Point]],"Below Reorder",IF([@[Available Qty]]&lt;=[@[Reorder Point]]*(1+'Settings'!$B$5),"Reorder Soon","OK"))))),"Check Inputs"))</f>
        <v/>
      </c>
      <c r="AA89" s="32">
        <f>IF([@[Inventory Item ID]]="","",IFERROR(IF(OR([@[On Hand Qty]]&lt;=0,[@[Oldest DOT Week Start]]=""),"",DATEDIF([@[Oldest DOT Week Start]],'Settings'!$B$3,"m")),""))</f>
        <v/>
      </c>
      <c r="AB89" s="15">
        <f>IF([@[Inventory Item ID]]="","",IF([@Active]="No","Inactive",IF([@[On Hand Qty]]&lt;=0,"No Stock",IF([@[Oldest DOT Week Start]]="","Missing DOT Date",IF([@[Age Months]]&gt;='Settings'!$B$6,"Age Review","Current")))))</f>
        <v/>
      </c>
      <c r="AC8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0">
      <c r="A90" s="28" t="n"/>
      <c r="B90" s="28" t="n"/>
      <c r="C90" s="28" t="n"/>
      <c r="D90" s="28" t="n"/>
      <c r="E90" s="28" t="n"/>
      <c r="F90" s="28" t="n"/>
      <c r="G90" s="28" t="n"/>
      <c r="H90" s="28" t="n"/>
      <c r="I90" s="28" t="n"/>
      <c r="J90" s="28" t="n"/>
      <c r="K90" s="49" t="n"/>
      <c r="L90" s="30" t="n"/>
      <c r="M90" s="30" t="n"/>
      <c r="N90" s="30" t="n"/>
      <c r="O90" s="30" t="n"/>
      <c r="P90" s="30" t="n"/>
      <c r="Q90" s="30" t="n"/>
      <c r="R90" s="50" t="n"/>
      <c r="S90" s="32">
        <f>IF([@[Inventory Item ID]]="","",IFERROR(SUMIFS(tblTransactions[Inventory Effect],tblTransactions[Inventory Item ID],[@[Inventory Item ID]],tblTransactions[Inventory Effect],"&gt;0",tblTransactions[Date],"&gt;"&amp;'Settings'!$B$4,tblTransactions[Date],"&lt;="&amp;'Settings'!$B$3),0))</f>
        <v/>
      </c>
      <c r="T90" s="32">
        <f>IF([@[Inventory Item ID]]="","",IFERROR(-SUMIFS(tblTransactions[Inventory Effect],tblTransactions[Inventory Item ID],[@[Inventory Item ID]],tblTransactions[Inventory Effect],"&lt;0",tblTransactions[Date],"&gt;"&amp;'Settings'!$B$4,tblTransactions[Date],"&lt;="&amp;'Settings'!$B$3),0))</f>
        <v/>
      </c>
      <c r="U90" s="32">
        <f>IF([@[Inventory Item ID]]="","",IFERROR([@[Opening Qty]]+[@[Qty In]]-[@[Qty Out]],0))</f>
        <v/>
      </c>
      <c r="V90" s="32">
        <f>IF([@[Inventory Item ID]]="","",IFERROR([@[On Hand Qty]]-[@[Reserved Qty]],0))</f>
        <v/>
      </c>
      <c r="W90" s="47">
        <f>IF([@[Inventory Item ID]]="","",IFERROR([@[On Hand Qty]]*[@[Unit Cost]],0))</f>
        <v/>
      </c>
      <c r="X90" s="32">
        <f>IF([@[Inventory Item ID]]="","",IFERROR(IF(AND([@Active]="Yes",[@[Available Qty]]&lt;=[@[Reorder Point]],[@[Target Stock]]-[@[Available Qty]]-[@[Qty on Order]]&gt;0),CEILING([@[Target Stock]]-[@[Available Qty]]-[@[Qty on Order]],[@[Order Pack Qty]]),0),0))</f>
        <v/>
      </c>
      <c r="Y90" s="47">
        <f>IF([@[Inventory Item ID]]="","",IFERROR([@[Suggested Order Qty]]*[@[Unit Cost]],0))</f>
        <v/>
      </c>
      <c r="Z90" s="15">
        <f>IF([@[Inventory Item ID]]="","",IFERROR(IF([@Active]="No","Inactive",IF([@[On Hand Qty]]&lt;0,"Negative Stock",IF([@[Available Qty]]&lt;=0,"Out of Stock",IF([@[Available Qty]]&lt;=[@[Reorder Point]],"Below Reorder",IF([@[Available Qty]]&lt;=[@[Reorder Point]]*(1+'Settings'!$B$5),"Reorder Soon","OK"))))),"Check Inputs"))</f>
        <v/>
      </c>
      <c r="AA90" s="32">
        <f>IF([@[Inventory Item ID]]="","",IFERROR(IF(OR([@[On Hand Qty]]&lt;=0,[@[Oldest DOT Week Start]]=""),"",DATEDIF([@[Oldest DOT Week Start]],'Settings'!$B$3,"m")),""))</f>
        <v/>
      </c>
      <c r="AB90" s="15">
        <f>IF([@[Inventory Item ID]]="","",IF([@Active]="No","Inactive",IF([@[On Hand Qty]]&lt;=0,"No Stock",IF([@[Oldest DOT Week Start]]="","Missing DOT Date",IF([@[Age Months]]&gt;='Settings'!$B$6,"Age Review","Current")))))</f>
        <v/>
      </c>
      <c r="AC9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1">
      <c r="A91" s="28" t="n"/>
      <c r="B91" s="28" t="n"/>
      <c r="C91" s="28" t="n"/>
      <c r="D91" s="28" t="n"/>
      <c r="E91" s="28" t="n"/>
      <c r="F91" s="28" t="n"/>
      <c r="G91" s="28" t="n"/>
      <c r="H91" s="28" t="n"/>
      <c r="I91" s="28" t="n"/>
      <c r="J91" s="28" t="n"/>
      <c r="K91" s="49" t="n"/>
      <c r="L91" s="30" t="n"/>
      <c r="M91" s="30" t="n"/>
      <c r="N91" s="30" t="n"/>
      <c r="O91" s="30" t="n"/>
      <c r="P91" s="30" t="n"/>
      <c r="Q91" s="30" t="n"/>
      <c r="R91" s="50" t="n"/>
      <c r="S91" s="32">
        <f>IF([@[Inventory Item ID]]="","",IFERROR(SUMIFS(tblTransactions[Inventory Effect],tblTransactions[Inventory Item ID],[@[Inventory Item ID]],tblTransactions[Inventory Effect],"&gt;0",tblTransactions[Date],"&gt;"&amp;'Settings'!$B$4,tblTransactions[Date],"&lt;="&amp;'Settings'!$B$3),0))</f>
        <v/>
      </c>
      <c r="T91" s="32">
        <f>IF([@[Inventory Item ID]]="","",IFERROR(-SUMIFS(tblTransactions[Inventory Effect],tblTransactions[Inventory Item ID],[@[Inventory Item ID]],tblTransactions[Inventory Effect],"&lt;0",tblTransactions[Date],"&gt;"&amp;'Settings'!$B$4,tblTransactions[Date],"&lt;="&amp;'Settings'!$B$3),0))</f>
        <v/>
      </c>
      <c r="U91" s="32">
        <f>IF([@[Inventory Item ID]]="","",IFERROR([@[Opening Qty]]+[@[Qty In]]-[@[Qty Out]],0))</f>
        <v/>
      </c>
      <c r="V91" s="32">
        <f>IF([@[Inventory Item ID]]="","",IFERROR([@[On Hand Qty]]-[@[Reserved Qty]],0))</f>
        <v/>
      </c>
      <c r="W91" s="47">
        <f>IF([@[Inventory Item ID]]="","",IFERROR([@[On Hand Qty]]*[@[Unit Cost]],0))</f>
        <v/>
      </c>
      <c r="X91" s="32">
        <f>IF([@[Inventory Item ID]]="","",IFERROR(IF(AND([@Active]="Yes",[@[Available Qty]]&lt;=[@[Reorder Point]],[@[Target Stock]]-[@[Available Qty]]-[@[Qty on Order]]&gt;0),CEILING([@[Target Stock]]-[@[Available Qty]]-[@[Qty on Order]],[@[Order Pack Qty]]),0),0))</f>
        <v/>
      </c>
      <c r="Y91" s="47">
        <f>IF([@[Inventory Item ID]]="","",IFERROR([@[Suggested Order Qty]]*[@[Unit Cost]],0))</f>
        <v/>
      </c>
      <c r="Z91" s="15">
        <f>IF([@[Inventory Item ID]]="","",IFERROR(IF([@Active]="No","Inactive",IF([@[On Hand Qty]]&lt;0,"Negative Stock",IF([@[Available Qty]]&lt;=0,"Out of Stock",IF([@[Available Qty]]&lt;=[@[Reorder Point]],"Below Reorder",IF([@[Available Qty]]&lt;=[@[Reorder Point]]*(1+'Settings'!$B$5),"Reorder Soon","OK"))))),"Check Inputs"))</f>
        <v/>
      </c>
      <c r="AA91" s="32">
        <f>IF([@[Inventory Item ID]]="","",IFERROR(IF(OR([@[On Hand Qty]]&lt;=0,[@[Oldest DOT Week Start]]=""),"",DATEDIF([@[Oldest DOT Week Start]],'Settings'!$B$3,"m")),""))</f>
        <v/>
      </c>
      <c r="AB91" s="15">
        <f>IF([@[Inventory Item ID]]="","",IF([@Active]="No","Inactive",IF([@[On Hand Qty]]&lt;=0,"No Stock",IF([@[Oldest DOT Week Start]]="","Missing DOT Date",IF([@[Age Months]]&gt;='Settings'!$B$6,"Age Review","Current")))))</f>
        <v/>
      </c>
      <c r="AC9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2">
      <c r="A92" s="28" t="n"/>
      <c r="B92" s="28" t="n"/>
      <c r="C92" s="28" t="n"/>
      <c r="D92" s="28" t="n"/>
      <c r="E92" s="28" t="n"/>
      <c r="F92" s="28" t="n"/>
      <c r="G92" s="28" t="n"/>
      <c r="H92" s="28" t="n"/>
      <c r="I92" s="28" t="n"/>
      <c r="J92" s="28" t="n"/>
      <c r="K92" s="49" t="n"/>
      <c r="L92" s="30" t="n"/>
      <c r="M92" s="30" t="n"/>
      <c r="N92" s="30" t="n"/>
      <c r="O92" s="30" t="n"/>
      <c r="P92" s="30" t="n"/>
      <c r="Q92" s="30" t="n"/>
      <c r="R92" s="50" t="n"/>
      <c r="S92" s="32">
        <f>IF([@[Inventory Item ID]]="","",IFERROR(SUMIFS(tblTransactions[Inventory Effect],tblTransactions[Inventory Item ID],[@[Inventory Item ID]],tblTransactions[Inventory Effect],"&gt;0",tblTransactions[Date],"&gt;"&amp;'Settings'!$B$4,tblTransactions[Date],"&lt;="&amp;'Settings'!$B$3),0))</f>
        <v/>
      </c>
      <c r="T92" s="32">
        <f>IF([@[Inventory Item ID]]="","",IFERROR(-SUMIFS(tblTransactions[Inventory Effect],tblTransactions[Inventory Item ID],[@[Inventory Item ID]],tblTransactions[Inventory Effect],"&lt;0",tblTransactions[Date],"&gt;"&amp;'Settings'!$B$4,tblTransactions[Date],"&lt;="&amp;'Settings'!$B$3),0))</f>
        <v/>
      </c>
      <c r="U92" s="32">
        <f>IF([@[Inventory Item ID]]="","",IFERROR([@[Opening Qty]]+[@[Qty In]]-[@[Qty Out]],0))</f>
        <v/>
      </c>
      <c r="V92" s="32">
        <f>IF([@[Inventory Item ID]]="","",IFERROR([@[On Hand Qty]]-[@[Reserved Qty]],0))</f>
        <v/>
      </c>
      <c r="W92" s="47">
        <f>IF([@[Inventory Item ID]]="","",IFERROR([@[On Hand Qty]]*[@[Unit Cost]],0))</f>
        <v/>
      </c>
      <c r="X92" s="32">
        <f>IF([@[Inventory Item ID]]="","",IFERROR(IF(AND([@Active]="Yes",[@[Available Qty]]&lt;=[@[Reorder Point]],[@[Target Stock]]-[@[Available Qty]]-[@[Qty on Order]]&gt;0),CEILING([@[Target Stock]]-[@[Available Qty]]-[@[Qty on Order]],[@[Order Pack Qty]]),0),0))</f>
        <v/>
      </c>
      <c r="Y92" s="47">
        <f>IF([@[Inventory Item ID]]="","",IFERROR([@[Suggested Order Qty]]*[@[Unit Cost]],0))</f>
        <v/>
      </c>
      <c r="Z92" s="15">
        <f>IF([@[Inventory Item ID]]="","",IFERROR(IF([@Active]="No","Inactive",IF([@[On Hand Qty]]&lt;0,"Negative Stock",IF([@[Available Qty]]&lt;=0,"Out of Stock",IF([@[Available Qty]]&lt;=[@[Reorder Point]],"Below Reorder",IF([@[Available Qty]]&lt;=[@[Reorder Point]]*(1+'Settings'!$B$5),"Reorder Soon","OK"))))),"Check Inputs"))</f>
        <v/>
      </c>
      <c r="AA92" s="32">
        <f>IF([@[Inventory Item ID]]="","",IFERROR(IF(OR([@[On Hand Qty]]&lt;=0,[@[Oldest DOT Week Start]]=""),"",DATEDIF([@[Oldest DOT Week Start]],'Settings'!$B$3,"m")),""))</f>
        <v/>
      </c>
      <c r="AB92" s="15">
        <f>IF([@[Inventory Item ID]]="","",IF([@Active]="No","Inactive",IF([@[On Hand Qty]]&lt;=0,"No Stock",IF([@[Oldest DOT Week Start]]="","Missing DOT Date",IF([@[Age Months]]&gt;='Settings'!$B$6,"Age Review","Current")))))</f>
        <v/>
      </c>
      <c r="AC9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3">
      <c r="A93" s="28" t="n"/>
      <c r="B93" s="28" t="n"/>
      <c r="C93" s="28" t="n"/>
      <c r="D93" s="28" t="n"/>
      <c r="E93" s="28" t="n"/>
      <c r="F93" s="28" t="n"/>
      <c r="G93" s="28" t="n"/>
      <c r="H93" s="28" t="n"/>
      <c r="I93" s="28" t="n"/>
      <c r="J93" s="28" t="n"/>
      <c r="K93" s="49" t="n"/>
      <c r="L93" s="30" t="n"/>
      <c r="M93" s="30" t="n"/>
      <c r="N93" s="30" t="n"/>
      <c r="O93" s="30" t="n"/>
      <c r="P93" s="30" t="n"/>
      <c r="Q93" s="30" t="n"/>
      <c r="R93" s="50" t="n"/>
      <c r="S93" s="32">
        <f>IF([@[Inventory Item ID]]="","",IFERROR(SUMIFS(tblTransactions[Inventory Effect],tblTransactions[Inventory Item ID],[@[Inventory Item ID]],tblTransactions[Inventory Effect],"&gt;0",tblTransactions[Date],"&gt;"&amp;'Settings'!$B$4,tblTransactions[Date],"&lt;="&amp;'Settings'!$B$3),0))</f>
        <v/>
      </c>
      <c r="T93" s="32">
        <f>IF([@[Inventory Item ID]]="","",IFERROR(-SUMIFS(tblTransactions[Inventory Effect],tblTransactions[Inventory Item ID],[@[Inventory Item ID]],tblTransactions[Inventory Effect],"&lt;0",tblTransactions[Date],"&gt;"&amp;'Settings'!$B$4,tblTransactions[Date],"&lt;="&amp;'Settings'!$B$3),0))</f>
        <v/>
      </c>
      <c r="U93" s="32">
        <f>IF([@[Inventory Item ID]]="","",IFERROR([@[Opening Qty]]+[@[Qty In]]-[@[Qty Out]],0))</f>
        <v/>
      </c>
      <c r="V93" s="32">
        <f>IF([@[Inventory Item ID]]="","",IFERROR([@[On Hand Qty]]-[@[Reserved Qty]],0))</f>
        <v/>
      </c>
      <c r="W93" s="47">
        <f>IF([@[Inventory Item ID]]="","",IFERROR([@[On Hand Qty]]*[@[Unit Cost]],0))</f>
        <v/>
      </c>
      <c r="X93" s="32">
        <f>IF([@[Inventory Item ID]]="","",IFERROR(IF(AND([@Active]="Yes",[@[Available Qty]]&lt;=[@[Reorder Point]],[@[Target Stock]]-[@[Available Qty]]-[@[Qty on Order]]&gt;0),CEILING([@[Target Stock]]-[@[Available Qty]]-[@[Qty on Order]],[@[Order Pack Qty]]),0),0))</f>
        <v/>
      </c>
      <c r="Y93" s="47">
        <f>IF([@[Inventory Item ID]]="","",IFERROR([@[Suggested Order Qty]]*[@[Unit Cost]],0))</f>
        <v/>
      </c>
      <c r="Z93" s="15">
        <f>IF([@[Inventory Item ID]]="","",IFERROR(IF([@Active]="No","Inactive",IF([@[On Hand Qty]]&lt;0,"Negative Stock",IF([@[Available Qty]]&lt;=0,"Out of Stock",IF([@[Available Qty]]&lt;=[@[Reorder Point]],"Below Reorder",IF([@[Available Qty]]&lt;=[@[Reorder Point]]*(1+'Settings'!$B$5),"Reorder Soon","OK"))))),"Check Inputs"))</f>
        <v/>
      </c>
      <c r="AA93" s="32">
        <f>IF([@[Inventory Item ID]]="","",IFERROR(IF(OR([@[On Hand Qty]]&lt;=0,[@[Oldest DOT Week Start]]=""),"",DATEDIF([@[Oldest DOT Week Start]],'Settings'!$B$3,"m")),""))</f>
        <v/>
      </c>
      <c r="AB93" s="15">
        <f>IF([@[Inventory Item ID]]="","",IF([@Active]="No","Inactive",IF([@[On Hand Qty]]&lt;=0,"No Stock",IF([@[Oldest DOT Week Start]]="","Missing DOT Date",IF([@[Age Months]]&gt;='Settings'!$B$6,"Age Review","Current")))))</f>
        <v/>
      </c>
      <c r="AC9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4">
      <c r="A94" s="28" t="n"/>
      <c r="B94" s="28" t="n"/>
      <c r="C94" s="28" t="n"/>
      <c r="D94" s="28" t="n"/>
      <c r="E94" s="28" t="n"/>
      <c r="F94" s="28" t="n"/>
      <c r="G94" s="28" t="n"/>
      <c r="H94" s="28" t="n"/>
      <c r="I94" s="28" t="n"/>
      <c r="J94" s="28" t="n"/>
      <c r="K94" s="49" t="n"/>
      <c r="L94" s="30" t="n"/>
      <c r="M94" s="30" t="n"/>
      <c r="N94" s="30" t="n"/>
      <c r="O94" s="30" t="n"/>
      <c r="P94" s="30" t="n"/>
      <c r="Q94" s="30" t="n"/>
      <c r="R94" s="50" t="n"/>
      <c r="S94" s="32">
        <f>IF([@[Inventory Item ID]]="","",IFERROR(SUMIFS(tblTransactions[Inventory Effect],tblTransactions[Inventory Item ID],[@[Inventory Item ID]],tblTransactions[Inventory Effect],"&gt;0",tblTransactions[Date],"&gt;"&amp;'Settings'!$B$4,tblTransactions[Date],"&lt;="&amp;'Settings'!$B$3),0))</f>
        <v/>
      </c>
      <c r="T94" s="32">
        <f>IF([@[Inventory Item ID]]="","",IFERROR(-SUMIFS(tblTransactions[Inventory Effect],tblTransactions[Inventory Item ID],[@[Inventory Item ID]],tblTransactions[Inventory Effect],"&lt;0",tblTransactions[Date],"&gt;"&amp;'Settings'!$B$4,tblTransactions[Date],"&lt;="&amp;'Settings'!$B$3),0))</f>
        <v/>
      </c>
      <c r="U94" s="32">
        <f>IF([@[Inventory Item ID]]="","",IFERROR([@[Opening Qty]]+[@[Qty In]]-[@[Qty Out]],0))</f>
        <v/>
      </c>
      <c r="V94" s="32">
        <f>IF([@[Inventory Item ID]]="","",IFERROR([@[On Hand Qty]]-[@[Reserved Qty]],0))</f>
        <v/>
      </c>
      <c r="W94" s="47">
        <f>IF([@[Inventory Item ID]]="","",IFERROR([@[On Hand Qty]]*[@[Unit Cost]],0))</f>
        <v/>
      </c>
      <c r="X94" s="32">
        <f>IF([@[Inventory Item ID]]="","",IFERROR(IF(AND([@Active]="Yes",[@[Available Qty]]&lt;=[@[Reorder Point]],[@[Target Stock]]-[@[Available Qty]]-[@[Qty on Order]]&gt;0),CEILING([@[Target Stock]]-[@[Available Qty]]-[@[Qty on Order]],[@[Order Pack Qty]]),0),0))</f>
        <v/>
      </c>
      <c r="Y94" s="47">
        <f>IF([@[Inventory Item ID]]="","",IFERROR([@[Suggested Order Qty]]*[@[Unit Cost]],0))</f>
        <v/>
      </c>
      <c r="Z94" s="15">
        <f>IF([@[Inventory Item ID]]="","",IFERROR(IF([@Active]="No","Inactive",IF([@[On Hand Qty]]&lt;0,"Negative Stock",IF([@[Available Qty]]&lt;=0,"Out of Stock",IF([@[Available Qty]]&lt;=[@[Reorder Point]],"Below Reorder",IF([@[Available Qty]]&lt;=[@[Reorder Point]]*(1+'Settings'!$B$5),"Reorder Soon","OK"))))),"Check Inputs"))</f>
        <v/>
      </c>
      <c r="AA94" s="32">
        <f>IF([@[Inventory Item ID]]="","",IFERROR(IF(OR([@[On Hand Qty]]&lt;=0,[@[Oldest DOT Week Start]]=""),"",DATEDIF([@[Oldest DOT Week Start]],'Settings'!$B$3,"m")),""))</f>
        <v/>
      </c>
      <c r="AB94" s="15">
        <f>IF([@[Inventory Item ID]]="","",IF([@Active]="No","Inactive",IF([@[On Hand Qty]]&lt;=0,"No Stock",IF([@[Oldest DOT Week Start]]="","Missing DOT Date",IF([@[Age Months]]&gt;='Settings'!$B$6,"Age Review","Current")))))</f>
        <v/>
      </c>
      <c r="AC9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5">
      <c r="A95" s="28" t="n"/>
      <c r="B95" s="28" t="n"/>
      <c r="C95" s="28" t="n"/>
      <c r="D95" s="28" t="n"/>
      <c r="E95" s="28" t="n"/>
      <c r="F95" s="28" t="n"/>
      <c r="G95" s="28" t="n"/>
      <c r="H95" s="28" t="n"/>
      <c r="I95" s="28" t="n"/>
      <c r="J95" s="28" t="n"/>
      <c r="K95" s="49" t="n"/>
      <c r="L95" s="30" t="n"/>
      <c r="M95" s="30" t="n"/>
      <c r="N95" s="30" t="n"/>
      <c r="O95" s="30" t="n"/>
      <c r="P95" s="30" t="n"/>
      <c r="Q95" s="30" t="n"/>
      <c r="R95" s="50" t="n"/>
      <c r="S95" s="32">
        <f>IF([@[Inventory Item ID]]="","",IFERROR(SUMIFS(tblTransactions[Inventory Effect],tblTransactions[Inventory Item ID],[@[Inventory Item ID]],tblTransactions[Inventory Effect],"&gt;0",tblTransactions[Date],"&gt;"&amp;'Settings'!$B$4,tblTransactions[Date],"&lt;="&amp;'Settings'!$B$3),0))</f>
        <v/>
      </c>
      <c r="T95" s="32">
        <f>IF([@[Inventory Item ID]]="","",IFERROR(-SUMIFS(tblTransactions[Inventory Effect],tblTransactions[Inventory Item ID],[@[Inventory Item ID]],tblTransactions[Inventory Effect],"&lt;0",tblTransactions[Date],"&gt;"&amp;'Settings'!$B$4,tblTransactions[Date],"&lt;="&amp;'Settings'!$B$3),0))</f>
        <v/>
      </c>
      <c r="U95" s="32">
        <f>IF([@[Inventory Item ID]]="","",IFERROR([@[Opening Qty]]+[@[Qty In]]-[@[Qty Out]],0))</f>
        <v/>
      </c>
      <c r="V95" s="32">
        <f>IF([@[Inventory Item ID]]="","",IFERROR([@[On Hand Qty]]-[@[Reserved Qty]],0))</f>
        <v/>
      </c>
      <c r="W95" s="47">
        <f>IF([@[Inventory Item ID]]="","",IFERROR([@[On Hand Qty]]*[@[Unit Cost]],0))</f>
        <v/>
      </c>
      <c r="X95" s="32">
        <f>IF([@[Inventory Item ID]]="","",IFERROR(IF(AND([@Active]="Yes",[@[Available Qty]]&lt;=[@[Reorder Point]],[@[Target Stock]]-[@[Available Qty]]-[@[Qty on Order]]&gt;0),CEILING([@[Target Stock]]-[@[Available Qty]]-[@[Qty on Order]],[@[Order Pack Qty]]),0),0))</f>
        <v/>
      </c>
      <c r="Y95" s="47">
        <f>IF([@[Inventory Item ID]]="","",IFERROR([@[Suggested Order Qty]]*[@[Unit Cost]],0))</f>
        <v/>
      </c>
      <c r="Z95" s="15">
        <f>IF([@[Inventory Item ID]]="","",IFERROR(IF([@Active]="No","Inactive",IF([@[On Hand Qty]]&lt;0,"Negative Stock",IF([@[Available Qty]]&lt;=0,"Out of Stock",IF([@[Available Qty]]&lt;=[@[Reorder Point]],"Below Reorder",IF([@[Available Qty]]&lt;=[@[Reorder Point]]*(1+'Settings'!$B$5),"Reorder Soon","OK"))))),"Check Inputs"))</f>
        <v/>
      </c>
      <c r="AA95" s="32">
        <f>IF([@[Inventory Item ID]]="","",IFERROR(IF(OR([@[On Hand Qty]]&lt;=0,[@[Oldest DOT Week Start]]=""),"",DATEDIF([@[Oldest DOT Week Start]],'Settings'!$B$3,"m")),""))</f>
        <v/>
      </c>
      <c r="AB95" s="15">
        <f>IF([@[Inventory Item ID]]="","",IF([@Active]="No","Inactive",IF([@[On Hand Qty]]&lt;=0,"No Stock",IF([@[Oldest DOT Week Start]]="","Missing DOT Date",IF([@[Age Months]]&gt;='Settings'!$B$6,"Age Review","Current")))))</f>
        <v/>
      </c>
      <c r="AC9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6">
      <c r="A96" s="28" t="n"/>
      <c r="B96" s="28" t="n"/>
      <c r="C96" s="28" t="n"/>
      <c r="D96" s="28" t="n"/>
      <c r="E96" s="28" t="n"/>
      <c r="F96" s="28" t="n"/>
      <c r="G96" s="28" t="n"/>
      <c r="H96" s="28" t="n"/>
      <c r="I96" s="28" t="n"/>
      <c r="J96" s="28" t="n"/>
      <c r="K96" s="49" t="n"/>
      <c r="L96" s="30" t="n"/>
      <c r="M96" s="30" t="n"/>
      <c r="N96" s="30" t="n"/>
      <c r="O96" s="30" t="n"/>
      <c r="P96" s="30" t="n"/>
      <c r="Q96" s="30" t="n"/>
      <c r="R96" s="50" t="n"/>
      <c r="S96" s="32">
        <f>IF([@[Inventory Item ID]]="","",IFERROR(SUMIFS(tblTransactions[Inventory Effect],tblTransactions[Inventory Item ID],[@[Inventory Item ID]],tblTransactions[Inventory Effect],"&gt;0",tblTransactions[Date],"&gt;"&amp;'Settings'!$B$4,tblTransactions[Date],"&lt;="&amp;'Settings'!$B$3),0))</f>
        <v/>
      </c>
      <c r="T96" s="32">
        <f>IF([@[Inventory Item ID]]="","",IFERROR(-SUMIFS(tblTransactions[Inventory Effect],tblTransactions[Inventory Item ID],[@[Inventory Item ID]],tblTransactions[Inventory Effect],"&lt;0",tblTransactions[Date],"&gt;"&amp;'Settings'!$B$4,tblTransactions[Date],"&lt;="&amp;'Settings'!$B$3),0))</f>
        <v/>
      </c>
      <c r="U96" s="32">
        <f>IF([@[Inventory Item ID]]="","",IFERROR([@[Opening Qty]]+[@[Qty In]]-[@[Qty Out]],0))</f>
        <v/>
      </c>
      <c r="V96" s="32">
        <f>IF([@[Inventory Item ID]]="","",IFERROR([@[On Hand Qty]]-[@[Reserved Qty]],0))</f>
        <v/>
      </c>
      <c r="W96" s="47">
        <f>IF([@[Inventory Item ID]]="","",IFERROR([@[On Hand Qty]]*[@[Unit Cost]],0))</f>
        <v/>
      </c>
      <c r="X96" s="32">
        <f>IF([@[Inventory Item ID]]="","",IFERROR(IF(AND([@Active]="Yes",[@[Available Qty]]&lt;=[@[Reorder Point]],[@[Target Stock]]-[@[Available Qty]]-[@[Qty on Order]]&gt;0),CEILING([@[Target Stock]]-[@[Available Qty]]-[@[Qty on Order]],[@[Order Pack Qty]]),0),0))</f>
        <v/>
      </c>
      <c r="Y96" s="47">
        <f>IF([@[Inventory Item ID]]="","",IFERROR([@[Suggested Order Qty]]*[@[Unit Cost]],0))</f>
        <v/>
      </c>
      <c r="Z96" s="15">
        <f>IF([@[Inventory Item ID]]="","",IFERROR(IF([@Active]="No","Inactive",IF([@[On Hand Qty]]&lt;0,"Negative Stock",IF([@[Available Qty]]&lt;=0,"Out of Stock",IF([@[Available Qty]]&lt;=[@[Reorder Point]],"Below Reorder",IF([@[Available Qty]]&lt;=[@[Reorder Point]]*(1+'Settings'!$B$5),"Reorder Soon","OK"))))),"Check Inputs"))</f>
        <v/>
      </c>
      <c r="AA96" s="32">
        <f>IF([@[Inventory Item ID]]="","",IFERROR(IF(OR([@[On Hand Qty]]&lt;=0,[@[Oldest DOT Week Start]]=""),"",DATEDIF([@[Oldest DOT Week Start]],'Settings'!$B$3,"m")),""))</f>
        <v/>
      </c>
      <c r="AB96" s="15">
        <f>IF([@[Inventory Item ID]]="","",IF([@Active]="No","Inactive",IF([@[On Hand Qty]]&lt;=0,"No Stock",IF([@[Oldest DOT Week Start]]="","Missing DOT Date",IF([@[Age Months]]&gt;='Settings'!$B$6,"Age Review","Current")))))</f>
        <v/>
      </c>
      <c r="AC9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7">
      <c r="A97" s="28" t="n"/>
      <c r="B97" s="28" t="n"/>
      <c r="C97" s="28" t="n"/>
      <c r="D97" s="28" t="n"/>
      <c r="E97" s="28" t="n"/>
      <c r="F97" s="28" t="n"/>
      <c r="G97" s="28" t="n"/>
      <c r="H97" s="28" t="n"/>
      <c r="I97" s="28" t="n"/>
      <c r="J97" s="28" t="n"/>
      <c r="K97" s="49" t="n"/>
      <c r="L97" s="30" t="n"/>
      <c r="M97" s="30" t="n"/>
      <c r="N97" s="30" t="n"/>
      <c r="O97" s="30" t="n"/>
      <c r="P97" s="30" t="n"/>
      <c r="Q97" s="30" t="n"/>
      <c r="R97" s="50" t="n"/>
      <c r="S97" s="32">
        <f>IF([@[Inventory Item ID]]="","",IFERROR(SUMIFS(tblTransactions[Inventory Effect],tblTransactions[Inventory Item ID],[@[Inventory Item ID]],tblTransactions[Inventory Effect],"&gt;0",tblTransactions[Date],"&gt;"&amp;'Settings'!$B$4,tblTransactions[Date],"&lt;="&amp;'Settings'!$B$3),0))</f>
        <v/>
      </c>
      <c r="T97" s="32">
        <f>IF([@[Inventory Item ID]]="","",IFERROR(-SUMIFS(tblTransactions[Inventory Effect],tblTransactions[Inventory Item ID],[@[Inventory Item ID]],tblTransactions[Inventory Effect],"&lt;0",tblTransactions[Date],"&gt;"&amp;'Settings'!$B$4,tblTransactions[Date],"&lt;="&amp;'Settings'!$B$3),0))</f>
        <v/>
      </c>
      <c r="U97" s="32">
        <f>IF([@[Inventory Item ID]]="","",IFERROR([@[Opening Qty]]+[@[Qty In]]-[@[Qty Out]],0))</f>
        <v/>
      </c>
      <c r="V97" s="32">
        <f>IF([@[Inventory Item ID]]="","",IFERROR([@[On Hand Qty]]-[@[Reserved Qty]],0))</f>
        <v/>
      </c>
      <c r="W97" s="47">
        <f>IF([@[Inventory Item ID]]="","",IFERROR([@[On Hand Qty]]*[@[Unit Cost]],0))</f>
        <v/>
      </c>
      <c r="X97" s="32">
        <f>IF([@[Inventory Item ID]]="","",IFERROR(IF(AND([@Active]="Yes",[@[Available Qty]]&lt;=[@[Reorder Point]],[@[Target Stock]]-[@[Available Qty]]-[@[Qty on Order]]&gt;0),CEILING([@[Target Stock]]-[@[Available Qty]]-[@[Qty on Order]],[@[Order Pack Qty]]),0),0))</f>
        <v/>
      </c>
      <c r="Y97" s="47">
        <f>IF([@[Inventory Item ID]]="","",IFERROR([@[Suggested Order Qty]]*[@[Unit Cost]],0))</f>
        <v/>
      </c>
      <c r="Z97" s="15">
        <f>IF([@[Inventory Item ID]]="","",IFERROR(IF([@Active]="No","Inactive",IF([@[On Hand Qty]]&lt;0,"Negative Stock",IF([@[Available Qty]]&lt;=0,"Out of Stock",IF([@[Available Qty]]&lt;=[@[Reorder Point]],"Below Reorder",IF([@[Available Qty]]&lt;=[@[Reorder Point]]*(1+'Settings'!$B$5),"Reorder Soon","OK"))))),"Check Inputs"))</f>
        <v/>
      </c>
      <c r="AA97" s="32">
        <f>IF([@[Inventory Item ID]]="","",IFERROR(IF(OR([@[On Hand Qty]]&lt;=0,[@[Oldest DOT Week Start]]=""),"",DATEDIF([@[Oldest DOT Week Start]],'Settings'!$B$3,"m")),""))</f>
        <v/>
      </c>
      <c r="AB97" s="15">
        <f>IF([@[Inventory Item ID]]="","",IF([@Active]="No","Inactive",IF([@[On Hand Qty]]&lt;=0,"No Stock",IF([@[Oldest DOT Week Start]]="","Missing DOT Date",IF([@[Age Months]]&gt;='Settings'!$B$6,"Age Review","Current")))))</f>
        <v/>
      </c>
      <c r="AC9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8">
      <c r="A98" s="28" t="n"/>
      <c r="B98" s="28" t="n"/>
      <c r="C98" s="28" t="n"/>
      <c r="D98" s="28" t="n"/>
      <c r="E98" s="28" t="n"/>
      <c r="F98" s="28" t="n"/>
      <c r="G98" s="28" t="n"/>
      <c r="H98" s="28" t="n"/>
      <c r="I98" s="28" t="n"/>
      <c r="J98" s="28" t="n"/>
      <c r="K98" s="49" t="n"/>
      <c r="L98" s="30" t="n"/>
      <c r="M98" s="30" t="n"/>
      <c r="N98" s="30" t="n"/>
      <c r="O98" s="30" t="n"/>
      <c r="P98" s="30" t="n"/>
      <c r="Q98" s="30" t="n"/>
      <c r="R98" s="50" t="n"/>
      <c r="S98" s="32">
        <f>IF([@[Inventory Item ID]]="","",IFERROR(SUMIFS(tblTransactions[Inventory Effect],tblTransactions[Inventory Item ID],[@[Inventory Item ID]],tblTransactions[Inventory Effect],"&gt;0",tblTransactions[Date],"&gt;"&amp;'Settings'!$B$4,tblTransactions[Date],"&lt;="&amp;'Settings'!$B$3),0))</f>
        <v/>
      </c>
      <c r="T98" s="32">
        <f>IF([@[Inventory Item ID]]="","",IFERROR(-SUMIFS(tblTransactions[Inventory Effect],tblTransactions[Inventory Item ID],[@[Inventory Item ID]],tblTransactions[Inventory Effect],"&lt;0",tblTransactions[Date],"&gt;"&amp;'Settings'!$B$4,tblTransactions[Date],"&lt;="&amp;'Settings'!$B$3),0))</f>
        <v/>
      </c>
      <c r="U98" s="32">
        <f>IF([@[Inventory Item ID]]="","",IFERROR([@[Opening Qty]]+[@[Qty In]]-[@[Qty Out]],0))</f>
        <v/>
      </c>
      <c r="V98" s="32">
        <f>IF([@[Inventory Item ID]]="","",IFERROR([@[On Hand Qty]]-[@[Reserved Qty]],0))</f>
        <v/>
      </c>
      <c r="W98" s="47">
        <f>IF([@[Inventory Item ID]]="","",IFERROR([@[On Hand Qty]]*[@[Unit Cost]],0))</f>
        <v/>
      </c>
      <c r="X98" s="32">
        <f>IF([@[Inventory Item ID]]="","",IFERROR(IF(AND([@Active]="Yes",[@[Available Qty]]&lt;=[@[Reorder Point]],[@[Target Stock]]-[@[Available Qty]]-[@[Qty on Order]]&gt;0),CEILING([@[Target Stock]]-[@[Available Qty]]-[@[Qty on Order]],[@[Order Pack Qty]]),0),0))</f>
        <v/>
      </c>
      <c r="Y98" s="47">
        <f>IF([@[Inventory Item ID]]="","",IFERROR([@[Suggested Order Qty]]*[@[Unit Cost]],0))</f>
        <v/>
      </c>
      <c r="Z98" s="15">
        <f>IF([@[Inventory Item ID]]="","",IFERROR(IF([@Active]="No","Inactive",IF([@[On Hand Qty]]&lt;0,"Negative Stock",IF([@[Available Qty]]&lt;=0,"Out of Stock",IF([@[Available Qty]]&lt;=[@[Reorder Point]],"Below Reorder",IF([@[Available Qty]]&lt;=[@[Reorder Point]]*(1+'Settings'!$B$5),"Reorder Soon","OK"))))),"Check Inputs"))</f>
        <v/>
      </c>
      <c r="AA98" s="32">
        <f>IF([@[Inventory Item ID]]="","",IFERROR(IF(OR([@[On Hand Qty]]&lt;=0,[@[Oldest DOT Week Start]]=""),"",DATEDIF([@[Oldest DOT Week Start]],'Settings'!$B$3,"m")),""))</f>
        <v/>
      </c>
      <c r="AB98" s="15">
        <f>IF([@[Inventory Item ID]]="","",IF([@Active]="No","Inactive",IF([@[On Hand Qty]]&lt;=0,"No Stock",IF([@[Oldest DOT Week Start]]="","Missing DOT Date",IF([@[Age Months]]&gt;='Settings'!$B$6,"Age Review","Current")))))</f>
        <v/>
      </c>
      <c r="AC9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99">
      <c r="A99" s="28" t="n"/>
      <c r="B99" s="28" t="n"/>
      <c r="C99" s="28" t="n"/>
      <c r="D99" s="28" t="n"/>
      <c r="E99" s="28" t="n"/>
      <c r="F99" s="28" t="n"/>
      <c r="G99" s="28" t="n"/>
      <c r="H99" s="28" t="n"/>
      <c r="I99" s="28" t="n"/>
      <c r="J99" s="28" t="n"/>
      <c r="K99" s="49" t="n"/>
      <c r="L99" s="30" t="n"/>
      <c r="M99" s="30" t="n"/>
      <c r="N99" s="30" t="n"/>
      <c r="O99" s="30" t="n"/>
      <c r="P99" s="30" t="n"/>
      <c r="Q99" s="30" t="n"/>
      <c r="R99" s="50" t="n"/>
      <c r="S99" s="32">
        <f>IF([@[Inventory Item ID]]="","",IFERROR(SUMIFS(tblTransactions[Inventory Effect],tblTransactions[Inventory Item ID],[@[Inventory Item ID]],tblTransactions[Inventory Effect],"&gt;0",tblTransactions[Date],"&gt;"&amp;'Settings'!$B$4,tblTransactions[Date],"&lt;="&amp;'Settings'!$B$3),0))</f>
        <v/>
      </c>
      <c r="T99" s="32">
        <f>IF([@[Inventory Item ID]]="","",IFERROR(-SUMIFS(tblTransactions[Inventory Effect],tblTransactions[Inventory Item ID],[@[Inventory Item ID]],tblTransactions[Inventory Effect],"&lt;0",tblTransactions[Date],"&gt;"&amp;'Settings'!$B$4,tblTransactions[Date],"&lt;="&amp;'Settings'!$B$3),0))</f>
        <v/>
      </c>
      <c r="U99" s="32">
        <f>IF([@[Inventory Item ID]]="","",IFERROR([@[Opening Qty]]+[@[Qty In]]-[@[Qty Out]],0))</f>
        <v/>
      </c>
      <c r="V99" s="32">
        <f>IF([@[Inventory Item ID]]="","",IFERROR([@[On Hand Qty]]-[@[Reserved Qty]],0))</f>
        <v/>
      </c>
      <c r="W99" s="47">
        <f>IF([@[Inventory Item ID]]="","",IFERROR([@[On Hand Qty]]*[@[Unit Cost]],0))</f>
        <v/>
      </c>
      <c r="X99" s="32">
        <f>IF([@[Inventory Item ID]]="","",IFERROR(IF(AND([@Active]="Yes",[@[Available Qty]]&lt;=[@[Reorder Point]],[@[Target Stock]]-[@[Available Qty]]-[@[Qty on Order]]&gt;0),CEILING([@[Target Stock]]-[@[Available Qty]]-[@[Qty on Order]],[@[Order Pack Qty]]),0),0))</f>
        <v/>
      </c>
      <c r="Y99" s="47">
        <f>IF([@[Inventory Item ID]]="","",IFERROR([@[Suggested Order Qty]]*[@[Unit Cost]],0))</f>
        <v/>
      </c>
      <c r="Z99" s="15">
        <f>IF([@[Inventory Item ID]]="","",IFERROR(IF([@Active]="No","Inactive",IF([@[On Hand Qty]]&lt;0,"Negative Stock",IF([@[Available Qty]]&lt;=0,"Out of Stock",IF([@[Available Qty]]&lt;=[@[Reorder Point]],"Below Reorder",IF([@[Available Qty]]&lt;=[@[Reorder Point]]*(1+'Settings'!$B$5),"Reorder Soon","OK"))))),"Check Inputs"))</f>
        <v/>
      </c>
      <c r="AA99" s="32">
        <f>IF([@[Inventory Item ID]]="","",IFERROR(IF(OR([@[On Hand Qty]]&lt;=0,[@[Oldest DOT Week Start]]=""),"",DATEDIF([@[Oldest DOT Week Start]],'Settings'!$B$3,"m")),""))</f>
        <v/>
      </c>
      <c r="AB99" s="15">
        <f>IF([@[Inventory Item ID]]="","",IF([@Active]="No","Inactive",IF([@[On Hand Qty]]&lt;=0,"No Stock",IF([@[Oldest DOT Week Start]]="","Missing DOT Date",IF([@[Age Months]]&gt;='Settings'!$B$6,"Age Review","Current")))))</f>
        <v/>
      </c>
      <c r="AC9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0">
      <c r="A100" s="28" t="n"/>
      <c r="B100" s="28" t="n"/>
      <c r="C100" s="28" t="n"/>
      <c r="D100" s="28" t="n"/>
      <c r="E100" s="28" t="n"/>
      <c r="F100" s="28" t="n"/>
      <c r="G100" s="28" t="n"/>
      <c r="H100" s="28" t="n"/>
      <c r="I100" s="28" t="n"/>
      <c r="J100" s="28" t="n"/>
      <c r="K100" s="49" t="n"/>
      <c r="L100" s="30" t="n"/>
      <c r="M100" s="30" t="n"/>
      <c r="N100" s="30" t="n"/>
      <c r="O100" s="30" t="n"/>
      <c r="P100" s="30" t="n"/>
      <c r="Q100" s="30" t="n"/>
      <c r="R100" s="50" t="n"/>
      <c r="S100" s="32">
        <f>IF([@[Inventory Item ID]]="","",IFERROR(SUMIFS(tblTransactions[Inventory Effect],tblTransactions[Inventory Item ID],[@[Inventory Item ID]],tblTransactions[Inventory Effect],"&gt;0",tblTransactions[Date],"&gt;"&amp;'Settings'!$B$4,tblTransactions[Date],"&lt;="&amp;'Settings'!$B$3),0))</f>
        <v/>
      </c>
      <c r="T100" s="32">
        <f>IF([@[Inventory Item ID]]="","",IFERROR(-SUMIFS(tblTransactions[Inventory Effect],tblTransactions[Inventory Item ID],[@[Inventory Item ID]],tblTransactions[Inventory Effect],"&lt;0",tblTransactions[Date],"&gt;"&amp;'Settings'!$B$4,tblTransactions[Date],"&lt;="&amp;'Settings'!$B$3),0))</f>
        <v/>
      </c>
      <c r="U100" s="32">
        <f>IF([@[Inventory Item ID]]="","",IFERROR([@[Opening Qty]]+[@[Qty In]]-[@[Qty Out]],0))</f>
        <v/>
      </c>
      <c r="V100" s="32">
        <f>IF([@[Inventory Item ID]]="","",IFERROR([@[On Hand Qty]]-[@[Reserved Qty]],0))</f>
        <v/>
      </c>
      <c r="W100" s="47">
        <f>IF([@[Inventory Item ID]]="","",IFERROR([@[On Hand Qty]]*[@[Unit Cost]],0))</f>
        <v/>
      </c>
      <c r="X100" s="32">
        <f>IF([@[Inventory Item ID]]="","",IFERROR(IF(AND([@Active]="Yes",[@[Available Qty]]&lt;=[@[Reorder Point]],[@[Target Stock]]-[@[Available Qty]]-[@[Qty on Order]]&gt;0),CEILING([@[Target Stock]]-[@[Available Qty]]-[@[Qty on Order]],[@[Order Pack Qty]]),0),0))</f>
        <v/>
      </c>
      <c r="Y100" s="47">
        <f>IF([@[Inventory Item ID]]="","",IFERROR([@[Suggested Order Qty]]*[@[Unit Cost]],0))</f>
        <v/>
      </c>
      <c r="Z100" s="15">
        <f>IF([@[Inventory Item ID]]="","",IFERROR(IF([@Active]="No","Inactive",IF([@[On Hand Qty]]&lt;0,"Negative Stock",IF([@[Available Qty]]&lt;=0,"Out of Stock",IF([@[Available Qty]]&lt;=[@[Reorder Point]],"Below Reorder",IF([@[Available Qty]]&lt;=[@[Reorder Point]]*(1+'Settings'!$B$5),"Reorder Soon","OK"))))),"Check Inputs"))</f>
        <v/>
      </c>
      <c r="AA100" s="32">
        <f>IF([@[Inventory Item ID]]="","",IFERROR(IF(OR([@[On Hand Qty]]&lt;=0,[@[Oldest DOT Week Start]]=""),"",DATEDIF([@[Oldest DOT Week Start]],'Settings'!$B$3,"m")),""))</f>
        <v/>
      </c>
      <c r="AB100" s="15">
        <f>IF([@[Inventory Item ID]]="","",IF([@Active]="No","Inactive",IF([@[On Hand Qty]]&lt;=0,"No Stock",IF([@[Oldest DOT Week Start]]="","Missing DOT Date",IF([@[Age Months]]&gt;='Settings'!$B$6,"Age Review","Current")))))</f>
        <v/>
      </c>
      <c r="AC10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1">
      <c r="A101" s="28" t="n"/>
      <c r="B101" s="28" t="n"/>
      <c r="C101" s="28" t="n"/>
      <c r="D101" s="28" t="n"/>
      <c r="E101" s="28" t="n"/>
      <c r="F101" s="28" t="n"/>
      <c r="G101" s="28" t="n"/>
      <c r="H101" s="28" t="n"/>
      <c r="I101" s="28" t="n"/>
      <c r="J101" s="28" t="n"/>
      <c r="K101" s="49" t="n"/>
      <c r="L101" s="30" t="n"/>
      <c r="M101" s="30" t="n"/>
      <c r="N101" s="30" t="n"/>
      <c r="O101" s="30" t="n"/>
      <c r="P101" s="30" t="n"/>
      <c r="Q101" s="30" t="n"/>
      <c r="R101" s="50" t="n"/>
      <c r="S101" s="32">
        <f>IF([@[Inventory Item ID]]="","",IFERROR(SUMIFS(tblTransactions[Inventory Effect],tblTransactions[Inventory Item ID],[@[Inventory Item ID]],tblTransactions[Inventory Effect],"&gt;0",tblTransactions[Date],"&gt;"&amp;'Settings'!$B$4,tblTransactions[Date],"&lt;="&amp;'Settings'!$B$3),0))</f>
        <v/>
      </c>
      <c r="T101" s="32">
        <f>IF([@[Inventory Item ID]]="","",IFERROR(-SUMIFS(tblTransactions[Inventory Effect],tblTransactions[Inventory Item ID],[@[Inventory Item ID]],tblTransactions[Inventory Effect],"&lt;0",tblTransactions[Date],"&gt;"&amp;'Settings'!$B$4,tblTransactions[Date],"&lt;="&amp;'Settings'!$B$3),0))</f>
        <v/>
      </c>
      <c r="U101" s="32">
        <f>IF([@[Inventory Item ID]]="","",IFERROR([@[Opening Qty]]+[@[Qty In]]-[@[Qty Out]],0))</f>
        <v/>
      </c>
      <c r="V101" s="32">
        <f>IF([@[Inventory Item ID]]="","",IFERROR([@[On Hand Qty]]-[@[Reserved Qty]],0))</f>
        <v/>
      </c>
      <c r="W101" s="47">
        <f>IF([@[Inventory Item ID]]="","",IFERROR([@[On Hand Qty]]*[@[Unit Cost]],0))</f>
        <v/>
      </c>
      <c r="X101" s="32">
        <f>IF([@[Inventory Item ID]]="","",IFERROR(IF(AND([@Active]="Yes",[@[Available Qty]]&lt;=[@[Reorder Point]],[@[Target Stock]]-[@[Available Qty]]-[@[Qty on Order]]&gt;0),CEILING([@[Target Stock]]-[@[Available Qty]]-[@[Qty on Order]],[@[Order Pack Qty]]),0),0))</f>
        <v/>
      </c>
      <c r="Y101" s="47">
        <f>IF([@[Inventory Item ID]]="","",IFERROR([@[Suggested Order Qty]]*[@[Unit Cost]],0))</f>
        <v/>
      </c>
      <c r="Z101" s="15">
        <f>IF([@[Inventory Item ID]]="","",IFERROR(IF([@Active]="No","Inactive",IF([@[On Hand Qty]]&lt;0,"Negative Stock",IF([@[Available Qty]]&lt;=0,"Out of Stock",IF([@[Available Qty]]&lt;=[@[Reorder Point]],"Below Reorder",IF([@[Available Qty]]&lt;=[@[Reorder Point]]*(1+'Settings'!$B$5),"Reorder Soon","OK"))))),"Check Inputs"))</f>
        <v/>
      </c>
      <c r="AA101" s="32">
        <f>IF([@[Inventory Item ID]]="","",IFERROR(IF(OR([@[On Hand Qty]]&lt;=0,[@[Oldest DOT Week Start]]=""),"",DATEDIF([@[Oldest DOT Week Start]],'Settings'!$B$3,"m")),""))</f>
        <v/>
      </c>
      <c r="AB101" s="15">
        <f>IF([@[Inventory Item ID]]="","",IF([@Active]="No","Inactive",IF([@[On Hand Qty]]&lt;=0,"No Stock",IF([@[Oldest DOT Week Start]]="","Missing DOT Date",IF([@[Age Months]]&gt;='Settings'!$B$6,"Age Review","Current")))))</f>
        <v/>
      </c>
      <c r="AC10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2">
      <c r="A102" s="28" t="n"/>
      <c r="B102" s="28" t="n"/>
      <c r="C102" s="28" t="n"/>
      <c r="D102" s="28" t="n"/>
      <c r="E102" s="28" t="n"/>
      <c r="F102" s="28" t="n"/>
      <c r="G102" s="28" t="n"/>
      <c r="H102" s="28" t="n"/>
      <c r="I102" s="28" t="n"/>
      <c r="J102" s="28" t="n"/>
      <c r="K102" s="49" t="n"/>
      <c r="L102" s="30" t="n"/>
      <c r="M102" s="30" t="n"/>
      <c r="N102" s="30" t="n"/>
      <c r="O102" s="30" t="n"/>
      <c r="P102" s="30" t="n"/>
      <c r="Q102" s="30" t="n"/>
      <c r="R102" s="50" t="n"/>
      <c r="S102" s="32">
        <f>IF([@[Inventory Item ID]]="","",IFERROR(SUMIFS(tblTransactions[Inventory Effect],tblTransactions[Inventory Item ID],[@[Inventory Item ID]],tblTransactions[Inventory Effect],"&gt;0",tblTransactions[Date],"&gt;"&amp;'Settings'!$B$4,tblTransactions[Date],"&lt;="&amp;'Settings'!$B$3),0))</f>
        <v/>
      </c>
      <c r="T102" s="32">
        <f>IF([@[Inventory Item ID]]="","",IFERROR(-SUMIFS(tblTransactions[Inventory Effect],tblTransactions[Inventory Item ID],[@[Inventory Item ID]],tblTransactions[Inventory Effect],"&lt;0",tblTransactions[Date],"&gt;"&amp;'Settings'!$B$4,tblTransactions[Date],"&lt;="&amp;'Settings'!$B$3),0))</f>
        <v/>
      </c>
      <c r="U102" s="32">
        <f>IF([@[Inventory Item ID]]="","",IFERROR([@[Opening Qty]]+[@[Qty In]]-[@[Qty Out]],0))</f>
        <v/>
      </c>
      <c r="V102" s="32">
        <f>IF([@[Inventory Item ID]]="","",IFERROR([@[On Hand Qty]]-[@[Reserved Qty]],0))</f>
        <v/>
      </c>
      <c r="W102" s="47">
        <f>IF([@[Inventory Item ID]]="","",IFERROR([@[On Hand Qty]]*[@[Unit Cost]],0))</f>
        <v/>
      </c>
      <c r="X102" s="32">
        <f>IF([@[Inventory Item ID]]="","",IFERROR(IF(AND([@Active]="Yes",[@[Available Qty]]&lt;=[@[Reorder Point]],[@[Target Stock]]-[@[Available Qty]]-[@[Qty on Order]]&gt;0),CEILING([@[Target Stock]]-[@[Available Qty]]-[@[Qty on Order]],[@[Order Pack Qty]]),0),0))</f>
        <v/>
      </c>
      <c r="Y102" s="47">
        <f>IF([@[Inventory Item ID]]="","",IFERROR([@[Suggested Order Qty]]*[@[Unit Cost]],0))</f>
        <v/>
      </c>
      <c r="Z102" s="15">
        <f>IF([@[Inventory Item ID]]="","",IFERROR(IF([@Active]="No","Inactive",IF([@[On Hand Qty]]&lt;0,"Negative Stock",IF([@[Available Qty]]&lt;=0,"Out of Stock",IF([@[Available Qty]]&lt;=[@[Reorder Point]],"Below Reorder",IF([@[Available Qty]]&lt;=[@[Reorder Point]]*(1+'Settings'!$B$5),"Reorder Soon","OK"))))),"Check Inputs"))</f>
        <v/>
      </c>
      <c r="AA102" s="32">
        <f>IF([@[Inventory Item ID]]="","",IFERROR(IF(OR([@[On Hand Qty]]&lt;=0,[@[Oldest DOT Week Start]]=""),"",DATEDIF([@[Oldest DOT Week Start]],'Settings'!$B$3,"m")),""))</f>
        <v/>
      </c>
      <c r="AB102" s="15">
        <f>IF([@[Inventory Item ID]]="","",IF([@Active]="No","Inactive",IF([@[On Hand Qty]]&lt;=0,"No Stock",IF([@[Oldest DOT Week Start]]="","Missing DOT Date",IF([@[Age Months]]&gt;='Settings'!$B$6,"Age Review","Current")))))</f>
        <v/>
      </c>
      <c r="AC10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3">
      <c r="A103" s="28" t="n"/>
      <c r="B103" s="28" t="n"/>
      <c r="C103" s="28" t="n"/>
      <c r="D103" s="28" t="n"/>
      <c r="E103" s="28" t="n"/>
      <c r="F103" s="28" t="n"/>
      <c r="G103" s="28" t="n"/>
      <c r="H103" s="28" t="n"/>
      <c r="I103" s="28" t="n"/>
      <c r="J103" s="28" t="n"/>
      <c r="K103" s="49" t="n"/>
      <c r="L103" s="30" t="n"/>
      <c r="M103" s="30" t="n"/>
      <c r="N103" s="30" t="n"/>
      <c r="O103" s="30" t="n"/>
      <c r="P103" s="30" t="n"/>
      <c r="Q103" s="30" t="n"/>
      <c r="R103" s="50" t="n"/>
      <c r="S103" s="32">
        <f>IF([@[Inventory Item ID]]="","",IFERROR(SUMIFS(tblTransactions[Inventory Effect],tblTransactions[Inventory Item ID],[@[Inventory Item ID]],tblTransactions[Inventory Effect],"&gt;0",tblTransactions[Date],"&gt;"&amp;'Settings'!$B$4,tblTransactions[Date],"&lt;="&amp;'Settings'!$B$3),0))</f>
        <v/>
      </c>
      <c r="T103" s="32">
        <f>IF([@[Inventory Item ID]]="","",IFERROR(-SUMIFS(tblTransactions[Inventory Effect],tblTransactions[Inventory Item ID],[@[Inventory Item ID]],tblTransactions[Inventory Effect],"&lt;0",tblTransactions[Date],"&gt;"&amp;'Settings'!$B$4,tblTransactions[Date],"&lt;="&amp;'Settings'!$B$3),0))</f>
        <v/>
      </c>
      <c r="U103" s="32">
        <f>IF([@[Inventory Item ID]]="","",IFERROR([@[Opening Qty]]+[@[Qty In]]-[@[Qty Out]],0))</f>
        <v/>
      </c>
      <c r="V103" s="32">
        <f>IF([@[Inventory Item ID]]="","",IFERROR([@[On Hand Qty]]-[@[Reserved Qty]],0))</f>
        <v/>
      </c>
      <c r="W103" s="47">
        <f>IF([@[Inventory Item ID]]="","",IFERROR([@[On Hand Qty]]*[@[Unit Cost]],0))</f>
        <v/>
      </c>
      <c r="X103" s="32">
        <f>IF([@[Inventory Item ID]]="","",IFERROR(IF(AND([@Active]="Yes",[@[Available Qty]]&lt;=[@[Reorder Point]],[@[Target Stock]]-[@[Available Qty]]-[@[Qty on Order]]&gt;0),CEILING([@[Target Stock]]-[@[Available Qty]]-[@[Qty on Order]],[@[Order Pack Qty]]),0),0))</f>
        <v/>
      </c>
      <c r="Y103" s="47">
        <f>IF([@[Inventory Item ID]]="","",IFERROR([@[Suggested Order Qty]]*[@[Unit Cost]],0))</f>
        <v/>
      </c>
      <c r="Z103" s="15">
        <f>IF([@[Inventory Item ID]]="","",IFERROR(IF([@Active]="No","Inactive",IF([@[On Hand Qty]]&lt;0,"Negative Stock",IF([@[Available Qty]]&lt;=0,"Out of Stock",IF([@[Available Qty]]&lt;=[@[Reorder Point]],"Below Reorder",IF([@[Available Qty]]&lt;=[@[Reorder Point]]*(1+'Settings'!$B$5),"Reorder Soon","OK"))))),"Check Inputs"))</f>
        <v/>
      </c>
      <c r="AA103" s="32">
        <f>IF([@[Inventory Item ID]]="","",IFERROR(IF(OR([@[On Hand Qty]]&lt;=0,[@[Oldest DOT Week Start]]=""),"",DATEDIF([@[Oldest DOT Week Start]],'Settings'!$B$3,"m")),""))</f>
        <v/>
      </c>
      <c r="AB103" s="15">
        <f>IF([@[Inventory Item ID]]="","",IF([@Active]="No","Inactive",IF([@[On Hand Qty]]&lt;=0,"No Stock",IF([@[Oldest DOT Week Start]]="","Missing DOT Date",IF([@[Age Months]]&gt;='Settings'!$B$6,"Age Review","Current")))))</f>
        <v/>
      </c>
      <c r="AC10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4">
      <c r="A104" s="28" t="n"/>
      <c r="B104" s="28" t="n"/>
      <c r="C104" s="28" t="n"/>
      <c r="D104" s="28" t="n"/>
      <c r="E104" s="28" t="n"/>
      <c r="F104" s="28" t="n"/>
      <c r="G104" s="28" t="n"/>
      <c r="H104" s="28" t="n"/>
      <c r="I104" s="28" t="n"/>
      <c r="J104" s="28" t="n"/>
      <c r="K104" s="49" t="n"/>
      <c r="L104" s="30" t="n"/>
      <c r="M104" s="30" t="n"/>
      <c r="N104" s="30" t="n"/>
      <c r="O104" s="30" t="n"/>
      <c r="P104" s="30" t="n"/>
      <c r="Q104" s="30" t="n"/>
      <c r="R104" s="50" t="n"/>
      <c r="S104" s="32">
        <f>IF([@[Inventory Item ID]]="","",IFERROR(SUMIFS(tblTransactions[Inventory Effect],tblTransactions[Inventory Item ID],[@[Inventory Item ID]],tblTransactions[Inventory Effect],"&gt;0",tblTransactions[Date],"&gt;"&amp;'Settings'!$B$4,tblTransactions[Date],"&lt;="&amp;'Settings'!$B$3),0))</f>
        <v/>
      </c>
      <c r="T104" s="32">
        <f>IF([@[Inventory Item ID]]="","",IFERROR(-SUMIFS(tblTransactions[Inventory Effect],tblTransactions[Inventory Item ID],[@[Inventory Item ID]],tblTransactions[Inventory Effect],"&lt;0",tblTransactions[Date],"&gt;"&amp;'Settings'!$B$4,tblTransactions[Date],"&lt;="&amp;'Settings'!$B$3),0))</f>
        <v/>
      </c>
      <c r="U104" s="32">
        <f>IF([@[Inventory Item ID]]="","",IFERROR([@[Opening Qty]]+[@[Qty In]]-[@[Qty Out]],0))</f>
        <v/>
      </c>
      <c r="V104" s="32">
        <f>IF([@[Inventory Item ID]]="","",IFERROR([@[On Hand Qty]]-[@[Reserved Qty]],0))</f>
        <v/>
      </c>
      <c r="W104" s="47">
        <f>IF([@[Inventory Item ID]]="","",IFERROR([@[On Hand Qty]]*[@[Unit Cost]],0))</f>
        <v/>
      </c>
      <c r="X104" s="32">
        <f>IF([@[Inventory Item ID]]="","",IFERROR(IF(AND([@Active]="Yes",[@[Available Qty]]&lt;=[@[Reorder Point]],[@[Target Stock]]-[@[Available Qty]]-[@[Qty on Order]]&gt;0),CEILING([@[Target Stock]]-[@[Available Qty]]-[@[Qty on Order]],[@[Order Pack Qty]]),0),0))</f>
        <v/>
      </c>
      <c r="Y104" s="47">
        <f>IF([@[Inventory Item ID]]="","",IFERROR([@[Suggested Order Qty]]*[@[Unit Cost]],0))</f>
        <v/>
      </c>
      <c r="Z104" s="15">
        <f>IF([@[Inventory Item ID]]="","",IFERROR(IF([@Active]="No","Inactive",IF([@[On Hand Qty]]&lt;0,"Negative Stock",IF([@[Available Qty]]&lt;=0,"Out of Stock",IF([@[Available Qty]]&lt;=[@[Reorder Point]],"Below Reorder",IF([@[Available Qty]]&lt;=[@[Reorder Point]]*(1+'Settings'!$B$5),"Reorder Soon","OK"))))),"Check Inputs"))</f>
        <v/>
      </c>
      <c r="AA104" s="32">
        <f>IF([@[Inventory Item ID]]="","",IFERROR(IF(OR([@[On Hand Qty]]&lt;=0,[@[Oldest DOT Week Start]]=""),"",DATEDIF([@[Oldest DOT Week Start]],'Settings'!$B$3,"m")),""))</f>
        <v/>
      </c>
      <c r="AB104" s="15">
        <f>IF([@[Inventory Item ID]]="","",IF([@Active]="No","Inactive",IF([@[On Hand Qty]]&lt;=0,"No Stock",IF([@[Oldest DOT Week Start]]="","Missing DOT Date",IF([@[Age Months]]&gt;='Settings'!$B$6,"Age Review","Current")))))</f>
        <v/>
      </c>
      <c r="AC10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5">
      <c r="A105" s="28" t="n"/>
      <c r="B105" s="28" t="n"/>
      <c r="C105" s="28" t="n"/>
      <c r="D105" s="28" t="n"/>
      <c r="E105" s="28" t="n"/>
      <c r="F105" s="28" t="n"/>
      <c r="G105" s="28" t="n"/>
      <c r="H105" s="28" t="n"/>
      <c r="I105" s="28" t="n"/>
      <c r="J105" s="28" t="n"/>
      <c r="K105" s="49" t="n"/>
      <c r="L105" s="30" t="n"/>
      <c r="M105" s="30" t="n"/>
      <c r="N105" s="30" t="n"/>
      <c r="O105" s="30" t="n"/>
      <c r="P105" s="30" t="n"/>
      <c r="Q105" s="30" t="n"/>
      <c r="R105" s="50" t="n"/>
      <c r="S105" s="32">
        <f>IF([@[Inventory Item ID]]="","",IFERROR(SUMIFS(tblTransactions[Inventory Effect],tblTransactions[Inventory Item ID],[@[Inventory Item ID]],tblTransactions[Inventory Effect],"&gt;0",tblTransactions[Date],"&gt;"&amp;'Settings'!$B$4,tblTransactions[Date],"&lt;="&amp;'Settings'!$B$3),0))</f>
        <v/>
      </c>
      <c r="T105" s="32">
        <f>IF([@[Inventory Item ID]]="","",IFERROR(-SUMIFS(tblTransactions[Inventory Effect],tblTransactions[Inventory Item ID],[@[Inventory Item ID]],tblTransactions[Inventory Effect],"&lt;0",tblTransactions[Date],"&gt;"&amp;'Settings'!$B$4,tblTransactions[Date],"&lt;="&amp;'Settings'!$B$3),0))</f>
        <v/>
      </c>
      <c r="U105" s="32">
        <f>IF([@[Inventory Item ID]]="","",IFERROR([@[Opening Qty]]+[@[Qty In]]-[@[Qty Out]],0))</f>
        <v/>
      </c>
      <c r="V105" s="32">
        <f>IF([@[Inventory Item ID]]="","",IFERROR([@[On Hand Qty]]-[@[Reserved Qty]],0))</f>
        <v/>
      </c>
      <c r="W105" s="47">
        <f>IF([@[Inventory Item ID]]="","",IFERROR([@[On Hand Qty]]*[@[Unit Cost]],0))</f>
        <v/>
      </c>
      <c r="X105" s="32">
        <f>IF([@[Inventory Item ID]]="","",IFERROR(IF(AND([@Active]="Yes",[@[Available Qty]]&lt;=[@[Reorder Point]],[@[Target Stock]]-[@[Available Qty]]-[@[Qty on Order]]&gt;0),CEILING([@[Target Stock]]-[@[Available Qty]]-[@[Qty on Order]],[@[Order Pack Qty]]),0),0))</f>
        <v/>
      </c>
      <c r="Y105" s="47">
        <f>IF([@[Inventory Item ID]]="","",IFERROR([@[Suggested Order Qty]]*[@[Unit Cost]],0))</f>
        <v/>
      </c>
      <c r="Z105" s="15">
        <f>IF([@[Inventory Item ID]]="","",IFERROR(IF([@Active]="No","Inactive",IF([@[On Hand Qty]]&lt;0,"Negative Stock",IF([@[Available Qty]]&lt;=0,"Out of Stock",IF([@[Available Qty]]&lt;=[@[Reorder Point]],"Below Reorder",IF([@[Available Qty]]&lt;=[@[Reorder Point]]*(1+'Settings'!$B$5),"Reorder Soon","OK"))))),"Check Inputs"))</f>
        <v/>
      </c>
      <c r="AA105" s="32">
        <f>IF([@[Inventory Item ID]]="","",IFERROR(IF(OR([@[On Hand Qty]]&lt;=0,[@[Oldest DOT Week Start]]=""),"",DATEDIF([@[Oldest DOT Week Start]],'Settings'!$B$3,"m")),""))</f>
        <v/>
      </c>
      <c r="AB105" s="15">
        <f>IF([@[Inventory Item ID]]="","",IF([@Active]="No","Inactive",IF([@[On Hand Qty]]&lt;=0,"No Stock",IF([@[Oldest DOT Week Start]]="","Missing DOT Date",IF([@[Age Months]]&gt;='Settings'!$B$6,"Age Review","Current")))))</f>
        <v/>
      </c>
      <c r="AC10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6">
      <c r="A106" s="28" t="n"/>
      <c r="B106" s="28" t="n"/>
      <c r="C106" s="28" t="n"/>
      <c r="D106" s="28" t="n"/>
      <c r="E106" s="28" t="n"/>
      <c r="F106" s="28" t="n"/>
      <c r="G106" s="28" t="n"/>
      <c r="H106" s="28" t="n"/>
      <c r="I106" s="28" t="n"/>
      <c r="J106" s="28" t="n"/>
      <c r="K106" s="49" t="n"/>
      <c r="L106" s="30" t="n"/>
      <c r="M106" s="30" t="n"/>
      <c r="N106" s="30" t="n"/>
      <c r="O106" s="30" t="n"/>
      <c r="P106" s="30" t="n"/>
      <c r="Q106" s="30" t="n"/>
      <c r="R106" s="50" t="n"/>
      <c r="S106" s="32">
        <f>IF([@[Inventory Item ID]]="","",IFERROR(SUMIFS(tblTransactions[Inventory Effect],tblTransactions[Inventory Item ID],[@[Inventory Item ID]],tblTransactions[Inventory Effect],"&gt;0",tblTransactions[Date],"&gt;"&amp;'Settings'!$B$4,tblTransactions[Date],"&lt;="&amp;'Settings'!$B$3),0))</f>
        <v/>
      </c>
      <c r="T106" s="32">
        <f>IF([@[Inventory Item ID]]="","",IFERROR(-SUMIFS(tblTransactions[Inventory Effect],tblTransactions[Inventory Item ID],[@[Inventory Item ID]],tblTransactions[Inventory Effect],"&lt;0",tblTransactions[Date],"&gt;"&amp;'Settings'!$B$4,tblTransactions[Date],"&lt;="&amp;'Settings'!$B$3),0))</f>
        <v/>
      </c>
      <c r="U106" s="32">
        <f>IF([@[Inventory Item ID]]="","",IFERROR([@[Opening Qty]]+[@[Qty In]]-[@[Qty Out]],0))</f>
        <v/>
      </c>
      <c r="V106" s="32">
        <f>IF([@[Inventory Item ID]]="","",IFERROR([@[On Hand Qty]]-[@[Reserved Qty]],0))</f>
        <v/>
      </c>
      <c r="W106" s="47">
        <f>IF([@[Inventory Item ID]]="","",IFERROR([@[On Hand Qty]]*[@[Unit Cost]],0))</f>
        <v/>
      </c>
      <c r="X106" s="32">
        <f>IF([@[Inventory Item ID]]="","",IFERROR(IF(AND([@Active]="Yes",[@[Available Qty]]&lt;=[@[Reorder Point]],[@[Target Stock]]-[@[Available Qty]]-[@[Qty on Order]]&gt;0),CEILING([@[Target Stock]]-[@[Available Qty]]-[@[Qty on Order]],[@[Order Pack Qty]]),0),0))</f>
        <v/>
      </c>
      <c r="Y106" s="47">
        <f>IF([@[Inventory Item ID]]="","",IFERROR([@[Suggested Order Qty]]*[@[Unit Cost]],0))</f>
        <v/>
      </c>
      <c r="Z106" s="15">
        <f>IF([@[Inventory Item ID]]="","",IFERROR(IF([@Active]="No","Inactive",IF([@[On Hand Qty]]&lt;0,"Negative Stock",IF([@[Available Qty]]&lt;=0,"Out of Stock",IF([@[Available Qty]]&lt;=[@[Reorder Point]],"Below Reorder",IF([@[Available Qty]]&lt;=[@[Reorder Point]]*(1+'Settings'!$B$5),"Reorder Soon","OK"))))),"Check Inputs"))</f>
        <v/>
      </c>
      <c r="AA106" s="32">
        <f>IF([@[Inventory Item ID]]="","",IFERROR(IF(OR([@[On Hand Qty]]&lt;=0,[@[Oldest DOT Week Start]]=""),"",DATEDIF([@[Oldest DOT Week Start]],'Settings'!$B$3,"m")),""))</f>
        <v/>
      </c>
      <c r="AB106" s="15">
        <f>IF([@[Inventory Item ID]]="","",IF([@Active]="No","Inactive",IF([@[On Hand Qty]]&lt;=0,"No Stock",IF([@[Oldest DOT Week Start]]="","Missing DOT Date",IF([@[Age Months]]&gt;='Settings'!$B$6,"Age Review","Current")))))</f>
        <v/>
      </c>
      <c r="AC10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7">
      <c r="A107" s="28" t="n"/>
      <c r="B107" s="28" t="n"/>
      <c r="C107" s="28" t="n"/>
      <c r="D107" s="28" t="n"/>
      <c r="E107" s="28" t="n"/>
      <c r="F107" s="28" t="n"/>
      <c r="G107" s="28" t="n"/>
      <c r="H107" s="28" t="n"/>
      <c r="I107" s="28" t="n"/>
      <c r="J107" s="28" t="n"/>
      <c r="K107" s="49" t="n"/>
      <c r="L107" s="30" t="n"/>
      <c r="M107" s="30" t="n"/>
      <c r="N107" s="30" t="n"/>
      <c r="O107" s="30" t="n"/>
      <c r="P107" s="30" t="n"/>
      <c r="Q107" s="30" t="n"/>
      <c r="R107" s="50" t="n"/>
      <c r="S107" s="32">
        <f>IF([@[Inventory Item ID]]="","",IFERROR(SUMIFS(tblTransactions[Inventory Effect],tblTransactions[Inventory Item ID],[@[Inventory Item ID]],tblTransactions[Inventory Effect],"&gt;0",tblTransactions[Date],"&gt;"&amp;'Settings'!$B$4,tblTransactions[Date],"&lt;="&amp;'Settings'!$B$3),0))</f>
        <v/>
      </c>
      <c r="T107" s="32">
        <f>IF([@[Inventory Item ID]]="","",IFERROR(-SUMIFS(tblTransactions[Inventory Effect],tblTransactions[Inventory Item ID],[@[Inventory Item ID]],tblTransactions[Inventory Effect],"&lt;0",tblTransactions[Date],"&gt;"&amp;'Settings'!$B$4,tblTransactions[Date],"&lt;="&amp;'Settings'!$B$3),0))</f>
        <v/>
      </c>
      <c r="U107" s="32">
        <f>IF([@[Inventory Item ID]]="","",IFERROR([@[Opening Qty]]+[@[Qty In]]-[@[Qty Out]],0))</f>
        <v/>
      </c>
      <c r="V107" s="32">
        <f>IF([@[Inventory Item ID]]="","",IFERROR([@[On Hand Qty]]-[@[Reserved Qty]],0))</f>
        <v/>
      </c>
      <c r="W107" s="47">
        <f>IF([@[Inventory Item ID]]="","",IFERROR([@[On Hand Qty]]*[@[Unit Cost]],0))</f>
        <v/>
      </c>
      <c r="X107" s="32">
        <f>IF([@[Inventory Item ID]]="","",IFERROR(IF(AND([@Active]="Yes",[@[Available Qty]]&lt;=[@[Reorder Point]],[@[Target Stock]]-[@[Available Qty]]-[@[Qty on Order]]&gt;0),CEILING([@[Target Stock]]-[@[Available Qty]]-[@[Qty on Order]],[@[Order Pack Qty]]),0),0))</f>
        <v/>
      </c>
      <c r="Y107" s="47">
        <f>IF([@[Inventory Item ID]]="","",IFERROR([@[Suggested Order Qty]]*[@[Unit Cost]],0))</f>
        <v/>
      </c>
      <c r="Z107" s="15">
        <f>IF([@[Inventory Item ID]]="","",IFERROR(IF([@Active]="No","Inactive",IF([@[On Hand Qty]]&lt;0,"Negative Stock",IF([@[Available Qty]]&lt;=0,"Out of Stock",IF([@[Available Qty]]&lt;=[@[Reorder Point]],"Below Reorder",IF([@[Available Qty]]&lt;=[@[Reorder Point]]*(1+'Settings'!$B$5),"Reorder Soon","OK"))))),"Check Inputs"))</f>
        <v/>
      </c>
      <c r="AA107" s="32">
        <f>IF([@[Inventory Item ID]]="","",IFERROR(IF(OR([@[On Hand Qty]]&lt;=0,[@[Oldest DOT Week Start]]=""),"",DATEDIF([@[Oldest DOT Week Start]],'Settings'!$B$3,"m")),""))</f>
        <v/>
      </c>
      <c r="AB107" s="15">
        <f>IF([@[Inventory Item ID]]="","",IF([@Active]="No","Inactive",IF([@[On Hand Qty]]&lt;=0,"No Stock",IF([@[Oldest DOT Week Start]]="","Missing DOT Date",IF([@[Age Months]]&gt;='Settings'!$B$6,"Age Review","Current")))))</f>
        <v/>
      </c>
      <c r="AC10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8">
      <c r="A108" s="28" t="n"/>
      <c r="B108" s="28" t="n"/>
      <c r="C108" s="28" t="n"/>
      <c r="D108" s="28" t="n"/>
      <c r="E108" s="28" t="n"/>
      <c r="F108" s="28" t="n"/>
      <c r="G108" s="28" t="n"/>
      <c r="H108" s="28" t="n"/>
      <c r="I108" s="28" t="n"/>
      <c r="J108" s="28" t="n"/>
      <c r="K108" s="49" t="n"/>
      <c r="L108" s="30" t="n"/>
      <c r="M108" s="30" t="n"/>
      <c r="N108" s="30" t="n"/>
      <c r="O108" s="30" t="n"/>
      <c r="P108" s="30" t="n"/>
      <c r="Q108" s="30" t="n"/>
      <c r="R108" s="50" t="n"/>
      <c r="S108" s="32">
        <f>IF([@[Inventory Item ID]]="","",IFERROR(SUMIFS(tblTransactions[Inventory Effect],tblTransactions[Inventory Item ID],[@[Inventory Item ID]],tblTransactions[Inventory Effect],"&gt;0",tblTransactions[Date],"&gt;"&amp;'Settings'!$B$4,tblTransactions[Date],"&lt;="&amp;'Settings'!$B$3),0))</f>
        <v/>
      </c>
      <c r="T108" s="32">
        <f>IF([@[Inventory Item ID]]="","",IFERROR(-SUMIFS(tblTransactions[Inventory Effect],tblTransactions[Inventory Item ID],[@[Inventory Item ID]],tblTransactions[Inventory Effect],"&lt;0",tblTransactions[Date],"&gt;"&amp;'Settings'!$B$4,tblTransactions[Date],"&lt;="&amp;'Settings'!$B$3),0))</f>
        <v/>
      </c>
      <c r="U108" s="32">
        <f>IF([@[Inventory Item ID]]="","",IFERROR([@[Opening Qty]]+[@[Qty In]]-[@[Qty Out]],0))</f>
        <v/>
      </c>
      <c r="V108" s="32">
        <f>IF([@[Inventory Item ID]]="","",IFERROR([@[On Hand Qty]]-[@[Reserved Qty]],0))</f>
        <v/>
      </c>
      <c r="W108" s="47">
        <f>IF([@[Inventory Item ID]]="","",IFERROR([@[On Hand Qty]]*[@[Unit Cost]],0))</f>
        <v/>
      </c>
      <c r="X108" s="32">
        <f>IF([@[Inventory Item ID]]="","",IFERROR(IF(AND([@Active]="Yes",[@[Available Qty]]&lt;=[@[Reorder Point]],[@[Target Stock]]-[@[Available Qty]]-[@[Qty on Order]]&gt;0),CEILING([@[Target Stock]]-[@[Available Qty]]-[@[Qty on Order]],[@[Order Pack Qty]]),0),0))</f>
        <v/>
      </c>
      <c r="Y108" s="47">
        <f>IF([@[Inventory Item ID]]="","",IFERROR([@[Suggested Order Qty]]*[@[Unit Cost]],0))</f>
        <v/>
      </c>
      <c r="Z108" s="15">
        <f>IF([@[Inventory Item ID]]="","",IFERROR(IF([@Active]="No","Inactive",IF([@[On Hand Qty]]&lt;0,"Negative Stock",IF([@[Available Qty]]&lt;=0,"Out of Stock",IF([@[Available Qty]]&lt;=[@[Reorder Point]],"Below Reorder",IF([@[Available Qty]]&lt;=[@[Reorder Point]]*(1+'Settings'!$B$5),"Reorder Soon","OK"))))),"Check Inputs"))</f>
        <v/>
      </c>
      <c r="AA108" s="32">
        <f>IF([@[Inventory Item ID]]="","",IFERROR(IF(OR([@[On Hand Qty]]&lt;=0,[@[Oldest DOT Week Start]]=""),"",DATEDIF([@[Oldest DOT Week Start]],'Settings'!$B$3,"m")),""))</f>
        <v/>
      </c>
      <c r="AB108" s="15">
        <f>IF([@[Inventory Item ID]]="","",IF([@Active]="No","Inactive",IF([@[On Hand Qty]]&lt;=0,"No Stock",IF([@[Oldest DOT Week Start]]="","Missing DOT Date",IF([@[Age Months]]&gt;='Settings'!$B$6,"Age Review","Current")))))</f>
        <v/>
      </c>
      <c r="AC10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09">
      <c r="A109" s="28" t="n"/>
      <c r="B109" s="28" t="n"/>
      <c r="C109" s="28" t="n"/>
      <c r="D109" s="28" t="n"/>
      <c r="E109" s="28" t="n"/>
      <c r="F109" s="28" t="n"/>
      <c r="G109" s="28" t="n"/>
      <c r="H109" s="28" t="n"/>
      <c r="I109" s="28" t="n"/>
      <c r="J109" s="28" t="n"/>
      <c r="K109" s="49" t="n"/>
      <c r="L109" s="30" t="n"/>
      <c r="M109" s="30" t="n"/>
      <c r="N109" s="30" t="n"/>
      <c r="O109" s="30" t="n"/>
      <c r="P109" s="30" t="n"/>
      <c r="Q109" s="30" t="n"/>
      <c r="R109" s="50" t="n"/>
      <c r="S109" s="32">
        <f>IF([@[Inventory Item ID]]="","",IFERROR(SUMIFS(tblTransactions[Inventory Effect],tblTransactions[Inventory Item ID],[@[Inventory Item ID]],tblTransactions[Inventory Effect],"&gt;0",tblTransactions[Date],"&gt;"&amp;'Settings'!$B$4,tblTransactions[Date],"&lt;="&amp;'Settings'!$B$3),0))</f>
        <v/>
      </c>
      <c r="T109" s="32">
        <f>IF([@[Inventory Item ID]]="","",IFERROR(-SUMIFS(tblTransactions[Inventory Effect],tblTransactions[Inventory Item ID],[@[Inventory Item ID]],tblTransactions[Inventory Effect],"&lt;0",tblTransactions[Date],"&gt;"&amp;'Settings'!$B$4,tblTransactions[Date],"&lt;="&amp;'Settings'!$B$3),0))</f>
        <v/>
      </c>
      <c r="U109" s="32">
        <f>IF([@[Inventory Item ID]]="","",IFERROR([@[Opening Qty]]+[@[Qty In]]-[@[Qty Out]],0))</f>
        <v/>
      </c>
      <c r="V109" s="32">
        <f>IF([@[Inventory Item ID]]="","",IFERROR([@[On Hand Qty]]-[@[Reserved Qty]],0))</f>
        <v/>
      </c>
      <c r="W109" s="47">
        <f>IF([@[Inventory Item ID]]="","",IFERROR([@[On Hand Qty]]*[@[Unit Cost]],0))</f>
        <v/>
      </c>
      <c r="X109" s="32">
        <f>IF([@[Inventory Item ID]]="","",IFERROR(IF(AND([@Active]="Yes",[@[Available Qty]]&lt;=[@[Reorder Point]],[@[Target Stock]]-[@[Available Qty]]-[@[Qty on Order]]&gt;0),CEILING([@[Target Stock]]-[@[Available Qty]]-[@[Qty on Order]],[@[Order Pack Qty]]),0),0))</f>
        <v/>
      </c>
      <c r="Y109" s="47">
        <f>IF([@[Inventory Item ID]]="","",IFERROR([@[Suggested Order Qty]]*[@[Unit Cost]],0))</f>
        <v/>
      </c>
      <c r="Z109" s="15">
        <f>IF([@[Inventory Item ID]]="","",IFERROR(IF([@Active]="No","Inactive",IF([@[On Hand Qty]]&lt;0,"Negative Stock",IF([@[Available Qty]]&lt;=0,"Out of Stock",IF([@[Available Qty]]&lt;=[@[Reorder Point]],"Below Reorder",IF([@[Available Qty]]&lt;=[@[Reorder Point]]*(1+'Settings'!$B$5),"Reorder Soon","OK"))))),"Check Inputs"))</f>
        <v/>
      </c>
      <c r="AA109" s="32">
        <f>IF([@[Inventory Item ID]]="","",IFERROR(IF(OR([@[On Hand Qty]]&lt;=0,[@[Oldest DOT Week Start]]=""),"",DATEDIF([@[Oldest DOT Week Start]],'Settings'!$B$3,"m")),""))</f>
        <v/>
      </c>
      <c r="AB109" s="15">
        <f>IF([@[Inventory Item ID]]="","",IF([@Active]="No","Inactive",IF([@[On Hand Qty]]&lt;=0,"No Stock",IF([@[Oldest DOT Week Start]]="","Missing DOT Date",IF([@[Age Months]]&gt;='Settings'!$B$6,"Age Review","Current")))))</f>
        <v/>
      </c>
      <c r="AC10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0">
      <c r="A110" s="28" t="n"/>
      <c r="B110" s="28" t="n"/>
      <c r="C110" s="28" t="n"/>
      <c r="D110" s="28" t="n"/>
      <c r="E110" s="28" t="n"/>
      <c r="F110" s="28" t="n"/>
      <c r="G110" s="28" t="n"/>
      <c r="H110" s="28" t="n"/>
      <c r="I110" s="28" t="n"/>
      <c r="J110" s="28" t="n"/>
      <c r="K110" s="49" t="n"/>
      <c r="L110" s="30" t="n"/>
      <c r="M110" s="30" t="n"/>
      <c r="N110" s="30" t="n"/>
      <c r="O110" s="30" t="n"/>
      <c r="P110" s="30" t="n"/>
      <c r="Q110" s="30" t="n"/>
      <c r="R110" s="50" t="n"/>
      <c r="S110" s="32">
        <f>IF([@[Inventory Item ID]]="","",IFERROR(SUMIFS(tblTransactions[Inventory Effect],tblTransactions[Inventory Item ID],[@[Inventory Item ID]],tblTransactions[Inventory Effect],"&gt;0",tblTransactions[Date],"&gt;"&amp;'Settings'!$B$4,tblTransactions[Date],"&lt;="&amp;'Settings'!$B$3),0))</f>
        <v/>
      </c>
      <c r="T110" s="32">
        <f>IF([@[Inventory Item ID]]="","",IFERROR(-SUMIFS(tblTransactions[Inventory Effect],tblTransactions[Inventory Item ID],[@[Inventory Item ID]],tblTransactions[Inventory Effect],"&lt;0",tblTransactions[Date],"&gt;"&amp;'Settings'!$B$4,tblTransactions[Date],"&lt;="&amp;'Settings'!$B$3),0))</f>
        <v/>
      </c>
      <c r="U110" s="32">
        <f>IF([@[Inventory Item ID]]="","",IFERROR([@[Opening Qty]]+[@[Qty In]]-[@[Qty Out]],0))</f>
        <v/>
      </c>
      <c r="V110" s="32">
        <f>IF([@[Inventory Item ID]]="","",IFERROR([@[On Hand Qty]]-[@[Reserved Qty]],0))</f>
        <v/>
      </c>
      <c r="W110" s="47">
        <f>IF([@[Inventory Item ID]]="","",IFERROR([@[On Hand Qty]]*[@[Unit Cost]],0))</f>
        <v/>
      </c>
      <c r="X110" s="32">
        <f>IF([@[Inventory Item ID]]="","",IFERROR(IF(AND([@Active]="Yes",[@[Available Qty]]&lt;=[@[Reorder Point]],[@[Target Stock]]-[@[Available Qty]]-[@[Qty on Order]]&gt;0),CEILING([@[Target Stock]]-[@[Available Qty]]-[@[Qty on Order]],[@[Order Pack Qty]]),0),0))</f>
        <v/>
      </c>
      <c r="Y110" s="47">
        <f>IF([@[Inventory Item ID]]="","",IFERROR([@[Suggested Order Qty]]*[@[Unit Cost]],0))</f>
        <v/>
      </c>
      <c r="Z110" s="15">
        <f>IF([@[Inventory Item ID]]="","",IFERROR(IF([@Active]="No","Inactive",IF([@[On Hand Qty]]&lt;0,"Negative Stock",IF([@[Available Qty]]&lt;=0,"Out of Stock",IF([@[Available Qty]]&lt;=[@[Reorder Point]],"Below Reorder",IF([@[Available Qty]]&lt;=[@[Reorder Point]]*(1+'Settings'!$B$5),"Reorder Soon","OK"))))),"Check Inputs"))</f>
        <v/>
      </c>
      <c r="AA110" s="32">
        <f>IF([@[Inventory Item ID]]="","",IFERROR(IF(OR([@[On Hand Qty]]&lt;=0,[@[Oldest DOT Week Start]]=""),"",DATEDIF([@[Oldest DOT Week Start]],'Settings'!$B$3,"m")),""))</f>
        <v/>
      </c>
      <c r="AB110" s="15">
        <f>IF([@[Inventory Item ID]]="","",IF([@Active]="No","Inactive",IF([@[On Hand Qty]]&lt;=0,"No Stock",IF([@[Oldest DOT Week Start]]="","Missing DOT Date",IF([@[Age Months]]&gt;='Settings'!$B$6,"Age Review","Current")))))</f>
        <v/>
      </c>
      <c r="AC11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1">
      <c r="A111" s="28" t="n"/>
      <c r="B111" s="28" t="n"/>
      <c r="C111" s="28" t="n"/>
      <c r="D111" s="28" t="n"/>
      <c r="E111" s="28" t="n"/>
      <c r="F111" s="28" t="n"/>
      <c r="G111" s="28" t="n"/>
      <c r="H111" s="28" t="n"/>
      <c r="I111" s="28" t="n"/>
      <c r="J111" s="28" t="n"/>
      <c r="K111" s="49" t="n"/>
      <c r="L111" s="30" t="n"/>
      <c r="M111" s="30" t="n"/>
      <c r="N111" s="30" t="n"/>
      <c r="O111" s="30" t="n"/>
      <c r="P111" s="30" t="n"/>
      <c r="Q111" s="30" t="n"/>
      <c r="R111" s="50" t="n"/>
      <c r="S111" s="32">
        <f>IF([@[Inventory Item ID]]="","",IFERROR(SUMIFS(tblTransactions[Inventory Effect],tblTransactions[Inventory Item ID],[@[Inventory Item ID]],tblTransactions[Inventory Effect],"&gt;0",tblTransactions[Date],"&gt;"&amp;'Settings'!$B$4,tblTransactions[Date],"&lt;="&amp;'Settings'!$B$3),0))</f>
        <v/>
      </c>
      <c r="T111" s="32">
        <f>IF([@[Inventory Item ID]]="","",IFERROR(-SUMIFS(tblTransactions[Inventory Effect],tblTransactions[Inventory Item ID],[@[Inventory Item ID]],tblTransactions[Inventory Effect],"&lt;0",tblTransactions[Date],"&gt;"&amp;'Settings'!$B$4,tblTransactions[Date],"&lt;="&amp;'Settings'!$B$3),0))</f>
        <v/>
      </c>
      <c r="U111" s="32">
        <f>IF([@[Inventory Item ID]]="","",IFERROR([@[Opening Qty]]+[@[Qty In]]-[@[Qty Out]],0))</f>
        <v/>
      </c>
      <c r="V111" s="32">
        <f>IF([@[Inventory Item ID]]="","",IFERROR([@[On Hand Qty]]-[@[Reserved Qty]],0))</f>
        <v/>
      </c>
      <c r="W111" s="47">
        <f>IF([@[Inventory Item ID]]="","",IFERROR([@[On Hand Qty]]*[@[Unit Cost]],0))</f>
        <v/>
      </c>
      <c r="X111" s="32">
        <f>IF([@[Inventory Item ID]]="","",IFERROR(IF(AND([@Active]="Yes",[@[Available Qty]]&lt;=[@[Reorder Point]],[@[Target Stock]]-[@[Available Qty]]-[@[Qty on Order]]&gt;0),CEILING([@[Target Stock]]-[@[Available Qty]]-[@[Qty on Order]],[@[Order Pack Qty]]),0),0))</f>
        <v/>
      </c>
      <c r="Y111" s="47">
        <f>IF([@[Inventory Item ID]]="","",IFERROR([@[Suggested Order Qty]]*[@[Unit Cost]],0))</f>
        <v/>
      </c>
      <c r="Z111" s="15">
        <f>IF([@[Inventory Item ID]]="","",IFERROR(IF([@Active]="No","Inactive",IF([@[On Hand Qty]]&lt;0,"Negative Stock",IF([@[Available Qty]]&lt;=0,"Out of Stock",IF([@[Available Qty]]&lt;=[@[Reorder Point]],"Below Reorder",IF([@[Available Qty]]&lt;=[@[Reorder Point]]*(1+'Settings'!$B$5),"Reorder Soon","OK"))))),"Check Inputs"))</f>
        <v/>
      </c>
      <c r="AA111" s="32">
        <f>IF([@[Inventory Item ID]]="","",IFERROR(IF(OR([@[On Hand Qty]]&lt;=0,[@[Oldest DOT Week Start]]=""),"",DATEDIF([@[Oldest DOT Week Start]],'Settings'!$B$3,"m")),""))</f>
        <v/>
      </c>
      <c r="AB111" s="15">
        <f>IF([@[Inventory Item ID]]="","",IF([@Active]="No","Inactive",IF([@[On Hand Qty]]&lt;=0,"No Stock",IF([@[Oldest DOT Week Start]]="","Missing DOT Date",IF([@[Age Months]]&gt;='Settings'!$B$6,"Age Review","Current")))))</f>
        <v/>
      </c>
      <c r="AC11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2">
      <c r="A112" s="28" t="n"/>
      <c r="B112" s="28" t="n"/>
      <c r="C112" s="28" t="n"/>
      <c r="D112" s="28" t="n"/>
      <c r="E112" s="28" t="n"/>
      <c r="F112" s="28" t="n"/>
      <c r="G112" s="28" t="n"/>
      <c r="H112" s="28" t="n"/>
      <c r="I112" s="28" t="n"/>
      <c r="J112" s="28" t="n"/>
      <c r="K112" s="49" t="n"/>
      <c r="L112" s="30" t="n"/>
      <c r="M112" s="30" t="n"/>
      <c r="N112" s="30" t="n"/>
      <c r="O112" s="30" t="n"/>
      <c r="P112" s="30" t="n"/>
      <c r="Q112" s="30" t="n"/>
      <c r="R112" s="50" t="n"/>
      <c r="S112" s="32">
        <f>IF([@[Inventory Item ID]]="","",IFERROR(SUMIFS(tblTransactions[Inventory Effect],tblTransactions[Inventory Item ID],[@[Inventory Item ID]],tblTransactions[Inventory Effect],"&gt;0",tblTransactions[Date],"&gt;"&amp;'Settings'!$B$4,tblTransactions[Date],"&lt;="&amp;'Settings'!$B$3),0))</f>
        <v/>
      </c>
      <c r="T112" s="32">
        <f>IF([@[Inventory Item ID]]="","",IFERROR(-SUMIFS(tblTransactions[Inventory Effect],tblTransactions[Inventory Item ID],[@[Inventory Item ID]],tblTransactions[Inventory Effect],"&lt;0",tblTransactions[Date],"&gt;"&amp;'Settings'!$B$4,tblTransactions[Date],"&lt;="&amp;'Settings'!$B$3),0))</f>
        <v/>
      </c>
      <c r="U112" s="32">
        <f>IF([@[Inventory Item ID]]="","",IFERROR([@[Opening Qty]]+[@[Qty In]]-[@[Qty Out]],0))</f>
        <v/>
      </c>
      <c r="V112" s="32">
        <f>IF([@[Inventory Item ID]]="","",IFERROR([@[On Hand Qty]]-[@[Reserved Qty]],0))</f>
        <v/>
      </c>
      <c r="W112" s="47">
        <f>IF([@[Inventory Item ID]]="","",IFERROR([@[On Hand Qty]]*[@[Unit Cost]],0))</f>
        <v/>
      </c>
      <c r="X112" s="32">
        <f>IF([@[Inventory Item ID]]="","",IFERROR(IF(AND([@Active]="Yes",[@[Available Qty]]&lt;=[@[Reorder Point]],[@[Target Stock]]-[@[Available Qty]]-[@[Qty on Order]]&gt;0),CEILING([@[Target Stock]]-[@[Available Qty]]-[@[Qty on Order]],[@[Order Pack Qty]]),0),0))</f>
        <v/>
      </c>
      <c r="Y112" s="47">
        <f>IF([@[Inventory Item ID]]="","",IFERROR([@[Suggested Order Qty]]*[@[Unit Cost]],0))</f>
        <v/>
      </c>
      <c r="Z112" s="15">
        <f>IF([@[Inventory Item ID]]="","",IFERROR(IF([@Active]="No","Inactive",IF([@[On Hand Qty]]&lt;0,"Negative Stock",IF([@[Available Qty]]&lt;=0,"Out of Stock",IF([@[Available Qty]]&lt;=[@[Reorder Point]],"Below Reorder",IF([@[Available Qty]]&lt;=[@[Reorder Point]]*(1+'Settings'!$B$5),"Reorder Soon","OK"))))),"Check Inputs"))</f>
        <v/>
      </c>
      <c r="AA112" s="32">
        <f>IF([@[Inventory Item ID]]="","",IFERROR(IF(OR([@[On Hand Qty]]&lt;=0,[@[Oldest DOT Week Start]]=""),"",DATEDIF([@[Oldest DOT Week Start]],'Settings'!$B$3,"m")),""))</f>
        <v/>
      </c>
      <c r="AB112" s="15">
        <f>IF([@[Inventory Item ID]]="","",IF([@Active]="No","Inactive",IF([@[On Hand Qty]]&lt;=0,"No Stock",IF([@[Oldest DOT Week Start]]="","Missing DOT Date",IF([@[Age Months]]&gt;='Settings'!$B$6,"Age Review","Current")))))</f>
        <v/>
      </c>
      <c r="AC11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3">
      <c r="A113" s="28" t="n"/>
      <c r="B113" s="28" t="n"/>
      <c r="C113" s="28" t="n"/>
      <c r="D113" s="28" t="n"/>
      <c r="E113" s="28" t="n"/>
      <c r="F113" s="28" t="n"/>
      <c r="G113" s="28" t="n"/>
      <c r="H113" s="28" t="n"/>
      <c r="I113" s="28" t="n"/>
      <c r="J113" s="28" t="n"/>
      <c r="K113" s="49" t="n"/>
      <c r="L113" s="30" t="n"/>
      <c r="M113" s="30" t="n"/>
      <c r="N113" s="30" t="n"/>
      <c r="O113" s="30" t="n"/>
      <c r="P113" s="30" t="n"/>
      <c r="Q113" s="30" t="n"/>
      <c r="R113" s="50" t="n"/>
      <c r="S113" s="32">
        <f>IF([@[Inventory Item ID]]="","",IFERROR(SUMIFS(tblTransactions[Inventory Effect],tblTransactions[Inventory Item ID],[@[Inventory Item ID]],tblTransactions[Inventory Effect],"&gt;0",tblTransactions[Date],"&gt;"&amp;'Settings'!$B$4,tblTransactions[Date],"&lt;="&amp;'Settings'!$B$3),0))</f>
        <v/>
      </c>
      <c r="T113" s="32">
        <f>IF([@[Inventory Item ID]]="","",IFERROR(-SUMIFS(tblTransactions[Inventory Effect],tblTransactions[Inventory Item ID],[@[Inventory Item ID]],tblTransactions[Inventory Effect],"&lt;0",tblTransactions[Date],"&gt;"&amp;'Settings'!$B$4,tblTransactions[Date],"&lt;="&amp;'Settings'!$B$3),0))</f>
        <v/>
      </c>
      <c r="U113" s="32">
        <f>IF([@[Inventory Item ID]]="","",IFERROR([@[Opening Qty]]+[@[Qty In]]-[@[Qty Out]],0))</f>
        <v/>
      </c>
      <c r="V113" s="32">
        <f>IF([@[Inventory Item ID]]="","",IFERROR([@[On Hand Qty]]-[@[Reserved Qty]],0))</f>
        <v/>
      </c>
      <c r="W113" s="47">
        <f>IF([@[Inventory Item ID]]="","",IFERROR([@[On Hand Qty]]*[@[Unit Cost]],0))</f>
        <v/>
      </c>
      <c r="X113" s="32">
        <f>IF([@[Inventory Item ID]]="","",IFERROR(IF(AND([@Active]="Yes",[@[Available Qty]]&lt;=[@[Reorder Point]],[@[Target Stock]]-[@[Available Qty]]-[@[Qty on Order]]&gt;0),CEILING([@[Target Stock]]-[@[Available Qty]]-[@[Qty on Order]],[@[Order Pack Qty]]),0),0))</f>
        <v/>
      </c>
      <c r="Y113" s="47">
        <f>IF([@[Inventory Item ID]]="","",IFERROR([@[Suggested Order Qty]]*[@[Unit Cost]],0))</f>
        <v/>
      </c>
      <c r="Z113" s="15">
        <f>IF([@[Inventory Item ID]]="","",IFERROR(IF([@Active]="No","Inactive",IF([@[On Hand Qty]]&lt;0,"Negative Stock",IF([@[Available Qty]]&lt;=0,"Out of Stock",IF([@[Available Qty]]&lt;=[@[Reorder Point]],"Below Reorder",IF([@[Available Qty]]&lt;=[@[Reorder Point]]*(1+'Settings'!$B$5),"Reorder Soon","OK"))))),"Check Inputs"))</f>
        <v/>
      </c>
      <c r="AA113" s="32">
        <f>IF([@[Inventory Item ID]]="","",IFERROR(IF(OR([@[On Hand Qty]]&lt;=0,[@[Oldest DOT Week Start]]=""),"",DATEDIF([@[Oldest DOT Week Start]],'Settings'!$B$3,"m")),""))</f>
        <v/>
      </c>
      <c r="AB113" s="15">
        <f>IF([@[Inventory Item ID]]="","",IF([@Active]="No","Inactive",IF([@[On Hand Qty]]&lt;=0,"No Stock",IF([@[Oldest DOT Week Start]]="","Missing DOT Date",IF([@[Age Months]]&gt;='Settings'!$B$6,"Age Review","Current")))))</f>
        <v/>
      </c>
      <c r="AC11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4">
      <c r="A114" s="28" t="n"/>
      <c r="B114" s="28" t="n"/>
      <c r="C114" s="28" t="n"/>
      <c r="D114" s="28" t="n"/>
      <c r="E114" s="28" t="n"/>
      <c r="F114" s="28" t="n"/>
      <c r="G114" s="28" t="n"/>
      <c r="H114" s="28" t="n"/>
      <c r="I114" s="28" t="n"/>
      <c r="J114" s="28" t="n"/>
      <c r="K114" s="49" t="n"/>
      <c r="L114" s="30" t="n"/>
      <c r="M114" s="30" t="n"/>
      <c r="N114" s="30" t="n"/>
      <c r="O114" s="30" t="n"/>
      <c r="P114" s="30" t="n"/>
      <c r="Q114" s="30" t="n"/>
      <c r="R114" s="50" t="n"/>
      <c r="S114" s="32">
        <f>IF([@[Inventory Item ID]]="","",IFERROR(SUMIFS(tblTransactions[Inventory Effect],tblTransactions[Inventory Item ID],[@[Inventory Item ID]],tblTransactions[Inventory Effect],"&gt;0",tblTransactions[Date],"&gt;"&amp;'Settings'!$B$4,tblTransactions[Date],"&lt;="&amp;'Settings'!$B$3),0))</f>
        <v/>
      </c>
      <c r="T114" s="32">
        <f>IF([@[Inventory Item ID]]="","",IFERROR(-SUMIFS(tblTransactions[Inventory Effect],tblTransactions[Inventory Item ID],[@[Inventory Item ID]],tblTransactions[Inventory Effect],"&lt;0",tblTransactions[Date],"&gt;"&amp;'Settings'!$B$4,tblTransactions[Date],"&lt;="&amp;'Settings'!$B$3),0))</f>
        <v/>
      </c>
      <c r="U114" s="32">
        <f>IF([@[Inventory Item ID]]="","",IFERROR([@[Opening Qty]]+[@[Qty In]]-[@[Qty Out]],0))</f>
        <v/>
      </c>
      <c r="V114" s="32">
        <f>IF([@[Inventory Item ID]]="","",IFERROR([@[On Hand Qty]]-[@[Reserved Qty]],0))</f>
        <v/>
      </c>
      <c r="W114" s="47">
        <f>IF([@[Inventory Item ID]]="","",IFERROR([@[On Hand Qty]]*[@[Unit Cost]],0))</f>
        <v/>
      </c>
      <c r="X114" s="32">
        <f>IF([@[Inventory Item ID]]="","",IFERROR(IF(AND([@Active]="Yes",[@[Available Qty]]&lt;=[@[Reorder Point]],[@[Target Stock]]-[@[Available Qty]]-[@[Qty on Order]]&gt;0),CEILING([@[Target Stock]]-[@[Available Qty]]-[@[Qty on Order]],[@[Order Pack Qty]]),0),0))</f>
        <v/>
      </c>
      <c r="Y114" s="47">
        <f>IF([@[Inventory Item ID]]="","",IFERROR([@[Suggested Order Qty]]*[@[Unit Cost]],0))</f>
        <v/>
      </c>
      <c r="Z114" s="15">
        <f>IF([@[Inventory Item ID]]="","",IFERROR(IF([@Active]="No","Inactive",IF([@[On Hand Qty]]&lt;0,"Negative Stock",IF([@[Available Qty]]&lt;=0,"Out of Stock",IF([@[Available Qty]]&lt;=[@[Reorder Point]],"Below Reorder",IF([@[Available Qty]]&lt;=[@[Reorder Point]]*(1+'Settings'!$B$5),"Reorder Soon","OK"))))),"Check Inputs"))</f>
        <v/>
      </c>
      <c r="AA114" s="32">
        <f>IF([@[Inventory Item ID]]="","",IFERROR(IF(OR([@[On Hand Qty]]&lt;=0,[@[Oldest DOT Week Start]]=""),"",DATEDIF([@[Oldest DOT Week Start]],'Settings'!$B$3,"m")),""))</f>
        <v/>
      </c>
      <c r="AB114" s="15">
        <f>IF([@[Inventory Item ID]]="","",IF([@Active]="No","Inactive",IF([@[On Hand Qty]]&lt;=0,"No Stock",IF([@[Oldest DOT Week Start]]="","Missing DOT Date",IF([@[Age Months]]&gt;='Settings'!$B$6,"Age Review","Current")))))</f>
        <v/>
      </c>
      <c r="AC11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5">
      <c r="A115" s="28" t="n"/>
      <c r="B115" s="28" t="n"/>
      <c r="C115" s="28" t="n"/>
      <c r="D115" s="28" t="n"/>
      <c r="E115" s="28" t="n"/>
      <c r="F115" s="28" t="n"/>
      <c r="G115" s="28" t="n"/>
      <c r="H115" s="28" t="n"/>
      <c r="I115" s="28" t="n"/>
      <c r="J115" s="28" t="n"/>
      <c r="K115" s="49" t="n"/>
      <c r="L115" s="30" t="n"/>
      <c r="M115" s="30" t="n"/>
      <c r="N115" s="30" t="n"/>
      <c r="O115" s="30" t="n"/>
      <c r="P115" s="30" t="n"/>
      <c r="Q115" s="30" t="n"/>
      <c r="R115" s="50" t="n"/>
      <c r="S115" s="32">
        <f>IF([@[Inventory Item ID]]="","",IFERROR(SUMIFS(tblTransactions[Inventory Effect],tblTransactions[Inventory Item ID],[@[Inventory Item ID]],tblTransactions[Inventory Effect],"&gt;0",tblTransactions[Date],"&gt;"&amp;'Settings'!$B$4,tblTransactions[Date],"&lt;="&amp;'Settings'!$B$3),0))</f>
        <v/>
      </c>
      <c r="T115" s="32">
        <f>IF([@[Inventory Item ID]]="","",IFERROR(-SUMIFS(tblTransactions[Inventory Effect],tblTransactions[Inventory Item ID],[@[Inventory Item ID]],tblTransactions[Inventory Effect],"&lt;0",tblTransactions[Date],"&gt;"&amp;'Settings'!$B$4,tblTransactions[Date],"&lt;="&amp;'Settings'!$B$3),0))</f>
        <v/>
      </c>
      <c r="U115" s="32">
        <f>IF([@[Inventory Item ID]]="","",IFERROR([@[Opening Qty]]+[@[Qty In]]-[@[Qty Out]],0))</f>
        <v/>
      </c>
      <c r="V115" s="32">
        <f>IF([@[Inventory Item ID]]="","",IFERROR([@[On Hand Qty]]-[@[Reserved Qty]],0))</f>
        <v/>
      </c>
      <c r="W115" s="47">
        <f>IF([@[Inventory Item ID]]="","",IFERROR([@[On Hand Qty]]*[@[Unit Cost]],0))</f>
        <v/>
      </c>
      <c r="X115" s="32">
        <f>IF([@[Inventory Item ID]]="","",IFERROR(IF(AND([@Active]="Yes",[@[Available Qty]]&lt;=[@[Reorder Point]],[@[Target Stock]]-[@[Available Qty]]-[@[Qty on Order]]&gt;0),CEILING([@[Target Stock]]-[@[Available Qty]]-[@[Qty on Order]],[@[Order Pack Qty]]),0),0))</f>
        <v/>
      </c>
      <c r="Y115" s="47">
        <f>IF([@[Inventory Item ID]]="","",IFERROR([@[Suggested Order Qty]]*[@[Unit Cost]],0))</f>
        <v/>
      </c>
      <c r="Z115" s="15">
        <f>IF([@[Inventory Item ID]]="","",IFERROR(IF([@Active]="No","Inactive",IF([@[On Hand Qty]]&lt;0,"Negative Stock",IF([@[Available Qty]]&lt;=0,"Out of Stock",IF([@[Available Qty]]&lt;=[@[Reorder Point]],"Below Reorder",IF([@[Available Qty]]&lt;=[@[Reorder Point]]*(1+'Settings'!$B$5),"Reorder Soon","OK"))))),"Check Inputs"))</f>
        <v/>
      </c>
      <c r="AA115" s="32">
        <f>IF([@[Inventory Item ID]]="","",IFERROR(IF(OR([@[On Hand Qty]]&lt;=0,[@[Oldest DOT Week Start]]=""),"",DATEDIF([@[Oldest DOT Week Start]],'Settings'!$B$3,"m")),""))</f>
        <v/>
      </c>
      <c r="AB115" s="15">
        <f>IF([@[Inventory Item ID]]="","",IF([@Active]="No","Inactive",IF([@[On Hand Qty]]&lt;=0,"No Stock",IF([@[Oldest DOT Week Start]]="","Missing DOT Date",IF([@[Age Months]]&gt;='Settings'!$B$6,"Age Review","Current")))))</f>
        <v/>
      </c>
      <c r="AC11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6">
      <c r="A116" s="28" t="n"/>
      <c r="B116" s="28" t="n"/>
      <c r="C116" s="28" t="n"/>
      <c r="D116" s="28" t="n"/>
      <c r="E116" s="28" t="n"/>
      <c r="F116" s="28" t="n"/>
      <c r="G116" s="28" t="n"/>
      <c r="H116" s="28" t="n"/>
      <c r="I116" s="28" t="n"/>
      <c r="J116" s="28" t="n"/>
      <c r="K116" s="49" t="n"/>
      <c r="L116" s="30" t="n"/>
      <c r="M116" s="30" t="n"/>
      <c r="N116" s="30" t="n"/>
      <c r="O116" s="30" t="n"/>
      <c r="P116" s="30" t="n"/>
      <c r="Q116" s="30" t="n"/>
      <c r="R116" s="50" t="n"/>
      <c r="S116" s="32">
        <f>IF([@[Inventory Item ID]]="","",IFERROR(SUMIFS(tblTransactions[Inventory Effect],tblTransactions[Inventory Item ID],[@[Inventory Item ID]],tblTransactions[Inventory Effect],"&gt;0",tblTransactions[Date],"&gt;"&amp;'Settings'!$B$4,tblTransactions[Date],"&lt;="&amp;'Settings'!$B$3),0))</f>
        <v/>
      </c>
      <c r="T116" s="32">
        <f>IF([@[Inventory Item ID]]="","",IFERROR(-SUMIFS(tblTransactions[Inventory Effect],tblTransactions[Inventory Item ID],[@[Inventory Item ID]],tblTransactions[Inventory Effect],"&lt;0",tblTransactions[Date],"&gt;"&amp;'Settings'!$B$4,tblTransactions[Date],"&lt;="&amp;'Settings'!$B$3),0))</f>
        <v/>
      </c>
      <c r="U116" s="32">
        <f>IF([@[Inventory Item ID]]="","",IFERROR([@[Opening Qty]]+[@[Qty In]]-[@[Qty Out]],0))</f>
        <v/>
      </c>
      <c r="V116" s="32">
        <f>IF([@[Inventory Item ID]]="","",IFERROR([@[On Hand Qty]]-[@[Reserved Qty]],0))</f>
        <v/>
      </c>
      <c r="W116" s="47">
        <f>IF([@[Inventory Item ID]]="","",IFERROR([@[On Hand Qty]]*[@[Unit Cost]],0))</f>
        <v/>
      </c>
      <c r="X116" s="32">
        <f>IF([@[Inventory Item ID]]="","",IFERROR(IF(AND([@Active]="Yes",[@[Available Qty]]&lt;=[@[Reorder Point]],[@[Target Stock]]-[@[Available Qty]]-[@[Qty on Order]]&gt;0),CEILING([@[Target Stock]]-[@[Available Qty]]-[@[Qty on Order]],[@[Order Pack Qty]]),0),0))</f>
        <v/>
      </c>
      <c r="Y116" s="47">
        <f>IF([@[Inventory Item ID]]="","",IFERROR([@[Suggested Order Qty]]*[@[Unit Cost]],0))</f>
        <v/>
      </c>
      <c r="Z116" s="15">
        <f>IF([@[Inventory Item ID]]="","",IFERROR(IF([@Active]="No","Inactive",IF([@[On Hand Qty]]&lt;0,"Negative Stock",IF([@[Available Qty]]&lt;=0,"Out of Stock",IF([@[Available Qty]]&lt;=[@[Reorder Point]],"Below Reorder",IF([@[Available Qty]]&lt;=[@[Reorder Point]]*(1+'Settings'!$B$5),"Reorder Soon","OK"))))),"Check Inputs"))</f>
        <v/>
      </c>
      <c r="AA116" s="32">
        <f>IF([@[Inventory Item ID]]="","",IFERROR(IF(OR([@[On Hand Qty]]&lt;=0,[@[Oldest DOT Week Start]]=""),"",DATEDIF([@[Oldest DOT Week Start]],'Settings'!$B$3,"m")),""))</f>
        <v/>
      </c>
      <c r="AB116" s="15">
        <f>IF([@[Inventory Item ID]]="","",IF([@Active]="No","Inactive",IF([@[On Hand Qty]]&lt;=0,"No Stock",IF([@[Oldest DOT Week Start]]="","Missing DOT Date",IF([@[Age Months]]&gt;='Settings'!$B$6,"Age Review","Current")))))</f>
        <v/>
      </c>
      <c r="AC11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7">
      <c r="A117" s="28" t="n"/>
      <c r="B117" s="28" t="n"/>
      <c r="C117" s="28" t="n"/>
      <c r="D117" s="28" t="n"/>
      <c r="E117" s="28" t="n"/>
      <c r="F117" s="28" t="n"/>
      <c r="G117" s="28" t="n"/>
      <c r="H117" s="28" t="n"/>
      <c r="I117" s="28" t="n"/>
      <c r="J117" s="28" t="n"/>
      <c r="K117" s="49" t="n"/>
      <c r="L117" s="30" t="n"/>
      <c r="M117" s="30" t="n"/>
      <c r="N117" s="30" t="n"/>
      <c r="O117" s="30" t="n"/>
      <c r="P117" s="30" t="n"/>
      <c r="Q117" s="30" t="n"/>
      <c r="R117" s="50" t="n"/>
      <c r="S117" s="32">
        <f>IF([@[Inventory Item ID]]="","",IFERROR(SUMIFS(tblTransactions[Inventory Effect],tblTransactions[Inventory Item ID],[@[Inventory Item ID]],tblTransactions[Inventory Effect],"&gt;0",tblTransactions[Date],"&gt;"&amp;'Settings'!$B$4,tblTransactions[Date],"&lt;="&amp;'Settings'!$B$3),0))</f>
        <v/>
      </c>
      <c r="T117" s="32">
        <f>IF([@[Inventory Item ID]]="","",IFERROR(-SUMIFS(tblTransactions[Inventory Effect],tblTransactions[Inventory Item ID],[@[Inventory Item ID]],tblTransactions[Inventory Effect],"&lt;0",tblTransactions[Date],"&gt;"&amp;'Settings'!$B$4,tblTransactions[Date],"&lt;="&amp;'Settings'!$B$3),0))</f>
        <v/>
      </c>
      <c r="U117" s="32">
        <f>IF([@[Inventory Item ID]]="","",IFERROR([@[Opening Qty]]+[@[Qty In]]-[@[Qty Out]],0))</f>
        <v/>
      </c>
      <c r="V117" s="32">
        <f>IF([@[Inventory Item ID]]="","",IFERROR([@[On Hand Qty]]-[@[Reserved Qty]],0))</f>
        <v/>
      </c>
      <c r="W117" s="47">
        <f>IF([@[Inventory Item ID]]="","",IFERROR([@[On Hand Qty]]*[@[Unit Cost]],0))</f>
        <v/>
      </c>
      <c r="X117" s="32">
        <f>IF([@[Inventory Item ID]]="","",IFERROR(IF(AND([@Active]="Yes",[@[Available Qty]]&lt;=[@[Reorder Point]],[@[Target Stock]]-[@[Available Qty]]-[@[Qty on Order]]&gt;0),CEILING([@[Target Stock]]-[@[Available Qty]]-[@[Qty on Order]],[@[Order Pack Qty]]),0),0))</f>
        <v/>
      </c>
      <c r="Y117" s="47">
        <f>IF([@[Inventory Item ID]]="","",IFERROR([@[Suggested Order Qty]]*[@[Unit Cost]],0))</f>
        <v/>
      </c>
      <c r="Z117" s="15">
        <f>IF([@[Inventory Item ID]]="","",IFERROR(IF([@Active]="No","Inactive",IF([@[On Hand Qty]]&lt;0,"Negative Stock",IF([@[Available Qty]]&lt;=0,"Out of Stock",IF([@[Available Qty]]&lt;=[@[Reorder Point]],"Below Reorder",IF([@[Available Qty]]&lt;=[@[Reorder Point]]*(1+'Settings'!$B$5),"Reorder Soon","OK"))))),"Check Inputs"))</f>
        <v/>
      </c>
      <c r="AA117" s="32">
        <f>IF([@[Inventory Item ID]]="","",IFERROR(IF(OR([@[On Hand Qty]]&lt;=0,[@[Oldest DOT Week Start]]=""),"",DATEDIF([@[Oldest DOT Week Start]],'Settings'!$B$3,"m")),""))</f>
        <v/>
      </c>
      <c r="AB117" s="15">
        <f>IF([@[Inventory Item ID]]="","",IF([@Active]="No","Inactive",IF([@[On Hand Qty]]&lt;=0,"No Stock",IF([@[Oldest DOT Week Start]]="","Missing DOT Date",IF([@[Age Months]]&gt;='Settings'!$B$6,"Age Review","Current")))))</f>
        <v/>
      </c>
      <c r="AC11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8">
      <c r="A118" s="28" t="n"/>
      <c r="B118" s="28" t="n"/>
      <c r="C118" s="28" t="n"/>
      <c r="D118" s="28" t="n"/>
      <c r="E118" s="28" t="n"/>
      <c r="F118" s="28" t="n"/>
      <c r="G118" s="28" t="n"/>
      <c r="H118" s="28" t="n"/>
      <c r="I118" s="28" t="n"/>
      <c r="J118" s="28" t="n"/>
      <c r="K118" s="49" t="n"/>
      <c r="L118" s="30" t="n"/>
      <c r="M118" s="30" t="n"/>
      <c r="N118" s="30" t="n"/>
      <c r="O118" s="30" t="n"/>
      <c r="P118" s="30" t="n"/>
      <c r="Q118" s="30" t="n"/>
      <c r="R118" s="50" t="n"/>
      <c r="S118" s="32">
        <f>IF([@[Inventory Item ID]]="","",IFERROR(SUMIFS(tblTransactions[Inventory Effect],tblTransactions[Inventory Item ID],[@[Inventory Item ID]],tblTransactions[Inventory Effect],"&gt;0",tblTransactions[Date],"&gt;"&amp;'Settings'!$B$4,tblTransactions[Date],"&lt;="&amp;'Settings'!$B$3),0))</f>
        <v/>
      </c>
      <c r="T118" s="32">
        <f>IF([@[Inventory Item ID]]="","",IFERROR(-SUMIFS(tblTransactions[Inventory Effect],tblTransactions[Inventory Item ID],[@[Inventory Item ID]],tblTransactions[Inventory Effect],"&lt;0",tblTransactions[Date],"&gt;"&amp;'Settings'!$B$4,tblTransactions[Date],"&lt;="&amp;'Settings'!$B$3),0))</f>
        <v/>
      </c>
      <c r="U118" s="32">
        <f>IF([@[Inventory Item ID]]="","",IFERROR([@[Opening Qty]]+[@[Qty In]]-[@[Qty Out]],0))</f>
        <v/>
      </c>
      <c r="V118" s="32">
        <f>IF([@[Inventory Item ID]]="","",IFERROR([@[On Hand Qty]]-[@[Reserved Qty]],0))</f>
        <v/>
      </c>
      <c r="W118" s="47">
        <f>IF([@[Inventory Item ID]]="","",IFERROR([@[On Hand Qty]]*[@[Unit Cost]],0))</f>
        <v/>
      </c>
      <c r="X118" s="32">
        <f>IF([@[Inventory Item ID]]="","",IFERROR(IF(AND([@Active]="Yes",[@[Available Qty]]&lt;=[@[Reorder Point]],[@[Target Stock]]-[@[Available Qty]]-[@[Qty on Order]]&gt;0),CEILING([@[Target Stock]]-[@[Available Qty]]-[@[Qty on Order]],[@[Order Pack Qty]]),0),0))</f>
        <v/>
      </c>
      <c r="Y118" s="47">
        <f>IF([@[Inventory Item ID]]="","",IFERROR([@[Suggested Order Qty]]*[@[Unit Cost]],0))</f>
        <v/>
      </c>
      <c r="Z118" s="15">
        <f>IF([@[Inventory Item ID]]="","",IFERROR(IF([@Active]="No","Inactive",IF([@[On Hand Qty]]&lt;0,"Negative Stock",IF([@[Available Qty]]&lt;=0,"Out of Stock",IF([@[Available Qty]]&lt;=[@[Reorder Point]],"Below Reorder",IF([@[Available Qty]]&lt;=[@[Reorder Point]]*(1+'Settings'!$B$5),"Reorder Soon","OK"))))),"Check Inputs"))</f>
        <v/>
      </c>
      <c r="AA118" s="32">
        <f>IF([@[Inventory Item ID]]="","",IFERROR(IF(OR([@[On Hand Qty]]&lt;=0,[@[Oldest DOT Week Start]]=""),"",DATEDIF([@[Oldest DOT Week Start]],'Settings'!$B$3,"m")),""))</f>
        <v/>
      </c>
      <c r="AB118" s="15">
        <f>IF([@[Inventory Item ID]]="","",IF([@Active]="No","Inactive",IF([@[On Hand Qty]]&lt;=0,"No Stock",IF([@[Oldest DOT Week Start]]="","Missing DOT Date",IF([@[Age Months]]&gt;='Settings'!$B$6,"Age Review","Current")))))</f>
        <v/>
      </c>
      <c r="AC11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19">
      <c r="A119" s="28" t="n"/>
      <c r="B119" s="28" t="n"/>
      <c r="C119" s="28" t="n"/>
      <c r="D119" s="28" t="n"/>
      <c r="E119" s="28" t="n"/>
      <c r="F119" s="28" t="n"/>
      <c r="G119" s="28" t="n"/>
      <c r="H119" s="28" t="n"/>
      <c r="I119" s="28" t="n"/>
      <c r="J119" s="28" t="n"/>
      <c r="K119" s="49" t="n"/>
      <c r="L119" s="30" t="n"/>
      <c r="M119" s="30" t="n"/>
      <c r="N119" s="30" t="n"/>
      <c r="O119" s="30" t="n"/>
      <c r="P119" s="30" t="n"/>
      <c r="Q119" s="30" t="n"/>
      <c r="R119" s="50" t="n"/>
      <c r="S119" s="32">
        <f>IF([@[Inventory Item ID]]="","",IFERROR(SUMIFS(tblTransactions[Inventory Effect],tblTransactions[Inventory Item ID],[@[Inventory Item ID]],tblTransactions[Inventory Effect],"&gt;0",tblTransactions[Date],"&gt;"&amp;'Settings'!$B$4,tblTransactions[Date],"&lt;="&amp;'Settings'!$B$3),0))</f>
        <v/>
      </c>
      <c r="T119" s="32">
        <f>IF([@[Inventory Item ID]]="","",IFERROR(-SUMIFS(tblTransactions[Inventory Effect],tblTransactions[Inventory Item ID],[@[Inventory Item ID]],tblTransactions[Inventory Effect],"&lt;0",tblTransactions[Date],"&gt;"&amp;'Settings'!$B$4,tblTransactions[Date],"&lt;="&amp;'Settings'!$B$3),0))</f>
        <v/>
      </c>
      <c r="U119" s="32">
        <f>IF([@[Inventory Item ID]]="","",IFERROR([@[Opening Qty]]+[@[Qty In]]-[@[Qty Out]],0))</f>
        <v/>
      </c>
      <c r="V119" s="32">
        <f>IF([@[Inventory Item ID]]="","",IFERROR([@[On Hand Qty]]-[@[Reserved Qty]],0))</f>
        <v/>
      </c>
      <c r="W119" s="47">
        <f>IF([@[Inventory Item ID]]="","",IFERROR([@[On Hand Qty]]*[@[Unit Cost]],0))</f>
        <v/>
      </c>
      <c r="X119" s="32">
        <f>IF([@[Inventory Item ID]]="","",IFERROR(IF(AND([@Active]="Yes",[@[Available Qty]]&lt;=[@[Reorder Point]],[@[Target Stock]]-[@[Available Qty]]-[@[Qty on Order]]&gt;0),CEILING([@[Target Stock]]-[@[Available Qty]]-[@[Qty on Order]],[@[Order Pack Qty]]),0),0))</f>
        <v/>
      </c>
      <c r="Y119" s="47">
        <f>IF([@[Inventory Item ID]]="","",IFERROR([@[Suggested Order Qty]]*[@[Unit Cost]],0))</f>
        <v/>
      </c>
      <c r="Z119" s="15">
        <f>IF([@[Inventory Item ID]]="","",IFERROR(IF([@Active]="No","Inactive",IF([@[On Hand Qty]]&lt;0,"Negative Stock",IF([@[Available Qty]]&lt;=0,"Out of Stock",IF([@[Available Qty]]&lt;=[@[Reorder Point]],"Below Reorder",IF([@[Available Qty]]&lt;=[@[Reorder Point]]*(1+'Settings'!$B$5),"Reorder Soon","OK"))))),"Check Inputs"))</f>
        <v/>
      </c>
      <c r="AA119" s="32">
        <f>IF([@[Inventory Item ID]]="","",IFERROR(IF(OR([@[On Hand Qty]]&lt;=0,[@[Oldest DOT Week Start]]=""),"",DATEDIF([@[Oldest DOT Week Start]],'Settings'!$B$3,"m")),""))</f>
        <v/>
      </c>
      <c r="AB119" s="15">
        <f>IF([@[Inventory Item ID]]="","",IF([@Active]="No","Inactive",IF([@[On Hand Qty]]&lt;=0,"No Stock",IF([@[Oldest DOT Week Start]]="","Missing DOT Date",IF([@[Age Months]]&gt;='Settings'!$B$6,"Age Review","Current")))))</f>
        <v/>
      </c>
      <c r="AC11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0">
      <c r="A120" s="28" t="n"/>
      <c r="B120" s="28" t="n"/>
      <c r="C120" s="28" t="n"/>
      <c r="D120" s="28" t="n"/>
      <c r="E120" s="28" t="n"/>
      <c r="F120" s="28" t="n"/>
      <c r="G120" s="28" t="n"/>
      <c r="H120" s="28" t="n"/>
      <c r="I120" s="28" t="n"/>
      <c r="J120" s="28" t="n"/>
      <c r="K120" s="49" t="n"/>
      <c r="L120" s="30" t="n"/>
      <c r="M120" s="30" t="n"/>
      <c r="N120" s="30" t="n"/>
      <c r="O120" s="30" t="n"/>
      <c r="P120" s="30" t="n"/>
      <c r="Q120" s="30" t="n"/>
      <c r="R120" s="50" t="n"/>
      <c r="S120" s="32">
        <f>IF([@[Inventory Item ID]]="","",IFERROR(SUMIFS(tblTransactions[Inventory Effect],tblTransactions[Inventory Item ID],[@[Inventory Item ID]],tblTransactions[Inventory Effect],"&gt;0",tblTransactions[Date],"&gt;"&amp;'Settings'!$B$4,tblTransactions[Date],"&lt;="&amp;'Settings'!$B$3),0))</f>
        <v/>
      </c>
      <c r="T120" s="32">
        <f>IF([@[Inventory Item ID]]="","",IFERROR(-SUMIFS(tblTransactions[Inventory Effect],tblTransactions[Inventory Item ID],[@[Inventory Item ID]],tblTransactions[Inventory Effect],"&lt;0",tblTransactions[Date],"&gt;"&amp;'Settings'!$B$4,tblTransactions[Date],"&lt;="&amp;'Settings'!$B$3),0))</f>
        <v/>
      </c>
      <c r="U120" s="32">
        <f>IF([@[Inventory Item ID]]="","",IFERROR([@[Opening Qty]]+[@[Qty In]]-[@[Qty Out]],0))</f>
        <v/>
      </c>
      <c r="V120" s="32">
        <f>IF([@[Inventory Item ID]]="","",IFERROR([@[On Hand Qty]]-[@[Reserved Qty]],0))</f>
        <v/>
      </c>
      <c r="W120" s="47">
        <f>IF([@[Inventory Item ID]]="","",IFERROR([@[On Hand Qty]]*[@[Unit Cost]],0))</f>
        <v/>
      </c>
      <c r="X120" s="32">
        <f>IF([@[Inventory Item ID]]="","",IFERROR(IF(AND([@Active]="Yes",[@[Available Qty]]&lt;=[@[Reorder Point]],[@[Target Stock]]-[@[Available Qty]]-[@[Qty on Order]]&gt;0),CEILING([@[Target Stock]]-[@[Available Qty]]-[@[Qty on Order]],[@[Order Pack Qty]]),0),0))</f>
        <v/>
      </c>
      <c r="Y120" s="47">
        <f>IF([@[Inventory Item ID]]="","",IFERROR([@[Suggested Order Qty]]*[@[Unit Cost]],0))</f>
        <v/>
      </c>
      <c r="Z120" s="15">
        <f>IF([@[Inventory Item ID]]="","",IFERROR(IF([@Active]="No","Inactive",IF([@[On Hand Qty]]&lt;0,"Negative Stock",IF([@[Available Qty]]&lt;=0,"Out of Stock",IF([@[Available Qty]]&lt;=[@[Reorder Point]],"Below Reorder",IF([@[Available Qty]]&lt;=[@[Reorder Point]]*(1+'Settings'!$B$5),"Reorder Soon","OK"))))),"Check Inputs"))</f>
        <v/>
      </c>
      <c r="AA120" s="32">
        <f>IF([@[Inventory Item ID]]="","",IFERROR(IF(OR([@[On Hand Qty]]&lt;=0,[@[Oldest DOT Week Start]]=""),"",DATEDIF([@[Oldest DOT Week Start]],'Settings'!$B$3,"m")),""))</f>
        <v/>
      </c>
      <c r="AB120" s="15">
        <f>IF([@[Inventory Item ID]]="","",IF([@Active]="No","Inactive",IF([@[On Hand Qty]]&lt;=0,"No Stock",IF([@[Oldest DOT Week Start]]="","Missing DOT Date",IF([@[Age Months]]&gt;='Settings'!$B$6,"Age Review","Current")))))</f>
        <v/>
      </c>
      <c r="AC12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1">
      <c r="A121" s="28" t="n"/>
      <c r="B121" s="28" t="n"/>
      <c r="C121" s="28" t="n"/>
      <c r="D121" s="28" t="n"/>
      <c r="E121" s="28" t="n"/>
      <c r="F121" s="28" t="n"/>
      <c r="G121" s="28" t="n"/>
      <c r="H121" s="28" t="n"/>
      <c r="I121" s="28" t="n"/>
      <c r="J121" s="28" t="n"/>
      <c r="K121" s="49" t="n"/>
      <c r="L121" s="30" t="n"/>
      <c r="M121" s="30" t="n"/>
      <c r="N121" s="30" t="n"/>
      <c r="O121" s="30" t="n"/>
      <c r="P121" s="30" t="n"/>
      <c r="Q121" s="30" t="n"/>
      <c r="R121" s="50" t="n"/>
      <c r="S121" s="32">
        <f>IF([@[Inventory Item ID]]="","",IFERROR(SUMIFS(tblTransactions[Inventory Effect],tblTransactions[Inventory Item ID],[@[Inventory Item ID]],tblTransactions[Inventory Effect],"&gt;0",tblTransactions[Date],"&gt;"&amp;'Settings'!$B$4,tblTransactions[Date],"&lt;="&amp;'Settings'!$B$3),0))</f>
        <v/>
      </c>
      <c r="T121" s="32">
        <f>IF([@[Inventory Item ID]]="","",IFERROR(-SUMIFS(tblTransactions[Inventory Effect],tblTransactions[Inventory Item ID],[@[Inventory Item ID]],tblTransactions[Inventory Effect],"&lt;0",tblTransactions[Date],"&gt;"&amp;'Settings'!$B$4,tblTransactions[Date],"&lt;="&amp;'Settings'!$B$3),0))</f>
        <v/>
      </c>
      <c r="U121" s="32">
        <f>IF([@[Inventory Item ID]]="","",IFERROR([@[Opening Qty]]+[@[Qty In]]-[@[Qty Out]],0))</f>
        <v/>
      </c>
      <c r="V121" s="32">
        <f>IF([@[Inventory Item ID]]="","",IFERROR([@[On Hand Qty]]-[@[Reserved Qty]],0))</f>
        <v/>
      </c>
      <c r="W121" s="47">
        <f>IF([@[Inventory Item ID]]="","",IFERROR([@[On Hand Qty]]*[@[Unit Cost]],0))</f>
        <v/>
      </c>
      <c r="X121" s="32">
        <f>IF([@[Inventory Item ID]]="","",IFERROR(IF(AND([@Active]="Yes",[@[Available Qty]]&lt;=[@[Reorder Point]],[@[Target Stock]]-[@[Available Qty]]-[@[Qty on Order]]&gt;0),CEILING([@[Target Stock]]-[@[Available Qty]]-[@[Qty on Order]],[@[Order Pack Qty]]),0),0))</f>
        <v/>
      </c>
      <c r="Y121" s="47">
        <f>IF([@[Inventory Item ID]]="","",IFERROR([@[Suggested Order Qty]]*[@[Unit Cost]],0))</f>
        <v/>
      </c>
      <c r="Z121" s="15">
        <f>IF([@[Inventory Item ID]]="","",IFERROR(IF([@Active]="No","Inactive",IF([@[On Hand Qty]]&lt;0,"Negative Stock",IF([@[Available Qty]]&lt;=0,"Out of Stock",IF([@[Available Qty]]&lt;=[@[Reorder Point]],"Below Reorder",IF([@[Available Qty]]&lt;=[@[Reorder Point]]*(1+'Settings'!$B$5),"Reorder Soon","OK"))))),"Check Inputs"))</f>
        <v/>
      </c>
      <c r="AA121" s="32">
        <f>IF([@[Inventory Item ID]]="","",IFERROR(IF(OR([@[On Hand Qty]]&lt;=0,[@[Oldest DOT Week Start]]=""),"",DATEDIF([@[Oldest DOT Week Start]],'Settings'!$B$3,"m")),""))</f>
        <v/>
      </c>
      <c r="AB121" s="15">
        <f>IF([@[Inventory Item ID]]="","",IF([@Active]="No","Inactive",IF([@[On Hand Qty]]&lt;=0,"No Stock",IF([@[Oldest DOT Week Start]]="","Missing DOT Date",IF([@[Age Months]]&gt;='Settings'!$B$6,"Age Review","Current")))))</f>
        <v/>
      </c>
      <c r="AC12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2">
      <c r="A122" s="28" t="n"/>
      <c r="B122" s="28" t="n"/>
      <c r="C122" s="28" t="n"/>
      <c r="D122" s="28" t="n"/>
      <c r="E122" s="28" t="n"/>
      <c r="F122" s="28" t="n"/>
      <c r="G122" s="28" t="n"/>
      <c r="H122" s="28" t="n"/>
      <c r="I122" s="28" t="n"/>
      <c r="J122" s="28" t="n"/>
      <c r="K122" s="49" t="n"/>
      <c r="L122" s="30" t="n"/>
      <c r="M122" s="30" t="n"/>
      <c r="N122" s="30" t="n"/>
      <c r="O122" s="30" t="n"/>
      <c r="P122" s="30" t="n"/>
      <c r="Q122" s="30" t="n"/>
      <c r="R122" s="50" t="n"/>
      <c r="S122" s="32">
        <f>IF([@[Inventory Item ID]]="","",IFERROR(SUMIFS(tblTransactions[Inventory Effect],tblTransactions[Inventory Item ID],[@[Inventory Item ID]],tblTransactions[Inventory Effect],"&gt;0",tblTransactions[Date],"&gt;"&amp;'Settings'!$B$4,tblTransactions[Date],"&lt;="&amp;'Settings'!$B$3),0))</f>
        <v/>
      </c>
      <c r="T122" s="32">
        <f>IF([@[Inventory Item ID]]="","",IFERROR(-SUMIFS(tblTransactions[Inventory Effect],tblTransactions[Inventory Item ID],[@[Inventory Item ID]],tblTransactions[Inventory Effect],"&lt;0",tblTransactions[Date],"&gt;"&amp;'Settings'!$B$4,tblTransactions[Date],"&lt;="&amp;'Settings'!$B$3),0))</f>
        <v/>
      </c>
      <c r="U122" s="32">
        <f>IF([@[Inventory Item ID]]="","",IFERROR([@[Opening Qty]]+[@[Qty In]]-[@[Qty Out]],0))</f>
        <v/>
      </c>
      <c r="V122" s="32">
        <f>IF([@[Inventory Item ID]]="","",IFERROR([@[On Hand Qty]]-[@[Reserved Qty]],0))</f>
        <v/>
      </c>
      <c r="W122" s="47">
        <f>IF([@[Inventory Item ID]]="","",IFERROR([@[On Hand Qty]]*[@[Unit Cost]],0))</f>
        <v/>
      </c>
      <c r="X122" s="32">
        <f>IF([@[Inventory Item ID]]="","",IFERROR(IF(AND([@Active]="Yes",[@[Available Qty]]&lt;=[@[Reorder Point]],[@[Target Stock]]-[@[Available Qty]]-[@[Qty on Order]]&gt;0),CEILING([@[Target Stock]]-[@[Available Qty]]-[@[Qty on Order]],[@[Order Pack Qty]]),0),0))</f>
        <v/>
      </c>
      <c r="Y122" s="47">
        <f>IF([@[Inventory Item ID]]="","",IFERROR([@[Suggested Order Qty]]*[@[Unit Cost]],0))</f>
        <v/>
      </c>
      <c r="Z122" s="15">
        <f>IF([@[Inventory Item ID]]="","",IFERROR(IF([@Active]="No","Inactive",IF([@[On Hand Qty]]&lt;0,"Negative Stock",IF([@[Available Qty]]&lt;=0,"Out of Stock",IF([@[Available Qty]]&lt;=[@[Reorder Point]],"Below Reorder",IF([@[Available Qty]]&lt;=[@[Reorder Point]]*(1+'Settings'!$B$5),"Reorder Soon","OK"))))),"Check Inputs"))</f>
        <v/>
      </c>
      <c r="AA122" s="32">
        <f>IF([@[Inventory Item ID]]="","",IFERROR(IF(OR([@[On Hand Qty]]&lt;=0,[@[Oldest DOT Week Start]]=""),"",DATEDIF([@[Oldest DOT Week Start]],'Settings'!$B$3,"m")),""))</f>
        <v/>
      </c>
      <c r="AB122" s="15">
        <f>IF([@[Inventory Item ID]]="","",IF([@Active]="No","Inactive",IF([@[On Hand Qty]]&lt;=0,"No Stock",IF([@[Oldest DOT Week Start]]="","Missing DOT Date",IF([@[Age Months]]&gt;='Settings'!$B$6,"Age Review","Current")))))</f>
        <v/>
      </c>
      <c r="AC12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3">
      <c r="A123" s="28" t="n"/>
      <c r="B123" s="28" t="n"/>
      <c r="C123" s="28" t="n"/>
      <c r="D123" s="28" t="n"/>
      <c r="E123" s="28" t="n"/>
      <c r="F123" s="28" t="n"/>
      <c r="G123" s="28" t="n"/>
      <c r="H123" s="28" t="n"/>
      <c r="I123" s="28" t="n"/>
      <c r="J123" s="28" t="n"/>
      <c r="K123" s="49" t="n"/>
      <c r="L123" s="30" t="n"/>
      <c r="M123" s="30" t="n"/>
      <c r="N123" s="30" t="n"/>
      <c r="O123" s="30" t="n"/>
      <c r="P123" s="30" t="n"/>
      <c r="Q123" s="30" t="n"/>
      <c r="R123" s="50" t="n"/>
      <c r="S123" s="32">
        <f>IF([@[Inventory Item ID]]="","",IFERROR(SUMIFS(tblTransactions[Inventory Effect],tblTransactions[Inventory Item ID],[@[Inventory Item ID]],tblTransactions[Inventory Effect],"&gt;0",tblTransactions[Date],"&gt;"&amp;'Settings'!$B$4,tblTransactions[Date],"&lt;="&amp;'Settings'!$B$3),0))</f>
        <v/>
      </c>
      <c r="T123" s="32">
        <f>IF([@[Inventory Item ID]]="","",IFERROR(-SUMIFS(tblTransactions[Inventory Effect],tblTransactions[Inventory Item ID],[@[Inventory Item ID]],tblTransactions[Inventory Effect],"&lt;0",tblTransactions[Date],"&gt;"&amp;'Settings'!$B$4,tblTransactions[Date],"&lt;="&amp;'Settings'!$B$3),0))</f>
        <v/>
      </c>
      <c r="U123" s="32">
        <f>IF([@[Inventory Item ID]]="","",IFERROR([@[Opening Qty]]+[@[Qty In]]-[@[Qty Out]],0))</f>
        <v/>
      </c>
      <c r="V123" s="32">
        <f>IF([@[Inventory Item ID]]="","",IFERROR([@[On Hand Qty]]-[@[Reserved Qty]],0))</f>
        <v/>
      </c>
      <c r="W123" s="47">
        <f>IF([@[Inventory Item ID]]="","",IFERROR([@[On Hand Qty]]*[@[Unit Cost]],0))</f>
        <v/>
      </c>
      <c r="X123" s="32">
        <f>IF([@[Inventory Item ID]]="","",IFERROR(IF(AND([@Active]="Yes",[@[Available Qty]]&lt;=[@[Reorder Point]],[@[Target Stock]]-[@[Available Qty]]-[@[Qty on Order]]&gt;0),CEILING([@[Target Stock]]-[@[Available Qty]]-[@[Qty on Order]],[@[Order Pack Qty]]),0),0))</f>
        <v/>
      </c>
      <c r="Y123" s="47">
        <f>IF([@[Inventory Item ID]]="","",IFERROR([@[Suggested Order Qty]]*[@[Unit Cost]],0))</f>
        <v/>
      </c>
      <c r="Z123" s="15">
        <f>IF([@[Inventory Item ID]]="","",IFERROR(IF([@Active]="No","Inactive",IF([@[On Hand Qty]]&lt;0,"Negative Stock",IF([@[Available Qty]]&lt;=0,"Out of Stock",IF([@[Available Qty]]&lt;=[@[Reorder Point]],"Below Reorder",IF([@[Available Qty]]&lt;=[@[Reorder Point]]*(1+'Settings'!$B$5),"Reorder Soon","OK"))))),"Check Inputs"))</f>
        <v/>
      </c>
      <c r="AA123" s="32">
        <f>IF([@[Inventory Item ID]]="","",IFERROR(IF(OR([@[On Hand Qty]]&lt;=0,[@[Oldest DOT Week Start]]=""),"",DATEDIF([@[Oldest DOT Week Start]],'Settings'!$B$3,"m")),""))</f>
        <v/>
      </c>
      <c r="AB123" s="15">
        <f>IF([@[Inventory Item ID]]="","",IF([@Active]="No","Inactive",IF([@[On Hand Qty]]&lt;=0,"No Stock",IF([@[Oldest DOT Week Start]]="","Missing DOT Date",IF([@[Age Months]]&gt;='Settings'!$B$6,"Age Review","Current")))))</f>
        <v/>
      </c>
      <c r="AC12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4">
      <c r="A124" s="28" t="n"/>
      <c r="B124" s="28" t="n"/>
      <c r="C124" s="28" t="n"/>
      <c r="D124" s="28" t="n"/>
      <c r="E124" s="28" t="n"/>
      <c r="F124" s="28" t="n"/>
      <c r="G124" s="28" t="n"/>
      <c r="H124" s="28" t="n"/>
      <c r="I124" s="28" t="n"/>
      <c r="J124" s="28" t="n"/>
      <c r="K124" s="49" t="n"/>
      <c r="L124" s="30" t="n"/>
      <c r="M124" s="30" t="n"/>
      <c r="N124" s="30" t="n"/>
      <c r="O124" s="30" t="n"/>
      <c r="P124" s="30" t="n"/>
      <c r="Q124" s="30" t="n"/>
      <c r="R124" s="50" t="n"/>
      <c r="S124" s="32">
        <f>IF([@[Inventory Item ID]]="","",IFERROR(SUMIFS(tblTransactions[Inventory Effect],tblTransactions[Inventory Item ID],[@[Inventory Item ID]],tblTransactions[Inventory Effect],"&gt;0",tblTransactions[Date],"&gt;"&amp;'Settings'!$B$4,tblTransactions[Date],"&lt;="&amp;'Settings'!$B$3),0))</f>
        <v/>
      </c>
      <c r="T124" s="32">
        <f>IF([@[Inventory Item ID]]="","",IFERROR(-SUMIFS(tblTransactions[Inventory Effect],tblTransactions[Inventory Item ID],[@[Inventory Item ID]],tblTransactions[Inventory Effect],"&lt;0",tblTransactions[Date],"&gt;"&amp;'Settings'!$B$4,tblTransactions[Date],"&lt;="&amp;'Settings'!$B$3),0))</f>
        <v/>
      </c>
      <c r="U124" s="32">
        <f>IF([@[Inventory Item ID]]="","",IFERROR([@[Opening Qty]]+[@[Qty In]]-[@[Qty Out]],0))</f>
        <v/>
      </c>
      <c r="V124" s="32">
        <f>IF([@[Inventory Item ID]]="","",IFERROR([@[On Hand Qty]]-[@[Reserved Qty]],0))</f>
        <v/>
      </c>
      <c r="W124" s="47">
        <f>IF([@[Inventory Item ID]]="","",IFERROR([@[On Hand Qty]]*[@[Unit Cost]],0))</f>
        <v/>
      </c>
      <c r="X124" s="32">
        <f>IF([@[Inventory Item ID]]="","",IFERROR(IF(AND([@Active]="Yes",[@[Available Qty]]&lt;=[@[Reorder Point]],[@[Target Stock]]-[@[Available Qty]]-[@[Qty on Order]]&gt;0),CEILING([@[Target Stock]]-[@[Available Qty]]-[@[Qty on Order]],[@[Order Pack Qty]]),0),0))</f>
        <v/>
      </c>
      <c r="Y124" s="47">
        <f>IF([@[Inventory Item ID]]="","",IFERROR([@[Suggested Order Qty]]*[@[Unit Cost]],0))</f>
        <v/>
      </c>
      <c r="Z124" s="15">
        <f>IF([@[Inventory Item ID]]="","",IFERROR(IF([@Active]="No","Inactive",IF([@[On Hand Qty]]&lt;0,"Negative Stock",IF([@[Available Qty]]&lt;=0,"Out of Stock",IF([@[Available Qty]]&lt;=[@[Reorder Point]],"Below Reorder",IF([@[Available Qty]]&lt;=[@[Reorder Point]]*(1+'Settings'!$B$5),"Reorder Soon","OK"))))),"Check Inputs"))</f>
        <v/>
      </c>
      <c r="AA124" s="32">
        <f>IF([@[Inventory Item ID]]="","",IFERROR(IF(OR([@[On Hand Qty]]&lt;=0,[@[Oldest DOT Week Start]]=""),"",DATEDIF([@[Oldest DOT Week Start]],'Settings'!$B$3,"m")),""))</f>
        <v/>
      </c>
      <c r="AB124" s="15">
        <f>IF([@[Inventory Item ID]]="","",IF([@Active]="No","Inactive",IF([@[On Hand Qty]]&lt;=0,"No Stock",IF([@[Oldest DOT Week Start]]="","Missing DOT Date",IF([@[Age Months]]&gt;='Settings'!$B$6,"Age Review","Current")))))</f>
        <v/>
      </c>
      <c r="AC12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5">
      <c r="A125" s="28" t="n"/>
      <c r="B125" s="28" t="n"/>
      <c r="C125" s="28" t="n"/>
      <c r="D125" s="28" t="n"/>
      <c r="E125" s="28" t="n"/>
      <c r="F125" s="28" t="n"/>
      <c r="G125" s="28" t="n"/>
      <c r="H125" s="28" t="n"/>
      <c r="I125" s="28" t="n"/>
      <c r="J125" s="28" t="n"/>
      <c r="K125" s="49" t="n"/>
      <c r="L125" s="30" t="n"/>
      <c r="M125" s="30" t="n"/>
      <c r="N125" s="30" t="n"/>
      <c r="O125" s="30" t="n"/>
      <c r="P125" s="30" t="n"/>
      <c r="Q125" s="30" t="n"/>
      <c r="R125" s="50" t="n"/>
      <c r="S125" s="32">
        <f>IF([@[Inventory Item ID]]="","",IFERROR(SUMIFS(tblTransactions[Inventory Effect],tblTransactions[Inventory Item ID],[@[Inventory Item ID]],tblTransactions[Inventory Effect],"&gt;0",tblTransactions[Date],"&gt;"&amp;'Settings'!$B$4,tblTransactions[Date],"&lt;="&amp;'Settings'!$B$3),0))</f>
        <v/>
      </c>
      <c r="T125" s="32">
        <f>IF([@[Inventory Item ID]]="","",IFERROR(-SUMIFS(tblTransactions[Inventory Effect],tblTransactions[Inventory Item ID],[@[Inventory Item ID]],tblTransactions[Inventory Effect],"&lt;0",tblTransactions[Date],"&gt;"&amp;'Settings'!$B$4,tblTransactions[Date],"&lt;="&amp;'Settings'!$B$3),0))</f>
        <v/>
      </c>
      <c r="U125" s="32">
        <f>IF([@[Inventory Item ID]]="","",IFERROR([@[Opening Qty]]+[@[Qty In]]-[@[Qty Out]],0))</f>
        <v/>
      </c>
      <c r="V125" s="32">
        <f>IF([@[Inventory Item ID]]="","",IFERROR([@[On Hand Qty]]-[@[Reserved Qty]],0))</f>
        <v/>
      </c>
      <c r="W125" s="47">
        <f>IF([@[Inventory Item ID]]="","",IFERROR([@[On Hand Qty]]*[@[Unit Cost]],0))</f>
        <v/>
      </c>
      <c r="X125" s="32">
        <f>IF([@[Inventory Item ID]]="","",IFERROR(IF(AND([@Active]="Yes",[@[Available Qty]]&lt;=[@[Reorder Point]],[@[Target Stock]]-[@[Available Qty]]-[@[Qty on Order]]&gt;0),CEILING([@[Target Stock]]-[@[Available Qty]]-[@[Qty on Order]],[@[Order Pack Qty]]),0),0))</f>
        <v/>
      </c>
      <c r="Y125" s="47">
        <f>IF([@[Inventory Item ID]]="","",IFERROR([@[Suggested Order Qty]]*[@[Unit Cost]],0))</f>
        <v/>
      </c>
      <c r="Z125" s="15">
        <f>IF([@[Inventory Item ID]]="","",IFERROR(IF([@Active]="No","Inactive",IF([@[On Hand Qty]]&lt;0,"Negative Stock",IF([@[Available Qty]]&lt;=0,"Out of Stock",IF([@[Available Qty]]&lt;=[@[Reorder Point]],"Below Reorder",IF([@[Available Qty]]&lt;=[@[Reorder Point]]*(1+'Settings'!$B$5),"Reorder Soon","OK"))))),"Check Inputs"))</f>
        <v/>
      </c>
      <c r="AA125" s="32">
        <f>IF([@[Inventory Item ID]]="","",IFERROR(IF(OR([@[On Hand Qty]]&lt;=0,[@[Oldest DOT Week Start]]=""),"",DATEDIF([@[Oldest DOT Week Start]],'Settings'!$B$3,"m")),""))</f>
        <v/>
      </c>
      <c r="AB125" s="15">
        <f>IF([@[Inventory Item ID]]="","",IF([@Active]="No","Inactive",IF([@[On Hand Qty]]&lt;=0,"No Stock",IF([@[Oldest DOT Week Start]]="","Missing DOT Date",IF([@[Age Months]]&gt;='Settings'!$B$6,"Age Review","Current")))))</f>
        <v/>
      </c>
      <c r="AC12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6">
      <c r="A126" s="28" t="n"/>
      <c r="B126" s="28" t="n"/>
      <c r="C126" s="28" t="n"/>
      <c r="D126" s="28" t="n"/>
      <c r="E126" s="28" t="n"/>
      <c r="F126" s="28" t="n"/>
      <c r="G126" s="28" t="n"/>
      <c r="H126" s="28" t="n"/>
      <c r="I126" s="28" t="n"/>
      <c r="J126" s="28" t="n"/>
      <c r="K126" s="49" t="n"/>
      <c r="L126" s="30" t="n"/>
      <c r="M126" s="30" t="n"/>
      <c r="N126" s="30" t="n"/>
      <c r="O126" s="30" t="n"/>
      <c r="P126" s="30" t="n"/>
      <c r="Q126" s="30" t="n"/>
      <c r="R126" s="50" t="n"/>
      <c r="S126" s="32">
        <f>IF([@[Inventory Item ID]]="","",IFERROR(SUMIFS(tblTransactions[Inventory Effect],tblTransactions[Inventory Item ID],[@[Inventory Item ID]],tblTransactions[Inventory Effect],"&gt;0",tblTransactions[Date],"&gt;"&amp;'Settings'!$B$4,tblTransactions[Date],"&lt;="&amp;'Settings'!$B$3),0))</f>
        <v/>
      </c>
      <c r="T126" s="32">
        <f>IF([@[Inventory Item ID]]="","",IFERROR(-SUMIFS(tblTransactions[Inventory Effect],tblTransactions[Inventory Item ID],[@[Inventory Item ID]],tblTransactions[Inventory Effect],"&lt;0",tblTransactions[Date],"&gt;"&amp;'Settings'!$B$4,tblTransactions[Date],"&lt;="&amp;'Settings'!$B$3),0))</f>
        <v/>
      </c>
      <c r="U126" s="32">
        <f>IF([@[Inventory Item ID]]="","",IFERROR([@[Opening Qty]]+[@[Qty In]]-[@[Qty Out]],0))</f>
        <v/>
      </c>
      <c r="V126" s="32">
        <f>IF([@[Inventory Item ID]]="","",IFERROR([@[On Hand Qty]]-[@[Reserved Qty]],0))</f>
        <v/>
      </c>
      <c r="W126" s="47">
        <f>IF([@[Inventory Item ID]]="","",IFERROR([@[On Hand Qty]]*[@[Unit Cost]],0))</f>
        <v/>
      </c>
      <c r="X126" s="32">
        <f>IF([@[Inventory Item ID]]="","",IFERROR(IF(AND([@Active]="Yes",[@[Available Qty]]&lt;=[@[Reorder Point]],[@[Target Stock]]-[@[Available Qty]]-[@[Qty on Order]]&gt;0),CEILING([@[Target Stock]]-[@[Available Qty]]-[@[Qty on Order]],[@[Order Pack Qty]]),0),0))</f>
        <v/>
      </c>
      <c r="Y126" s="47">
        <f>IF([@[Inventory Item ID]]="","",IFERROR([@[Suggested Order Qty]]*[@[Unit Cost]],0))</f>
        <v/>
      </c>
      <c r="Z126" s="15">
        <f>IF([@[Inventory Item ID]]="","",IFERROR(IF([@Active]="No","Inactive",IF([@[On Hand Qty]]&lt;0,"Negative Stock",IF([@[Available Qty]]&lt;=0,"Out of Stock",IF([@[Available Qty]]&lt;=[@[Reorder Point]],"Below Reorder",IF([@[Available Qty]]&lt;=[@[Reorder Point]]*(1+'Settings'!$B$5),"Reorder Soon","OK"))))),"Check Inputs"))</f>
        <v/>
      </c>
      <c r="AA126" s="32">
        <f>IF([@[Inventory Item ID]]="","",IFERROR(IF(OR([@[On Hand Qty]]&lt;=0,[@[Oldest DOT Week Start]]=""),"",DATEDIF([@[Oldest DOT Week Start]],'Settings'!$B$3,"m")),""))</f>
        <v/>
      </c>
      <c r="AB126" s="15">
        <f>IF([@[Inventory Item ID]]="","",IF([@Active]="No","Inactive",IF([@[On Hand Qty]]&lt;=0,"No Stock",IF([@[Oldest DOT Week Start]]="","Missing DOT Date",IF([@[Age Months]]&gt;='Settings'!$B$6,"Age Review","Current")))))</f>
        <v/>
      </c>
      <c r="AC12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7">
      <c r="A127" s="28" t="n"/>
      <c r="B127" s="28" t="n"/>
      <c r="C127" s="28" t="n"/>
      <c r="D127" s="28" t="n"/>
      <c r="E127" s="28" t="n"/>
      <c r="F127" s="28" t="n"/>
      <c r="G127" s="28" t="n"/>
      <c r="H127" s="28" t="n"/>
      <c r="I127" s="28" t="n"/>
      <c r="J127" s="28" t="n"/>
      <c r="K127" s="49" t="n"/>
      <c r="L127" s="30" t="n"/>
      <c r="M127" s="30" t="n"/>
      <c r="N127" s="30" t="n"/>
      <c r="O127" s="30" t="n"/>
      <c r="P127" s="30" t="n"/>
      <c r="Q127" s="30" t="n"/>
      <c r="R127" s="50" t="n"/>
      <c r="S127" s="32">
        <f>IF([@[Inventory Item ID]]="","",IFERROR(SUMIFS(tblTransactions[Inventory Effect],tblTransactions[Inventory Item ID],[@[Inventory Item ID]],tblTransactions[Inventory Effect],"&gt;0",tblTransactions[Date],"&gt;"&amp;'Settings'!$B$4,tblTransactions[Date],"&lt;="&amp;'Settings'!$B$3),0))</f>
        <v/>
      </c>
      <c r="T127" s="32">
        <f>IF([@[Inventory Item ID]]="","",IFERROR(-SUMIFS(tblTransactions[Inventory Effect],tblTransactions[Inventory Item ID],[@[Inventory Item ID]],tblTransactions[Inventory Effect],"&lt;0",tblTransactions[Date],"&gt;"&amp;'Settings'!$B$4,tblTransactions[Date],"&lt;="&amp;'Settings'!$B$3),0))</f>
        <v/>
      </c>
      <c r="U127" s="32">
        <f>IF([@[Inventory Item ID]]="","",IFERROR([@[Opening Qty]]+[@[Qty In]]-[@[Qty Out]],0))</f>
        <v/>
      </c>
      <c r="V127" s="32">
        <f>IF([@[Inventory Item ID]]="","",IFERROR([@[On Hand Qty]]-[@[Reserved Qty]],0))</f>
        <v/>
      </c>
      <c r="W127" s="47">
        <f>IF([@[Inventory Item ID]]="","",IFERROR([@[On Hand Qty]]*[@[Unit Cost]],0))</f>
        <v/>
      </c>
      <c r="X127" s="32">
        <f>IF([@[Inventory Item ID]]="","",IFERROR(IF(AND([@Active]="Yes",[@[Available Qty]]&lt;=[@[Reorder Point]],[@[Target Stock]]-[@[Available Qty]]-[@[Qty on Order]]&gt;0),CEILING([@[Target Stock]]-[@[Available Qty]]-[@[Qty on Order]],[@[Order Pack Qty]]),0),0))</f>
        <v/>
      </c>
      <c r="Y127" s="47">
        <f>IF([@[Inventory Item ID]]="","",IFERROR([@[Suggested Order Qty]]*[@[Unit Cost]],0))</f>
        <v/>
      </c>
      <c r="Z127" s="15">
        <f>IF([@[Inventory Item ID]]="","",IFERROR(IF([@Active]="No","Inactive",IF([@[On Hand Qty]]&lt;0,"Negative Stock",IF([@[Available Qty]]&lt;=0,"Out of Stock",IF([@[Available Qty]]&lt;=[@[Reorder Point]],"Below Reorder",IF([@[Available Qty]]&lt;=[@[Reorder Point]]*(1+'Settings'!$B$5),"Reorder Soon","OK"))))),"Check Inputs"))</f>
        <v/>
      </c>
      <c r="AA127" s="32">
        <f>IF([@[Inventory Item ID]]="","",IFERROR(IF(OR([@[On Hand Qty]]&lt;=0,[@[Oldest DOT Week Start]]=""),"",DATEDIF([@[Oldest DOT Week Start]],'Settings'!$B$3,"m")),""))</f>
        <v/>
      </c>
      <c r="AB127" s="15">
        <f>IF([@[Inventory Item ID]]="","",IF([@Active]="No","Inactive",IF([@[On Hand Qty]]&lt;=0,"No Stock",IF([@[Oldest DOT Week Start]]="","Missing DOT Date",IF([@[Age Months]]&gt;='Settings'!$B$6,"Age Review","Current")))))</f>
        <v/>
      </c>
      <c r="AC12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8">
      <c r="A128" s="28" t="n"/>
      <c r="B128" s="28" t="n"/>
      <c r="C128" s="28" t="n"/>
      <c r="D128" s="28" t="n"/>
      <c r="E128" s="28" t="n"/>
      <c r="F128" s="28" t="n"/>
      <c r="G128" s="28" t="n"/>
      <c r="H128" s="28" t="n"/>
      <c r="I128" s="28" t="n"/>
      <c r="J128" s="28" t="n"/>
      <c r="K128" s="49" t="n"/>
      <c r="L128" s="30" t="n"/>
      <c r="M128" s="30" t="n"/>
      <c r="N128" s="30" t="n"/>
      <c r="O128" s="30" t="n"/>
      <c r="P128" s="30" t="n"/>
      <c r="Q128" s="30" t="n"/>
      <c r="R128" s="50" t="n"/>
      <c r="S128" s="32">
        <f>IF([@[Inventory Item ID]]="","",IFERROR(SUMIFS(tblTransactions[Inventory Effect],tblTransactions[Inventory Item ID],[@[Inventory Item ID]],tblTransactions[Inventory Effect],"&gt;0",tblTransactions[Date],"&gt;"&amp;'Settings'!$B$4,tblTransactions[Date],"&lt;="&amp;'Settings'!$B$3),0))</f>
        <v/>
      </c>
      <c r="T128" s="32">
        <f>IF([@[Inventory Item ID]]="","",IFERROR(-SUMIFS(tblTransactions[Inventory Effect],tblTransactions[Inventory Item ID],[@[Inventory Item ID]],tblTransactions[Inventory Effect],"&lt;0",tblTransactions[Date],"&gt;"&amp;'Settings'!$B$4,tblTransactions[Date],"&lt;="&amp;'Settings'!$B$3),0))</f>
        <v/>
      </c>
      <c r="U128" s="32">
        <f>IF([@[Inventory Item ID]]="","",IFERROR([@[Opening Qty]]+[@[Qty In]]-[@[Qty Out]],0))</f>
        <v/>
      </c>
      <c r="V128" s="32">
        <f>IF([@[Inventory Item ID]]="","",IFERROR([@[On Hand Qty]]-[@[Reserved Qty]],0))</f>
        <v/>
      </c>
      <c r="W128" s="47">
        <f>IF([@[Inventory Item ID]]="","",IFERROR([@[On Hand Qty]]*[@[Unit Cost]],0))</f>
        <v/>
      </c>
      <c r="X128" s="32">
        <f>IF([@[Inventory Item ID]]="","",IFERROR(IF(AND([@Active]="Yes",[@[Available Qty]]&lt;=[@[Reorder Point]],[@[Target Stock]]-[@[Available Qty]]-[@[Qty on Order]]&gt;0),CEILING([@[Target Stock]]-[@[Available Qty]]-[@[Qty on Order]],[@[Order Pack Qty]]),0),0))</f>
        <v/>
      </c>
      <c r="Y128" s="47">
        <f>IF([@[Inventory Item ID]]="","",IFERROR([@[Suggested Order Qty]]*[@[Unit Cost]],0))</f>
        <v/>
      </c>
      <c r="Z128" s="15">
        <f>IF([@[Inventory Item ID]]="","",IFERROR(IF([@Active]="No","Inactive",IF([@[On Hand Qty]]&lt;0,"Negative Stock",IF([@[Available Qty]]&lt;=0,"Out of Stock",IF([@[Available Qty]]&lt;=[@[Reorder Point]],"Below Reorder",IF([@[Available Qty]]&lt;=[@[Reorder Point]]*(1+'Settings'!$B$5),"Reorder Soon","OK"))))),"Check Inputs"))</f>
        <v/>
      </c>
      <c r="AA128" s="32">
        <f>IF([@[Inventory Item ID]]="","",IFERROR(IF(OR([@[On Hand Qty]]&lt;=0,[@[Oldest DOT Week Start]]=""),"",DATEDIF([@[Oldest DOT Week Start]],'Settings'!$B$3,"m")),""))</f>
        <v/>
      </c>
      <c r="AB128" s="15">
        <f>IF([@[Inventory Item ID]]="","",IF([@Active]="No","Inactive",IF([@[On Hand Qty]]&lt;=0,"No Stock",IF([@[Oldest DOT Week Start]]="","Missing DOT Date",IF([@[Age Months]]&gt;='Settings'!$B$6,"Age Review","Current")))))</f>
        <v/>
      </c>
      <c r="AC12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29">
      <c r="A129" s="28" t="n"/>
      <c r="B129" s="28" t="n"/>
      <c r="C129" s="28" t="n"/>
      <c r="D129" s="28" t="n"/>
      <c r="E129" s="28" t="n"/>
      <c r="F129" s="28" t="n"/>
      <c r="G129" s="28" t="n"/>
      <c r="H129" s="28" t="n"/>
      <c r="I129" s="28" t="n"/>
      <c r="J129" s="28" t="n"/>
      <c r="K129" s="49" t="n"/>
      <c r="L129" s="30" t="n"/>
      <c r="M129" s="30" t="n"/>
      <c r="N129" s="30" t="n"/>
      <c r="O129" s="30" t="n"/>
      <c r="P129" s="30" t="n"/>
      <c r="Q129" s="30" t="n"/>
      <c r="R129" s="50" t="n"/>
      <c r="S129" s="32">
        <f>IF([@[Inventory Item ID]]="","",IFERROR(SUMIFS(tblTransactions[Inventory Effect],tblTransactions[Inventory Item ID],[@[Inventory Item ID]],tblTransactions[Inventory Effect],"&gt;0",tblTransactions[Date],"&gt;"&amp;'Settings'!$B$4,tblTransactions[Date],"&lt;="&amp;'Settings'!$B$3),0))</f>
        <v/>
      </c>
      <c r="T129" s="32">
        <f>IF([@[Inventory Item ID]]="","",IFERROR(-SUMIFS(tblTransactions[Inventory Effect],tblTransactions[Inventory Item ID],[@[Inventory Item ID]],tblTransactions[Inventory Effect],"&lt;0",tblTransactions[Date],"&gt;"&amp;'Settings'!$B$4,tblTransactions[Date],"&lt;="&amp;'Settings'!$B$3),0))</f>
        <v/>
      </c>
      <c r="U129" s="32">
        <f>IF([@[Inventory Item ID]]="","",IFERROR([@[Opening Qty]]+[@[Qty In]]-[@[Qty Out]],0))</f>
        <v/>
      </c>
      <c r="V129" s="32">
        <f>IF([@[Inventory Item ID]]="","",IFERROR([@[On Hand Qty]]-[@[Reserved Qty]],0))</f>
        <v/>
      </c>
      <c r="W129" s="47">
        <f>IF([@[Inventory Item ID]]="","",IFERROR([@[On Hand Qty]]*[@[Unit Cost]],0))</f>
        <v/>
      </c>
      <c r="X129" s="32">
        <f>IF([@[Inventory Item ID]]="","",IFERROR(IF(AND([@Active]="Yes",[@[Available Qty]]&lt;=[@[Reorder Point]],[@[Target Stock]]-[@[Available Qty]]-[@[Qty on Order]]&gt;0),CEILING([@[Target Stock]]-[@[Available Qty]]-[@[Qty on Order]],[@[Order Pack Qty]]),0),0))</f>
        <v/>
      </c>
      <c r="Y129" s="47">
        <f>IF([@[Inventory Item ID]]="","",IFERROR([@[Suggested Order Qty]]*[@[Unit Cost]],0))</f>
        <v/>
      </c>
      <c r="Z129" s="15">
        <f>IF([@[Inventory Item ID]]="","",IFERROR(IF([@Active]="No","Inactive",IF([@[On Hand Qty]]&lt;0,"Negative Stock",IF([@[Available Qty]]&lt;=0,"Out of Stock",IF([@[Available Qty]]&lt;=[@[Reorder Point]],"Below Reorder",IF([@[Available Qty]]&lt;=[@[Reorder Point]]*(1+'Settings'!$B$5),"Reorder Soon","OK"))))),"Check Inputs"))</f>
        <v/>
      </c>
      <c r="AA129" s="32">
        <f>IF([@[Inventory Item ID]]="","",IFERROR(IF(OR([@[On Hand Qty]]&lt;=0,[@[Oldest DOT Week Start]]=""),"",DATEDIF([@[Oldest DOT Week Start]],'Settings'!$B$3,"m")),""))</f>
        <v/>
      </c>
      <c r="AB129" s="15">
        <f>IF([@[Inventory Item ID]]="","",IF([@Active]="No","Inactive",IF([@[On Hand Qty]]&lt;=0,"No Stock",IF([@[Oldest DOT Week Start]]="","Missing DOT Date",IF([@[Age Months]]&gt;='Settings'!$B$6,"Age Review","Current")))))</f>
        <v/>
      </c>
      <c r="AC12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0">
      <c r="A130" s="28" t="n"/>
      <c r="B130" s="28" t="n"/>
      <c r="C130" s="28" t="n"/>
      <c r="D130" s="28" t="n"/>
      <c r="E130" s="28" t="n"/>
      <c r="F130" s="28" t="n"/>
      <c r="G130" s="28" t="n"/>
      <c r="H130" s="28" t="n"/>
      <c r="I130" s="28" t="n"/>
      <c r="J130" s="28" t="n"/>
      <c r="K130" s="49" t="n"/>
      <c r="L130" s="30" t="n"/>
      <c r="M130" s="30" t="n"/>
      <c r="N130" s="30" t="n"/>
      <c r="O130" s="30" t="n"/>
      <c r="P130" s="30" t="n"/>
      <c r="Q130" s="30" t="n"/>
      <c r="R130" s="50" t="n"/>
      <c r="S130" s="32">
        <f>IF([@[Inventory Item ID]]="","",IFERROR(SUMIFS(tblTransactions[Inventory Effect],tblTransactions[Inventory Item ID],[@[Inventory Item ID]],tblTransactions[Inventory Effect],"&gt;0",tblTransactions[Date],"&gt;"&amp;'Settings'!$B$4,tblTransactions[Date],"&lt;="&amp;'Settings'!$B$3),0))</f>
        <v/>
      </c>
      <c r="T130" s="32">
        <f>IF([@[Inventory Item ID]]="","",IFERROR(-SUMIFS(tblTransactions[Inventory Effect],tblTransactions[Inventory Item ID],[@[Inventory Item ID]],tblTransactions[Inventory Effect],"&lt;0",tblTransactions[Date],"&gt;"&amp;'Settings'!$B$4,tblTransactions[Date],"&lt;="&amp;'Settings'!$B$3),0))</f>
        <v/>
      </c>
      <c r="U130" s="32">
        <f>IF([@[Inventory Item ID]]="","",IFERROR([@[Opening Qty]]+[@[Qty In]]-[@[Qty Out]],0))</f>
        <v/>
      </c>
      <c r="V130" s="32">
        <f>IF([@[Inventory Item ID]]="","",IFERROR([@[On Hand Qty]]-[@[Reserved Qty]],0))</f>
        <v/>
      </c>
      <c r="W130" s="47">
        <f>IF([@[Inventory Item ID]]="","",IFERROR([@[On Hand Qty]]*[@[Unit Cost]],0))</f>
        <v/>
      </c>
      <c r="X130" s="32">
        <f>IF([@[Inventory Item ID]]="","",IFERROR(IF(AND([@Active]="Yes",[@[Available Qty]]&lt;=[@[Reorder Point]],[@[Target Stock]]-[@[Available Qty]]-[@[Qty on Order]]&gt;0),CEILING([@[Target Stock]]-[@[Available Qty]]-[@[Qty on Order]],[@[Order Pack Qty]]),0),0))</f>
        <v/>
      </c>
      <c r="Y130" s="47">
        <f>IF([@[Inventory Item ID]]="","",IFERROR([@[Suggested Order Qty]]*[@[Unit Cost]],0))</f>
        <v/>
      </c>
      <c r="Z130" s="15">
        <f>IF([@[Inventory Item ID]]="","",IFERROR(IF([@Active]="No","Inactive",IF([@[On Hand Qty]]&lt;0,"Negative Stock",IF([@[Available Qty]]&lt;=0,"Out of Stock",IF([@[Available Qty]]&lt;=[@[Reorder Point]],"Below Reorder",IF([@[Available Qty]]&lt;=[@[Reorder Point]]*(1+'Settings'!$B$5),"Reorder Soon","OK"))))),"Check Inputs"))</f>
        <v/>
      </c>
      <c r="AA130" s="32">
        <f>IF([@[Inventory Item ID]]="","",IFERROR(IF(OR([@[On Hand Qty]]&lt;=0,[@[Oldest DOT Week Start]]=""),"",DATEDIF([@[Oldest DOT Week Start]],'Settings'!$B$3,"m")),""))</f>
        <v/>
      </c>
      <c r="AB130" s="15">
        <f>IF([@[Inventory Item ID]]="","",IF([@Active]="No","Inactive",IF([@[On Hand Qty]]&lt;=0,"No Stock",IF([@[Oldest DOT Week Start]]="","Missing DOT Date",IF([@[Age Months]]&gt;='Settings'!$B$6,"Age Review","Current")))))</f>
        <v/>
      </c>
      <c r="AC13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1">
      <c r="A131" s="28" t="n"/>
      <c r="B131" s="28" t="n"/>
      <c r="C131" s="28" t="n"/>
      <c r="D131" s="28" t="n"/>
      <c r="E131" s="28" t="n"/>
      <c r="F131" s="28" t="n"/>
      <c r="G131" s="28" t="n"/>
      <c r="H131" s="28" t="n"/>
      <c r="I131" s="28" t="n"/>
      <c r="J131" s="28" t="n"/>
      <c r="K131" s="49" t="n"/>
      <c r="L131" s="30" t="n"/>
      <c r="M131" s="30" t="n"/>
      <c r="N131" s="30" t="n"/>
      <c r="O131" s="30" t="n"/>
      <c r="P131" s="30" t="n"/>
      <c r="Q131" s="30" t="n"/>
      <c r="R131" s="50" t="n"/>
      <c r="S131" s="32">
        <f>IF([@[Inventory Item ID]]="","",IFERROR(SUMIFS(tblTransactions[Inventory Effect],tblTransactions[Inventory Item ID],[@[Inventory Item ID]],tblTransactions[Inventory Effect],"&gt;0",tblTransactions[Date],"&gt;"&amp;'Settings'!$B$4,tblTransactions[Date],"&lt;="&amp;'Settings'!$B$3),0))</f>
        <v/>
      </c>
      <c r="T131" s="32">
        <f>IF([@[Inventory Item ID]]="","",IFERROR(-SUMIFS(tblTransactions[Inventory Effect],tblTransactions[Inventory Item ID],[@[Inventory Item ID]],tblTransactions[Inventory Effect],"&lt;0",tblTransactions[Date],"&gt;"&amp;'Settings'!$B$4,tblTransactions[Date],"&lt;="&amp;'Settings'!$B$3),0))</f>
        <v/>
      </c>
      <c r="U131" s="32">
        <f>IF([@[Inventory Item ID]]="","",IFERROR([@[Opening Qty]]+[@[Qty In]]-[@[Qty Out]],0))</f>
        <v/>
      </c>
      <c r="V131" s="32">
        <f>IF([@[Inventory Item ID]]="","",IFERROR([@[On Hand Qty]]-[@[Reserved Qty]],0))</f>
        <v/>
      </c>
      <c r="W131" s="47">
        <f>IF([@[Inventory Item ID]]="","",IFERROR([@[On Hand Qty]]*[@[Unit Cost]],0))</f>
        <v/>
      </c>
      <c r="X131" s="32">
        <f>IF([@[Inventory Item ID]]="","",IFERROR(IF(AND([@Active]="Yes",[@[Available Qty]]&lt;=[@[Reorder Point]],[@[Target Stock]]-[@[Available Qty]]-[@[Qty on Order]]&gt;0),CEILING([@[Target Stock]]-[@[Available Qty]]-[@[Qty on Order]],[@[Order Pack Qty]]),0),0))</f>
        <v/>
      </c>
      <c r="Y131" s="47">
        <f>IF([@[Inventory Item ID]]="","",IFERROR([@[Suggested Order Qty]]*[@[Unit Cost]],0))</f>
        <v/>
      </c>
      <c r="Z131" s="15">
        <f>IF([@[Inventory Item ID]]="","",IFERROR(IF([@Active]="No","Inactive",IF([@[On Hand Qty]]&lt;0,"Negative Stock",IF([@[Available Qty]]&lt;=0,"Out of Stock",IF([@[Available Qty]]&lt;=[@[Reorder Point]],"Below Reorder",IF([@[Available Qty]]&lt;=[@[Reorder Point]]*(1+'Settings'!$B$5),"Reorder Soon","OK"))))),"Check Inputs"))</f>
        <v/>
      </c>
      <c r="AA131" s="32">
        <f>IF([@[Inventory Item ID]]="","",IFERROR(IF(OR([@[On Hand Qty]]&lt;=0,[@[Oldest DOT Week Start]]=""),"",DATEDIF([@[Oldest DOT Week Start]],'Settings'!$B$3,"m")),""))</f>
        <v/>
      </c>
      <c r="AB131" s="15">
        <f>IF([@[Inventory Item ID]]="","",IF([@Active]="No","Inactive",IF([@[On Hand Qty]]&lt;=0,"No Stock",IF([@[Oldest DOT Week Start]]="","Missing DOT Date",IF([@[Age Months]]&gt;='Settings'!$B$6,"Age Review","Current")))))</f>
        <v/>
      </c>
      <c r="AC13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2">
      <c r="A132" s="28" t="n"/>
      <c r="B132" s="28" t="n"/>
      <c r="C132" s="28" t="n"/>
      <c r="D132" s="28" t="n"/>
      <c r="E132" s="28" t="n"/>
      <c r="F132" s="28" t="n"/>
      <c r="G132" s="28" t="n"/>
      <c r="H132" s="28" t="n"/>
      <c r="I132" s="28" t="n"/>
      <c r="J132" s="28" t="n"/>
      <c r="K132" s="49" t="n"/>
      <c r="L132" s="30" t="n"/>
      <c r="M132" s="30" t="n"/>
      <c r="N132" s="30" t="n"/>
      <c r="O132" s="30" t="n"/>
      <c r="P132" s="30" t="n"/>
      <c r="Q132" s="30" t="n"/>
      <c r="R132" s="50" t="n"/>
      <c r="S132" s="32">
        <f>IF([@[Inventory Item ID]]="","",IFERROR(SUMIFS(tblTransactions[Inventory Effect],tblTransactions[Inventory Item ID],[@[Inventory Item ID]],tblTransactions[Inventory Effect],"&gt;0",tblTransactions[Date],"&gt;"&amp;'Settings'!$B$4,tblTransactions[Date],"&lt;="&amp;'Settings'!$B$3),0))</f>
        <v/>
      </c>
      <c r="T132" s="32">
        <f>IF([@[Inventory Item ID]]="","",IFERROR(-SUMIFS(tblTransactions[Inventory Effect],tblTransactions[Inventory Item ID],[@[Inventory Item ID]],tblTransactions[Inventory Effect],"&lt;0",tblTransactions[Date],"&gt;"&amp;'Settings'!$B$4,tblTransactions[Date],"&lt;="&amp;'Settings'!$B$3),0))</f>
        <v/>
      </c>
      <c r="U132" s="32">
        <f>IF([@[Inventory Item ID]]="","",IFERROR([@[Opening Qty]]+[@[Qty In]]-[@[Qty Out]],0))</f>
        <v/>
      </c>
      <c r="V132" s="32">
        <f>IF([@[Inventory Item ID]]="","",IFERROR([@[On Hand Qty]]-[@[Reserved Qty]],0))</f>
        <v/>
      </c>
      <c r="W132" s="47">
        <f>IF([@[Inventory Item ID]]="","",IFERROR([@[On Hand Qty]]*[@[Unit Cost]],0))</f>
        <v/>
      </c>
      <c r="X132" s="32">
        <f>IF([@[Inventory Item ID]]="","",IFERROR(IF(AND([@Active]="Yes",[@[Available Qty]]&lt;=[@[Reorder Point]],[@[Target Stock]]-[@[Available Qty]]-[@[Qty on Order]]&gt;0),CEILING([@[Target Stock]]-[@[Available Qty]]-[@[Qty on Order]],[@[Order Pack Qty]]),0),0))</f>
        <v/>
      </c>
      <c r="Y132" s="47">
        <f>IF([@[Inventory Item ID]]="","",IFERROR([@[Suggested Order Qty]]*[@[Unit Cost]],0))</f>
        <v/>
      </c>
      <c r="Z132" s="15">
        <f>IF([@[Inventory Item ID]]="","",IFERROR(IF([@Active]="No","Inactive",IF([@[On Hand Qty]]&lt;0,"Negative Stock",IF([@[Available Qty]]&lt;=0,"Out of Stock",IF([@[Available Qty]]&lt;=[@[Reorder Point]],"Below Reorder",IF([@[Available Qty]]&lt;=[@[Reorder Point]]*(1+'Settings'!$B$5),"Reorder Soon","OK"))))),"Check Inputs"))</f>
        <v/>
      </c>
      <c r="AA132" s="32">
        <f>IF([@[Inventory Item ID]]="","",IFERROR(IF(OR([@[On Hand Qty]]&lt;=0,[@[Oldest DOT Week Start]]=""),"",DATEDIF([@[Oldest DOT Week Start]],'Settings'!$B$3,"m")),""))</f>
        <v/>
      </c>
      <c r="AB132" s="15">
        <f>IF([@[Inventory Item ID]]="","",IF([@Active]="No","Inactive",IF([@[On Hand Qty]]&lt;=0,"No Stock",IF([@[Oldest DOT Week Start]]="","Missing DOT Date",IF([@[Age Months]]&gt;='Settings'!$B$6,"Age Review","Current")))))</f>
        <v/>
      </c>
      <c r="AC13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3">
      <c r="A133" s="28" t="n"/>
      <c r="B133" s="28" t="n"/>
      <c r="C133" s="28" t="n"/>
      <c r="D133" s="28" t="n"/>
      <c r="E133" s="28" t="n"/>
      <c r="F133" s="28" t="n"/>
      <c r="G133" s="28" t="n"/>
      <c r="H133" s="28" t="n"/>
      <c r="I133" s="28" t="n"/>
      <c r="J133" s="28" t="n"/>
      <c r="K133" s="49" t="n"/>
      <c r="L133" s="30" t="n"/>
      <c r="M133" s="30" t="n"/>
      <c r="N133" s="30" t="n"/>
      <c r="O133" s="30" t="n"/>
      <c r="P133" s="30" t="n"/>
      <c r="Q133" s="30" t="n"/>
      <c r="R133" s="50" t="n"/>
      <c r="S133" s="32">
        <f>IF([@[Inventory Item ID]]="","",IFERROR(SUMIFS(tblTransactions[Inventory Effect],tblTransactions[Inventory Item ID],[@[Inventory Item ID]],tblTransactions[Inventory Effect],"&gt;0",tblTransactions[Date],"&gt;"&amp;'Settings'!$B$4,tblTransactions[Date],"&lt;="&amp;'Settings'!$B$3),0))</f>
        <v/>
      </c>
      <c r="T133" s="32">
        <f>IF([@[Inventory Item ID]]="","",IFERROR(-SUMIFS(tblTransactions[Inventory Effect],tblTransactions[Inventory Item ID],[@[Inventory Item ID]],tblTransactions[Inventory Effect],"&lt;0",tblTransactions[Date],"&gt;"&amp;'Settings'!$B$4,tblTransactions[Date],"&lt;="&amp;'Settings'!$B$3),0))</f>
        <v/>
      </c>
      <c r="U133" s="32">
        <f>IF([@[Inventory Item ID]]="","",IFERROR([@[Opening Qty]]+[@[Qty In]]-[@[Qty Out]],0))</f>
        <v/>
      </c>
      <c r="V133" s="32">
        <f>IF([@[Inventory Item ID]]="","",IFERROR([@[On Hand Qty]]-[@[Reserved Qty]],0))</f>
        <v/>
      </c>
      <c r="W133" s="47">
        <f>IF([@[Inventory Item ID]]="","",IFERROR([@[On Hand Qty]]*[@[Unit Cost]],0))</f>
        <v/>
      </c>
      <c r="X133" s="32">
        <f>IF([@[Inventory Item ID]]="","",IFERROR(IF(AND([@Active]="Yes",[@[Available Qty]]&lt;=[@[Reorder Point]],[@[Target Stock]]-[@[Available Qty]]-[@[Qty on Order]]&gt;0),CEILING([@[Target Stock]]-[@[Available Qty]]-[@[Qty on Order]],[@[Order Pack Qty]]),0),0))</f>
        <v/>
      </c>
      <c r="Y133" s="47">
        <f>IF([@[Inventory Item ID]]="","",IFERROR([@[Suggested Order Qty]]*[@[Unit Cost]],0))</f>
        <v/>
      </c>
      <c r="Z133" s="15">
        <f>IF([@[Inventory Item ID]]="","",IFERROR(IF([@Active]="No","Inactive",IF([@[On Hand Qty]]&lt;0,"Negative Stock",IF([@[Available Qty]]&lt;=0,"Out of Stock",IF([@[Available Qty]]&lt;=[@[Reorder Point]],"Below Reorder",IF([@[Available Qty]]&lt;=[@[Reorder Point]]*(1+'Settings'!$B$5),"Reorder Soon","OK"))))),"Check Inputs"))</f>
        <v/>
      </c>
      <c r="AA133" s="32">
        <f>IF([@[Inventory Item ID]]="","",IFERROR(IF(OR([@[On Hand Qty]]&lt;=0,[@[Oldest DOT Week Start]]=""),"",DATEDIF([@[Oldest DOT Week Start]],'Settings'!$B$3,"m")),""))</f>
        <v/>
      </c>
      <c r="AB133" s="15">
        <f>IF([@[Inventory Item ID]]="","",IF([@Active]="No","Inactive",IF([@[On Hand Qty]]&lt;=0,"No Stock",IF([@[Oldest DOT Week Start]]="","Missing DOT Date",IF([@[Age Months]]&gt;='Settings'!$B$6,"Age Review","Current")))))</f>
        <v/>
      </c>
      <c r="AC13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4">
      <c r="A134" s="28" t="n"/>
      <c r="B134" s="28" t="n"/>
      <c r="C134" s="28" t="n"/>
      <c r="D134" s="28" t="n"/>
      <c r="E134" s="28" t="n"/>
      <c r="F134" s="28" t="n"/>
      <c r="G134" s="28" t="n"/>
      <c r="H134" s="28" t="n"/>
      <c r="I134" s="28" t="n"/>
      <c r="J134" s="28" t="n"/>
      <c r="K134" s="49" t="n"/>
      <c r="L134" s="30" t="n"/>
      <c r="M134" s="30" t="n"/>
      <c r="N134" s="30" t="n"/>
      <c r="O134" s="30" t="n"/>
      <c r="P134" s="30" t="n"/>
      <c r="Q134" s="30" t="n"/>
      <c r="R134" s="50" t="n"/>
      <c r="S134" s="32">
        <f>IF([@[Inventory Item ID]]="","",IFERROR(SUMIFS(tblTransactions[Inventory Effect],tblTransactions[Inventory Item ID],[@[Inventory Item ID]],tblTransactions[Inventory Effect],"&gt;0",tblTransactions[Date],"&gt;"&amp;'Settings'!$B$4,tblTransactions[Date],"&lt;="&amp;'Settings'!$B$3),0))</f>
        <v/>
      </c>
      <c r="T134" s="32">
        <f>IF([@[Inventory Item ID]]="","",IFERROR(-SUMIFS(tblTransactions[Inventory Effect],tblTransactions[Inventory Item ID],[@[Inventory Item ID]],tblTransactions[Inventory Effect],"&lt;0",tblTransactions[Date],"&gt;"&amp;'Settings'!$B$4,tblTransactions[Date],"&lt;="&amp;'Settings'!$B$3),0))</f>
        <v/>
      </c>
      <c r="U134" s="32">
        <f>IF([@[Inventory Item ID]]="","",IFERROR([@[Opening Qty]]+[@[Qty In]]-[@[Qty Out]],0))</f>
        <v/>
      </c>
      <c r="V134" s="32">
        <f>IF([@[Inventory Item ID]]="","",IFERROR([@[On Hand Qty]]-[@[Reserved Qty]],0))</f>
        <v/>
      </c>
      <c r="W134" s="47">
        <f>IF([@[Inventory Item ID]]="","",IFERROR([@[On Hand Qty]]*[@[Unit Cost]],0))</f>
        <v/>
      </c>
      <c r="X134" s="32">
        <f>IF([@[Inventory Item ID]]="","",IFERROR(IF(AND([@Active]="Yes",[@[Available Qty]]&lt;=[@[Reorder Point]],[@[Target Stock]]-[@[Available Qty]]-[@[Qty on Order]]&gt;0),CEILING([@[Target Stock]]-[@[Available Qty]]-[@[Qty on Order]],[@[Order Pack Qty]]),0),0))</f>
        <v/>
      </c>
      <c r="Y134" s="47">
        <f>IF([@[Inventory Item ID]]="","",IFERROR([@[Suggested Order Qty]]*[@[Unit Cost]],0))</f>
        <v/>
      </c>
      <c r="Z134" s="15">
        <f>IF([@[Inventory Item ID]]="","",IFERROR(IF([@Active]="No","Inactive",IF([@[On Hand Qty]]&lt;0,"Negative Stock",IF([@[Available Qty]]&lt;=0,"Out of Stock",IF([@[Available Qty]]&lt;=[@[Reorder Point]],"Below Reorder",IF([@[Available Qty]]&lt;=[@[Reorder Point]]*(1+'Settings'!$B$5),"Reorder Soon","OK"))))),"Check Inputs"))</f>
        <v/>
      </c>
      <c r="AA134" s="32">
        <f>IF([@[Inventory Item ID]]="","",IFERROR(IF(OR([@[On Hand Qty]]&lt;=0,[@[Oldest DOT Week Start]]=""),"",DATEDIF([@[Oldest DOT Week Start]],'Settings'!$B$3,"m")),""))</f>
        <v/>
      </c>
      <c r="AB134" s="15">
        <f>IF([@[Inventory Item ID]]="","",IF([@Active]="No","Inactive",IF([@[On Hand Qty]]&lt;=0,"No Stock",IF([@[Oldest DOT Week Start]]="","Missing DOT Date",IF([@[Age Months]]&gt;='Settings'!$B$6,"Age Review","Current")))))</f>
        <v/>
      </c>
      <c r="AC13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5">
      <c r="A135" s="28" t="n"/>
      <c r="B135" s="28" t="n"/>
      <c r="C135" s="28" t="n"/>
      <c r="D135" s="28" t="n"/>
      <c r="E135" s="28" t="n"/>
      <c r="F135" s="28" t="n"/>
      <c r="G135" s="28" t="n"/>
      <c r="H135" s="28" t="n"/>
      <c r="I135" s="28" t="n"/>
      <c r="J135" s="28" t="n"/>
      <c r="K135" s="49" t="n"/>
      <c r="L135" s="30" t="n"/>
      <c r="M135" s="30" t="n"/>
      <c r="N135" s="30" t="n"/>
      <c r="O135" s="30" t="n"/>
      <c r="P135" s="30" t="n"/>
      <c r="Q135" s="30" t="n"/>
      <c r="R135" s="50" t="n"/>
      <c r="S135" s="32">
        <f>IF([@[Inventory Item ID]]="","",IFERROR(SUMIFS(tblTransactions[Inventory Effect],tblTransactions[Inventory Item ID],[@[Inventory Item ID]],tblTransactions[Inventory Effect],"&gt;0",tblTransactions[Date],"&gt;"&amp;'Settings'!$B$4,tblTransactions[Date],"&lt;="&amp;'Settings'!$B$3),0))</f>
        <v/>
      </c>
      <c r="T135" s="32">
        <f>IF([@[Inventory Item ID]]="","",IFERROR(-SUMIFS(tblTransactions[Inventory Effect],tblTransactions[Inventory Item ID],[@[Inventory Item ID]],tblTransactions[Inventory Effect],"&lt;0",tblTransactions[Date],"&gt;"&amp;'Settings'!$B$4,tblTransactions[Date],"&lt;="&amp;'Settings'!$B$3),0))</f>
        <v/>
      </c>
      <c r="U135" s="32">
        <f>IF([@[Inventory Item ID]]="","",IFERROR([@[Opening Qty]]+[@[Qty In]]-[@[Qty Out]],0))</f>
        <v/>
      </c>
      <c r="V135" s="32">
        <f>IF([@[Inventory Item ID]]="","",IFERROR([@[On Hand Qty]]-[@[Reserved Qty]],0))</f>
        <v/>
      </c>
      <c r="W135" s="47">
        <f>IF([@[Inventory Item ID]]="","",IFERROR([@[On Hand Qty]]*[@[Unit Cost]],0))</f>
        <v/>
      </c>
      <c r="X135" s="32">
        <f>IF([@[Inventory Item ID]]="","",IFERROR(IF(AND([@Active]="Yes",[@[Available Qty]]&lt;=[@[Reorder Point]],[@[Target Stock]]-[@[Available Qty]]-[@[Qty on Order]]&gt;0),CEILING([@[Target Stock]]-[@[Available Qty]]-[@[Qty on Order]],[@[Order Pack Qty]]),0),0))</f>
        <v/>
      </c>
      <c r="Y135" s="47">
        <f>IF([@[Inventory Item ID]]="","",IFERROR([@[Suggested Order Qty]]*[@[Unit Cost]],0))</f>
        <v/>
      </c>
      <c r="Z135" s="15">
        <f>IF([@[Inventory Item ID]]="","",IFERROR(IF([@Active]="No","Inactive",IF([@[On Hand Qty]]&lt;0,"Negative Stock",IF([@[Available Qty]]&lt;=0,"Out of Stock",IF([@[Available Qty]]&lt;=[@[Reorder Point]],"Below Reorder",IF([@[Available Qty]]&lt;=[@[Reorder Point]]*(1+'Settings'!$B$5),"Reorder Soon","OK"))))),"Check Inputs"))</f>
        <v/>
      </c>
      <c r="AA135" s="32">
        <f>IF([@[Inventory Item ID]]="","",IFERROR(IF(OR([@[On Hand Qty]]&lt;=0,[@[Oldest DOT Week Start]]=""),"",DATEDIF([@[Oldest DOT Week Start]],'Settings'!$B$3,"m")),""))</f>
        <v/>
      </c>
      <c r="AB135" s="15">
        <f>IF([@[Inventory Item ID]]="","",IF([@Active]="No","Inactive",IF([@[On Hand Qty]]&lt;=0,"No Stock",IF([@[Oldest DOT Week Start]]="","Missing DOT Date",IF([@[Age Months]]&gt;='Settings'!$B$6,"Age Review","Current")))))</f>
        <v/>
      </c>
      <c r="AC13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6">
      <c r="A136" s="28" t="n"/>
      <c r="B136" s="28" t="n"/>
      <c r="C136" s="28" t="n"/>
      <c r="D136" s="28" t="n"/>
      <c r="E136" s="28" t="n"/>
      <c r="F136" s="28" t="n"/>
      <c r="G136" s="28" t="n"/>
      <c r="H136" s="28" t="n"/>
      <c r="I136" s="28" t="n"/>
      <c r="J136" s="28" t="n"/>
      <c r="K136" s="49" t="n"/>
      <c r="L136" s="30" t="n"/>
      <c r="M136" s="30" t="n"/>
      <c r="N136" s="30" t="n"/>
      <c r="O136" s="30" t="n"/>
      <c r="P136" s="30" t="n"/>
      <c r="Q136" s="30" t="n"/>
      <c r="R136" s="50" t="n"/>
      <c r="S136" s="32">
        <f>IF([@[Inventory Item ID]]="","",IFERROR(SUMIFS(tblTransactions[Inventory Effect],tblTransactions[Inventory Item ID],[@[Inventory Item ID]],tblTransactions[Inventory Effect],"&gt;0",tblTransactions[Date],"&gt;"&amp;'Settings'!$B$4,tblTransactions[Date],"&lt;="&amp;'Settings'!$B$3),0))</f>
        <v/>
      </c>
      <c r="T136" s="32">
        <f>IF([@[Inventory Item ID]]="","",IFERROR(-SUMIFS(tblTransactions[Inventory Effect],tblTransactions[Inventory Item ID],[@[Inventory Item ID]],tblTransactions[Inventory Effect],"&lt;0",tblTransactions[Date],"&gt;"&amp;'Settings'!$B$4,tblTransactions[Date],"&lt;="&amp;'Settings'!$B$3),0))</f>
        <v/>
      </c>
      <c r="U136" s="32">
        <f>IF([@[Inventory Item ID]]="","",IFERROR([@[Opening Qty]]+[@[Qty In]]-[@[Qty Out]],0))</f>
        <v/>
      </c>
      <c r="V136" s="32">
        <f>IF([@[Inventory Item ID]]="","",IFERROR([@[On Hand Qty]]-[@[Reserved Qty]],0))</f>
        <v/>
      </c>
      <c r="W136" s="47">
        <f>IF([@[Inventory Item ID]]="","",IFERROR([@[On Hand Qty]]*[@[Unit Cost]],0))</f>
        <v/>
      </c>
      <c r="X136" s="32">
        <f>IF([@[Inventory Item ID]]="","",IFERROR(IF(AND([@Active]="Yes",[@[Available Qty]]&lt;=[@[Reorder Point]],[@[Target Stock]]-[@[Available Qty]]-[@[Qty on Order]]&gt;0),CEILING([@[Target Stock]]-[@[Available Qty]]-[@[Qty on Order]],[@[Order Pack Qty]]),0),0))</f>
        <v/>
      </c>
      <c r="Y136" s="47">
        <f>IF([@[Inventory Item ID]]="","",IFERROR([@[Suggested Order Qty]]*[@[Unit Cost]],0))</f>
        <v/>
      </c>
      <c r="Z136" s="15">
        <f>IF([@[Inventory Item ID]]="","",IFERROR(IF([@Active]="No","Inactive",IF([@[On Hand Qty]]&lt;0,"Negative Stock",IF([@[Available Qty]]&lt;=0,"Out of Stock",IF([@[Available Qty]]&lt;=[@[Reorder Point]],"Below Reorder",IF([@[Available Qty]]&lt;=[@[Reorder Point]]*(1+'Settings'!$B$5),"Reorder Soon","OK"))))),"Check Inputs"))</f>
        <v/>
      </c>
      <c r="AA136" s="32">
        <f>IF([@[Inventory Item ID]]="","",IFERROR(IF(OR([@[On Hand Qty]]&lt;=0,[@[Oldest DOT Week Start]]=""),"",DATEDIF([@[Oldest DOT Week Start]],'Settings'!$B$3,"m")),""))</f>
        <v/>
      </c>
      <c r="AB136" s="15">
        <f>IF([@[Inventory Item ID]]="","",IF([@Active]="No","Inactive",IF([@[On Hand Qty]]&lt;=0,"No Stock",IF([@[Oldest DOT Week Start]]="","Missing DOT Date",IF([@[Age Months]]&gt;='Settings'!$B$6,"Age Review","Current")))))</f>
        <v/>
      </c>
      <c r="AC13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7">
      <c r="A137" s="28" t="n"/>
      <c r="B137" s="28" t="n"/>
      <c r="C137" s="28" t="n"/>
      <c r="D137" s="28" t="n"/>
      <c r="E137" s="28" t="n"/>
      <c r="F137" s="28" t="n"/>
      <c r="G137" s="28" t="n"/>
      <c r="H137" s="28" t="n"/>
      <c r="I137" s="28" t="n"/>
      <c r="J137" s="28" t="n"/>
      <c r="K137" s="49" t="n"/>
      <c r="L137" s="30" t="n"/>
      <c r="M137" s="30" t="n"/>
      <c r="N137" s="30" t="n"/>
      <c r="O137" s="30" t="n"/>
      <c r="P137" s="30" t="n"/>
      <c r="Q137" s="30" t="n"/>
      <c r="R137" s="50" t="n"/>
      <c r="S137" s="32">
        <f>IF([@[Inventory Item ID]]="","",IFERROR(SUMIFS(tblTransactions[Inventory Effect],tblTransactions[Inventory Item ID],[@[Inventory Item ID]],tblTransactions[Inventory Effect],"&gt;0",tblTransactions[Date],"&gt;"&amp;'Settings'!$B$4,tblTransactions[Date],"&lt;="&amp;'Settings'!$B$3),0))</f>
        <v/>
      </c>
      <c r="T137" s="32">
        <f>IF([@[Inventory Item ID]]="","",IFERROR(-SUMIFS(tblTransactions[Inventory Effect],tblTransactions[Inventory Item ID],[@[Inventory Item ID]],tblTransactions[Inventory Effect],"&lt;0",tblTransactions[Date],"&gt;"&amp;'Settings'!$B$4,tblTransactions[Date],"&lt;="&amp;'Settings'!$B$3),0))</f>
        <v/>
      </c>
      <c r="U137" s="32">
        <f>IF([@[Inventory Item ID]]="","",IFERROR([@[Opening Qty]]+[@[Qty In]]-[@[Qty Out]],0))</f>
        <v/>
      </c>
      <c r="V137" s="32">
        <f>IF([@[Inventory Item ID]]="","",IFERROR([@[On Hand Qty]]-[@[Reserved Qty]],0))</f>
        <v/>
      </c>
      <c r="W137" s="47">
        <f>IF([@[Inventory Item ID]]="","",IFERROR([@[On Hand Qty]]*[@[Unit Cost]],0))</f>
        <v/>
      </c>
      <c r="X137" s="32">
        <f>IF([@[Inventory Item ID]]="","",IFERROR(IF(AND([@Active]="Yes",[@[Available Qty]]&lt;=[@[Reorder Point]],[@[Target Stock]]-[@[Available Qty]]-[@[Qty on Order]]&gt;0),CEILING([@[Target Stock]]-[@[Available Qty]]-[@[Qty on Order]],[@[Order Pack Qty]]),0),0))</f>
        <v/>
      </c>
      <c r="Y137" s="47">
        <f>IF([@[Inventory Item ID]]="","",IFERROR([@[Suggested Order Qty]]*[@[Unit Cost]],0))</f>
        <v/>
      </c>
      <c r="Z137" s="15">
        <f>IF([@[Inventory Item ID]]="","",IFERROR(IF([@Active]="No","Inactive",IF([@[On Hand Qty]]&lt;0,"Negative Stock",IF([@[Available Qty]]&lt;=0,"Out of Stock",IF([@[Available Qty]]&lt;=[@[Reorder Point]],"Below Reorder",IF([@[Available Qty]]&lt;=[@[Reorder Point]]*(1+'Settings'!$B$5),"Reorder Soon","OK"))))),"Check Inputs"))</f>
        <v/>
      </c>
      <c r="AA137" s="32">
        <f>IF([@[Inventory Item ID]]="","",IFERROR(IF(OR([@[On Hand Qty]]&lt;=0,[@[Oldest DOT Week Start]]=""),"",DATEDIF([@[Oldest DOT Week Start]],'Settings'!$B$3,"m")),""))</f>
        <v/>
      </c>
      <c r="AB137" s="15">
        <f>IF([@[Inventory Item ID]]="","",IF([@Active]="No","Inactive",IF([@[On Hand Qty]]&lt;=0,"No Stock",IF([@[Oldest DOT Week Start]]="","Missing DOT Date",IF([@[Age Months]]&gt;='Settings'!$B$6,"Age Review","Current")))))</f>
        <v/>
      </c>
      <c r="AC13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8">
      <c r="A138" s="28" t="n"/>
      <c r="B138" s="28" t="n"/>
      <c r="C138" s="28" t="n"/>
      <c r="D138" s="28" t="n"/>
      <c r="E138" s="28" t="n"/>
      <c r="F138" s="28" t="n"/>
      <c r="G138" s="28" t="n"/>
      <c r="H138" s="28" t="n"/>
      <c r="I138" s="28" t="n"/>
      <c r="J138" s="28" t="n"/>
      <c r="K138" s="49" t="n"/>
      <c r="L138" s="30" t="n"/>
      <c r="M138" s="30" t="n"/>
      <c r="N138" s="30" t="n"/>
      <c r="O138" s="30" t="n"/>
      <c r="P138" s="30" t="n"/>
      <c r="Q138" s="30" t="n"/>
      <c r="R138" s="50" t="n"/>
      <c r="S138" s="32">
        <f>IF([@[Inventory Item ID]]="","",IFERROR(SUMIFS(tblTransactions[Inventory Effect],tblTransactions[Inventory Item ID],[@[Inventory Item ID]],tblTransactions[Inventory Effect],"&gt;0",tblTransactions[Date],"&gt;"&amp;'Settings'!$B$4,tblTransactions[Date],"&lt;="&amp;'Settings'!$B$3),0))</f>
        <v/>
      </c>
      <c r="T138" s="32">
        <f>IF([@[Inventory Item ID]]="","",IFERROR(-SUMIFS(tblTransactions[Inventory Effect],tblTransactions[Inventory Item ID],[@[Inventory Item ID]],tblTransactions[Inventory Effect],"&lt;0",tblTransactions[Date],"&gt;"&amp;'Settings'!$B$4,tblTransactions[Date],"&lt;="&amp;'Settings'!$B$3),0))</f>
        <v/>
      </c>
      <c r="U138" s="32">
        <f>IF([@[Inventory Item ID]]="","",IFERROR([@[Opening Qty]]+[@[Qty In]]-[@[Qty Out]],0))</f>
        <v/>
      </c>
      <c r="V138" s="32">
        <f>IF([@[Inventory Item ID]]="","",IFERROR([@[On Hand Qty]]-[@[Reserved Qty]],0))</f>
        <v/>
      </c>
      <c r="W138" s="47">
        <f>IF([@[Inventory Item ID]]="","",IFERROR([@[On Hand Qty]]*[@[Unit Cost]],0))</f>
        <v/>
      </c>
      <c r="X138" s="32">
        <f>IF([@[Inventory Item ID]]="","",IFERROR(IF(AND([@Active]="Yes",[@[Available Qty]]&lt;=[@[Reorder Point]],[@[Target Stock]]-[@[Available Qty]]-[@[Qty on Order]]&gt;0),CEILING([@[Target Stock]]-[@[Available Qty]]-[@[Qty on Order]],[@[Order Pack Qty]]),0),0))</f>
        <v/>
      </c>
      <c r="Y138" s="47">
        <f>IF([@[Inventory Item ID]]="","",IFERROR([@[Suggested Order Qty]]*[@[Unit Cost]],0))</f>
        <v/>
      </c>
      <c r="Z138" s="15">
        <f>IF([@[Inventory Item ID]]="","",IFERROR(IF([@Active]="No","Inactive",IF([@[On Hand Qty]]&lt;0,"Negative Stock",IF([@[Available Qty]]&lt;=0,"Out of Stock",IF([@[Available Qty]]&lt;=[@[Reorder Point]],"Below Reorder",IF([@[Available Qty]]&lt;=[@[Reorder Point]]*(1+'Settings'!$B$5),"Reorder Soon","OK"))))),"Check Inputs"))</f>
        <v/>
      </c>
      <c r="AA138" s="32">
        <f>IF([@[Inventory Item ID]]="","",IFERROR(IF(OR([@[On Hand Qty]]&lt;=0,[@[Oldest DOT Week Start]]=""),"",DATEDIF([@[Oldest DOT Week Start]],'Settings'!$B$3,"m")),""))</f>
        <v/>
      </c>
      <c r="AB138" s="15">
        <f>IF([@[Inventory Item ID]]="","",IF([@Active]="No","Inactive",IF([@[On Hand Qty]]&lt;=0,"No Stock",IF([@[Oldest DOT Week Start]]="","Missing DOT Date",IF([@[Age Months]]&gt;='Settings'!$B$6,"Age Review","Current")))))</f>
        <v/>
      </c>
      <c r="AC13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39">
      <c r="A139" s="28" t="n"/>
      <c r="B139" s="28" t="n"/>
      <c r="C139" s="28" t="n"/>
      <c r="D139" s="28" t="n"/>
      <c r="E139" s="28" t="n"/>
      <c r="F139" s="28" t="n"/>
      <c r="G139" s="28" t="n"/>
      <c r="H139" s="28" t="n"/>
      <c r="I139" s="28" t="n"/>
      <c r="J139" s="28" t="n"/>
      <c r="K139" s="49" t="n"/>
      <c r="L139" s="30" t="n"/>
      <c r="M139" s="30" t="n"/>
      <c r="N139" s="30" t="n"/>
      <c r="O139" s="30" t="n"/>
      <c r="P139" s="30" t="n"/>
      <c r="Q139" s="30" t="n"/>
      <c r="R139" s="50" t="n"/>
      <c r="S139" s="32">
        <f>IF([@[Inventory Item ID]]="","",IFERROR(SUMIFS(tblTransactions[Inventory Effect],tblTransactions[Inventory Item ID],[@[Inventory Item ID]],tblTransactions[Inventory Effect],"&gt;0",tblTransactions[Date],"&gt;"&amp;'Settings'!$B$4,tblTransactions[Date],"&lt;="&amp;'Settings'!$B$3),0))</f>
        <v/>
      </c>
      <c r="T139" s="32">
        <f>IF([@[Inventory Item ID]]="","",IFERROR(-SUMIFS(tblTransactions[Inventory Effect],tblTransactions[Inventory Item ID],[@[Inventory Item ID]],tblTransactions[Inventory Effect],"&lt;0",tblTransactions[Date],"&gt;"&amp;'Settings'!$B$4,tblTransactions[Date],"&lt;="&amp;'Settings'!$B$3),0))</f>
        <v/>
      </c>
      <c r="U139" s="32">
        <f>IF([@[Inventory Item ID]]="","",IFERROR([@[Opening Qty]]+[@[Qty In]]-[@[Qty Out]],0))</f>
        <v/>
      </c>
      <c r="V139" s="32">
        <f>IF([@[Inventory Item ID]]="","",IFERROR([@[On Hand Qty]]-[@[Reserved Qty]],0))</f>
        <v/>
      </c>
      <c r="W139" s="47">
        <f>IF([@[Inventory Item ID]]="","",IFERROR([@[On Hand Qty]]*[@[Unit Cost]],0))</f>
        <v/>
      </c>
      <c r="X139" s="32">
        <f>IF([@[Inventory Item ID]]="","",IFERROR(IF(AND([@Active]="Yes",[@[Available Qty]]&lt;=[@[Reorder Point]],[@[Target Stock]]-[@[Available Qty]]-[@[Qty on Order]]&gt;0),CEILING([@[Target Stock]]-[@[Available Qty]]-[@[Qty on Order]],[@[Order Pack Qty]]),0),0))</f>
        <v/>
      </c>
      <c r="Y139" s="47">
        <f>IF([@[Inventory Item ID]]="","",IFERROR([@[Suggested Order Qty]]*[@[Unit Cost]],0))</f>
        <v/>
      </c>
      <c r="Z139" s="15">
        <f>IF([@[Inventory Item ID]]="","",IFERROR(IF([@Active]="No","Inactive",IF([@[On Hand Qty]]&lt;0,"Negative Stock",IF([@[Available Qty]]&lt;=0,"Out of Stock",IF([@[Available Qty]]&lt;=[@[Reorder Point]],"Below Reorder",IF([@[Available Qty]]&lt;=[@[Reorder Point]]*(1+'Settings'!$B$5),"Reorder Soon","OK"))))),"Check Inputs"))</f>
        <v/>
      </c>
      <c r="AA139" s="32">
        <f>IF([@[Inventory Item ID]]="","",IFERROR(IF(OR([@[On Hand Qty]]&lt;=0,[@[Oldest DOT Week Start]]=""),"",DATEDIF([@[Oldest DOT Week Start]],'Settings'!$B$3,"m")),""))</f>
        <v/>
      </c>
      <c r="AB139" s="15">
        <f>IF([@[Inventory Item ID]]="","",IF([@Active]="No","Inactive",IF([@[On Hand Qty]]&lt;=0,"No Stock",IF([@[Oldest DOT Week Start]]="","Missing DOT Date",IF([@[Age Months]]&gt;='Settings'!$B$6,"Age Review","Current")))))</f>
        <v/>
      </c>
      <c r="AC13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0">
      <c r="A140" s="28" t="n"/>
      <c r="B140" s="28" t="n"/>
      <c r="C140" s="28" t="n"/>
      <c r="D140" s="28" t="n"/>
      <c r="E140" s="28" t="n"/>
      <c r="F140" s="28" t="n"/>
      <c r="G140" s="28" t="n"/>
      <c r="H140" s="28" t="n"/>
      <c r="I140" s="28" t="n"/>
      <c r="J140" s="28" t="n"/>
      <c r="K140" s="49" t="n"/>
      <c r="L140" s="30" t="n"/>
      <c r="M140" s="30" t="n"/>
      <c r="N140" s="30" t="n"/>
      <c r="O140" s="30" t="n"/>
      <c r="P140" s="30" t="n"/>
      <c r="Q140" s="30" t="n"/>
      <c r="R140" s="50" t="n"/>
      <c r="S140" s="32">
        <f>IF([@[Inventory Item ID]]="","",IFERROR(SUMIFS(tblTransactions[Inventory Effect],tblTransactions[Inventory Item ID],[@[Inventory Item ID]],tblTransactions[Inventory Effect],"&gt;0",tblTransactions[Date],"&gt;"&amp;'Settings'!$B$4,tblTransactions[Date],"&lt;="&amp;'Settings'!$B$3),0))</f>
        <v/>
      </c>
      <c r="T140" s="32">
        <f>IF([@[Inventory Item ID]]="","",IFERROR(-SUMIFS(tblTransactions[Inventory Effect],tblTransactions[Inventory Item ID],[@[Inventory Item ID]],tblTransactions[Inventory Effect],"&lt;0",tblTransactions[Date],"&gt;"&amp;'Settings'!$B$4,tblTransactions[Date],"&lt;="&amp;'Settings'!$B$3),0))</f>
        <v/>
      </c>
      <c r="U140" s="32">
        <f>IF([@[Inventory Item ID]]="","",IFERROR([@[Opening Qty]]+[@[Qty In]]-[@[Qty Out]],0))</f>
        <v/>
      </c>
      <c r="V140" s="32">
        <f>IF([@[Inventory Item ID]]="","",IFERROR([@[On Hand Qty]]-[@[Reserved Qty]],0))</f>
        <v/>
      </c>
      <c r="W140" s="47">
        <f>IF([@[Inventory Item ID]]="","",IFERROR([@[On Hand Qty]]*[@[Unit Cost]],0))</f>
        <v/>
      </c>
      <c r="X140" s="32">
        <f>IF([@[Inventory Item ID]]="","",IFERROR(IF(AND([@Active]="Yes",[@[Available Qty]]&lt;=[@[Reorder Point]],[@[Target Stock]]-[@[Available Qty]]-[@[Qty on Order]]&gt;0),CEILING([@[Target Stock]]-[@[Available Qty]]-[@[Qty on Order]],[@[Order Pack Qty]]),0),0))</f>
        <v/>
      </c>
      <c r="Y140" s="47">
        <f>IF([@[Inventory Item ID]]="","",IFERROR([@[Suggested Order Qty]]*[@[Unit Cost]],0))</f>
        <v/>
      </c>
      <c r="Z140" s="15">
        <f>IF([@[Inventory Item ID]]="","",IFERROR(IF([@Active]="No","Inactive",IF([@[On Hand Qty]]&lt;0,"Negative Stock",IF([@[Available Qty]]&lt;=0,"Out of Stock",IF([@[Available Qty]]&lt;=[@[Reorder Point]],"Below Reorder",IF([@[Available Qty]]&lt;=[@[Reorder Point]]*(1+'Settings'!$B$5),"Reorder Soon","OK"))))),"Check Inputs"))</f>
        <v/>
      </c>
      <c r="AA140" s="32">
        <f>IF([@[Inventory Item ID]]="","",IFERROR(IF(OR([@[On Hand Qty]]&lt;=0,[@[Oldest DOT Week Start]]=""),"",DATEDIF([@[Oldest DOT Week Start]],'Settings'!$B$3,"m")),""))</f>
        <v/>
      </c>
      <c r="AB140" s="15">
        <f>IF([@[Inventory Item ID]]="","",IF([@Active]="No","Inactive",IF([@[On Hand Qty]]&lt;=0,"No Stock",IF([@[Oldest DOT Week Start]]="","Missing DOT Date",IF([@[Age Months]]&gt;='Settings'!$B$6,"Age Review","Current")))))</f>
        <v/>
      </c>
      <c r="AC14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1">
      <c r="A141" s="28" t="n"/>
      <c r="B141" s="28" t="n"/>
      <c r="C141" s="28" t="n"/>
      <c r="D141" s="28" t="n"/>
      <c r="E141" s="28" t="n"/>
      <c r="F141" s="28" t="n"/>
      <c r="G141" s="28" t="n"/>
      <c r="H141" s="28" t="n"/>
      <c r="I141" s="28" t="n"/>
      <c r="J141" s="28" t="n"/>
      <c r="K141" s="49" t="n"/>
      <c r="L141" s="30" t="n"/>
      <c r="M141" s="30" t="n"/>
      <c r="N141" s="30" t="n"/>
      <c r="O141" s="30" t="n"/>
      <c r="P141" s="30" t="n"/>
      <c r="Q141" s="30" t="n"/>
      <c r="R141" s="50" t="n"/>
      <c r="S141" s="32">
        <f>IF([@[Inventory Item ID]]="","",IFERROR(SUMIFS(tblTransactions[Inventory Effect],tblTransactions[Inventory Item ID],[@[Inventory Item ID]],tblTransactions[Inventory Effect],"&gt;0",tblTransactions[Date],"&gt;"&amp;'Settings'!$B$4,tblTransactions[Date],"&lt;="&amp;'Settings'!$B$3),0))</f>
        <v/>
      </c>
      <c r="T141" s="32">
        <f>IF([@[Inventory Item ID]]="","",IFERROR(-SUMIFS(tblTransactions[Inventory Effect],tblTransactions[Inventory Item ID],[@[Inventory Item ID]],tblTransactions[Inventory Effect],"&lt;0",tblTransactions[Date],"&gt;"&amp;'Settings'!$B$4,tblTransactions[Date],"&lt;="&amp;'Settings'!$B$3),0))</f>
        <v/>
      </c>
      <c r="U141" s="32">
        <f>IF([@[Inventory Item ID]]="","",IFERROR([@[Opening Qty]]+[@[Qty In]]-[@[Qty Out]],0))</f>
        <v/>
      </c>
      <c r="V141" s="32">
        <f>IF([@[Inventory Item ID]]="","",IFERROR([@[On Hand Qty]]-[@[Reserved Qty]],0))</f>
        <v/>
      </c>
      <c r="W141" s="47">
        <f>IF([@[Inventory Item ID]]="","",IFERROR([@[On Hand Qty]]*[@[Unit Cost]],0))</f>
        <v/>
      </c>
      <c r="X141" s="32">
        <f>IF([@[Inventory Item ID]]="","",IFERROR(IF(AND([@Active]="Yes",[@[Available Qty]]&lt;=[@[Reorder Point]],[@[Target Stock]]-[@[Available Qty]]-[@[Qty on Order]]&gt;0),CEILING([@[Target Stock]]-[@[Available Qty]]-[@[Qty on Order]],[@[Order Pack Qty]]),0),0))</f>
        <v/>
      </c>
      <c r="Y141" s="47">
        <f>IF([@[Inventory Item ID]]="","",IFERROR([@[Suggested Order Qty]]*[@[Unit Cost]],0))</f>
        <v/>
      </c>
      <c r="Z141" s="15">
        <f>IF([@[Inventory Item ID]]="","",IFERROR(IF([@Active]="No","Inactive",IF([@[On Hand Qty]]&lt;0,"Negative Stock",IF([@[Available Qty]]&lt;=0,"Out of Stock",IF([@[Available Qty]]&lt;=[@[Reorder Point]],"Below Reorder",IF([@[Available Qty]]&lt;=[@[Reorder Point]]*(1+'Settings'!$B$5),"Reorder Soon","OK"))))),"Check Inputs"))</f>
        <v/>
      </c>
      <c r="AA141" s="32">
        <f>IF([@[Inventory Item ID]]="","",IFERROR(IF(OR([@[On Hand Qty]]&lt;=0,[@[Oldest DOT Week Start]]=""),"",DATEDIF([@[Oldest DOT Week Start]],'Settings'!$B$3,"m")),""))</f>
        <v/>
      </c>
      <c r="AB141" s="15">
        <f>IF([@[Inventory Item ID]]="","",IF([@Active]="No","Inactive",IF([@[On Hand Qty]]&lt;=0,"No Stock",IF([@[Oldest DOT Week Start]]="","Missing DOT Date",IF([@[Age Months]]&gt;='Settings'!$B$6,"Age Review","Current")))))</f>
        <v/>
      </c>
      <c r="AC14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2">
      <c r="A142" s="28" t="n"/>
      <c r="B142" s="28" t="n"/>
      <c r="C142" s="28" t="n"/>
      <c r="D142" s="28" t="n"/>
      <c r="E142" s="28" t="n"/>
      <c r="F142" s="28" t="n"/>
      <c r="G142" s="28" t="n"/>
      <c r="H142" s="28" t="n"/>
      <c r="I142" s="28" t="n"/>
      <c r="J142" s="28" t="n"/>
      <c r="K142" s="49" t="n"/>
      <c r="L142" s="30" t="n"/>
      <c r="M142" s="30" t="n"/>
      <c r="N142" s="30" t="n"/>
      <c r="O142" s="30" t="n"/>
      <c r="P142" s="30" t="n"/>
      <c r="Q142" s="30" t="n"/>
      <c r="R142" s="50" t="n"/>
      <c r="S142" s="32">
        <f>IF([@[Inventory Item ID]]="","",IFERROR(SUMIFS(tblTransactions[Inventory Effect],tblTransactions[Inventory Item ID],[@[Inventory Item ID]],tblTransactions[Inventory Effect],"&gt;0",tblTransactions[Date],"&gt;"&amp;'Settings'!$B$4,tblTransactions[Date],"&lt;="&amp;'Settings'!$B$3),0))</f>
        <v/>
      </c>
      <c r="T142" s="32">
        <f>IF([@[Inventory Item ID]]="","",IFERROR(-SUMIFS(tblTransactions[Inventory Effect],tblTransactions[Inventory Item ID],[@[Inventory Item ID]],tblTransactions[Inventory Effect],"&lt;0",tblTransactions[Date],"&gt;"&amp;'Settings'!$B$4,tblTransactions[Date],"&lt;="&amp;'Settings'!$B$3),0))</f>
        <v/>
      </c>
      <c r="U142" s="32">
        <f>IF([@[Inventory Item ID]]="","",IFERROR([@[Opening Qty]]+[@[Qty In]]-[@[Qty Out]],0))</f>
        <v/>
      </c>
      <c r="V142" s="32">
        <f>IF([@[Inventory Item ID]]="","",IFERROR([@[On Hand Qty]]-[@[Reserved Qty]],0))</f>
        <v/>
      </c>
      <c r="W142" s="47">
        <f>IF([@[Inventory Item ID]]="","",IFERROR([@[On Hand Qty]]*[@[Unit Cost]],0))</f>
        <v/>
      </c>
      <c r="X142" s="32">
        <f>IF([@[Inventory Item ID]]="","",IFERROR(IF(AND([@Active]="Yes",[@[Available Qty]]&lt;=[@[Reorder Point]],[@[Target Stock]]-[@[Available Qty]]-[@[Qty on Order]]&gt;0),CEILING([@[Target Stock]]-[@[Available Qty]]-[@[Qty on Order]],[@[Order Pack Qty]]),0),0))</f>
        <v/>
      </c>
      <c r="Y142" s="47">
        <f>IF([@[Inventory Item ID]]="","",IFERROR([@[Suggested Order Qty]]*[@[Unit Cost]],0))</f>
        <v/>
      </c>
      <c r="Z142" s="15">
        <f>IF([@[Inventory Item ID]]="","",IFERROR(IF([@Active]="No","Inactive",IF([@[On Hand Qty]]&lt;0,"Negative Stock",IF([@[Available Qty]]&lt;=0,"Out of Stock",IF([@[Available Qty]]&lt;=[@[Reorder Point]],"Below Reorder",IF([@[Available Qty]]&lt;=[@[Reorder Point]]*(1+'Settings'!$B$5),"Reorder Soon","OK"))))),"Check Inputs"))</f>
        <v/>
      </c>
      <c r="AA142" s="32">
        <f>IF([@[Inventory Item ID]]="","",IFERROR(IF(OR([@[On Hand Qty]]&lt;=0,[@[Oldest DOT Week Start]]=""),"",DATEDIF([@[Oldest DOT Week Start]],'Settings'!$B$3,"m")),""))</f>
        <v/>
      </c>
      <c r="AB142" s="15">
        <f>IF([@[Inventory Item ID]]="","",IF([@Active]="No","Inactive",IF([@[On Hand Qty]]&lt;=0,"No Stock",IF([@[Oldest DOT Week Start]]="","Missing DOT Date",IF([@[Age Months]]&gt;='Settings'!$B$6,"Age Review","Current")))))</f>
        <v/>
      </c>
      <c r="AC14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3">
      <c r="A143" s="28" t="n"/>
      <c r="B143" s="28" t="n"/>
      <c r="C143" s="28" t="n"/>
      <c r="D143" s="28" t="n"/>
      <c r="E143" s="28" t="n"/>
      <c r="F143" s="28" t="n"/>
      <c r="G143" s="28" t="n"/>
      <c r="H143" s="28" t="n"/>
      <c r="I143" s="28" t="n"/>
      <c r="J143" s="28" t="n"/>
      <c r="K143" s="49" t="n"/>
      <c r="L143" s="30" t="n"/>
      <c r="M143" s="30" t="n"/>
      <c r="N143" s="30" t="n"/>
      <c r="O143" s="30" t="n"/>
      <c r="P143" s="30" t="n"/>
      <c r="Q143" s="30" t="n"/>
      <c r="R143" s="50" t="n"/>
      <c r="S143" s="32">
        <f>IF([@[Inventory Item ID]]="","",IFERROR(SUMIFS(tblTransactions[Inventory Effect],tblTransactions[Inventory Item ID],[@[Inventory Item ID]],tblTransactions[Inventory Effect],"&gt;0",tblTransactions[Date],"&gt;"&amp;'Settings'!$B$4,tblTransactions[Date],"&lt;="&amp;'Settings'!$B$3),0))</f>
        <v/>
      </c>
      <c r="T143" s="32">
        <f>IF([@[Inventory Item ID]]="","",IFERROR(-SUMIFS(tblTransactions[Inventory Effect],tblTransactions[Inventory Item ID],[@[Inventory Item ID]],tblTransactions[Inventory Effect],"&lt;0",tblTransactions[Date],"&gt;"&amp;'Settings'!$B$4,tblTransactions[Date],"&lt;="&amp;'Settings'!$B$3),0))</f>
        <v/>
      </c>
      <c r="U143" s="32">
        <f>IF([@[Inventory Item ID]]="","",IFERROR([@[Opening Qty]]+[@[Qty In]]-[@[Qty Out]],0))</f>
        <v/>
      </c>
      <c r="V143" s="32">
        <f>IF([@[Inventory Item ID]]="","",IFERROR([@[On Hand Qty]]-[@[Reserved Qty]],0))</f>
        <v/>
      </c>
      <c r="W143" s="47">
        <f>IF([@[Inventory Item ID]]="","",IFERROR([@[On Hand Qty]]*[@[Unit Cost]],0))</f>
        <v/>
      </c>
      <c r="X143" s="32">
        <f>IF([@[Inventory Item ID]]="","",IFERROR(IF(AND([@Active]="Yes",[@[Available Qty]]&lt;=[@[Reorder Point]],[@[Target Stock]]-[@[Available Qty]]-[@[Qty on Order]]&gt;0),CEILING([@[Target Stock]]-[@[Available Qty]]-[@[Qty on Order]],[@[Order Pack Qty]]),0),0))</f>
        <v/>
      </c>
      <c r="Y143" s="47">
        <f>IF([@[Inventory Item ID]]="","",IFERROR([@[Suggested Order Qty]]*[@[Unit Cost]],0))</f>
        <v/>
      </c>
      <c r="Z143" s="15">
        <f>IF([@[Inventory Item ID]]="","",IFERROR(IF([@Active]="No","Inactive",IF([@[On Hand Qty]]&lt;0,"Negative Stock",IF([@[Available Qty]]&lt;=0,"Out of Stock",IF([@[Available Qty]]&lt;=[@[Reorder Point]],"Below Reorder",IF([@[Available Qty]]&lt;=[@[Reorder Point]]*(1+'Settings'!$B$5),"Reorder Soon","OK"))))),"Check Inputs"))</f>
        <v/>
      </c>
      <c r="AA143" s="32">
        <f>IF([@[Inventory Item ID]]="","",IFERROR(IF(OR([@[On Hand Qty]]&lt;=0,[@[Oldest DOT Week Start]]=""),"",DATEDIF([@[Oldest DOT Week Start]],'Settings'!$B$3,"m")),""))</f>
        <v/>
      </c>
      <c r="AB143" s="15">
        <f>IF([@[Inventory Item ID]]="","",IF([@Active]="No","Inactive",IF([@[On Hand Qty]]&lt;=0,"No Stock",IF([@[Oldest DOT Week Start]]="","Missing DOT Date",IF([@[Age Months]]&gt;='Settings'!$B$6,"Age Review","Current")))))</f>
        <v/>
      </c>
      <c r="AC14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4">
      <c r="A144" s="28" t="n"/>
      <c r="B144" s="28" t="n"/>
      <c r="C144" s="28" t="n"/>
      <c r="D144" s="28" t="n"/>
      <c r="E144" s="28" t="n"/>
      <c r="F144" s="28" t="n"/>
      <c r="G144" s="28" t="n"/>
      <c r="H144" s="28" t="n"/>
      <c r="I144" s="28" t="n"/>
      <c r="J144" s="28" t="n"/>
      <c r="K144" s="49" t="n"/>
      <c r="L144" s="30" t="n"/>
      <c r="M144" s="30" t="n"/>
      <c r="N144" s="30" t="n"/>
      <c r="O144" s="30" t="n"/>
      <c r="P144" s="30" t="n"/>
      <c r="Q144" s="30" t="n"/>
      <c r="R144" s="50" t="n"/>
      <c r="S144" s="32">
        <f>IF([@[Inventory Item ID]]="","",IFERROR(SUMIFS(tblTransactions[Inventory Effect],tblTransactions[Inventory Item ID],[@[Inventory Item ID]],tblTransactions[Inventory Effect],"&gt;0",tblTransactions[Date],"&gt;"&amp;'Settings'!$B$4,tblTransactions[Date],"&lt;="&amp;'Settings'!$B$3),0))</f>
        <v/>
      </c>
      <c r="T144" s="32">
        <f>IF([@[Inventory Item ID]]="","",IFERROR(-SUMIFS(tblTransactions[Inventory Effect],tblTransactions[Inventory Item ID],[@[Inventory Item ID]],tblTransactions[Inventory Effect],"&lt;0",tblTransactions[Date],"&gt;"&amp;'Settings'!$B$4,tblTransactions[Date],"&lt;="&amp;'Settings'!$B$3),0))</f>
        <v/>
      </c>
      <c r="U144" s="32">
        <f>IF([@[Inventory Item ID]]="","",IFERROR([@[Opening Qty]]+[@[Qty In]]-[@[Qty Out]],0))</f>
        <v/>
      </c>
      <c r="V144" s="32">
        <f>IF([@[Inventory Item ID]]="","",IFERROR([@[On Hand Qty]]-[@[Reserved Qty]],0))</f>
        <v/>
      </c>
      <c r="W144" s="47">
        <f>IF([@[Inventory Item ID]]="","",IFERROR([@[On Hand Qty]]*[@[Unit Cost]],0))</f>
        <v/>
      </c>
      <c r="X144" s="32">
        <f>IF([@[Inventory Item ID]]="","",IFERROR(IF(AND([@Active]="Yes",[@[Available Qty]]&lt;=[@[Reorder Point]],[@[Target Stock]]-[@[Available Qty]]-[@[Qty on Order]]&gt;0),CEILING([@[Target Stock]]-[@[Available Qty]]-[@[Qty on Order]],[@[Order Pack Qty]]),0),0))</f>
        <v/>
      </c>
      <c r="Y144" s="47">
        <f>IF([@[Inventory Item ID]]="","",IFERROR([@[Suggested Order Qty]]*[@[Unit Cost]],0))</f>
        <v/>
      </c>
      <c r="Z144" s="15">
        <f>IF([@[Inventory Item ID]]="","",IFERROR(IF([@Active]="No","Inactive",IF([@[On Hand Qty]]&lt;0,"Negative Stock",IF([@[Available Qty]]&lt;=0,"Out of Stock",IF([@[Available Qty]]&lt;=[@[Reorder Point]],"Below Reorder",IF([@[Available Qty]]&lt;=[@[Reorder Point]]*(1+'Settings'!$B$5),"Reorder Soon","OK"))))),"Check Inputs"))</f>
        <v/>
      </c>
      <c r="AA144" s="32">
        <f>IF([@[Inventory Item ID]]="","",IFERROR(IF(OR([@[On Hand Qty]]&lt;=0,[@[Oldest DOT Week Start]]=""),"",DATEDIF([@[Oldest DOT Week Start]],'Settings'!$B$3,"m")),""))</f>
        <v/>
      </c>
      <c r="AB144" s="15">
        <f>IF([@[Inventory Item ID]]="","",IF([@Active]="No","Inactive",IF([@[On Hand Qty]]&lt;=0,"No Stock",IF([@[Oldest DOT Week Start]]="","Missing DOT Date",IF([@[Age Months]]&gt;='Settings'!$B$6,"Age Review","Current")))))</f>
        <v/>
      </c>
      <c r="AC14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5">
      <c r="A145" s="28" t="n"/>
      <c r="B145" s="28" t="n"/>
      <c r="C145" s="28" t="n"/>
      <c r="D145" s="28" t="n"/>
      <c r="E145" s="28" t="n"/>
      <c r="F145" s="28" t="n"/>
      <c r="G145" s="28" t="n"/>
      <c r="H145" s="28" t="n"/>
      <c r="I145" s="28" t="n"/>
      <c r="J145" s="28" t="n"/>
      <c r="K145" s="49" t="n"/>
      <c r="L145" s="30" t="n"/>
      <c r="M145" s="30" t="n"/>
      <c r="N145" s="30" t="n"/>
      <c r="O145" s="30" t="n"/>
      <c r="P145" s="30" t="n"/>
      <c r="Q145" s="30" t="n"/>
      <c r="R145" s="50" t="n"/>
      <c r="S145" s="32">
        <f>IF([@[Inventory Item ID]]="","",IFERROR(SUMIFS(tblTransactions[Inventory Effect],tblTransactions[Inventory Item ID],[@[Inventory Item ID]],tblTransactions[Inventory Effect],"&gt;0",tblTransactions[Date],"&gt;"&amp;'Settings'!$B$4,tblTransactions[Date],"&lt;="&amp;'Settings'!$B$3),0))</f>
        <v/>
      </c>
      <c r="T145" s="32">
        <f>IF([@[Inventory Item ID]]="","",IFERROR(-SUMIFS(tblTransactions[Inventory Effect],tblTransactions[Inventory Item ID],[@[Inventory Item ID]],tblTransactions[Inventory Effect],"&lt;0",tblTransactions[Date],"&gt;"&amp;'Settings'!$B$4,tblTransactions[Date],"&lt;="&amp;'Settings'!$B$3),0))</f>
        <v/>
      </c>
      <c r="U145" s="32">
        <f>IF([@[Inventory Item ID]]="","",IFERROR([@[Opening Qty]]+[@[Qty In]]-[@[Qty Out]],0))</f>
        <v/>
      </c>
      <c r="V145" s="32">
        <f>IF([@[Inventory Item ID]]="","",IFERROR([@[On Hand Qty]]-[@[Reserved Qty]],0))</f>
        <v/>
      </c>
      <c r="W145" s="47">
        <f>IF([@[Inventory Item ID]]="","",IFERROR([@[On Hand Qty]]*[@[Unit Cost]],0))</f>
        <v/>
      </c>
      <c r="X145" s="32">
        <f>IF([@[Inventory Item ID]]="","",IFERROR(IF(AND([@Active]="Yes",[@[Available Qty]]&lt;=[@[Reorder Point]],[@[Target Stock]]-[@[Available Qty]]-[@[Qty on Order]]&gt;0),CEILING([@[Target Stock]]-[@[Available Qty]]-[@[Qty on Order]],[@[Order Pack Qty]]),0),0))</f>
        <v/>
      </c>
      <c r="Y145" s="47">
        <f>IF([@[Inventory Item ID]]="","",IFERROR([@[Suggested Order Qty]]*[@[Unit Cost]],0))</f>
        <v/>
      </c>
      <c r="Z145" s="15">
        <f>IF([@[Inventory Item ID]]="","",IFERROR(IF([@Active]="No","Inactive",IF([@[On Hand Qty]]&lt;0,"Negative Stock",IF([@[Available Qty]]&lt;=0,"Out of Stock",IF([@[Available Qty]]&lt;=[@[Reorder Point]],"Below Reorder",IF([@[Available Qty]]&lt;=[@[Reorder Point]]*(1+'Settings'!$B$5),"Reorder Soon","OK"))))),"Check Inputs"))</f>
        <v/>
      </c>
      <c r="AA145" s="32">
        <f>IF([@[Inventory Item ID]]="","",IFERROR(IF(OR([@[On Hand Qty]]&lt;=0,[@[Oldest DOT Week Start]]=""),"",DATEDIF([@[Oldest DOT Week Start]],'Settings'!$B$3,"m")),""))</f>
        <v/>
      </c>
      <c r="AB145" s="15">
        <f>IF([@[Inventory Item ID]]="","",IF([@Active]="No","Inactive",IF([@[On Hand Qty]]&lt;=0,"No Stock",IF([@[Oldest DOT Week Start]]="","Missing DOT Date",IF([@[Age Months]]&gt;='Settings'!$B$6,"Age Review","Current")))))</f>
        <v/>
      </c>
      <c r="AC14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6">
      <c r="A146" s="28" t="n"/>
      <c r="B146" s="28" t="n"/>
      <c r="C146" s="28" t="n"/>
      <c r="D146" s="28" t="n"/>
      <c r="E146" s="28" t="n"/>
      <c r="F146" s="28" t="n"/>
      <c r="G146" s="28" t="n"/>
      <c r="H146" s="28" t="n"/>
      <c r="I146" s="28" t="n"/>
      <c r="J146" s="28" t="n"/>
      <c r="K146" s="49" t="n"/>
      <c r="L146" s="30" t="n"/>
      <c r="M146" s="30" t="n"/>
      <c r="N146" s="30" t="n"/>
      <c r="O146" s="30" t="n"/>
      <c r="P146" s="30" t="n"/>
      <c r="Q146" s="30" t="n"/>
      <c r="R146" s="50" t="n"/>
      <c r="S146" s="32">
        <f>IF([@[Inventory Item ID]]="","",IFERROR(SUMIFS(tblTransactions[Inventory Effect],tblTransactions[Inventory Item ID],[@[Inventory Item ID]],tblTransactions[Inventory Effect],"&gt;0",tblTransactions[Date],"&gt;"&amp;'Settings'!$B$4,tblTransactions[Date],"&lt;="&amp;'Settings'!$B$3),0))</f>
        <v/>
      </c>
      <c r="T146" s="32">
        <f>IF([@[Inventory Item ID]]="","",IFERROR(-SUMIFS(tblTransactions[Inventory Effect],tblTransactions[Inventory Item ID],[@[Inventory Item ID]],tblTransactions[Inventory Effect],"&lt;0",tblTransactions[Date],"&gt;"&amp;'Settings'!$B$4,tblTransactions[Date],"&lt;="&amp;'Settings'!$B$3),0))</f>
        <v/>
      </c>
      <c r="U146" s="32">
        <f>IF([@[Inventory Item ID]]="","",IFERROR([@[Opening Qty]]+[@[Qty In]]-[@[Qty Out]],0))</f>
        <v/>
      </c>
      <c r="V146" s="32">
        <f>IF([@[Inventory Item ID]]="","",IFERROR([@[On Hand Qty]]-[@[Reserved Qty]],0))</f>
        <v/>
      </c>
      <c r="W146" s="47">
        <f>IF([@[Inventory Item ID]]="","",IFERROR([@[On Hand Qty]]*[@[Unit Cost]],0))</f>
        <v/>
      </c>
      <c r="X146" s="32">
        <f>IF([@[Inventory Item ID]]="","",IFERROR(IF(AND([@Active]="Yes",[@[Available Qty]]&lt;=[@[Reorder Point]],[@[Target Stock]]-[@[Available Qty]]-[@[Qty on Order]]&gt;0),CEILING([@[Target Stock]]-[@[Available Qty]]-[@[Qty on Order]],[@[Order Pack Qty]]),0),0))</f>
        <v/>
      </c>
      <c r="Y146" s="47">
        <f>IF([@[Inventory Item ID]]="","",IFERROR([@[Suggested Order Qty]]*[@[Unit Cost]],0))</f>
        <v/>
      </c>
      <c r="Z146" s="15">
        <f>IF([@[Inventory Item ID]]="","",IFERROR(IF([@Active]="No","Inactive",IF([@[On Hand Qty]]&lt;0,"Negative Stock",IF([@[Available Qty]]&lt;=0,"Out of Stock",IF([@[Available Qty]]&lt;=[@[Reorder Point]],"Below Reorder",IF([@[Available Qty]]&lt;=[@[Reorder Point]]*(1+'Settings'!$B$5),"Reorder Soon","OK"))))),"Check Inputs"))</f>
        <v/>
      </c>
      <c r="AA146" s="32">
        <f>IF([@[Inventory Item ID]]="","",IFERROR(IF(OR([@[On Hand Qty]]&lt;=0,[@[Oldest DOT Week Start]]=""),"",DATEDIF([@[Oldest DOT Week Start]],'Settings'!$B$3,"m")),""))</f>
        <v/>
      </c>
      <c r="AB146" s="15">
        <f>IF([@[Inventory Item ID]]="","",IF([@Active]="No","Inactive",IF([@[On Hand Qty]]&lt;=0,"No Stock",IF([@[Oldest DOT Week Start]]="","Missing DOT Date",IF([@[Age Months]]&gt;='Settings'!$B$6,"Age Review","Current")))))</f>
        <v/>
      </c>
      <c r="AC14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7">
      <c r="A147" s="28" t="n"/>
      <c r="B147" s="28" t="n"/>
      <c r="C147" s="28" t="n"/>
      <c r="D147" s="28" t="n"/>
      <c r="E147" s="28" t="n"/>
      <c r="F147" s="28" t="n"/>
      <c r="G147" s="28" t="n"/>
      <c r="H147" s="28" t="n"/>
      <c r="I147" s="28" t="n"/>
      <c r="J147" s="28" t="n"/>
      <c r="K147" s="49" t="n"/>
      <c r="L147" s="30" t="n"/>
      <c r="M147" s="30" t="n"/>
      <c r="N147" s="30" t="n"/>
      <c r="O147" s="30" t="n"/>
      <c r="P147" s="30" t="n"/>
      <c r="Q147" s="30" t="n"/>
      <c r="R147" s="50" t="n"/>
      <c r="S147" s="32">
        <f>IF([@[Inventory Item ID]]="","",IFERROR(SUMIFS(tblTransactions[Inventory Effect],tblTransactions[Inventory Item ID],[@[Inventory Item ID]],tblTransactions[Inventory Effect],"&gt;0",tblTransactions[Date],"&gt;"&amp;'Settings'!$B$4,tblTransactions[Date],"&lt;="&amp;'Settings'!$B$3),0))</f>
        <v/>
      </c>
      <c r="T147" s="32">
        <f>IF([@[Inventory Item ID]]="","",IFERROR(-SUMIFS(tblTransactions[Inventory Effect],tblTransactions[Inventory Item ID],[@[Inventory Item ID]],tblTransactions[Inventory Effect],"&lt;0",tblTransactions[Date],"&gt;"&amp;'Settings'!$B$4,tblTransactions[Date],"&lt;="&amp;'Settings'!$B$3),0))</f>
        <v/>
      </c>
      <c r="U147" s="32">
        <f>IF([@[Inventory Item ID]]="","",IFERROR([@[Opening Qty]]+[@[Qty In]]-[@[Qty Out]],0))</f>
        <v/>
      </c>
      <c r="V147" s="32">
        <f>IF([@[Inventory Item ID]]="","",IFERROR([@[On Hand Qty]]-[@[Reserved Qty]],0))</f>
        <v/>
      </c>
      <c r="W147" s="47">
        <f>IF([@[Inventory Item ID]]="","",IFERROR([@[On Hand Qty]]*[@[Unit Cost]],0))</f>
        <v/>
      </c>
      <c r="X147" s="32">
        <f>IF([@[Inventory Item ID]]="","",IFERROR(IF(AND([@Active]="Yes",[@[Available Qty]]&lt;=[@[Reorder Point]],[@[Target Stock]]-[@[Available Qty]]-[@[Qty on Order]]&gt;0),CEILING([@[Target Stock]]-[@[Available Qty]]-[@[Qty on Order]],[@[Order Pack Qty]]),0),0))</f>
        <v/>
      </c>
      <c r="Y147" s="47">
        <f>IF([@[Inventory Item ID]]="","",IFERROR([@[Suggested Order Qty]]*[@[Unit Cost]],0))</f>
        <v/>
      </c>
      <c r="Z147" s="15">
        <f>IF([@[Inventory Item ID]]="","",IFERROR(IF([@Active]="No","Inactive",IF([@[On Hand Qty]]&lt;0,"Negative Stock",IF([@[Available Qty]]&lt;=0,"Out of Stock",IF([@[Available Qty]]&lt;=[@[Reorder Point]],"Below Reorder",IF([@[Available Qty]]&lt;=[@[Reorder Point]]*(1+'Settings'!$B$5),"Reorder Soon","OK"))))),"Check Inputs"))</f>
        <v/>
      </c>
      <c r="AA147" s="32">
        <f>IF([@[Inventory Item ID]]="","",IFERROR(IF(OR([@[On Hand Qty]]&lt;=0,[@[Oldest DOT Week Start]]=""),"",DATEDIF([@[Oldest DOT Week Start]],'Settings'!$B$3,"m")),""))</f>
        <v/>
      </c>
      <c r="AB147" s="15">
        <f>IF([@[Inventory Item ID]]="","",IF([@Active]="No","Inactive",IF([@[On Hand Qty]]&lt;=0,"No Stock",IF([@[Oldest DOT Week Start]]="","Missing DOT Date",IF([@[Age Months]]&gt;='Settings'!$B$6,"Age Review","Current")))))</f>
        <v/>
      </c>
      <c r="AC14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8">
      <c r="A148" s="28" t="n"/>
      <c r="B148" s="28" t="n"/>
      <c r="C148" s="28" t="n"/>
      <c r="D148" s="28" t="n"/>
      <c r="E148" s="28" t="n"/>
      <c r="F148" s="28" t="n"/>
      <c r="G148" s="28" t="n"/>
      <c r="H148" s="28" t="n"/>
      <c r="I148" s="28" t="n"/>
      <c r="J148" s="28" t="n"/>
      <c r="K148" s="49" t="n"/>
      <c r="L148" s="30" t="n"/>
      <c r="M148" s="30" t="n"/>
      <c r="N148" s="30" t="n"/>
      <c r="O148" s="30" t="n"/>
      <c r="P148" s="30" t="n"/>
      <c r="Q148" s="30" t="n"/>
      <c r="R148" s="50" t="n"/>
      <c r="S148" s="32">
        <f>IF([@[Inventory Item ID]]="","",IFERROR(SUMIFS(tblTransactions[Inventory Effect],tblTransactions[Inventory Item ID],[@[Inventory Item ID]],tblTransactions[Inventory Effect],"&gt;0",tblTransactions[Date],"&gt;"&amp;'Settings'!$B$4,tblTransactions[Date],"&lt;="&amp;'Settings'!$B$3),0))</f>
        <v/>
      </c>
      <c r="T148" s="32">
        <f>IF([@[Inventory Item ID]]="","",IFERROR(-SUMIFS(tblTransactions[Inventory Effect],tblTransactions[Inventory Item ID],[@[Inventory Item ID]],tblTransactions[Inventory Effect],"&lt;0",tblTransactions[Date],"&gt;"&amp;'Settings'!$B$4,tblTransactions[Date],"&lt;="&amp;'Settings'!$B$3),0))</f>
        <v/>
      </c>
      <c r="U148" s="32">
        <f>IF([@[Inventory Item ID]]="","",IFERROR([@[Opening Qty]]+[@[Qty In]]-[@[Qty Out]],0))</f>
        <v/>
      </c>
      <c r="V148" s="32">
        <f>IF([@[Inventory Item ID]]="","",IFERROR([@[On Hand Qty]]-[@[Reserved Qty]],0))</f>
        <v/>
      </c>
      <c r="W148" s="47">
        <f>IF([@[Inventory Item ID]]="","",IFERROR([@[On Hand Qty]]*[@[Unit Cost]],0))</f>
        <v/>
      </c>
      <c r="X148" s="32">
        <f>IF([@[Inventory Item ID]]="","",IFERROR(IF(AND([@Active]="Yes",[@[Available Qty]]&lt;=[@[Reorder Point]],[@[Target Stock]]-[@[Available Qty]]-[@[Qty on Order]]&gt;0),CEILING([@[Target Stock]]-[@[Available Qty]]-[@[Qty on Order]],[@[Order Pack Qty]]),0),0))</f>
        <v/>
      </c>
      <c r="Y148" s="47">
        <f>IF([@[Inventory Item ID]]="","",IFERROR([@[Suggested Order Qty]]*[@[Unit Cost]],0))</f>
        <v/>
      </c>
      <c r="Z148" s="15">
        <f>IF([@[Inventory Item ID]]="","",IFERROR(IF([@Active]="No","Inactive",IF([@[On Hand Qty]]&lt;0,"Negative Stock",IF([@[Available Qty]]&lt;=0,"Out of Stock",IF([@[Available Qty]]&lt;=[@[Reorder Point]],"Below Reorder",IF([@[Available Qty]]&lt;=[@[Reorder Point]]*(1+'Settings'!$B$5),"Reorder Soon","OK"))))),"Check Inputs"))</f>
        <v/>
      </c>
      <c r="AA148" s="32">
        <f>IF([@[Inventory Item ID]]="","",IFERROR(IF(OR([@[On Hand Qty]]&lt;=0,[@[Oldest DOT Week Start]]=""),"",DATEDIF([@[Oldest DOT Week Start]],'Settings'!$B$3,"m")),""))</f>
        <v/>
      </c>
      <c r="AB148" s="15">
        <f>IF([@[Inventory Item ID]]="","",IF([@Active]="No","Inactive",IF([@[On Hand Qty]]&lt;=0,"No Stock",IF([@[Oldest DOT Week Start]]="","Missing DOT Date",IF([@[Age Months]]&gt;='Settings'!$B$6,"Age Review","Current")))))</f>
        <v/>
      </c>
      <c r="AC14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49">
      <c r="A149" s="28" t="n"/>
      <c r="B149" s="28" t="n"/>
      <c r="C149" s="28" t="n"/>
      <c r="D149" s="28" t="n"/>
      <c r="E149" s="28" t="n"/>
      <c r="F149" s="28" t="n"/>
      <c r="G149" s="28" t="n"/>
      <c r="H149" s="28" t="n"/>
      <c r="I149" s="28" t="n"/>
      <c r="J149" s="28" t="n"/>
      <c r="K149" s="49" t="n"/>
      <c r="L149" s="30" t="n"/>
      <c r="M149" s="30" t="n"/>
      <c r="N149" s="30" t="n"/>
      <c r="O149" s="30" t="n"/>
      <c r="P149" s="30" t="n"/>
      <c r="Q149" s="30" t="n"/>
      <c r="R149" s="50" t="n"/>
      <c r="S149" s="32">
        <f>IF([@[Inventory Item ID]]="","",IFERROR(SUMIFS(tblTransactions[Inventory Effect],tblTransactions[Inventory Item ID],[@[Inventory Item ID]],tblTransactions[Inventory Effect],"&gt;0",tblTransactions[Date],"&gt;"&amp;'Settings'!$B$4,tblTransactions[Date],"&lt;="&amp;'Settings'!$B$3),0))</f>
        <v/>
      </c>
      <c r="T149" s="32">
        <f>IF([@[Inventory Item ID]]="","",IFERROR(-SUMIFS(tblTransactions[Inventory Effect],tblTransactions[Inventory Item ID],[@[Inventory Item ID]],tblTransactions[Inventory Effect],"&lt;0",tblTransactions[Date],"&gt;"&amp;'Settings'!$B$4,tblTransactions[Date],"&lt;="&amp;'Settings'!$B$3),0))</f>
        <v/>
      </c>
      <c r="U149" s="32">
        <f>IF([@[Inventory Item ID]]="","",IFERROR([@[Opening Qty]]+[@[Qty In]]-[@[Qty Out]],0))</f>
        <v/>
      </c>
      <c r="V149" s="32">
        <f>IF([@[Inventory Item ID]]="","",IFERROR([@[On Hand Qty]]-[@[Reserved Qty]],0))</f>
        <v/>
      </c>
      <c r="W149" s="47">
        <f>IF([@[Inventory Item ID]]="","",IFERROR([@[On Hand Qty]]*[@[Unit Cost]],0))</f>
        <v/>
      </c>
      <c r="X149" s="32">
        <f>IF([@[Inventory Item ID]]="","",IFERROR(IF(AND([@Active]="Yes",[@[Available Qty]]&lt;=[@[Reorder Point]],[@[Target Stock]]-[@[Available Qty]]-[@[Qty on Order]]&gt;0),CEILING([@[Target Stock]]-[@[Available Qty]]-[@[Qty on Order]],[@[Order Pack Qty]]),0),0))</f>
        <v/>
      </c>
      <c r="Y149" s="47">
        <f>IF([@[Inventory Item ID]]="","",IFERROR([@[Suggested Order Qty]]*[@[Unit Cost]],0))</f>
        <v/>
      </c>
      <c r="Z149" s="15">
        <f>IF([@[Inventory Item ID]]="","",IFERROR(IF([@Active]="No","Inactive",IF([@[On Hand Qty]]&lt;0,"Negative Stock",IF([@[Available Qty]]&lt;=0,"Out of Stock",IF([@[Available Qty]]&lt;=[@[Reorder Point]],"Below Reorder",IF([@[Available Qty]]&lt;=[@[Reorder Point]]*(1+'Settings'!$B$5),"Reorder Soon","OK"))))),"Check Inputs"))</f>
        <v/>
      </c>
      <c r="AA149" s="32">
        <f>IF([@[Inventory Item ID]]="","",IFERROR(IF(OR([@[On Hand Qty]]&lt;=0,[@[Oldest DOT Week Start]]=""),"",DATEDIF([@[Oldest DOT Week Start]],'Settings'!$B$3,"m")),""))</f>
        <v/>
      </c>
      <c r="AB149" s="15">
        <f>IF([@[Inventory Item ID]]="","",IF([@Active]="No","Inactive",IF([@[On Hand Qty]]&lt;=0,"No Stock",IF([@[Oldest DOT Week Start]]="","Missing DOT Date",IF([@[Age Months]]&gt;='Settings'!$B$6,"Age Review","Current")))))</f>
        <v/>
      </c>
      <c r="AC14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0">
      <c r="A150" s="28" t="n"/>
      <c r="B150" s="28" t="n"/>
      <c r="C150" s="28" t="n"/>
      <c r="D150" s="28" t="n"/>
      <c r="E150" s="28" t="n"/>
      <c r="F150" s="28" t="n"/>
      <c r="G150" s="28" t="n"/>
      <c r="H150" s="28" t="n"/>
      <c r="I150" s="28" t="n"/>
      <c r="J150" s="28" t="n"/>
      <c r="K150" s="49" t="n"/>
      <c r="L150" s="30" t="n"/>
      <c r="M150" s="30" t="n"/>
      <c r="N150" s="30" t="n"/>
      <c r="O150" s="30" t="n"/>
      <c r="P150" s="30" t="n"/>
      <c r="Q150" s="30" t="n"/>
      <c r="R150" s="50" t="n"/>
      <c r="S150" s="32">
        <f>IF([@[Inventory Item ID]]="","",IFERROR(SUMIFS(tblTransactions[Inventory Effect],tblTransactions[Inventory Item ID],[@[Inventory Item ID]],tblTransactions[Inventory Effect],"&gt;0",tblTransactions[Date],"&gt;"&amp;'Settings'!$B$4,tblTransactions[Date],"&lt;="&amp;'Settings'!$B$3),0))</f>
        <v/>
      </c>
      <c r="T150" s="32">
        <f>IF([@[Inventory Item ID]]="","",IFERROR(-SUMIFS(tblTransactions[Inventory Effect],tblTransactions[Inventory Item ID],[@[Inventory Item ID]],tblTransactions[Inventory Effect],"&lt;0",tblTransactions[Date],"&gt;"&amp;'Settings'!$B$4,tblTransactions[Date],"&lt;="&amp;'Settings'!$B$3),0))</f>
        <v/>
      </c>
      <c r="U150" s="32">
        <f>IF([@[Inventory Item ID]]="","",IFERROR([@[Opening Qty]]+[@[Qty In]]-[@[Qty Out]],0))</f>
        <v/>
      </c>
      <c r="V150" s="32">
        <f>IF([@[Inventory Item ID]]="","",IFERROR([@[On Hand Qty]]-[@[Reserved Qty]],0))</f>
        <v/>
      </c>
      <c r="W150" s="47">
        <f>IF([@[Inventory Item ID]]="","",IFERROR([@[On Hand Qty]]*[@[Unit Cost]],0))</f>
        <v/>
      </c>
      <c r="X150" s="32">
        <f>IF([@[Inventory Item ID]]="","",IFERROR(IF(AND([@Active]="Yes",[@[Available Qty]]&lt;=[@[Reorder Point]],[@[Target Stock]]-[@[Available Qty]]-[@[Qty on Order]]&gt;0),CEILING([@[Target Stock]]-[@[Available Qty]]-[@[Qty on Order]],[@[Order Pack Qty]]),0),0))</f>
        <v/>
      </c>
      <c r="Y150" s="47">
        <f>IF([@[Inventory Item ID]]="","",IFERROR([@[Suggested Order Qty]]*[@[Unit Cost]],0))</f>
        <v/>
      </c>
      <c r="Z150" s="15">
        <f>IF([@[Inventory Item ID]]="","",IFERROR(IF([@Active]="No","Inactive",IF([@[On Hand Qty]]&lt;0,"Negative Stock",IF([@[Available Qty]]&lt;=0,"Out of Stock",IF([@[Available Qty]]&lt;=[@[Reorder Point]],"Below Reorder",IF([@[Available Qty]]&lt;=[@[Reorder Point]]*(1+'Settings'!$B$5),"Reorder Soon","OK"))))),"Check Inputs"))</f>
        <v/>
      </c>
      <c r="AA150" s="32">
        <f>IF([@[Inventory Item ID]]="","",IFERROR(IF(OR([@[On Hand Qty]]&lt;=0,[@[Oldest DOT Week Start]]=""),"",DATEDIF([@[Oldest DOT Week Start]],'Settings'!$B$3,"m")),""))</f>
        <v/>
      </c>
      <c r="AB150" s="15">
        <f>IF([@[Inventory Item ID]]="","",IF([@Active]="No","Inactive",IF([@[On Hand Qty]]&lt;=0,"No Stock",IF([@[Oldest DOT Week Start]]="","Missing DOT Date",IF([@[Age Months]]&gt;='Settings'!$B$6,"Age Review","Current")))))</f>
        <v/>
      </c>
      <c r="AC15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1">
      <c r="A151" s="28" t="n"/>
      <c r="B151" s="28" t="n"/>
      <c r="C151" s="28" t="n"/>
      <c r="D151" s="28" t="n"/>
      <c r="E151" s="28" t="n"/>
      <c r="F151" s="28" t="n"/>
      <c r="G151" s="28" t="n"/>
      <c r="H151" s="28" t="n"/>
      <c r="I151" s="28" t="n"/>
      <c r="J151" s="28" t="n"/>
      <c r="K151" s="49" t="n"/>
      <c r="L151" s="30" t="n"/>
      <c r="M151" s="30" t="n"/>
      <c r="N151" s="30" t="n"/>
      <c r="O151" s="30" t="n"/>
      <c r="P151" s="30" t="n"/>
      <c r="Q151" s="30" t="n"/>
      <c r="R151" s="50" t="n"/>
      <c r="S151" s="32">
        <f>IF([@[Inventory Item ID]]="","",IFERROR(SUMIFS(tblTransactions[Inventory Effect],tblTransactions[Inventory Item ID],[@[Inventory Item ID]],tblTransactions[Inventory Effect],"&gt;0",tblTransactions[Date],"&gt;"&amp;'Settings'!$B$4,tblTransactions[Date],"&lt;="&amp;'Settings'!$B$3),0))</f>
        <v/>
      </c>
      <c r="T151" s="32">
        <f>IF([@[Inventory Item ID]]="","",IFERROR(-SUMIFS(tblTransactions[Inventory Effect],tblTransactions[Inventory Item ID],[@[Inventory Item ID]],tblTransactions[Inventory Effect],"&lt;0",tblTransactions[Date],"&gt;"&amp;'Settings'!$B$4,tblTransactions[Date],"&lt;="&amp;'Settings'!$B$3),0))</f>
        <v/>
      </c>
      <c r="U151" s="32">
        <f>IF([@[Inventory Item ID]]="","",IFERROR([@[Opening Qty]]+[@[Qty In]]-[@[Qty Out]],0))</f>
        <v/>
      </c>
      <c r="V151" s="32">
        <f>IF([@[Inventory Item ID]]="","",IFERROR([@[On Hand Qty]]-[@[Reserved Qty]],0))</f>
        <v/>
      </c>
      <c r="W151" s="47">
        <f>IF([@[Inventory Item ID]]="","",IFERROR([@[On Hand Qty]]*[@[Unit Cost]],0))</f>
        <v/>
      </c>
      <c r="X151" s="32">
        <f>IF([@[Inventory Item ID]]="","",IFERROR(IF(AND([@Active]="Yes",[@[Available Qty]]&lt;=[@[Reorder Point]],[@[Target Stock]]-[@[Available Qty]]-[@[Qty on Order]]&gt;0),CEILING([@[Target Stock]]-[@[Available Qty]]-[@[Qty on Order]],[@[Order Pack Qty]]),0),0))</f>
        <v/>
      </c>
      <c r="Y151" s="47">
        <f>IF([@[Inventory Item ID]]="","",IFERROR([@[Suggested Order Qty]]*[@[Unit Cost]],0))</f>
        <v/>
      </c>
      <c r="Z151" s="15">
        <f>IF([@[Inventory Item ID]]="","",IFERROR(IF([@Active]="No","Inactive",IF([@[On Hand Qty]]&lt;0,"Negative Stock",IF([@[Available Qty]]&lt;=0,"Out of Stock",IF([@[Available Qty]]&lt;=[@[Reorder Point]],"Below Reorder",IF([@[Available Qty]]&lt;=[@[Reorder Point]]*(1+'Settings'!$B$5),"Reorder Soon","OK"))))),"Check Inputs"))</f>
        <v/>
      </c>
      <c r="AA151" s="32">
        <f>IF([@[Inventory Item ID]]="","",IFERROR(IF(OR([@[On Hand Qty]]&lt;=0,[@[Oldest DOT Week Start]]=""),"",DATEDIF([@[Oldest DOT Week Start]],'Settings'!$B$3,"m")),""))</f>
        <v/>
      </c>
      <c r="AB151" s="15">
        <f>IF([@[Inventory Item ID]]="","",IF([@Active]="No","Inactive",IF([@[On Hand Qty]]&lt;=0,"No Stock",IF([@[Oldest DOT Week Start]]="","Missing DOT Date",IF([@[Age Months]]&gt;='Settings'!$B$6,"Age Review","Current")))))</f>
        <v/>
      </c>
      <c r="AC15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2">
      <c r="A152" s="28" t="n"/>
      <c r="B152" s="28" t="n"/>
      <c r="C152" s="28" t="n"/>
      <c r="D152" s="28" t="n"/>
      <c r="E152" s="28" t="n"/>
      <c r="F152" s="28" t="n"/>
      <c r="G152" s="28" t="n"/>
      <c r="H152" s="28" t="n"/>
      <c r="I152" s="28" t="n"/>
      <c r="J152" s="28" t="n"/>
      <c r="K152" s="49" t="n"/>
      <c r="L152" s="30" t="n"/>
      <c r="M152" s="30" t="n"/>
      <c r="N152" s="30" t="n"/>
      <c r="O152" s="30" t="n"/>
      <c r="P152" s="30" t="n"/>
      <c r="Q152" s="30" t="n"/>
      <c r="R152" s="50" t="n"/>
      <c r="S152" s="32">
        <f>IF([@[Inventory Item ID]]="","",IFERROR(SUMIFS(tblTransactions[Inventory Effect],tblTransactions[Inventory Item ID],[@[Inventory Item ID]],tblTransactions[Inventory Effect],"&gt;0",tblTransactions[Date],"&gt;"&amp;'Settings'!$B$4,tblTransactions[Date],"&lt;="&amp;'Settings'!$B$3),0))</f>
        <v/>
      </c>
      <c r="T152" s="32">
        <f>IF([@[Inventory Item ID]]="","",IFERROR(-SUMIFS(tblTransactions[Inventory Effect],tblTransactions[Inventory Item ID],[@[Inventory Item ID]],tblTransactions[Inventory Effect],"&lt;0",tblTransactions[Date],"&gt;"&amp;'Settings'!$B$4,tblTransactions[Date],"&lt;="&amp;'Settings'!$B$3),0))</f>
        <v/>
      </c>
      <c r="U152" s="32">
        <f>IF([@[Inventory Item ID]]="","",IFERROR([@[Opening Qty]]+[@[Qty In]]-[@[Qty Out]],0))</f>
        <v/>
      </c>
      <c r="V152" s="32">
        <f>IF([@[Inventory Item ID]]="","",IFERROR([@[On Hand Qty]]-[@[Reserved Qty]],0))</f>
        <v/>
      </c>
      <c r="W152" s="47">
        <f>IF([@[Inventory Item ID]]="","",IFERROR([@[On Hand Qty]]*[@[Unit Cost]],0))</f>
        <v/>
      </c>
      <c r="X152" s="32">
        <f>IF([@[Inventory Item ID]]="","",IFERROR(IF(AND([@Active]="Yes",[@[Available Qty]]&lt;=[@[Reorder Point]],[@[Target Stock]]-[@[Available Qty]]-[@[Qty on Order]]&gt;0),CEILING([@[Target Stock]]-[@[Available Qty]]-[@[Qty on Order]],[@[Order Pack Qty]]),0),0))</f>
        <v/>
      </c>
      <c r="Y152" s="47">
        <f>IF([@[Inventory Item ID]]="","",IFERROR([@[Suggested Order Qty]]*[@[Unit Cost]],0))</f>
        <v/>
      </c>
      <c r="Z152" s="15">
        <f>IF([@[Inventory Item ID]]="","",IFERROR(IF([@Active]="No","Inactive",IF([@[On Hand Qty]]&lt;0,"Negative Stock",IF([@[Available Qty]]&lt;=0,"Out of Stock",IF([@[Available Qty]]&lt;=[@[Reorder Point]],"Below Reorder",IF([@[Available Qty]]&lt;=[@[Reorder Point]]*(1+'Settings'!$B$5),"Reorder Soon","OK"))))),"Check Inputs"))</f>
        <v/>
      </c>
      <c r="AA152" s="32">
        <f>IF([@[Inventory Item ID]]="","",IFERROR(IF(OR([@[On Hand Qty]]&lt;=0,[@[Oldest DOT Week Start]]=""),"",DATEDIF([@[Oldest DOT Week Start]],'Settings'!$B$3,"m")),""))</f>
        <v/>
      </c>
      <c r="AB152" s="15">
        <f>IF([@[Inventory Item ID]]="","",IF([@Active]="No","Inactive",IF([@[On Hand Qty]]&lt;=0,"No Stock",IF([@[Oldest DOT Week Start]]="","Missing DOT Date",IF([@[Age Months]]&gt;='Settings'!$B$6,"Age Review","Current")))))</f>
        <v/>
      </c>
      <c r="AC15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3">
      <c r="A153" s="28" t="n"/>
      <c r="B153" s="28" t="n"/>
      <c r="C153" s="28" t="n"/>
      <c r="D153" s="28" t="n"/>
      <c r="E153" s="28" t="n"/>
      <c r="F153" s="28" t="n"/>
      <c r="G153" s="28" t="n"/>
      <c r="H153" s="28" t="n"/>
      <c r="I153" s="28" t="n"/>
      <c r="J153" s="28" t="n"/>
      <c r="K153" s="49" t="n"/>
      <c r="L153" s="30" t="n"/>
      <c r="M153" s="30" t="n"/>
      <c r="N153" s="30" t="n"/>
      <c r="O153" s="30" t="n"/>
      <c r="P153" s="30" t="n"/>
      <c r="Q153" s="30" t="n"/>
      <c r="R153" s="50" t="n"/>
      <c r="S153" s="32">
        <f>IF([@[Inventory Item ID]]="","",IFERROR(SUMIFS(tblTransactions[Inventory Effect],tblTransactions[Inventory Item ID],[@[Inventory Item ID]],tblTransactions[Inventory Effect],"&gt;0",tblTransactions[Date],"&gt;"&amp;'Settings'!$B$4,tblTransactions[Date],"&lt;="&amp;'Settings'!$B$3),0))</f>
        <v/>
      </c>
      <c r="T153" s="32">
        <f>IF([@[Inventory Item ID]]="","",IFERROR(-SUMIFS(tblTransactions[Inventory Effect],tblTransactions[Inventory Item ID],[@[Inventory Item ID]],tblTransactions[Inventory Effect],"&lt;0",tblTransactions[Date],"&gt;"&amp;'Settings'!$B$4,tblTransactions[Date],"&lt;="&amp;'Settings'!$B$3),0))</f>
        <v/>
      </c>
      <c r="U153" s="32">
        <f>IF([@[Inventory Item ID]]="","",IFERROR([@[Opening Qty]]+[@[Qty In]]-[@[Qty Out]],0))</f>
        <v/>
      </c>
      <c r="V153" s="32">
        <f>IF([@[Inventory Item ID]]="","",IFERROR([@[On Hand Qty]]-[@[Reserved Qty]],0))</f>
        <v/>
      </c>
      <c r="W153" s="47">
        <f>IF([@[Inventory Item ID]]="","",IFERROR([@[On Hand Qty]]*[@[Unit Cost]],0))</f>
        <v/>
      </c>
      <c r="X153" s="32">
        <f>IF([@[Inventory Item ID]]="","",IFERROR(IF(AND([@Active]="Yes",[@[Available Qty]]&lt;=[@[Reorder Point]],[@[Target Stock]]-[@[Available Qty]]-[@[Qty on Order]]&gt;0),CEILING([@[Target Stock]]-[@[Available Qty]]-[@[Qty on Order]],[@[Order Pack Qty]]),0),0))</f>
        <v/>
      </c>
      <c r="Y153" s="47">
        <f>IF([@[Inventory Item ID]]="","",IFERROR([@[Suggested Order Qty]]*[@[Unit Cost]],0))</f>
        <v/>
      </c>
      <c r="Z153" s="15">
        <f>IF([@[Inventory Item ID]]="","",IFERROR(IF([@Active]="No","Inactive",IF([@[On Hand Qty]]&lt;0,"Negative Stock",IF([@[Available Qty]]&lt;=0,"Out of Stock",IF([@[Available Qty]]&lt;=[@[Reorder Point]],"Below Reorder",IF([@[Available Qty]]&lt;=[@[Reorder Point]]*(1+'Settings'!$B$5),"Reorder Soon","OK"))))),"Check Inputs"))</f>
        <v/>
      </c>
      <c r="AA153" s="32">
        <f>IF([@[Inventory Item ID]]="","",IFERROR(IF(OR([@[On Hand Qty]]&lt;=0,[@[Oldest DOT Week Start]]=""),"",DATEDIF([@[Oldest DOT Week Start]],'Settings'!$B$3,"m")),""))</f>
        <v/>
      </c>
      <c r="AB153" s="15">
        <f>IF([@[Inventory Item ID]]="","",IF([@Active]="No","Inactive",IF([@[On Hand Qty]]&lt;=0,"No Stock",IF([@[Oldest DOT Week Start]]="","Missing DOT Date",IF([@[Age Months]]&gt;='Settings'!$B$6,"Age Review","Current")))))</f>
        <v/>
      </c>
      <c r="AC15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4">
      <c r="A154" s="28" t="n"/>
      <c r="B154" s="28" t="n"/>
      <c r="C154" s="28" t="n"/>
      <c r="D154" s="28" t="n"/>
      <c r="E154" s="28" t="n"/>
      <c r="F154" s="28" t="n"/>
      <c r="G154" s="28" t="n"/>
      <c r="H154" s="28" t="n"/>
      <c r="I154" s="28" t="n"/>
      <c r="J154" s="28" t="n"/>
      <c r="K154" s="49" t="n"/>
      <c r="L154" s="30" t="n"/>
      <c r="M154" s="30" t="n"/>
      <c r="N154" s="30" t="n"/>
      <c r="O154" s="30" t="n"/>
      <c r="P154" s="30" t="n"/>
      <c r="Q154" s="30" t="n"/>
      <c r="R154" s="50" t="n"/>
      <c r="S154" s="32">
        <f>IF([@[Inventory Item ID]]="","",IFERROR(SUMIFS(tblTransactions[Inventory Effect],tblTransactions[Inventory Item ID],[@[Inventory Item ID]],tblTransactions[Inventory Effect],"&gt;0",tblTransactions[Date],"&gt;"&amp;'Settings'!$B$4,tblTransactions[Date],"&lt;="&amp;'Settings'!$B$3),0))</f>
        <v/>
      </c>
      <c r="T154" s="32">
        <f>IF([@[Inventory Item ID]]="","",IFERROR(-SUMIFS(tblTransactions[Inventory Effect],tblTransactions[Inventory Item ID],[@[Inventory Item ID]],tblTransactions[Inventory Effect],"&lt;0",tblTransactions[Date],"&gt;"&amp;'Settings'!$B$4,tblTransactions[Date],"&lt;="&amp;'Settings'!$B$3),0))</f>
        <v/>
      </c>
      <c r="U154" s="32">
        <f>IF([@[Inventory Item ID]]="","",IFERROR([@[Opening Qty]]+[@[Qty In]]-[@[Qty Out]],0))</f>
        <v/>
      </c>
      <c r="V154" s="32">
        <f>IF([@[Inventory Item ID]]="","",IFERROR([@[On Hand Qty]]-[@[Reserved Qty]],0))</f>
        <v/>
      </c>
      <c r="W154" s="47">
        <f>IF([@[Inventory Item ID]]="","",IFERROR([@[On Hand Qty]]*[@[Unit Cost]],0))</f>
        <v/>
      </c>
      <c r="X154" s="32">
        <f>IF([@[Inventory Item ID]]="","",IFERROR(IF(AND([@Active]="Yes",[@[Available Qty]]&lt;=[@[Reorder Point]],[@[Target Stock]]-[@[Available Qty]]-[@[Qty on Order]]&gt;0),CEILING([@[Target Stock]]-[@[Available Qty]]-[@[Qty on Order]],[@[Order Pack Qty]]),0),0))</f>
        <v/>
      </c>
      <c r="Y154" s="47">
        <f>IF([@[Inventory Item ID]]="","",IFERROR([@[Suggested Order Qty]]*[@[Unit Cost]],0))</f>
        <v/>
      </c>
      <c r="Z154" s="15">
        <f>IF([@[Inventory Item ID]]="","",IFERROR(IF([@Active]="No","Inactive",IF([@[On Hand Qty]]&lt;0,"Negative Stock",IF([@[Available Qty]]&lt;=0,"Out of Stock",IF([@[Available Qty]]&lt;=[@[Reorder Point]],"Below Reorder",IF([@[Available Qty]]&lt;=[@[Reorder Point]]*(1+'Settings'!$B$5),"Reorder Soon","OK"))))),"Check Inputs"))</f>
        <v/>
      </c>
      <c r="AA154" s="32">
        <f>IF([@[Inventory Item ID]]="","",IFERROR(IF(OR([@[On Hand Qty]]&lt;=0,[@[Oldest DOT Week Start]]=""),"",DATEDIF([@[Oldest DOT Week Start]],'Settings'!$B$3,"m")),""))</f>
        <v/>
      </c>
      <c r="AB154" s="15">
        <f>IF([@[Inventory Item ID]]="","",IF([@Active]="No","Inactive",IF([@[On Hand Qty]]&lt;=0,"No Stock",IF([@[Oldest DOT Week Start]]="","Missing DOT Date",IF([@[Age Months]]&gt;='Settings'!$B$6,"Age Review","Current")))))</f>
        <v/>
      </c>
      <c r="AC15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5">
      <c r="A155" s="28" t="n"/>
      <c r="B155" s="28" t="n"/>
      <c r="C155" s="28" t="n"/>
      <c r="D155" s="28" t="n"/>
      <c r="E155" s="28" t="n"/>
      <c r="F155" s="28" t="n"/>
      <c r="G155" s="28" t="n"/>
      <c r="H155" s="28" t="n"/>
      <c r="I155" s="28" t="n"/>
      <c r="J155" s="28" t="n"/>
      <c r="K155" s="49" t="n"/>
      <c r="L155" s="30" t="n"/>
      <c r="M155" s="30" t="n"/>
      <c r="N155" s="30" t="n"/>
      <c r="O155" s="30" t="n"/>
      <c r="P155" s="30" t="n"/>
      <c r="Q155" s="30" t="n"/>
      <c r="R155" s="50" t="n"/>
      <c r="S155" s="32">
        <f>IF([@[Inventory Item ID]]="","",IFERROR(SUMIFS(tblTransactions[Inventory Effect],tblTransactions[Inventory Item ID],[@[Inventory Item ID]],tblTransactions[Inventory Effect],"&gt;0",tblTransactions[Date],"&gt;"&amp;'Settings'!$B$4,tblTransactions[Date],"&lt;="&amp;'Settings'!$B$3),0))</f>
        <v/>
      </c>
      <c r="T155" s="32">
        <f>IF([@[Inventory Item ID]]="","",IFERROR(-SUMIFS(tblTransactions[Inventory Effect],tblTransactions[Inventory Item ID],[@[Inventory Item ID]],tblTransactions[Inventory Effect],"&lt;0",tblTransactions[Date],"&gt;"&amp;'Settings'!$B$4,tblTransactions[Date],"&lt;="&amp;'Settings'!$B$3),0))</f>
        <v/>
      </c>
      <c r="U155" s="32">
        <f>IF([@[Inventory Item ID]]="","",IFERROR([@[Opening Qty]]+[@[Qty In]]-[@[Qty Out]],0))</f>
        <v/>
      </c>
      <c r="V155" s="32">
        <f>IF([@[Inventory Item ID]]="","",IFERROR([@[On Hand Qty]]-[@[Reserved Qty]],0))</f>
        <v/>
      </c>
      <c r="W155" s="47">
        <f>IF([@[Inventory Item ID]]="","",IFERROR([@[On Hand Qty]]*[@[Unit Cost]],0))</f>
        <v/>
      </c>
      <c r="X155" s="32">
        <f>IF([@[Inventory Item ID]]="","",IFERROR(IF(AND([@Active]="Yes",[@[Available Qty]]&lt;=[@[Reorder Point]],[@[Target Stock]]-[@[Available Qty]]-[@[Qty on Order]]&gt;0),CEILING([@[Target Stock]]-[@[Available Qty]]-[@[Qty on Order]],[@[Order Pack Qty]]),0),0))</f>
        <v/>
      </c>
      <c r="Y155" s="47">
        <f>IF([@[Inventory Item ID]]="","",IFERROR([@[Suggested Order Qty]]*[@[Unit Cost]],0))</f>
        <v/>
      </c>
      <c r="Z155" s="15">
        <f>IF([@[Inventory Item ID]]="","",IFERROR(IF([@Active]="No","Inactive",IF([@[On Hand Qty]]&lt;0,"Negative Stock",IF([@[Available Qty]]&lt;=0,"Out of Stock",IF([@[Available Qty]]&lt;=[@[Reorder Point]],"Below Reorder",IF([@[Available Qty]]&lt;=[@[Reorder Point]]*(1+'Settings'!$B$5),"Reorder Soon","OK"))))),"Check Inputs"))</f>
        <v/>
      </c>
      <c r="AA155" s="32">
        <f>IF([@[Inventory Item ID]]="","",IFERROR(IF(OR([@[On Hand Qty]]&lt;=0,[@[Oldest DOT Week Start]]=""),"",DATEDIF([@[Oldest DOT Week Start]],'Settings'!$B$3,"m")),""))</f>
        <v/>
      </c>
      <c r="AB155" s="15">
        <f>IF([@[Inventory Item ID]]="","",IF([@Active]="No","Inactive",IF([@[On Hand Qty]]&lt;=0,"No Stock",IF([@[Oldest DOT Week Start]]="","Missing DOT Date",IF([@[Age Months]]&gt;='Settings'!$B$6,"Age Review","Current")))))</f>
        <v/>
      </c>
      <c r="AC15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6">
      <c r="A156" s="28" t="n"/>
      <c r="B156" s="28" t="n"/>
      <c r="C156" s="28" t="n"/>
      <c r="D156" s="28" t="n"/>
      <c r="E156" s="28" t="n"/>
      <c r="F156" s="28" t="n"/>
      <c r="G156" s="28" t="n"/>
      <c r="H156" s="28" t="n"/>
      <c r="I156" s="28" t="n"/>
      <c r="J156" s="28" t="n"/>
      <c r="K156" s="49" t="n"/>
      <c r="L156" s="30" t="n"/>
      <c r="M156" s="30" t="n"/>
      <c r="N156" s="30" t="n"/>
      <c r="O156" s="30" t="n"/>
      <c r="P156" s="30" t="n"/>
      <c r="Q156" s="30" t="n"/>
      <c r="R156" s="50" t="n"/>
      <c r="S156" s="32">
        <f>IF([@[Inventory Item ID]]="","",IFERROR(SUMIFS(tblTransactions[Inventory Effect],tblTransactions[Inventory Item ID],[@[Inventory Item ID]],tblTransactions[Inventory Effect],"&gt;0",tblTransactions[Date],"&gt;"&amp;'Settings'!$B$4,tblTransactions[Date],"&lt;="&amp;'Settings'!$B$3),0))</f>
        <v/>
      </c>
      <c r="T156" s="32">
        <f>IF([@[Inventory Item ID]]="","",IFERROR(-SUMIFS(tblTransactions[Inventory Effect],tblTransactions[Inventory Item ID],[@[Inventory Item ID]],tblTransactions[Inventory Effect],"&lt;0",tblTransactions[Date],"&gt;"&amp;'Settings'!$B$4,tblTransactions[Date],"&lt;="&amp;'Settings'!$B$3),0))</f>
        <v/>
      </c>
      <c r="U156" s="32">
        <f>IF([@[Inventory Item ID]]="","",IFERROR([@[Opening Qty]]+[@[Qty In]]-[@[Qty Out]],0))</f>
        <v/>
      </c>
      <c r="V156" s="32">
        <f>IF([@[Inventory Item ID]]="","",IFERROR([@[On Hand Qty]]-[@[Reserved Qty]],0))</f>
        <v/>
      </c>
      <c r="W156" s="47">
        <f>IF([@[Inventory Item ID]]="","",IFERROR([@[On Hand Qty]]*[@[Unit Cost]],0))</f>
        <v/>
      </c>
      <c r="X156" s="32">
        <f>IF([@[Inventory Item ID]]="","",IFERROR(IF(AND([@Active]="Yes",[@[Available Qty]]&lt;=[@[Reorder Point]],[@[Target Stock]]-[@[Available Qty]]-[@[Qty on Order]]&gt;0),CEILING([@[Target Stock]]-[@[Available Qty]]-[@[Qty on Order]],[@[Order Pack Qty]]),0),0))</f>
        <v/>
      </c>
      <c r="Y156" s="47">
        <f>IF([@[Inventory Item ID]]="","",IFERROR([@[Suggested Order Qty]]*[@[Unit Cost]],0))</f>
        <v/>
      </c>
      <c r="Z156" s="15">
        <f>IF([@[Inventory Item ID]]="","",IFERROR(IF([@Active]="No","Inactive",IF([@[On Hand Qty]]&lt;0,"Negative Stock",IF([@[Available Qty]]&lt;=0,"Out of Stock",IF([@[Available Qty]]&lt;=[@[Reorder Point]],"Below Reorder",IF([@[Available Qty]]&lt;=[@[Reorder Point]]*(1+'Settings'!$B$5),"Reorder Soon","OK"))))),"Check Inputs"))</f>
        <v/>
      </c>
      <c r="AA156" s="32">
        <f>IF([@[Inventory Item ID]]="","",IFERROR(IF(OR([@[On Hand Qty]]&lt;=0,[@[Oldest DOT Week Start]]=""),"",DATEDIF([@[Oldest DOT Week Start]],'Settings'!$B$3,"m")),""))</f>
        <v/>
      </c>
      <c r="AB156" s="15">
        <f>IF([@[Inventory Item ID]]="","",IF([@Active]="No","Inactive",IF([@[On Hand Qty]]&lt;=0,"No Stock",IF([@[Oldest DOT Week Start]]="","Missing DOT Date",IF([@[Age Months]]&gt;='Settings'!$B$6,"Age Review","Current")))))</f>
        <v/>
      </c>
      <c r="AC15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7">
      <c r="A157" s="28" t="n"/>
      <c r="B157" s="28" t="n"/>
      <c r="C157" s="28" t="n"/>
      <c r="D157" s="28" t="n"/>
      <c r="E157" s="28" t="n"/>
      <c r="F157" s="28" t="n"/>
      <c r="G157" s="28" t="n"/>
      <c r="H157" s="28" t="n"/>
      <c r="I157" s="28" t="n"/>
      <c r="J157" s="28" t="n"/>
      <c r="K157" s="49" t="n"/>
      <c r="L157" s="30" t="n"/>
      <c r="M157" s="30" t="n"/>
      <c r="N157" s="30" t="n"/>
      <c r="O157" s="30" t="n"/>
      <c r="P157" s="30" t="n"/>
      <c r="Q157" s="30" t="n"/>
      <c r="R157" s="50" t="n"/>
      <c r="S157" s="32">
        <f>IF([@[Inventory Item ID]]="","",IFERROR(SUMIFS(tblTransactions[Inventory Effect],tblTransactions[Inventory Item ID],[@[Inventory Item ID]],tblTransactions[Inventory Effect],"&gt;0",tblTransactions[Date],"&gt;"&amp;'Settings'!$B$4,tblTransactions[Date],"&lt;="&amp;'Settings'!$B$3),0))</f>
        <v/>
      </c>
      <c r="T157" s="32">
        <f>IF([@[Inventory Item ID]]="","",IFERROR(-SUMIFS(tblTransactions[Inventory Effect],tblTransactions[Inventory Item ID],[@[Inventory Item ID]],tblTransactions[Inventory Effect],"&lt;0",tblTransactions[Date],"&gt;"&amp;'Settings'!$B$4,tblTransactions[Date],"&lt;="&amp;'Settings'!$B$3),0))</f>
        <v/>
      </c>
      <c r="U157" s="32">
        <f>IF([@[Inventory Item ID]]="","",IFERROR([@[Opening Qty]]+[@[Qty In]]-[@[Qty Out]],0))</f>
        <v/>
      </c>
      <c r="V157" s="32">
        <f>IF([@[Inventory Item ID]]="","",IFERROR([@[On Hand Qty]]-[@[Reserved Qty]],0))</f>
        <v/>
      </c>
      <c r="W157" s="47">
        <f>IF([@[Inventory Item ID]]="","",IFERROR([@[On Hand Qty]]*[@[Unit Cost]],0))</f>
        <v/>
      </c>
      <c r="X157" s="32">
        <f>IF([@[Inventory Item ID]]="","",IFERROR(IF(AND([@Active]="Yes",[@[Available Qty]]&lt;=[@[Reorder Point]],[@[Target Stock]]-[@[Available Qty]]-[@[Qty on Order]]&gt;0),CEILING([@[Target Stock]]-[@[Available Qty]]-[@[Qty on Order]],[@[Order Pack Qty]]),0),0))</f>
        <v/>
      </c>
      <c r="Y157" s="47">
        <f>IF([@[Inventory Item ID]]="","",IFERROR([@[Suggested Order Qty]]*[@[Unit Cost]],0))</f>
        <v/>
      </c>
      <c r="Z157" s="15">
        <f>IF([@[Inventory Item ID]]="","",IFERROR(IF([@Active]="No","Inactive",IF([@[On Hand Qty]]&lt;0,"Negative Stock",IF([@[Available Qty]]&lt;=0,"Out of Stock",IF([@[Available Qty]]&lt;=[@[Reorder Point]],"Below Reorder",IF([@[Available Qty]]&lt;=[@[Reorder Point]]*(1+'Settings'!$B$5),"Reorder Soon","OK"))))),"Check Inputs"))</f>
        <v/>
      </c>
      <c r="AA157" s="32">
        <f>IF([@[Inventory Item ID]]="","",IFERROR(IF(OR([@[On Hand Qty]]&lt;=0,[@[Oldest DOT Week Start]]=""),"",DATEDIF([@[Oldest DOT Week Start]],'Settings'!$B$3,"m")),""))</f>
        <v/>
      </c>
      <c r="AB157" s="15">
        <f>IF([@[Inventory Item ID]]="","",IF([@Active]="No","Inactive",IF([@[On Hand Qty]]&lt;=0,"No Stock",IF([@[Oldest DOT Week Start]]="","Missing DOT Date",IF([@[Age Months]]&gt;='Settings'!$B$6,"Age Review","Current")))))</f>
        <v/>
      </c>
      <c r="AC15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8">
      <c r="A158" s="28" t="n"/>
      <c r="B158" s="28" t="n"/>
      <c r="C158" s="28" t="n"/>
      <c r="D158" s="28" t="n"/>
      <c r="E158" s="28" t="n"/>
      <c r="F158" s="28" t="n"/>
      <c r="G158" s="28" t="n"/>
      <c r="H158" s="28" t="n"/>
      <c r="I158" s="28" t="n"/>
      <c r="J158" s="28" t="n"/>
      <c r="K158" s="49" t="n"/>
      <c r="L158" s="30" t="n"/>
      <c r="M158" s="30" t="n"/>
      <c r="N158" s="30" t="n"/>
      <c r="O158" s="30" t="n"/>
      <c r="P158" s="30" t="n"/>
      <c r="Q158" s="30" t="n"/>
      <c r="R158" s="50" t="n"/>
      <c r="S158" s="32">
        <f>IF([@[Inventory Item ID]]="","",IFERROR(SUMIFS(tblTransactions[Inventory Effect],tblTransactions[Inventory Item ID],[@[Inventory Item ID]],tblTransactions[Inventory Effect],"&gt;0",tblTransactions[Date],"&gt;"&amp;'Settings'!$B$4,tblTransactions[Date],"&lt;="&amp;'Settings'!$B$3),0))</f>
        <v/>
      </c>
      <c r="T158" s="32">
        <f>IF([@[Inventory Item ID]]="","",IFERROR(-SUMIFS(tblTransactions[Inventory Effect],tblTransactions[Inventory Item ID],[@[Inventory Item ID]],tblTransactions[Inventory Effect],"&lt;0",tblTransactions[Date],"&gt;"&amp;'Settings'!$B$4,tblTransactions[Date],"&lt;="&amp;'Settings'!$B$3),0))</f>
        <v/>
      </c>
      <c r="U158" s="32">
        <f>IF([@[Inventory Item ID]]="","",IFERROR([@[Opening Qty]]+[@[Qty In]]-[@[Qty Out]],0))</f>
        <v/>
      </c>
      <c r="V158" s="32">
        <f>IF([@[Inventory Item ID]]="","",IFERROR([@[On Hand Qty]]-[@[Reserved Qty]],0))</f>
        <v/>
      </c>
      <c r="W158" s="47">
        <f>IF([@[Inventory Item ID]]="","",IFERROR([@[On Hand Qty]]*[@[Unit Cost]],0))</f>
        <v/>
      </c>
      <c r="X158" s="32">
        <f>IF([@[Inventory Item ID]]="","",IFERROR(IF(AND([@Active]="Yes",[@[Available Qty]]&lt;=[@[Reorder Point]],[@[Target Stock]]-[@[Available Qty]]-[@[Qty on Order]]&gt;0),CEILING([@[Target Stock]]-[@[Available Qty]]-[@[Qty on Order]],[@[Order Pack Qty]]),0),0))</f>
        <v/>
      </c>
      <c r="Y158" s="47">
        <f>IF([@[Inventory Item ID]]="","",IFERROR([@[Suggested Order Qty]]*[@[Unit Cost]],0))</f>
        <v/>
      </c>
      <c r="Z158" s="15">
        <f>IF([@[Inventory Item ID]]="","",IFERROR(IF([@Active]="No","Inactive",IF([@[On Hand Qty]]&lt;0,"Negative Stock",IF([@[Available Qty]]&lt;=0,"Out of Stock",IF([@[Available Qty]]&lt;=[@[Reorder Point]],"Below Reorder",IF([@[Available Qty]]&lt;=[@[Reorder Point]]*(1+'Settings'!$B$5),"Reorder Soon","OK"))))),"Check Inputs"))</f>
        <v/>
      </c>
      <c r="AA158" s="32">
        <f>IF([@[Inventory Item ID]]="","",IFERROR(IF(OR([@[On Hand Qty]]&lt;=0,[@[Oldest DOT Week Start]]=""),"",DATEDIF([@[Oldest DOT Week Start]],'Settings'!$B$3,"m")),""))</f>
        <v/>
      </c>
      <c r="AB158" s="15">
        <f>IF([@[Inventory Item ID]]="","",IF([@Active]="No","Inactive",IF([@[On Hand Qty]]&lt;=0,"No Stock",IF([@[Oldest DOT Week Start]]="","Missing DOT Date",IF([@[Age Months]]&gt;='Settings'!$B$6,"Age Review","Current")))))</f>
        <v/>
      </c>
      <c r="AC15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59">
      <c r="A159" s="28" t="n"/>
      <c r="B159" s="28" t="n"/>
      <c r="C159" s="28" t="n"/>
      <c r="D159" s="28" t="n"/>
      <c r="E159" s="28" t="n"/>
      <c r="F159" s="28" t="n"/>
      <c r="G159" s="28" t="n"/>
      <c r="H159" s="28" t="n"/>
      <c r="I159" s="28" t="n"/>
      <c r="J159" s="28" t="n"/>
      <c r="K159" s="49" t="n"/>
      <c r="L159" s="30" t="n"/>
      <c r="M159" s="30" t="n"/>
      <c r="N159" s="30" t="n"/>
      <c r="O159" s="30" t="n"/>
      <c r="P159" s="30" t="n"/>
      <c r="Q159" s="30" t="n"/>
      <c r="R159" s="50" t="n"/>
      <c r="S159" s="32">
        <f>IF([@[Inventory Item ID]]="","",IFERROR(SUMIFS(tblTransactions[Inventory Effect],tblTransactions[Inventory Item ID],[@[Inventory Item ID]],tblTransactions[Inventory Effect],"&gt;0",tblTransactions[Date],"&gt;"&amp;'Settings'!$B$4,tblTransactions[Date],"&lt;="&amp;'Settings'!$B$3),0))</f>
        <v/>
      </c>
      <c r="T159" s="32">
        <f>IF([@[Inventory Item ID]]="","",IFERROR(-SUMIFS(tblTransactions[Inventory Effect],tblTransactions[Inventory Item ID],[@[Inventory Item ID]],tblTransactions[Inventory Effect],"&lt;0",tblTransactions[Date],"&gt;"&amp;'Settings'!$B$4,tblTransactions[Date],"&lt;="&amp;'Settings'!$B$3),0))</f>
        <v/>
      </c>
      <c r="U159" s="32">
        <f>IF([@[Inventory Item ID]]="","",IFERROR([@[Opening Qty]]+[@[Qty In]]-[@[Qty Out]],0))</f>
        <v/>
      </c>
      <c r="V159" s="32">
        <f>IF([@[Inventory Item ID]]="","",IFERROR([@[On Hand Qty]]-[@[Reserved Qty]],0))</f>
        <v/>
      </c>
      <c r="W159" s="47">
        <f>IF([@[Inventory Item ID]]="","",IFERROR([@[On Hand Qty]]*[@[Unit Cost]],0))</f>
        <v/>
      </c>
      <c r="X159" s="32">
        <f>IF([@[Inventory Item ID]]="","",IFERROR(IF(AND([@Active]="Yes",[@[Available Qty]]&lt;=[@[Reorder Point]],[@[Target Stock]]-[@[Available Qty]]-[@[Qty on Order]]&gt;0),CEILING([@[Target Stock]]-[@[Available Qty]]-[@[Qty on Order]],[@[Order Pack Qty]]),0),0))</f>
        <v/>
      </c>
      <c r="Y159" s="47">
        <f>IF([@[Inventory Item ID]]="","",IFERROR([@[Suggested Order Qty]]*[@[Unit Cost]],0))</f>
        <v/>
      </c>
      <c r="Z159" s="15">
        <f>IF([@[Inventory Item ID]]="","",IFERROR(IF([@Active]="No","Inactive",IF([@[On Hand Qty]]&lt;0,"Negative Stock",IF([@[Available Qty]]&lt;=0,"Out of Stock",IF([@[Available Qty]]&lt;=[@[Reorder Point]],"Below Reorder",IF([@[Available Qty]]&lt;=[@[Reorder Point]]*(1+'Settings'!$B$5),"Reorder Soon","OK"))))),"Check Inputs"))</f>
        <v/>
      </c>
      <c r="AA159" s="32">
        <f>IF([@[Inventory Item ID]]="","",IFERROR(IF(OR([@[On Hand Qty]]&lt;=0,[@[Oldest DOT Week Start]]=""),"",DATEDIF([@[Oldest DOT Week Start]],'Settings'!$B$3,"m")),""))</f>
        <v/>
      </c>
      <c r="AB159" s="15">
        <f>IF([@[Inventory Item ID]]="","",IF([@Active]="No","Inactive",IF([@[On Hand Qty]]&lt;=0,"No Stock",IF([@[Oldest DOT Week Start]]="","Missing DOT Date",IF([@[Age Months]]&gt;='Settings'!$B$6,"Age Review","Current")))))</f>
        <v/>
      </c>
      <c r="AC15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0">
      <c r="A160" s="28" t="n"/>
      <c r="B160" s="28" t="n"/>
      <c r="C160" s="28" t="n"/>
      <c r="D160" s="28" t="n"/>
      <c r="E160" s="28" t="n"/>
      <c r="F160" s="28" t="n"/>
      <c r="G160" s="28" t="n"/>
      <c r="H160" s="28" t="n"/>
      <c r="I160" s="28" t="n"/>
      <c r="J160" s="28" t="n"/>
      <c r="K160" s="49" t="n"/>
      <c r="L160" s="30" t="n"/>
      <c r="M160" s="30" t="n"/>
      <c r="N160" s="30" t="n"/>
      <c r="O160" s="30" t="n"/>
      <c r="P160" s="30" t="n"/>
      <c r="Q160" s="30" t="n"/>
      <c r="R160" s="50" t="n"/>
      <c r="S160" s="32">
        <f>IF([@[Inventory Item ID]]="","",IFERROR(SUMIFS(tblTransactions[Inventory Effect],tblTransactions[Inventory Item ID],[@[Inventory Item ID]],tblTransactions[Inventory Effect],"&gt;0",tblTransactions[Date],"&gt;"&amp;'Settings'!$B$4,tblTransactions[Date],"&lt;="&amp;'Settings'!$B$3),0))</f>
        <v/>
      </c>
      <c r="T160" s="32">
        <f>IF([@[Inventory Item ID]]="","",IFERROR(-SUMIFS(tblTransactions[Inventory Effect],tblTransactions[Inventory Item ID],[@[Inventory Item ID]],tblTransactions[Inventory Effect],"&lt;0",tblTransactions[Date],"&gt;"&amp;'Settings'!$B$4,tblTransactions[Date],"&lt;="&amp;'Settings'!$B$3),0))</f>
        <v/>
      </c>
      <c r="U160" s="32">
        <f>IF([@[Inventory Item ID]]="","",IFERROR([@[Opening Qty]]+[@[Qty In]]-[@[Qty Out]],0))</f>
        <v/>
      </c>
      <c r="V160" s="32">
        <f>IF([@[Inventory Item ID]]="","",IFERROR([@[On Hand Qty]]-[@[Reserved Qty]],0))</f>
        <v/>
      </c>
      <c r="W160" s="47">
        <f>IF([@[Inventory Item ID]]="","",IFERROR([@[On Hand Qty]]*[@[Unit Cost]],0))</f>
        <v/>
      </c>
      <c r="X160" s="32">
        <f>IF([@[Inventory Item ID]]="","",IFERROR(IF(AND([@Active]="Yes",[@[Available Qty]]&lt;=[@[Reorder Point]],[@[Target Stock]]-[@[Available Qty]]-[@[Qty on Order]]&gt;0),CEILING([@[Target Stock]]-[@[Available Qty]]-[@[Qty on Order]],[@[Order Pack Qty]]),0),0))</f>
        <v/>
      </c>
      <c r="Y160" s="47">
        <f>IF([@[Inventory Item ID]]="","",IFERROR([@[Suggested Order Qty]]*[@[Unit Cost]],0))</f>
        <v/>
      </c>
      <c r="Z160" s="15">
        <f>IF([@[Inventory Item ID]]="","",IFERROR(IF([@Active]="No","Inactive",IF([@[On Hand Qty]]&lt;0,"Negative Stock",IF([@[Available Qty]]&lt;=0,"Out of Stock",IF([@[Available Qty]]&lt;=[@[Reorder Point]],"Below Reorder",IF([@[Available Qty]]&lt;=[@[Reorder Point]]*(1+'Settings'!$B$5),"Reorder Soon","OK"))))),"Check Inputs"))</f>
        <v/>
      </c>
      <c r="AA160" s="32">
        <f>IF([@[Inventory Item ID]]="","",IFERROR(IF(OR([@[On Hand Qty]]&lt;=0,[@[Oldest DOT Week Start]]=""),"",DATEDIF([@[Oldest DOT Week Start]],'Settings'!$B$3,"m")),""))</f>
        <v/>
      </c>
      <c r="AB160" s="15">
        <f>IF([@[Inventory Item ID]]="","",IF([@Active]="No","Inactive",IF([@[On Hand Qty]]&lt;=0,"No Stock",IF([@[Oldest DOT Week Start]]="","Missing DOT Date",IF([@[Age Months]]&gt;='Settings'!$B$6,"Age Review","Current")))))</f>
        <v/>
      </c>
      <c r="AC16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1">
      <c r="A161" s="28" t="n"/>
      <c r="B161" s="28" t="n"/>
      <c r="C161" s="28" t="n"/>
      <c r="D161" s="28" t="n"/>
      <c r="E161" s="28" t="n"/>
      <c r="F161" s="28" t="n"/>
      <c r="G161" s="28" t="n"/>
      <c r="H161" s="28" t="n"/>
      <c r="I161" s="28" t="n"/>
      <c r="J161" s="28" t="n"/>
      <c r="K161" s="49" t="n"/>
      <c r="L161" s="30" t="n"/>
      <c r="M161" s="30" t="n"/>
      <c r="N161" s="30" t="n"/>
      <c r="O161" s="30" t="n"/>
      <c r="P161" s="30" t="n"/>
      <c r="Q161" s="30" t="n"/>
      <c r="R161" s="50" t="n"/>
      <c r="S161" s="32">
        <f>IF([@[Inventory Item ID]]="","",IFERROR(SUMIFS(tblTransactions[Inventory Effect],tblTransactions[Inventory Item ID],[@[Inventory Item ID]],tblTransactions[Inventory Effect],"&gt;0",tblTransactions[Date],"&gt;"&amp;'Settings'!$B$4,tblTransactions[Date],"&lt;="&amp;'Settings'!$B$3),0))</f>
        <v/>
      </c>
      <c r="T161" s="32">
        <f>IF([@[Inventory Item ID]]="","",IFERROR(-SUMIFS(tblTransactions[Inventory Effect],tblTransactions[Inventory Item ID],[@[Inventory Item ID]],tblTransactions[Inventory Effect],"&lt;0",tblTransactions[Date],"&gt;"&amp;'Settings'!$B$4,tblTransactions[Date],"&lt;="&amp;'Settings'!$B$3),0))</f>
        <v/>
      </c>
      <c r="U161" s="32">
        <f>IF([@[Inventory Item ID]]="","",IFERROR([@[Opening Qty]]+[@[Qty In]]-[@[Qty Out]],0))</f>
        <v/>
      </c>
      <c r="V161" s="32">
        <f>IF([@[Inventory Item ID]]="","",IFERROR([@[On Hand Qty]]-[@[Reserved Qty]],0))</f>
        <v/>
      </c>
      <c r="W161" s="47">
        <f>IF([@[Inventory Item ID]]="","",IFERROR([@[On Hand Qty]]*[@[Unit Cost]],0))</f>
        <v/>
      </c>
      <c r="X161" s="32">
        <f>IF([@[Inventory Item ID]]="","",IFERROR(IF(AND([@Active]="Yes",[@[Available Qty]]&lt;=[@[Reorder Point]],[@[Target Stock]]-[@[Available Qty]]-[@[Qty on Order]]&gt;0),CEILING([@[Target Stock]]-[@[Available Qty]]-[@[Qty on Order]],[@[Order Pack Qty]]),0),0))</f>
        <v/>
      </c>
      <c r="Y161" s="47">
        <f>IF([@[Inventory Item ID]]="","",IFERROR([@[Suggested Order Qty]]*[@[Unit Cost]],0))</f>
        <v/>
      </c>
      <c r="Z161" s="15">
        <f>IF([@[Inventory Item ID]]="","",IFERROR(IF([@Active]="No","Inactive",IF([@[On Hand Qty]]&lt;0,"Negative Stock",IF([@[Available Qty]]&lt;=0,"Out of Stock",IF([@[Available Qty]]&lt;=[@[Reorder Point]],"Below Reorder",IF([@[Available Qty]]&lt;=[@[Reorder Point]]*(1+'Settings'!$B$5),"Reorder Soon","OK"))))),"Check Inputs"))</f>
        <v/>
      </c>
      <c r="AA161" s="32">
        <f>IF([@[Inventory Item ID]]="","",IFERROR(IF(OR([@[On Hand Qty]]&lt;=0,[@[Oldest DOT Week Start]]=""),"",DATEDIF([@[Oldest DOT Week Start]],'Settings'!$B$3,"m")),""))</f>
        <v/>
      </c>
      <c r="AB161" s="15">
        <f>IF([@[Inventory Item ID]]="","",IF([@Active]="No","Inactive",IF([@[On Hand Qty]]&lt;=0,"No Stock",IF([@[Oldest DOT Week Start]]="","Missing DOT Date",IF([@[Age Months]]&gt;='Settings'!$B$6,"Age Review","Current")))))</f>
        <v/>
      </c>
      <c r="AC16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2">
      <c r="A162" s="28" t="n"/>
      <c r="B162" s="28" t="n"/>
      <c r="C162" s="28" t="n"/>
      <c r="D162" s="28" t="n"/>
      <c r="E162" s="28" t="n"/>
      <c r="F162" s="28" t="n"/>
      <c r="G162" s="28" t="n"/>
      <c r="H162" s="28" t="n"/>
      <c r="I162" s="28" t="n"/>
      <c r="J162" s="28" t="n"/>
      <c r="K162" s="49" t="n"/>
      <c r="L162" s="30" t="n"/>
      <c r="M162" s="30" t="n"/>
      <c r="N162" s="30" t="n"/>
      <c r="O162" s="30" t="n"/>
      <c r="P162" s="30" t="n"/>
      <c r="Q162" s="30" t="n"/>
      <c r="R162" s="50" t="n"/>
      <c r="S162" s="32">
        <f>IF([@[Inventory Item ID]]="","",IFERROR(SUMIFS(tblTransactions[Inventory Effect],tblTransactions[Inventory Item ID],[@[Inventory Item ID]],tblTransactions[Inventory Effect],"&gt;0",tblTransactions[Date],"&gt;"&amp;'Settings'!$B$4,tblTransactions[Date],"&lt;="&amp;'Settings'!$B$3),0))</f>
        <v/>
      </c>
      <c r="T162" s="32">
        <f>IF([@[Inventory Item ID]]="","",IFERROR(-SUMIFS(tblTransactions[Inventory Effect],tblTransactions[Inventory Item ID],[@[Inventory Item ID]],tblTransactions[Inventory Effect],"&lt;0",tblTransactions[Date],"&gt;"&amp;'Settings'!$B$4,tblTransactions[Date],"&lt;="&amp;'Settings'!$B$3),0))</f>
        <v/>
      </c>
      <c r="U162" s="32">
        <f>IF([@[Inventory Item ID]]="","",IFERROR([@[Opening Qty]]+[@[Qty In]]-[@[Qty Out]],0))</f>
        <v/>
      </c>
      <c r="V162" s="32">
        <f>IF([@[Inventory Item ID]]="","",IFERROR([@[On Hand Qty]]-[@[Reserved Qty]],0))</f>
        <v/>
      </c>
      <c r="W162" s="47">
        <f>IF([@[Inventory Item ID]]="","",IFERROR([@[On Hand Qty]]*[@[Unit Cost]],0))</f>
        <v/>
      </c>
      <c r="X162" s="32">
        <f>IF([@[Inventory Item ID]]="","",IFERROR(IF(AND([@Active]="Yes",[@[Available Qty]]&lt;=[@[Reorder Point]],[@[Target Stock]]-[@[Available Qty]]-[@[Qty on Order]]&gt;0),CEILING([@[Target Stock]]-[@[Available Qty]]-[@[Qty on Order]],[@[Order Pack Qty]]),0),0))</f>
        <v/>
      </c>
      <c r="Y162" s="47">
        <f>IF([@[Inventory Item ID]]="","",IFERROR([@[Suggested Order Qty]]*[@[Unit Cost]],0))</f>
        <v/>
      </c>
      <c r="Z162" s="15">
        <f>IF([@[Inventory Item ID]]="","",IFERROR(IF([@Active]="No","Inactive",IF([@[On Hand Qty]]&lt;0,"Negative Stock",IF([@[Available Qty]]&lt;=0,"Out of Stock",IF([@[Available Qty]]&lt;=[@[Reorder Point]],"Below Reorder",IF([@[Available Qty]]&lt;=[@[Reorder Point]]*(1+'Settings'!$B$5),"Reorder Soon","OK"))))),"Check Inputs"))</f>
        <v/>
      </c>
      <c r="AA162" s="32">
        <f>IF([@[Inventory Item ID]]="","",IFERROR(IF(OR([@[On Hand Qty]]&lt;=0,[@[Oldest DOT Week Start]]=""),"",DATEDIF([@[Oldest DOT Week Start]],'Settings'!$B$3,"m")),""))</f>
        <v/>
      </c>
      <c r="AB162" s="15">
        <f>IF([@[Inventory Item ID]]="","",IF([@Active]="No","Inactive",IF([@[On Hand Qty]]&lt;=0,"No Stock",IF([@[Oldest DOT Week Start]]="","Missing DOT Date",IF([@[Age Months]]&gt;='Settings'!$B$6,"Age Review","Current")))))</f>
        <v/>
      </c>
      <c r="AC16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3">
      <c r="A163" s="28" t="n"/>
      <c r="B163" s="28" t="n"/>
      <c r="C163" s="28" t="n"/>
      <c r="D163" s="28" t="n"/>
      <c r="E163" s="28" t="n"/>
      <c r="F163" s="28" t="n"/>
      <c r="G163" s="28" t="n"/>
      <c r="H163" s="28" t="n"/>
      <c r="I163" s="28" t="n"/>
      <c r="J163" s="28" t="n"/>
      <c r="K163" s="49" t="n"/>
      <c r="L163" s="30" t="n"/>
      <c r="M163" s="30" t="n"/>
      <c r="N163" s="30" t="n"/>
      <c r="O163" s="30" t="n"/>
      <c r="P163" s="30" t="n"/>
      <c r="Q163" s="30" t="n"/>
      <c r="R163" s="50" t="n"/>
      <c r="S163" s="32">
        <f>IF([@[Inventory Item ID]]="","",IFERROR(SUMIFS(tblTransactions[Inventory Effect],tblTransactions[Inventory Item ID],[@[Inventory Item ID]],tblTransactions[Inventory Effect],"&gt;0",tblTransactions[Date],"&gt;"&amp;'Settings'!$B$4,tblTransactions[Date],"&lt;="&amp;'Settings'!$B$3),0))</f>
        <v/>
      </c>
      <c r="T163" s="32">
        <f>IF([@[Inventory Item ID]]="","",IFERROR(-SUMIFS(tblTransactions[Inventory Effect],tblTransactions[Inventory Item ID],[@[Inventory Item ID]],tblTransactions[Inventory Effect],"&lt;0",tblTransactions[Date],"&gt;"&amp;'Settings'!$B$4,tblTransactions[Date],"&lt;="&amp;'Settings'!$B$3),0))</f>
        <v/>
      </c>
      <c r="U163" s="32">
        <f>IF([@[Inventory Item ID]]="","",IFERROR([@[Opening Qty]]+[@[Qty In]]-[@[Qty Out]],0))</f>
        <v/>
      </c>
      <c r="V163" s="32">
        <f>IF([@[Inventory Item ID]]="","",IFERROR([@[On Hand Qty]]-[@[Reserved Qty]],0))</f>
        <v/>
      </c>
      <c r="W163" s="47">
        <f>IF([@[Inventory Item ID]]="","",IFERROR([@[On Hand Qty]]*[@[Unit Cost]],0))</f>
        <v/>
      </c>
      <c r="X163" s="32">
        <f>IF([@[Inventory Item ID]]="","",IFERROR(IF(AND([@Active]="Yes",[@[Available Qty]]&lt;=[@[Reorder Point]],[@[Target Stock]]-[@[Available Qty]]-[@[Qty on Order]]&gt;0),CEILING([@[Target Stock]]-[@[Available Qty]]-[@[Qty on Order]],[@[Order Pack Qty]]),0),0))</f>
        <v/>
      </c>
      <c r="Y163" s="47">
        <f>IF([@[Inventory Item ID]]="","",IFERROR([@[Suggested Order Qty]]*[@[Unit Cost]],0))</f>
        <v/>
      </c>
      <c r="Z163" s="15">
        <f>IF([@[Inventory Item ID]]="","",IFERROR(IF([@Active]="No","Inactive",IF([@[On Hand Qty]]&lt;0,"Negative Stock",IF([@[Available Qty]]&lt;=0,"Out of Stock",IF([@[Available Qty]]&lt;=[@[Reorder Point]],"Below Reorder",IF([@[Available Qty]]&lt;=[@[Reorder Point]]*(1+'Settings'!$B$5),"Reorder Soon","OK"))))),"Check Inputs"))</f>
        <v/>
      </c>
      <c r="AA163" s="32">
        <f>IF([@[Inventory Item ID]]="","",IFERROR(IF(OR([@[On Hand Qty]]&lt;=0,[@[Oldest DOT Week Start]]=""),"",DATEDIF([@[Oldest DOT Week Start]],'Settings'!$B$3,"m")),""))</f>
        <v/>
      </c>
      <c r="AB163" s="15">
        <f>IF([@[Inventory Item ID]]="","",IF([@Active]="No","Inactive",IF([@[On Hand Qty]]&lt;=0,"No Stock",IF([@[Oldest DOT Week Start]]="","Missing DOT Date",IF([@[Age Months]]&gt;='Settings'!$B$6,"Age Review","Current")))))</f>
        <v/>
      </c>
      <c r="AC16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4">
      <c r="A164" s="28" t="n"/>
      <c r="B164" s="28" t="n"/>
      <c r="C164" s="28" t="n"/>
      <c r="D164" s="28" t="n"/>
      <c r="E164" s="28" t="n"/>
      <c r="F164" s="28" t="n"/>
      <c r="G164" s="28" t="n"/>
      <c r="H164" s="28" t="n"/>
      <c r="I164" s="28" t="n"/>
      <c r="J164" s="28" t="n"/>
      <c r="K164" s="49" t="n"/>
      <c r="L164" s="30" t="n"/>
      <c r="M164" s="30" t="n"/>
      <c r="N164" s="30" t="n"/>
      <c r="O164" s="30" t="n"/>
      <c r="P164" s="30" t="n"/>
      <c r="Q164" s="30" t="n"/>
      <c r="R164" s="50" t="n"/>
      <c r="S164" s="32">
        <f>IF([@[Inventory Item ID]]="","",IFERROR(SUMIFS(tblTransactions[Inventory Effect],tblTransactions[Inventory Item ID],[@[Inventory Item ID]],tblTransactions[Inventory Effect],"&gt;0",tblTransactions[Date],"&gt;"&amp;'Settings'!$B$4,tblTransactions[Date],"&lt;="&amp;'Settings'!$B$3),0))</f>
        <v/>
      </c>
      <c r="T164" s="32">
        <f>IF([@[Inventory Item ID]]="","",IFERROR(-SUMIFS(tblTransactions[Inventory Effect],tblTransactions[Inventory Item ID],[@[Inventory Item ID]],tblTransactions[Inventory Effect],"&lt;0",tblTransactions[Date],"&gt;"&amp;'Settings'!$B$4,tblTransactions[Date],"&lt;="&amp;'Settings'!$B$3),0))</f>
        <v/>
      </c>
      <c r="U164" s="32">
        <f>IF([@[Inventory Item ID]]="","",IFERROR([@[Opening Qty]]+[@[Qty In]]-[@[Qty Out]],0))</f>
        <v/>
      </c>
      <c r="V164" s="32">
        <f>IF([@[Inventory Item ID]]="","",IFERROR([@[On Hand Qty]]-[@[Reserved Qty]],0))</f>
        <v/>
      </c>
      <c r="W164" s="47">
        <f>IF([@[Inventory Item ID]]="","",IFERROR([@[On Hand Qty]]*[@[Unit Cost]],0))</f>
        <v/>
      </c>
      <c r="X164" s="32">
        <f>IF([@[Inventory Item ID]]="","",IFERROR(IF(AND([@Active]="Yes",[@[Available Qty]]&lt;=[@[Reorder Point]],[@[Target Stock]]-[@[Available Qty]]-[@[Qty on Order]]&gt;0),CEILING([@[Target Stock]]-[@[Available Qty]]-[@[Qty on Order]],[@[Order Pack Qty]]),0),0))</f>
        <v/>
      </c>
      <c r="Y164" s="47">
        <f>IF([@[Inventory Item ID]]="","",IFERROR([@[Suggested Order Qty]]*[@[Unit Cost]],0))</f>
        <v/>
      </c>
      <c r="Z164" s="15">
        <f>IF([@[Inventory Item ID]]="","",IFERROR(IF([@Active]="No","Inactive",IF([@[On Hand Qty]]&lt;0,"Negative Stock",IF([@[Available Qty]]&lt;=0,"Out of Stock",IF([@[Available Qty]]&lt;=[@[Reorder Point]],"Below Reorder",IF([@[Available Qty]]&lt;=[@[Reorder Point]]*(1+'Settings'!$B$5),"Reorder Soon","OK"))))),"Check Inputs"))</f>
        <v/>
      </c>
      <c r="AA164" s="32">
        <f>IF([@[Inventory Item ID]]="","",IFERROR(IF(OR([@[On Hand Qty]]&lt;=0,[@[Oldest DOT Week Start]]=""),"",DATEDIF([@[Oldest DOT Week Start]],'Settings'!$B$3,"m")),""))</f>
        <v/>
      </c>
      <c r="AB164" s="15">
        <f>IF([@[Inventory Item ID]]="","",IF([@Active]="No","Inactive",IF([@[On Hand Qty]]&lt;=0,"No Stock",IF([@[Oldest DOT Week Start]]="","Missing DOT Date",IF([@[Age Months]]&gt;='Settings'!$B$6,"Age Review","Current")))))</f>
        <v/>
      </c>
      <c r="AC16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5">
      <c r="A165" s="28" t="n"/>
      <c r="B165" s="28" t="n"/>
      <c r="C165" s="28" t="n"/>
      <c r="D165" s="28" t="n"/>
      <c r="E165" s="28" t="n"/>
      <c r="F165" s="28" t="n"/>
      <c r="G165" s="28" t="n"/>
      <c r="H165" s="28" t="n"/>
      <c r="I165" s="28" t="n"/>
      <c r="J165" s="28" t="n"/>
      <c r="K165" s="49" t="n"/>
      <c r="L165" s="30" t="n"/>
      <c r="M165" s="30" t="n"/>
      <c r="N165" s="30" t="n"/>
      <c r="O165" s="30" t="n"/>
      <c r="P165" s="30" t="n"/>
      <c r="Q165" s="30" t="n"/>
      <c r="R165" s="50" t="n"/>
      <c r="S165" s="32">
        <f>IF([@[Inventory Item ID]]="","",IFERROR(SUMIFS(tblTransactions[Inventory Effect],tblTransactions[Inventory Item ID],[@[Inventory Item ID]],tblTransactions[Inventory Effect],"&gt;0",tblTransactions[Date],"&gt;"&amp;'Settings'!$B$4,tblTransactions[Date],"&lt;="&amp;'Settings'!$B$3),0))</f>
        <v/>
      </c>
      <c r="T165" s="32">
        <f>IF([@[Inventory Item ID]]="","",IFERROR(-SUMIFS(tblTransactions[Inventory Effect],tblTransactions[Inventory Item ID],[@[Inventory Item ID]],tblTransactions[Inventory Effect],"&lt;0",tblTransactions[Date],"&gt;"&amp;'Settings'!$B$4,tblTransactions[Date],"&lt;="&amp;'Settings'!$B$3),0))</f>
        <v/>
      </c>
      <c r="U165" s="32">
        <f>IF([@[Inventory Item ID]]="","",IFERROR([@[Opening Qty]]+[@[Qty In]]-[@[Qty Out]],0))</f>
        <v/>
      </c>
      <c r="V165" s="32">
        <f>IF([@[Inventory Item ID]]="","",IFERROR([@[On Hand Qty]]-[@[Reserved Qty]],0))</f>
        <v/>
      </c>
      <c r="W165" s="47">
        <f>IF([@[Inventory Item ID]]="","",IFERROR([@[On Hand Qty]]*[@[Unit Cost]],0))</f>
        <v/>
      </c>
      <c r="X165" s="32">
        <f>IF([@[Inventory Item ID]]="","",IFERROR(IF(AND([@Active]="Yes",[@[Available Qty]]&lt;=[@[Reorder Point]],[@[Target Stock]]-[@[Available Qty]]-[@[Qty on Order]]&gt;0),CEILING([@[Target Stock]]-[@[Available Qty]]-[@[Qty on Order]],[@[Order Pack Qty]]),0),0))</f>
        <v/>
      </c>
      <c r="Y165" s="47">
        <f>IF([@[Inventory Item ID]]="","",IFERROR([@[Suggested Order Qty]]*[@[Unit Cost]],0))</f>
        <v/>
      </c>
      <c r="Z165" s="15">
        <f>IF([@[Inventory Item ID]]="","",IFERROR(IF([@Active]="No","Inactive",IF([@[On Hand Qty]]&lt;0,"Negative Stock",IF([@[Available Qty]]&lt;=0,"Out of Stock",IF([@[Available Qty]]&lt;=[@[Reorder Point]],"Below Reorder",IF([@[Available Qty]]&lt;=[@[Reorder Point]]*(1+'Settings'!$B$5),"Reorder Soon","OK"))))),"Check Inputs"))</f>
        <v/>
      </c>
      <c r="AA165" s="32">
        <f>IF([@[Inventory Item ID]]="","",IFERROR(IF(OR([@[On Hand Qty]]&lt;=0,[@[Oldest DOT Week Start]]=""),"",DATEDIF([@[Oldest DOT Week Start]],'Settings'!$B$3,"m")),""))</f>
        <v/>
      </c>
      <c r="AB165" s="15">
        <f>IF([@[Inventory Item ID]]="","",IF([@Active]="No","Inactive",IF([@[On Hand Qty]]&lt;=0,"No Stock",IF([@[Oldest DOT Week Start]]="","Missing DOT Date",IF([@[Age Months]]&gt;='Settings'!$B$6,"Age Review","Current")))))</f>
        <v/>
      </c>
      <c r="AC16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6">
      <c r="A166" s="28" t="n"/>
      <c r="B166" s="28" t="n"/>
      <c r="C166" s="28" t="n"/>
      <c r="D166" s="28" t="n"/>
      <c r="E166" s="28" t="n"/>
      <c r="F166" s="28" t="n"/>
      <c r="G166" s="28" t="n"/>
      <c r="H166" s="28" t="n"/>
      <c r="I166" s="28" t="n"/>
      <c r="J166" s="28" t="n"/>
      <c r="K166" s="49" t="n"/>
      <c r="L166" s="30" t="n"/>
      <c r="M166" s="30" t="n"/>
      <c r="N166" s="30" t="n"/>
      <c r="O166" s="30" t="n"/>
      <c r="P166" s="30" t="n"/>
      <c r="Q166" s="30" t="n"/>
      <c r="R166" s="50" t="n"/>
      <c r="S166" s="32">
        <f>IF([@[Inventory Item ID]]="","",IFERROR(SUMIFS(tblTransactions[Inventory Effect],tblTransactions[Inventory Item ID],[@[Inventory Item ID]],tblTransactions[Inventory Effect],"&gt;0",tblTransactions[Date],"&gt;"&amp;'Settings'!$B$4,tblTransactions[Date],"&lt;="&amp;'Settings'!$B$3),0))</f>
        <v/>
      </c>
      <c r="T166" s="32">
        <f>IF([@[Inventory Item ID]]="","",IFERROR(-SUMIFS(tblTransactions[Inventory Effect],tblTransactions[Inventory Item ID],[@[Inventory Item ID]],tblTransactions[Inventory Effect],"&lt;0",tblTransactions[Date],"&gt;"&amp;'Settings'!$B$4,tblTransactions[Date],"&lt;="&amp;'Settings'!$B$3),0))</f>
        <v/>
      </c>
      <c r="U166" s="32">
        <f>IF([@[Inventory Item ID]]="","",IFERROR([@[Opening Qty]]+[@[Qty In]]-[@[Qty Out]],0))</f>
        <v/>
      </c>
      <c r="V166" s="32">
        <f>IF([@[Inventory Item ID]]="","",IFERROR([@[On Hand Qty]]-[@[Reserved Qty]],0))</f>
        <v/>
      </c>
      <c r="W166" s="47">
        <f>IF([@[Inventory Item ID]]="","",IFERROR([@[On Hand Qty]]*[@[Unit Cost]],0))</f>
        <v/>
      </c>
      <c r="X166" s="32">
        <f>IF([@[Inventory Item ID]]="","",IFERROR(IF(AND([@Active]="Yes",[@[Available Qty]]&lt;=[@[Reorder Point]],[@[Target Stock]]-[@[Available Qty]]-[@[Qty on Order]]&gt;0),CEILING([@[Target Stock]]-[@[Available Qty]]-[@[Qty on Order]],[@[Order Pack Qty]]),0),0))</f>
        <v/>
      </c>
      <c r="Y166" s="47">
        <f>IF([@[Inventory Item ID]]="","",IFERROR([@[Suggested Order Qty]]*[@[Unit Cost]],0))</f>
        <v/>
      </c>
      <c r="Z166" s="15">
        <f>IF([@[Inventory Item ID]]="","",IFERROR(IF([@Active]="No","Inactive",IF([@[On Hand Qty]]&lt;0,"Negative Stock",IF([@[Available Qty]]&lt;=0,"Out of Stock",IF([@[Available Qty]]&lt;=[@[Reorder Point]],"Below Reorder",IF([@[Available Qty]]&lt;=[@[Reorder Point]]*(1+'Settings'!$B$5),"Reorder Soon","OK"))))),"Check Inputs"))</f>
        <v/>
      </c>
      <c r="AA166" s="32">
        <f>IF([@[Inventory Item ID]]="","",IFERROR(IF(OR([@[On Hand Qty]]&lt;=0,[@[Oldest DOT Week Start]]=""),"",DATEDIF([@[Oldest DOT Week Start]],'Settings'!$B$3,"m")),""))</f>
        <v/>
      </c>
      <c r="AB166" s="15">
        <f>IF([@[Inventory Item ID]]="","",IF([@Active]="No","Inactive",IF([@[On Hand Qty]]&lt;=0,"No Stock",IF([@[Oldest DOT Week Start]]="","Missing DOT Date",IF([@[Age Months]]&gt;='Settings'!$B$6,"Age Review","Current")))))</f>
        <v/>
      </c>
      <c r="AC16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7">
      <c r="A167" s="28" t="n"/>
      <c r="B167" s="28" t="n"/>
      <c r="C167" s="28" t="n"/>
      <c r="D167" s="28" t="n"/>
      <c r="E167" s="28" t="n"/>
      <c r="F167" s="28" t="n"/>
      <c r="G167" s="28" t="n"/>
      <c r="H167" s="28" t="n"/>
      <c r="I167" s="28" t="n"/>
      <c r="J167" s="28" t="n"/>
      <c r="K167" s="49" t="n"/>
      <c r="L167" s="30" t="n"/>
      <c r="M167" s="30" t="n"/>
      <c r="N167" s="30" t="n"/>
      <c r="O167" s="30" t="n"/>
      <c r="P167" s="30" t="n"/>
      <c r="Q167" s="30" t="n"/>
      <c r="R167" s="50" t="n"/>
      <c r="S167" s="32">
        <f>IF([@[Inventory Item ID]]="","",IFERROR(SUMIFS(tblTransactions[Inventory Effect],tblTransactions[Inventory Item ID],[@[Inventory Item ID]],tblTransactions[Inventory Effect],"&gt;0",tblTransactions[Date],"&gt;"&amp;'Settings'!$B$4,tblTransactions[Date],"&lt;="&amp;'Settings'!$B$3),0))</f>
        <v/>
      </c>
      <c r="T167" s="32">
        <f>IF([@[Inventory Item ID]]="","",IFERROR(-SUMIFS(tblTransactions[Inventory Effect],tblTransactions[Inventory Item ID],[@[Inventory Item ID]],tblTransactions[Inventory Effect],"&lt;0",tblTransactions[Date],"&gt;"&amp;'Settings'!$B$4,tblTransactions[Date],"&lt;="&amp;'Settings'!$B$3),0))</f>
        <v/>
      </c>
      <c r="U167" s="32">
        <f>IF([@[Inventory Item ID]]="","",IFERROR([@[Opening Qty]]+[@[Qty In]]-[@[Qty Out]],0))</f>
        <v/>
      </c>
      <c r="V167" s="32">
        <f>IF([@[Inventory Item ID]]="","",IFERROR([@[On Hand Qty]]-[@[Reserved Qty]],0))</f>
        <v/>
      </c>
      <c r="W167" s="47">
        <f>IF([@[Inventory Item ID]]="","",IFERROR([@[On Hand Qty]]*[@[Unit Cost]],0))</f>
        <v/>
      </c>
      <c r="X167" s="32">
        <f>IF([@[Inventory Item ID]]="","",IFERROR(IF(AND([@Active]="Yes",[@[Available Qty]]&lt;=[@[Reorder Point]],[@[Target Stock]]-[@[Available Qty]]-[@[Qty on Order]]&gt;0),CEILING([@[Target Stock]]-[@[Available Qty]]-[@[Qty on Order]],[@[Order Pack Qty]]),0),0))</f>
        <v/>
      </c>
      <c r="Y167" s="47">
        <f>IF([@[Inventory Item ID]]="","",IFERROR([@[Suggested Order Qty]]*[@[Unit Cost]],0))</f>
        <v/>
      </c>
      <c r="Z167" s="15">
        <f>IF([@[Inventory Item ID]]="","",IFERROR(IF([@Active]="No","Inactive",IF([@[On Hand Qty]]&lt;0,"Negative Stock",IF([@[Available Qty]]&lt;=0,"Out of Stock",IF([@[Available Qty]]&lt;=[@[Reorder Point]],"Below Reorder",IF([@[Available Qty]]&lt;=[@[Reorder Point]]*(1+'Settings'!$B$5),"Reorder Soon","OK"))))),"Check Inputs"))</f>
        <v/>
      </c>
      <c r="AA167" s="32">
        <f>IF([@[Inventory Item ID]]="","",IFERROR(IF(OR([@[On Hand Qty]]&lt;=0,[@[Oldest DOT Week Start]]=""),"",DATEDIF([@[Oldest DOT Week Start]],'Settings'!$B$3,"m")),""))</f>
        <v/>
      </c>
      <c r="AB167" s="15">
        <f>IF([@[Inventory Item ID]]="","",IF([@Active]="No","Inactive",IF([@[On Hand Qty]]&lt;=0,"No Stock",IF([@[Oldest DOT Week Start]]="","Missing DOT Date",IF([@[Age Months]]&gt;='Settings'!$B$6,"Age Review","Current")))))</f>
        <v/>
      </c>
      <c r="AC16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8">
      <c r="A168" s="28" t="n"/>
      <c r="B168" s="28" t="n"/>
      <c r="C168" s="28" t="n"/>
      <c r="D168" s="28" t="n"/>
      <c r="E168" s="28" t="n"/>
      <c r="F168" s="28" t="n"/>
      <c r="G168" s="28" t="n"/>
      <c r="H168" s="28" t="n"/>
      <c r="I168" s="28" t="n"/>
      <c r="J168" s="28" t="n"/>
      <c r="K168" s="49" t="n"/>
      <c r="L168" s="30" t="n"/>
      <c r="M168" s="30" t="n"/>
      <c r="N168" s="30" t="n"/>
      <c r="O168" s="30" t="n"/>
      <c r="P168" s="30" t="n"/>
      <c r="Q168" s="30" t="n"/>
      <c r="R168" s="50" t="n"/>
      <c r="S168" s="32">
        <f>IF([@[Inventory Item ID]]="","",IFERROR(SUMIFS(tblTransactions[Inventory Effect],tblTransactions[Inventory Item ID],[@[Inventory Item ID]],tblTransactions[Inventory Effect],"&gt;0",tblTransactions[Date],"&gt;"&amp;'Settings'!$B$4,tblTransactions[Date],"&lt;="&amp;'Settings'!$B$3),0))</f>
        <v/>
      </c>
      <c r="T168" s="32">
        <f>IF([@[Inventory Item ID]]="","",IFERROR(-SUMIFS(tblTransactions[Inventory Effect],tblTransactions[Inventory Item ID],[@[Inventory Item ID]],tblTransactions[Inventory Effect],"&lt;0",tblTransactions[Date],"&gt;"&amp;'Settings'!$B$4,tblTransactions[Date],"&lt;="&amp;'Settings'!$B$3),0))</f>
        <v/>
      </c>
      <c r="U168" s="32">
        <f>IF([@[Inventory Item ID]]="","",IFERROR([@[Opening Qty]]+[@[Qty In]]-[@[Qty Out]],0))</f>
        <v/>
      </c>
      <c r="V168" s="32">
        <f>IF([@[Inventory Item ID]]="","",IFERROR([@[On Hand Qty]]-[@[Reserved Qty]],0))</f>
        <v/>
      </c>
      <c r="W168" s="47">
        <f>IF([@[Inventory Item ID]]="","",IFERROR([@[On Hand Qty]]*[@[Unit Cost]],0))</f>
        <v/>
      </c>
      <c r="X168" s="32">
        <f>IF([@[Inventory Item ID]]="","",IFERROR(IF(AND([@Active]="Yes",[@[Available Qty]]&lt;=[@[Reorder Point]],[@[Target Stock]]-[@[Available Qty]]-[@[Qty on Order]]&gt;0),CEILING([@[Target Stock]]-[@[Available Qty]]-[@[Qty on Order]],[@[Order Pack Qty]]),0),0))</f>
        <v/>
      </c>
      <c r="Y168" s="47">
        <f>IF([@[Inventory Item ID]]="","",IFERROR([@[Suggested Order Qty]]*[@[Unit Cost]],0))</f>
        <v/>
      </c>
      <c r="Z168" s="15">
        <f>IF([@[Inventory Item ID]]="","",IFERROR(IF([@Active]="No","Inactive",IF([@[On Hand Qty]]&lt;0,"Negative Stock",IF([@[Available Qty]]&lt;=0,"Out of Stock",IF([@[Available Qty]]&lt;=[@[Reorder Point]],"Below Reorder",IF([@[Available Qty]]&lt;=[@[Reorder Point]]*(1+'Settings'!$B$5),"Reorder Soon","OK"))))),"Check Inputs"))</f>
        <v/>
      </c>
      <c r="AA168" s="32">
        <f>IF([@[Inventory Item ID]]="","",IFERROR(IF(OR([@[On Hand Qty]]&lt;=0,[@[Oldest DOT Week Start]]=""),"",DATEDIF([@[Oldest DOT Week Start]],'Settings'!$B$3,"m")),""))</f>
        <v/>
      </c>
      <c r="AB168" s="15">
        <f>IF([@[Inventory Item ID]]="","",IF([@Active]="No","Inactive",IF([@[On Hand Qty]]&lt;=0,"No Stock",IF([@[Oldest DOT Week Start]]="","Missing DOT Date",IF([@[Age Months]]&gt;='Settings'!$B$6,"Age Review","Current")))))</f>
        <v/>
      </c>
      <c r="AC16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69">
      <c r="A169" s="28" t="n"/>
      <c r="B169" s="28" t="n"/>
      <c r="C169" s="28" t="n"/>
      <c r="D169" s="28" t="n"/>
      <c r="E169" s="28" t="n"/>
      <c r="F169" s="28" t="n"/>
      <c r="G169" s="28" t="n"/>
      <c r="H169" s="28" t="n"/>
      <c r="I169" s="28" t="n"/>
      <c r="J169" s="28" t="n"/>
      <c r="K169" s="49" t="n"/>
      <c r="L169" s="30" t="n"/>
      <c r="M169" s="30" t="n"/>
      <c r="N169" s="30" t="n"/>
      <c r="O169" s="30" t="n"/>
      <c r="P169" s="30" t="n"/>
      <c r="Q169" s="30" t="n"/>
      <c r="R169" s="50" t="n"/>
      <c r="S169" s="32">
        <f>IF([@[Inventory Item ID]]="","",IFERROR(SUMIFS(tblTransactions[Inventory Effect],tblTransactions[Inventory Item ID],[@[Inventory Item ID]],tblTransactions[Inventory Effect],"&gt;0",tblTransactions[Date],"&gt;"&amp;'Settings'!$B$4,tblTransactions[Date],"&lt;="&amp;'Settings'!$B$3),0))</f>
        <v/>
      </c>
      <c r="T169" s="32">
        <f>IF([@[Inventory Item ID]]="","",IFERROR(-SUMIFS(tblTransactions[Inventory Effect],tblTransactions[Inventory Item ID],[@[Inventory Item ID]],tblTransactions[Inventory Effect],"&lt;0",tblTransactions[Date],"&gt;"&amp;'Settings'!$B$4,tblTransactions[Date],"&lt;="&amp;'Settings'!$B$3),0))</f>
        <v/>
      </c>
      <c r="U169" s="32">
        <f>IF([@[Inventory Item ID]]="","",IFERROR([@[Opening Qty]]+[@[Qty In]]-[@[Qty Out]],0))</f>
        <v/>
      </c>
      <c r="V169" s="32">
        <f>IF([@[Inventory Item ID]]="","",IFERROR([@[On Hand Qty]]-[@[Reserved Qty]],0))</f>
        <v/>
      </c>
      <c r="W169" s="47">
        <f>IF([@[Inventory Item ID]]="","",IFERROR([@[On Hand Qty]]*[@[Unit Cost]],0))</f>
        <v/>
      </c>
      <c r="X169" s="32">
        <f>IF([@[Inventory Item ID]]="","",IFERROR(IF(AND([@Active]="Yes",[@[Available Qty]]&lt;=[@[Reorder Point]],[@[Target Stock]]-[@[Available Qty]]-[@[Qty on Order]]&gt;0),CEILING([@[Target Stock]]-[@[Available Qty]]-[@[Qty on Order]],[@[Order Pack Qty]]),0),0))</f>
        <v/>
      </c>
      <c r="Y169" s="47">
        <f>IF([@[Inventory Item ID]]="","",IFERROR([@[Suggested Order Qty]]*[@[Unit Cost]],0))</f>
        <v/>
      </c>
      <c r="Z169" s="15">
        <f>IF([@[Inventory Item ID]]="","",IFERROR(IF([@Active]="No","Inactive",IF([@[On Hand Qty]]&lt;0,"Negative Stock",IF([@[Available Qty]]&lt;=0,"Out of Stock",IF([@[Available Qty]]&lt;=[@[Reorder Point]],"Below Reorder",IF([@[Available Qty]]&lt;=[@[Reorder Point]]*(1+'Settings'!$B$5),"Reorder Soon","OK"))))),"Check Inputs"))</f>
        <v/>
      </c>
      <c r="AA169" s="32">
        <f>IF([@[Inventory Item ID]]="","",IFERROR(IF(OR([@[On Hand Qty]]&lt;=0,[@[Oldest DOT Week Start]]=""),"",DATEDIF([@[Oldest DOT Week Start]],'Settings'!$B$3,"m")),""))</f>
        <v/>
      </c>
      <c r="AB169" s="15">
        <f>IF([@[Inventory Item ID]]="","",IF([@Active]="No","Inactive",IF([@[On Hand Qty]]&lt;=0,"No Stock",IF([@[Oldest DOT Week Start]]="","Missing DOT Date",IF([@[Age Months]]&gt;='Settings'!$B$6,"Age Review","Current")))))</f>
        <v/>
      </c>
      <c r="AC16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0">
      <c r="A170" s="28" t="n"/>
      <c r="B170" s="28" t="n"/>
      <c r="C170" s="28" t="n"/>
      <c r="D170" s="28" t="n"/>
      <c r="E170" s="28" t="n"/>
      <c r="F170" s="28" t="n"/>
      <c r="G170" s="28" t="n"/>
      <c r="H170" s="28" t="n"/>
      <c r="I170" s="28" t="n"/>
      <c r="J170" s="28" t="n"/>
      <c r="K170" s="49" t="n"/>
      <c r="L170" s="30" t="n"/>
      <c r="M170" s="30" t="n"/>
      <c r="N170" s="30" t="n"/>
      <c r="O170" s="30" t="n"/>
      <c r="P170" s="30" t="n"/>
      <c r="Q170" s="30" t="n"/>
      <c r="R170" s="50" t="n"/>
      <c r="S170" s="32">
        <f>IF([@[Inventory Item ID]]="","",IFERROR(SUMIFS(tblTransactions[Inventory Effect],tblTransactions[Inventory Item ID],[@[Inventory Item ID]],tblTransactions[Inventory Effect],"&gt;0",tblTransactions[Date],"&gt;"&amp;'Settings'!$B$4,tblTransactions[Date],"&lt;="&amp;'Settings'!$B$3),0))</f>
        <v/>
      </c>
      <c r="T170" s="32">
        <f>IF([@[Inventory Item ID]]="","",IFERROR(-SUMIFS(tblTransactions[Inventory Effect],tblTransactions[Inventory Item ID],[@[Inventory Item ID]],tblTransactions[Inventory Effect],"&lt;0",tblTransactions[Date],"&gt;"&amp;'Settings'!$B$4,tblTransactions[Date],"&lt;="&amp;'Settings'!$B$3),0))</f>
        <v/>
      </c>
      <c r="U170" s="32">
        <f>IF([@[Inventory Item ID]]="","",IFERROR([@[Opening Qty]]+[@[Qty In]]-[@[Qty Out]],0))</f>
        <v/>
      </c>
      <c r="V170" s="32">
        <f>IF([@[Inventory Item ID]]="","",IFERROR([@[On Hand Qty]]-[@[Reserved Qty]],0))</f>
        <v/>
      </c>
      <c r="W170" s="47">
        <f>IF([@[Inventory Item ID]]="","",IFERROR([@[On Hand Qty]]*[@[Unit Cost]],0))</f>
        <v/>
      </c>
      <c r="X170" s="32">
        <f>IF([@[Inventory Item ID]]="","",IFERROR(IF(AND([@Active]="Yes",[@[Available Qty]]&lt;=[@[Reorder Point]],[@[Target Stock]]-[@[Available Qty]]-[@[Qty on Order]]&gt;0),CEILING([@[Target Stock]]-[@[Available Qty]]-[@[Qty on Order]],[@[Order Pack Qty]]),0),0))</f>
        <v/>
      </c>
      <c r="Y170" s="47">
        <f>IF([@[Inventory Item ID]]="","",IFERROR([@[Suggested Order Qty]]*[@[Unit Cost]],0))</f>
        <v/>
      </c>
      <c r="Z170" s="15">
        <f>IF([@[Inventory Item ID]]="","",IFERROR(IF([@Active]="No","Inactive",IF([@[On Hand Qty]]&lt;0,"Negative Stock",IF([@[Available Qty]]&lt;=0,"Out of Stock",IF([@[Available Qty]]&lt;=[@[Reorder Point]],"Below Reorder",IF([@[Available Qty]]&lt;=[@[Reorder Point]]*(1+'Settings'!$B$5),"Reorder Soon","OK"))))),"Check Inputs"))</f>
        <v/>
      </c>
      <c r="AA170" s="32">
        <f>IF([@[Inventory Item ID]]="","",IFERROR(IF(OR([@[On Hand Qty]]&lt;=0,[@[Oldest DOT Week Start]]=""),"",DATEDIF([@[Oldest DOT Week Start]],'Settings'!$B$3,"m")),""))</f>
        <v/>
      </c>
      <c r="AB170" s="15">
        <f>IF([@[Inventory Item ID]]="","",IF([@Active]="No","Inactive",IF([@[On Hand Qty]]&lt;=0,"No Stock",IF([@[Oldest DOT Week Start]]="","Missing DOT Date",IF([@[Age Months]]&gt;='Settings'!$B$6,"Age Review","Current")))))</f>
        <v/>
      </c>
      <c r="AC17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1">
      <c r="A171" s="28" t="n"/>
      <c r="B171" s="28" t="n"/>
      <c r="C171" s="28" t="n"/>
      <c r="D171" s="28" t="n"/>
      <c r="E171" s="28" t="n"/>
      <c r="F171" s="28" t="n"/>
      <c r="G171" s="28" t="n"/>
      <c r="H171" s="28" t="n"/>
      <c r="I171" s="28" t="n"/>
      <c r="J171" s="28" t="n"/>
      <c r="K171" s="49" t="n"/>
      <c r="L171" s="30" t="n"/>
      <c r="M171" s="30" t="n"/>
      <c r="N171" s="30" t="n"/>
      <c r="O171" s="30" t="n"/>
      <c r="P171" s="30" t="n"/>
      <c r="Q171" s="30" t="n"/>
      <c r="R171" s="50" t="n"/>
      <c r="S171" s="32">
        <f>IF([@[Inventory Item ID]]="","",IFERROR(SUMIFS(tblTransactions[Inventory Effect],tblTransactions[Inventory Item ID],[@[Inventory Item ID]],tblTransactions[Inventory Effect],"&gt;0",tblTransactions[Date],"&gt;"&amp;'Settings'!$B$4,tblTransactions[Date],"&lt;="&amp;'Settings'!$B$3),0))</f>
        <v/>
      </c>
      <c r="T171" s="32">
        <f>IF([@[Inventory Item ID]]="","",IFERROR(-SUMIFS(tblTransactions[Inventory Effect],tblTransactions[Inventory Item ID],[@[Inventory Item ID]],tblTransactions[Inventory Effect],"&lt;0",tblTransactions[Date],"&gt;"&amp;'Settings'!$B$4,tblTransactions[Date],"&lt;="&amp;'Settings'!$B$3),0))</f>
        <v/>
      </c>
      <c r="U171" s="32">
        <f>IF([@[Inventory Item ID]]="","",IFERROR([@[Opening Qty]]+[@[Qty In]]-[@[Qty Out]],0))</f>
        <v/>
      </c>
      <c r="V171" s="32">
        <f>IF([@[Inventory Item ID]]="","",IFERROR([@[On Hand Qty]]-[@[Reserved Qty]],0))</f>
        <v/>
      </c>
      <c r="W171" s="47">
        <f>IF([@[Inventory Item ID]]="","",IFERROR([@[On Hand Qty]]*[@[Unit Cost]],0))</f>
        <v/>
      </c>
      <c r="X171" s="32">
        <f>IF([@[Inventory Item ID]]="","",IFERROR(IF(AND([@Active]="Yes",[@[Available Qty]]&lt;=[@[Reorder Point]],[@[Target Stock]]-[@[Available Qty]]-[@[Qty on Order]]&gt;0),CEILING([@[Target Stock]]-[@[Available Qty]]-[@[Qty on Order]],[@[Order Pack Qty]]),0),0))</f>
        <v/>
      </c>
      <c r="Y171" s="47">
        <f>IF([@[Inventory Item ID]]="","",IFERROR([@[Suggested Order Qty]]*[@[Unit Cost]],0))</f>
        <v/>
      </c>
      <c r="Z171" s="15">
        <f>IF([@[Inventory Item ID]]="","",IFERROR(IF([@Active]="No","Inactive",IF([@[On Hand Qty]]&lt;0,"Negative Stock",IF([@[Available Qty]]&lt;=0,"Out of Stock",IF([@[Available Qty]]&lt;=[@[Reorder Point]],"Below Reorder",IF([@[Available Qty]]&lt;=[@[Reorder Point]]*(1+'Settings'!$B$5),"Reorder Soon","OK"))))),"Check Inputs"))</f>
        <v/>
      </c>
      <c r="AA171" s="32">
        <f>IF([@[Inventory Item ID]]="","",IFERROR(IF(OR([@[On Hand Qty]]&lt;=0,[@[Oldest DOT Week Start]]=""),"",DATEDIF([@[Oldest DOT Week Start]],'Settings'!$B$3,"m")),""))</f>
        <v/>
      </c>
      <c r="AB171" s="15">
        <f>IF([@[Inventory Item ID]]="","",IF([@Active]="No","Inactive",IF([@[On Hand Qty]]&lt;=0,"No Stock",IF([@[Oldest DOT Week Start]]="","Missing DOT Date",IF([@[Age Months]]&gt;='Settings'!$B$6,"Age Review","Current")))))</f>
        <v/>
      </c>
      <c r="AC17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2">
      <c r="A172" s="28" t="n"/>
      <c r="B172" s="28" t="n"/>
      <c r="C172" s="28" t="n"/>
      <c r="D172" s="28" t="n"/>
      <c r="E172" s="28" t="n"/>
      <c r="F172" s="28" t="n"/>
      <c r="G172" s="28" t="n"/>
      <c r="H172" s="28" t="n"/>
      <c r="I172" s="28" t="n"/>
      <c r="J172" s="28" t="n"/>
      <c r="K172" s="49" t="n"/>
      <c r="L172" s="30" t="n"/>
      <c r="M172" s="30" t="n"/>
      <c r="N172" s="30" t="n"/>
      <c r="O172" s="30" t="n"/>
      <c r="P172" s="30" t="n"/>
      <c r="Q172" s="30" t="n"/>
      <c r="R172" s="50" t="n"/>
      <c r="S172" s="32">
        <f>IF([@[Inventory Item ID]]="","",IFERROR(SUMIFS(tblTransactions[Inventory Effect],tblTransactions[Inventory Item ID],[@[Inventory Item ID]],tblTransactions[Inventory Effect],"&gt;0",tblTransactions[Date],"&gt;"&amp;'Settings'!$B$4,tblTransactions[Date],"&lt;="&amp;'Settings'!$B$3),0))</f>
        <v/>
      </c>
      <c r="T172" s="32">
        <f>IF([@[Inventory Item ID]]="","",IFERROR(-SUMIFS(tblTransactions[Inventory Effect],tblTransactions[Inventory Item ID],[@[Inventory Item ID]],tblTransactions[Inventory Effect],"&lt;0",tblTransactions[Date],"&gt;"&amp;'Settings'!$B$4,tblTransactions[Date],"&lt;="&amp;'Settings'!$B$3),0))</f>
        <v/>
      </c>
      <c r="U172" s="32">
        <f>IF([@[Inventory Item ID]]="","",IFERROR([@[Opening Qty]]+[@[Qty In]]-[@[Qty Out]],0))</f>
        <v/>
      </c>
      <c r="V172" s="32">
        <f>IF([@[Inventory Item ID]]="","",IFERROR([@[On Hand Qty]]-[@[Reserved Qty]],0))</f>
        <v/>
      </c>
      <c r="W172" s="47">
        <f>IF([@[Inventory Item ID]]="","",IFERROR([@[On Hand Qty]]*[@[Unit Cost]],0))</f>
        <v/>
      </c>
      <c r="X172" s="32">
        <f>IF([@[Inventory Item ID]]="","",IFERROR(IF(AND([@Active]="Yes",[@[Available Qty]]&lt;=[@[Reorder Point]],[@[Target Stock]]-[@[Available Qty]]-[@[Qty on Order]]&gt;0),CEILING([@[Target Stock]]-[@[Available Qty]]-[@[Qty on Order]],[@[Order Pack Qty]]),0),0))</f>
        <v/>
      </c>
      <c r="Y172" s="47">
        <f>IF([@[Inventory Item ID]]="","",IFERROR([@[Suggested Order Qty]]*[@[Unit Cost]],0))</f>
        <v/>
      </c>
      <c r="Z172" s="15">
        <f>IF([@[Inventory Item ID]]="","",IFERROR(IF([@Active]="No","Inactive",IF([@[On Hand Qty]]&lt;0,"Negative Stock",IF([@[Available Qty]]&lt;=0,"Out of Stock",IF([@[Available Qty]]&lt;=[@[Reorder Point]],"Below Reorder",IF([@[Available Qty]]&lt;=[@[Reorder Point]]*(1+'Settings'!$B$5),"Reorder Soon","OK"))))),"Check Inputs"))</f>
        <v/>
      </c>
      <c r="AA172" s="32">
        <f>IF([@[Inventory Item ID]]="","",IFERROR(IF(OR([@[On Hand Qty]]&lt;=0,[@[Oldest DOT Week Start]]=""),"",DATEDIF([@[Oldest DOT Week Start]],'Settings'!$B$3,"m")),""))</f>
        <v/>
      </c>
      <c r="AB172" s="15">
        <f>IF([@[Inventory Item ID]]="","",IF([@Active]="No","Inactive",IF([@[On Hand Qty]]&lt;=0,"No Stock",IF([@[Oldest DOT Week Start]]="","Missing DOT Date",IF([@[Age Months]]&gt;='Settings'!$B$6,"Age Review","Current")))))</f>
        <v/>
      </c>
      <c r="AC17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3">
      <c r="A173" s="28" t="n"/>
      <c r="B173" s="28" t="n"/>
      <c r="C173" s="28" t="n"/>
      <c r="D173" s="28" t="n"/>
      <c r="E173" s="28" t="n"/>
      <c r="F173" s="28" t="n"/>
      <c r="G173" s="28" t="n"/>
      <c r="H173" s="28" t="n"/>
      <c r="I173" s="28" t="n"/>
      <c r="J173" s="28" t="n"/>
      <c r="K173" s="49" t="n"/>
      <c r="L173" s="30" t="n"/>
      <c r="M173" s="30" t="n"/>
      <c r="N173" s="30" t="n"/>
      <c r="O173" s="30" t="n"/>
      <c r="P173" s="30" t="n"/>
      <c r="Q173" s="30" t="n"/>
      <c r="R173" s="50" t="n"/>
      <c r="S173" s="32">
        <f>IF([@[Inventory Item ID]]="","",IFERROR(SUMIFS(tblTransactions[Inventory Effect],tblTransactions[Inventory Item ID],[@[Inventory Item ID]],tblTransactions[Inventory Effect],"&gt;0",tblTransactions[Date],"&gt;"&amp;'Settings'!$B$4,tblTransactions[Date],"&lt;="&amp;'Settings'!$B$3),0))</f>
        <v/>
      </c>
      <c r="T173" s="32">
        <f>IF([@[Inventory Item ID]]="","",IFERROR(-SUMIFS(tblTransactions[Inventory Effect],tblTransactions[Inventory Item ID],[@[Inventory Item ID]],tblTransactions[Inventory Effect],"&lt;0",tblTransactions[Date],"&gt;"&amp;'Settings'!$B$4,tblTransactions[Date],"&lt;="&amp;'Settings'!$B$3),0))</f>
        <v/>
      </c>
      <c r="U173" s="32">
        <f>IF([@[Inventory Item ID]]="","",IFERROR([@[Opening Qty]]+[@[Qty In]]-[@[Qty Out]],0))</f>
        <v/>
      </c>
      <c r="V173" s="32">
        <f>IF([@[Inventory Item ID]]="","",IFERROR([@[On Hand Qty]]-[@[Reserved Qty]],0))</f>
        <v/>
      </c>
      <c r="W173" s="47">
        <f>IF([@[Inventory Item ID]]="","",IFERROR([@[On Hand Qty]]*[@[Unit Cost]],0))</f>
        <v/>
      </c>
      <c r="X173" s="32">
        <f>IF([@[Inventory Item ID]]="","",IFERROR(IF(AND([@Active]="Yes",[@[Available Qty]]&lt;=[@[Reorder Point]],[@[Target Stock]]-[@[Available Qty]]-[@[Qty on Order]]&gt;0),CEILING([@[Target Stock]]-[@[Available Qty]]-[@[Qty on Order]],[@[Order Pack Qty]]),0),0))</f>
        <v/>
      </c>
      <c r="Y173" s="47">
        <f>IF([@[Inventory Item ID]]="","",IFERROR([@[Suggested Order Qty]]*[@[Unit Cost]],0))</f>
        <v/>
      </c>
      <c r="Z173" s="15">
        <f>IF([@[Inventory Item ID]]="","",IFERROR(IF([@Active]="No","Inactive",IF([@[On Hand Qty]]&lt;0,"Negative Stock",IF([@[Available Qty]]&lt;=0,"Out of Stock",IF([@[Available Qty]]&lt;=[@[Reorder Point]],"Below Reorder",IF([@[Available Qty]]&lt;=[@[Reorder Point]]*(1+'Settings'!$B$5),"Reorder Soon","OK"))))),"Check Inputs"))</f>
        <v/>
      </c>
      <c r="AA173" s="32">
        <f>IF([@[Inventory Item ID]]="","",IFERROR(IF(OR([@[On Hand Qty]]&lt;=0,[@[Oldest DOT Week Start]]=""),"",DATEDIF([@[Oldest DOT Week Start]],'Settings'!$B$3,"m")),""))</f>
        <v/>
      </c>
      <c r="AB173" s="15">
        <f>IF([@[Inventory Item ID]]="","",IF([@Active]="No","Inactive",IF([@[On Hand Qty]]&lt;=0,"No Stock",IF([@[Oldest DOT Week Start]]="","Missing DOT Date",IF([@[Age Months]]&gt;='Settings'!$B$6,"Age Review","Current")))))</f>
        <v/>
      </c>
      <c r="AC17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4">
      <c r="A174" s="28" t="n"/>
      <c r="B174" s="28" t="n"/>
      <c r="C174" s="28" t="n"/>
      <c r="D174" s="28" t="n"/>
      <c r="E174" s="28" t="n"/>
      <c r="F174" s="28" t="n"/>
      <c r="G174" s="28" t="n"/>
      <c r="H174" s="28" t="n"/>
      <c r="I174" s="28" t="n"/>
      <c r="J174" s="28" t="n"/>
      <c r="K174" s="49" t="n"/>
      <c r="L174" s="30" t="n"/>
      <c r="M174" s="30" t="n"/>
      <c r="N174" s="30" t="n"/>
      <c r="O174" s="30" t="n"/>
      <c r="P174" s="30" t="n"/>
      <c r="Q174" s="30" t="n"/>
      <c r="R174" s="50" t="n"/>
      <c r="S174" s="32">
        <f>IF([@[Inventory Item ID]]="","",IFERROR(SUMIFS(tblTransactions[Inventory Effect],tblTransactions[Inventory Item ID],[@[Inventory Item ID]],tblTransactions[Inventory Effect],"&gt;0",tblTransactions[Date],"&gt;"&amp;'Settings'!$B$4,tblTransactions[Date],"&lt;="&amp;'Settings'!$B$3),0))</f>
        <v/>
      </c>
      <c r="T174" s="32">
        <f>IF([@[Inventory Item ID]]="","",IFERROR(-SUMIFS(tblTransactions[Inventory Effect],tblTransactions[Inventory Item ID],[@[Inventory Item ID]],tblTransactions[Inventory Effect],"&lt;0",tblTransactions[Date],"&gt;"&amp;'Settings'!$B$4,tblTransactions[Date],"&lt;="&amp;'Settings'!$B$3),0))</f>
        <v/>
      </c>
      <c r="U174" s="32">
        <f>IF([@[Inventory Item ID]]="","",IFERROR([@[Opening Qty]]+[@[Qty In]]-[@[Qty Out]],0))</f>
        <v/>
      </c>
      <c r="V174" s="32">
        <f>IF([@[Inventory Item ID]]="","",IFERROR([@[On Hand Qty]]-[@[Reserved Qty]],0))</f>
        <v/>
      </c>
      <c r="W174" s="47">
        <f>IF([@[Inventory Item ID]]="","",IFERROR([@[On Hand Qty]]*[@[Unit Cost]],0))</f>
        <v/>
      </c>
      <c r="X174" s="32">
        <f>IF([@[Inventory Item ID]]="","",IFERROR(IF(AND([@Active]="Yes",[@[Available Qty]]&lt;=[@[Reorder Point]],[@[Target Stock]]-[@[Available Qty]]-[@[Qty on Order]]&gt;0),CEILING([@[Target Stock]]-[@[Available Qty]]-[@[Qty on Order]],[@[Order Pack Qty]]),0),0))</f>
        <v/>
      </c>
      <c r="Y174" s="47">
        <f>IF([@[Inventory Item ID]]="","",IFERROR([@[Suggested Order Qty]]*[@[Unit Cost]],0))</f>
        <v/>
      </c>
      <c r="Z174" s="15">
        <f>IF([@[Inventory Item ID]]="","",IFERROR(IF([@Active]="No","Inactive",IF([@[On Hand Qty]]&lt;0,"Negative Stock",IF([@[Available Qty]]&lt;=0,"Out of Stock",IF([@[Available Qty]]&lt;=[@[Reorder Point]],"Below Reorder",IF([@[Available Qty]]&lt;=[@[Reorder Point]]*(1+'Settings'!$B$5),"Reorder Soon","OK"))))),"Check Inputs"))</f>
        <v/>
      </c>
      <c r="AA174" s="32">
        <f>IF([@[Inventory Item ID]]="","",IFERROR(IF(OR([@[On Hand Qty]]&lt;=0,[@[Oldest DOT Week Start]]=""),"",DATEDIF([@[Oldest DOT Week Start]],'Settings'!$B$3,"m")),""))</f>
        <v/>
      </c>
      <c r="AB174" s="15">
        <f>IF([@[Inventory Item ID]]="","",IF([@Active]="No","Inactive",IF([@[On Hand Qty]]&lt;=0,"No Stock",IF([@[Oldest DOT Week Start]]="","Missing DOT Date",IF([@[Age Months]]&gt;='Settings'!$B$6,"Age Review","Current")))))</f>
        <v/>
      </c>
      <c r="AC17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5">
      <c r="A175" s="28" t="n"/>
      <c r="B175" s="28" t="n"/>
      <c r="C175" s="28" t="n"/>
      <c r="D175" s="28" t="n"/>
      <c r="E175" s="28" t="n"/>
      <c r="F175" s="28" t="n"/>
      <c r="G175" s="28" t="n"/>
      <c r="H175" s="28" t="n"/>
      <c r="I175" s="28" t="n"/>
      <c r="J175" s="28" t="n"/>
      <c r="K175" s="49" t="n"/>
      <c r="L175" s="30" t="n"/>
      <c r="M175" s="30" t="n"/>
      <c r="N175" s="30" t="n"/>
      <c r="O175" s="30" t="n"/>
      <c r="P175" s="30" t="n"/>
      <c r="Q175" s="30" t="n"/>
      <c r="R175" s="50" t="n"/>
      <c r="S175" s="32">
        <f>IF([@[Inventory Item ID]]="","",IFERROR(SUMIFS(tblTransactions[Inventory Effect],tblTransactions[Inventory Item ID],[@[Inventory Item ID]],tblTransactions[Inventory Effect],"&gt;0",tblTransactions[Date],"&gt;"&amp;'Settings'!$B$4,tblTransactions[Date],"&lt;="&amp;'Settings'!$B$3),0))</f>
        <v/>
      </c>
      <c r="T175" s="32">
        <f>IF([@[Inventory Item ID]]="","",IFERROR(-SUMIFS(tblTransactions[Inventory Effect],tblTransactions[Inventory Item ID],[@[Inventory Item ID]],tblTransactions[Inventory Effect],"&lt;0",tblTransactions[Date],"&gt;"&amp;'Settings'!$B$4,tblTransactions[Date],"&lt;="&amp;'Settings'!$B$3),0))</f>
        <v/>
      </c>
      <c r="U175" s="32">
        <f>IF([@[Inventory Item ID]]="","",IFERROR([@[Opening Qty]]+[@[Qty In]]-[@[Qty Out]],0))</f>
        <v/>
      </c>
      <c r="V175" s="32">
        <f>IF([@[Inventory Item ID]]="","",IFERROR([@[On Hand Qty]]-[@[Reserved Qty]],0))</f>
        <v/>
      </c>
      <c r="W175" s="47">
        <f>IF([@[Inventory Item ID]]="","",IFERROR([@[On Hand Qty]]*[@[Unit Cost]],0))</f>
        <v/>
      </c>
      <c r="X175" s="32">
        <f>IF([@[Inventory Item ID]]="","",IFERROR(IF(AND([@Active]="Yes",[@[Available Qty]]&lt;=[@[Reorder Point]],[@[Target Stock]]-[@[Available Qty]]-[@[Qty on Order]]&gt;0),CEILING([@[Target Stock]]-[@[Available Qty]]-[@[Qty on Order]],[@[Order Pack Qty]]),0),0))</f>
        <v/>
      </c>
      <c r="Y175" s="47">
        <f>IF([@[Inventory Item ID]]="","",IFERROR([@[Suggested Order Qty]]*[@[Unit Cost]],0))</f>
        <v/>
      </c>
      <c r="Z175" s="15">
        <f>IF([@[Inventory Item ID]]="","",IFERROR(IF([@Active]="No","Inactive",IF([@[On Hand Qty]]&lt;0,"Negative Stock",IF([@[Available Qty]]&lt;=0,"Out of Stock",IF([@[Available Qty]]&lt;=[@[Reorder Point]],"Below Reorder",IF([@[Available Qty]]&lt;=[@[Reorder Point]]*(1+'Settings'!$B$5),"Reorder Soon","OK"))))),"Check Inputs"))</f>
        <v/>
      </c>
      <c r="AA175" s="32">
        <f>IF([@[Inventory Item ID]]="","",IFERROR(IF(OR([@[On Hand Qty]]&lt;=0,[@[Oldest DOT Week Start]]=""),"",DATEDIF([@[Oldest DOT Week Start]],'Settings'!$B$3,"m")),""))</f>
        <v/>
      </c>
      <c r="AB175" s="15">
        <f>IF([@[Inventory Item ID]]="","",IF([@Active]="No","Inactive",IF([@[On Hand Qty]]&lt;=0,"No Stock",IF([@[Oldest DOT Week Start]]="","Missing DOT Date",IF([@[Age Months]]&gt;='Settings'!$B$6,"Age Review","Current")))))</f>
        <v/>
      </c>
      <c r="AC17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6">
      <c r="A176" s="28" t="n"/>
      <c r="B176" s="28" t="n"/>
      <c r="C176" s="28" t="n"/>
      <c r="D176" s="28" t="n"/>
      <c r="E176" s="28" t="n"/>
      <c r="F176" s="28" t="n"/>
      <c r="G176" s="28" t="n"/>
      <c r="H176" s="28" t="n"/>
      <c r="I176" s="28" t="n"/>
      <c r="J176" s="28" t="n"/>
      <c r="K176" s="49" t="n"/>
      <c r="L176" s="30" t="n"/>
      <c r="M176" s="30" t="n"/>
      <c r="N176" s="30" t="n"/>
      <c r="O176" s="30" t="n"/>
      <c r="P176" s="30" t="n"/>
      <c r="Q176" s="30" t="n"/>
      <c r="R176" s="50" t="n"/>
      <c r="S176" s="32">
        <f>IF([@[Inventory Item ID]]="","",IFERROR(SUMIFS(tblTransactions[Inventory Effect],tblTransactions[Inventory Item ID],[@[Inventory Item ID]],tblTransactions[Inventory Effect],"&gt;0",tblTransactions[Date],"&gt;"&amp;'Settings'!$B$4,tblTransactions[Date],"&lt;="&amp;'Settings'!$B$3),0))</f>
        <v/>
      </c>
      <c r="T176" s="32">
        <f>IF([@[Inventory Item ID]]="","",IFERROR(-SUMIFS(tblTransactions[Inventory Effect],tblTransactions[Inventory Item ID],[@[Inventory Item ID]],tblTransactions[Inventory Effect],"&lt;0",tblTransactions[Date],"&gt;"&amp;'Settings'!$B$4,tblTransactions[Date],"&lt;="&amp;'Settings'!$B$3),0))</f>
        <v/>
      </c>
      <c r="U176" s="32">
        <f>IF([@[Inventory Item ID]]="","",IFERROR([@[Opening Qty]]+[@[Qty In]]-[@[Qty Out]],0))</f>
        <v/>
      </c>
      <c r="V176" s="32">
        <f>IF([@[Inventory Item ID]]="","",IFERROR([@[On Hand Qty]]-[@[Reserved Qty]],0))</f>
        <v/>
      </c>
      <c r="W176" s="47">
        <f>IF([@[Inventory Item ID]]="","",IFERROR([@[On Hand Qty]]*[@[Unit Cost]],0))</f>
        <v/>
      </c>
      <c r="X176" s="32">
        <f>IF([@[Inventory Item ID]]="","",IFERROR(IF(AND([@Active]="Yes",[@[Available Qty]]&lt;=[@[Reorder Point]],[@[Target Stock]]-[@[Available Qty]]-[@[Qty on Order]]&gt;0),CEILING([@[Target Stock]]-[@[Available Qty]]-[@[Qty on Order]],[@[Order Pack Qty]]),0),0))</f>
        <v/>
      </c>
      <c r="Y176" s="47">
        <f>IF([@[Inventory Item ID]]="","",IFERROR([@[Suggested Order Qty]]*[@[Unit Cost]],0))</f>
        <v/>
      </c>
      <c r="Z176" s="15">
        <f>IF([@[Inventory Item ID]]="","",IFERROR(IF([@Active]="No","Inactive",IF([@[On Hand Qty]]&lt;0,"Negative Stock",IF([@[Available Qty]]&lt;=0,"Out of Stock",IF([@[Available Qty]]&lt;=[@[Reorder Point]],"Below Reorder",IF([@[Available Qty]]&lt;=[@[Reorder Point]]*(1+'Settings'!$B$5),"Reorder Soon","OK"))))),"Check Inputs"))</f>
        <v/>
      </c>
      <c r="AA176" s="32">
        <f>IF([@[Inventory Item ID]]="","",IFERROR(IF(OR([@[On Hand Qty]]&lt;=0,[@[Oldest DOT Week Start]]=""),"",DATEDIF([@[Oldest DOT Week Start]],'Settings'!$B$3,"m")),""))</f>
        <v/>
      </c>
      <c r="AB176" s="15">
        <f>IF([@[Inventory Item ID]]="","",IF([@Active]="No","Inactive",IF([@[On Hand Qty]]&lt;=0,"No Stock",IF([@[Oldest DOT Week Start]]="","Missing DOT Date",IF([@[Age Months]]&gt;='Settings'!$B$6,"Age Review","Current")))))</f>
        <v/>
      </c>
      <c r="AC17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7">
      <c r="A177" s="28" t="n"/>
      <c r="B177" s="28" t="n"/>
      <c r="C177" s="28" t="n"/>
      <c r="D177" s="28" t="n"/>
      <c r="E177" s="28" t="n"/>
      <c r="F177" s="28" t="n"/>
      <c r="G177" s="28" t="n"/>
      <c r="H177" s="28" t="n"/>
      <c r="I177" s="28" t="n"/>
      <c r="J177" s="28" t="n"/>
      <c r="K177" s="49" t="n"/>
      <c r="L177" s="30" t="n"/>
      <c r="M177" s="30" t="n"/>
      <c r="N177" s="30" t="n"/>
      <c r="O177" s="30" t="n"/>
      <c r="P177" s="30" t="n"/>
      <c r="Q177" s="30" t="n"/>
      <c r="R177" s="50" t="n"/>
      <c r="S177" s="32">
        <f>IF([@[Inventory Item ID]]="","",IFERROR(SUMIFS(tblTransactions[Inventory Effect],tblTransactions[Inventory Item ID],[@[Inventory Item ID]],tblTransactions[Inventory Effect],"&gt;0",tblTransactions[Date],"&gt;"&amp;'Settings'!$B$4,tblTransactions[Date],"&lt;="&amp;'Settings'!$B$3),0))</f>
        <v/>
      </c>
      <c r="T177" s="32">
        <f>IF([@[Inventory Item ID]]="","",IFERROR(-SUMIFS(tblTransactions[Inventory Effect],tblTransactions[Inventory Item ID],[@[Inventory Item ID]],tblTransactions[Inventory Effect],"&lt;0",tblTransactions[Date],"&gt;"&amp;'Settings'!$B$4,tblTransactions[Date],"&lt;="&amp;'Settings'!$B$3),0))</f>
        <v/>
      </c>
      <c r="U177" s="32">
        <f>IF([@[Inventory Item ID]]="","",IFERROR([@[Opening Qty]]+[@[Qty In]]-[@[Qty Out]],0))</f>
        <v/>
      </c>
      <c r="V177" s="32">
        <f>IF([@[Inventory Item ID]]="","",IFERROR([@[On Hand Qty]]-[@[Reserved Qty]],0))</f>
        <v/>
      </c>
      <c r="W177" s="47">
        <f>IF([@[Inventory Item ID]]="","",IFERROR([@[On Hand Qty]]*[@[Unit Cost]],0))</f>
        <v/>
      </c>
      <c r="X177" s="32">
        <f>IF([@[Inventory Item ID]]="","",IFERROR(IF(AND([@Active]="Yes",[@[Available Qty]]&lt;=[@[Reorder Point]],[@[Target Stock]]-[@[Available Qty]]-[@[Qty on Order]]&gt;0),CEILING([@[Target Stock]]-[@[Available Qty]]-[@[Qty on Order]],[@[Order Pack Qty]]),0),0))</f>
        <v/>
      </c>
      <c r="Y177" s="47">
        <f>IF([@[Inventory Item ID]]="","",IFERROR([@[Suggested Order Qty]]*[@[Unit Cost]],0))</f>
        <v/>
      </c>
      <c r="Z177" s="15">
        <f>IF([@[Inventory Item ID]]="","",IFERROR(IF([@Active]="No","Inactive",IF([@[On Hand Qty]]&lt;0,"Negative Stock",IF([@[Available Qty]]&lt;=0,"Out of Stock",IF([@[Available Qty]]&lt;=[@[Reorder Point]],"Below Reorder",IF([@[Available Qty]]&lt;=[@[Reorder Point]]*(1+'Settings'!$B$5),"Reorder Soon","OK"))))),"Check Inputs"))</f>
        <v/>
      </c>
      <c r="AA177" s="32">
        <f>IF([@[Inventory Item ID]]="","",IFERROR(IF(OR([@[On Hand Qty]]&lt;=0,[@[Oldest DOT Week Start]]=""),"",DATEDIF([@[Oldest DOT Week Start]],'Settings'!$B$3,"m")),""))</f>
        <v/>
      </c>
      <c r="AB177" s="15">
        <f>IF([@[Inventory Item ID]]="","",IF([@Active]="No","Inactive",IF([@[On Hand Qty]]&lt;=0,"No Stock",IF([@[Oldest DOT Week Start]]="","Missing DOT Date",IF([@[Age Months]]&gt;='Settings'!$B$6,"Age Review","Current")))))</f>
        <v/>
      </c>
      <c r="AC17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8">
      <c r="A178" s="28" t="n"/>
      <c r="B178" s="28" t="n"/>
      <c r="C178" s="28" t="n"/>
      <c r="D178" s="28" t="n"/>
      <c r="E178" s="28" t="n"/>
      <c r="F178" s="28" t="n"/>
      <c r="G178" s="28" t="n"/>
      <c r="H178" s="28" t="n"/>
      <c r="I178" s="28" t="n"/>
      <c r="J178" s="28" t="n"/>
      <c r="K178" s="49" t="n"/>
      <c r="L178" s="30" t="n"/>
      <c r="M178" s="30" t="n"/>
      <c r="N178" s="30" t="n"/>
      <c r="O178" s="30" t="n"/>
      <c r="P178" s="30" t="n"/>
      <c r="Q178" s="30" t="n"/>
      <c r="R178" s="50" t="n"/>
      <c r="S178" s="32">
        <f>IF([@[Inventory Item ID]]="","",IFERROR(SUMIFS(tblTransactions[Inventory Effect],tblTransactions[Inventory Item ID],[@[Inventory Item ID]],tblTransactions[Inventory Effect],"&gt;0",tblTransactions[Date],"&gt;"&amp;'Settings'!$B$4,tblTransactions[Date],"&lt;="&amp;'Settings'!$B$3),0))</f>
        <v/>
      </c>
      <c r="T178" s="32">
        <f>IF([@[Inventory Item ID]]="","",IFERROR(-SUMIFS(tblTransactions[Inventory Effect],tblTransactions[Inventory Item ID],[@[Inventory Item ID]],tblTransactions[Inventory Effect],"&lt;0",tblTransactions[Date],"&gt;"&amp;'Settings'!$B$4,tblTransactions[Date],"&lt;="&amp;'Settings'!$B$3),0))</f>
        <v/>
      </c>
      <c r="U178" s="32">
        <f>IF([@[Inventory Item ID]]="","",IFERROR([@[Opening Qty]]+[@[Qty In]]-[@[Qty Out]],0))</f>
        <v/>
      </c>
      <c r="V178" s="32">
        <f>IF([@[Inventory Item ID]]="","",IFERROR([@[On Hand Qty]]-[@[Reserved Qty]],0))</f>
        <v/>
      </c>
      <c r="W178" s="47">
        <f>IF([@[Inventory Item ID]]="","",IFERROR([@[On Hand Qty]]*[@[Unit Cost]],0))</f>
        <v/>
      </c>
      <c r="X178" s="32">
        <f>IF([@[Inventory Item ID]]="","",IFERROR(IF(AND([@Active]="Yes",[@[Available Qty]]&lt;=[@[Reorder Point]],[@[Target Stock]]-[@[Available Qty]]-[@[Qty on Order]]&gt;0),CEILING([@[Target Stock]]-[@[Available Qty]]-[@[Qty on Order]],[@[Order Pack Qty]]),0),0))</f>
        <v/>
      </c>
      <c r="Y178" s="47">
        <f>IF([@[Inventory Item ID]]="","",IFERROR([@[Suggested Order Qty]]*[@[Unit Cost]],0))</f>
        <v/>
      </c>
      <c r="Z178" s="15">
        <f>IF([@[Inventory Item ID]]="","",IFERROR(IF([@Active]="No","Inactive",IF([@[On Hand Qty]]&lt;0,"Negative Stock",IF([@[Available Qty]]&lt;=0,"Out of Stock",IF([@[Available Qty]]&lt;=[@[Reorder Point]],"Below Reorder",IF([@[Available Qty]]&lt;=[@[Reorder Point]]*(1+'Settings'!$B$5),"Reorder Soon","OK"))))),"Check Inputs"))</f>
        <v/>
      </c>
      <c r="AA178" s="32">
        <f>IF([@[Inventory Item ID]]="","",IFERROR(IF(OR([@[On Hand Qty]]&lt;=0,[@[Oldest DOT Week Start]]=""),"",DATEDIF([@[Oldest DOT Week Start]],'Settings'!$B$3,"m")),""))</f>
        <v/>
      </c>
      <c r="AB178" s="15">
        <f>IF([@[Inventory Item ID]]="","",IF([@Active]="No","Inactive",IF([@[On Hand Qty]]&lt;=0,"No Stock",IF([@[Oldest DOT Week Start]]="","Missing DOT Date",IF([@[Age Months]]&gt;='Settings'!$B$6,"Age Review","Current")))))</f>
        <v/>
      </c>
      <c r="AC17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79">
      <c r="A179" s="28" t="n"/>
      <c r="B179" s="28" t="n"/>
      <c r="C179" s="28" t="n"/>
      <c r="D179" s="28" t="n"/>
      <c r="E179" s="28" t="n"/>
      <c r="F179" s="28" t="n"/>
      <c r="G179" s="28" t="n"/>
      <c r="H179" s="28" t="n"/>
      <c r="I179" s="28" t="n"/>
      <c r="J179" s="28" t="n"/>
      <c r="K179" s="49" t="n"/>
      <c r="L179" s="30" t="n"/>
      <c r="M179" s="30" t="n"/>
      <c r="N179" s="30" t="n"/>
      <c r="O179" s="30" t="n"/>
      <c r="P179" s="30" t="n"/>
      <c r="Q179" s="30" t="n"/>
      <c r="R179" s="50" t="n"/>
      <c r="S179" s="32">
        <f>IF([@[Inventory Item ID]]="","",IFERROR(SUMIFS(tblTransactions[Inventory Effect],tblTransactions[Inventory Item ID],[@[Inventory Item ID]],tblTransactions[Inventory Effect],"&gt;0",tblTransactions[Date],"&gt;"&amp;'Settings'!$B$4,tblTransactions[Date],"&lt;="&amp;'Settings'!$B$3),0))</f>
        <v/>
      </c>
      <c r="T179" s="32">
        <f>IF([@[Inventory Item ID]]="","",IFERROR(-SUMIFS(tblTransactions[Inventory Effect],tblTransactions[Inventory Item ID],[@[Inventory Item ID]],tblTransactions[Inventory Effect],"&lt;0",tblTransactions[Date],"&gt;"&amp;'Settings'!$B$4,tblTransactions[Date],"&lt;="&amp;'Settings'!$B$3),0))</f>
        <v/>
      </c>
      <c r="U179" s="32">
        <f>IF([@[Inventory Item ID]]="","",IFERROR([@[Opening Qty]]+[@[Qty In]]-[@[Qty Out]],0))</f>
        <v/>
      </c>
      <c r="V179" s="32">
        <f>IF([@[Inventory Item ID]]="","",IFERROR([@[On Hand Qty]]-[@[Reserved Qty]],0))</f>
        <v/>
      </c>
      <c r="W179" s="47">
        <f>IF([@[Inventory Item ID]]="","",IFERROR([@[On Hand Qty]]*[@[Unit Cost]],0))</f>
        <v/>
      </c>
      <c r="X179" s="32">
        <f>IF([@[Inventory Item ID]]="","",IFERROR(IF(AND([@Active]="Yes",[@[Available Qty]]&lt;=[@[Reorder Point]],[@[Target Stock]]-[@[Available Qty]]-[@[Qty on Order]]&gt;0),CEILING([@[Target Stock]]-[@[Available Qty]]-[@[Qty on Order]],[@[Order Pack Qty]]),0),0))</f>
        <v/>
      </c>
      <c r="Y179" s="47">
        <f>IF([@[Inventory Item ID]]="","",IFERROR([@[Suggested Order Qty]]*[@[Unit Cost]],0))</f>
        <v/>
      </c>
      <c r="Z179" s="15">
        <f>IF([@[Inventory Item ID]]="","",IFERROR(IF([@Active]="No","Inactive",IF([@[On Hand Qty]]&lt;0,"Negative Stock",IF([@[Available Qty]]&lt;=0,"Out of Stock",IF([@[Available Qty]]&lt;=[@[Reorder Point]],"Below Reorder",IF([@[Available Qty]]&lt;=[@[Reorder Point]]*(1+'Settings'!$B$5),"Reorder Soon","OK"))))),"Check Inputs"))</f>
        <v/>
      </c>
      <c r="AA179" s="32">
        <f>IF([@[Inventory Item ID]]="","",IFERROR(IF(OR([@[On Hand Qty]]&lt;=0,[@[Oldest DOT Week Start]]=""),"",DATEDIF([@[Oldest DOT Week Start]],'Settings'!$B$3,"m")),""))</f>
        <v/>
      </c>
      <c r="AB179" s="15">
        <f>IF([@[Inventory Item ID]]="","",IF([@Active]="No","Inactive",IF([@[On Hand Qty]]&lt;=0,"No Stock",IF([@[Oldest DOT Week Start]]="","Missing DOT Date",IF([@[Age Months]]&gt;='Settings'!$B$6,"Age Review","Current")))))</f>
        <v/>
      </c>
      <c r="AC17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0">
      <c r="A180" s="28" t="n"/>
      <c r="B180" s="28" t="n"/>
      <c r="C180" s="28" t="n"/>
      <c r="D180" s="28" t="n"/>
      <c r="E180" s="28" t="n"/>
      <c r="F180" s="28" t="n"/>
      <c r="G180" s="28" t="n"/>
      <c r="H180" s="28" t="n"/>
      <c r="I180" s="28" t="n"/>
      <c r="J180" s="28" t="n"/>
      <c r="K180" s="49" t="n"/>
      <c r="L180" s="30" t="n"/>
      <c r="M180" s="30" t="n"/>
      <c r="N180" s="30" t="n"/>
      <c r="O180" s="30" t="n"/>
      <c r="P180" s="30" t="n"/>
      <c r="Q180" s="30" t="n"/>
      <c r="R180" s="50" t="n"/>
      <c r="S180" s="32">
        <f>IF([@[Inventory Item ID]]="","",IFERROR(SUMIFS(tblTransactions[Inventory Effect],tblTransactions[Inventory Item ID],[@[Inventory Item ID]],tblTransactions[Inventory Effect],"&gt;0",tblTransactions[Date],"&gt;"&amp;'Settings'!$B$4,tblTransactions[Date],"&lt;="&amp;'Settings'!$B$3),0))</f>
        <v/>
      </c>
      <c r="T180" s="32">
        <f>IF([@[Inventory Item ID]]="","",IFERROR(-SUMIFS(tblTransactions[Inventory Effect],tblTransactions[Inventory Item ID],[@[Inventory Item ID]],tblTransactions[Inventory Effect],"&lt;0",tblTransactions[Date],"&gt;"&amp;'Settings'!$B$4,tblTransactions[Date],"&lt;="&amp;'Settings'!$B$3),0))</f>
        <v/>
      </c>
      <c r="U180" s="32">
        <f>IF([@[Inventory Item ID]]="","",IFERROR([@[Opening Qty]]+[@[Qty In]]-[@[Qty Out]],0))</f>
        <v/>
      </c>
      <c r="V180" s="32">
        <f>IF([@[Inventory Item ID]]="","",IFERROR([@[On Hand Qty]]-[@[Reserved Qty]],0))</f>
        <v/>
      </c>
      <c r="W180" s="47">
        <f>IF([@[Inventory Item ID]]="","",IFERROR([@[On Hand Qty]]*[@[Unit Cost]],0))</f>
        <v/>
      </c>
      <c r="X180" s="32">
        <f>IF([@[Inventory Item ID]]="","",IFERROR(IF(AND([@Active]="Yes",[@[Available Qty]]&lt;=[@[Reorder Point]],[@[Target Stock]]-[@[Available Qty]]-[@[Qty on Order]]&gt;0),CEILING([@[Target Stock]]-[@[Available Qty]]-[@[Qty on Order]],[@[Order Pack Qty]]),0),0))</f>
        <v/>
      </c>
      <c r="Y180" s="47">
        <f>IF([@[Inventory Item ID]]="","",IFERROR([@[Suggested Order Qty]]*[@[Unit Cost]],0))</f>
        <v/>
      </c>
      <c r="Z180" s="15">
        <f>IF([@[Inventory Item ID]]="","",IFERROR(IF([@Active]="No","Inactive",IF([@[On Hand Qty]]&lt;0,"Negative Stock",IF([@[Available Qty]]&lt;=0,"Out of Stock",IF([@[Available Qty]]&lt;=[@[Reorder Point]],"Below Reorder",IF([@[Available Qty]]&lt;=[@[Reorder Point]]*(1+'Settings'!$B$5),"Reorder Soon","OK"))))),"Check Inputs"))</f>
        <v/>
      </c>
      <c r="AA180" s="32">
        <f>IF([@[Inventory Item ID]]="","",IFERROR(IF(OR([@[On Hand Qty]]&lt;=0,[@[Oldest DOT Week Start]]=""),"",DATEDIF([@[Oldest DOT Week Start]],'Settings'!$B$3,"m")),""))</f>
        <v/>
      </c>
      <c r="AB180" s="15">
        <f>IF([@[Inventory Item ID]]="","",IF([@Active]="No","Inactive",IF([@[On Hand Qty]]&lt;=0,"No Stock",IF([@[Oldest DOT Week Start]]="","Missing DOT Date",IF([@[Age Months]]&gt;='Settings'!$B$6,"Age Review","Current")))))</f>
        <v/>
      </c>
      <c r="AC18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1">
      <c r="A181" s="28" t="n"/>
      <c r="B181" s="28" t="n"/>
      <c r="C181" s="28" t="n"/>
      <c r="D181" s="28" t="n"/>
      <c r="E181" s="28" t="n"/>
      <c r="F181" s="28" t="n"/>
      <c r="G181" s="28" t="n"/>
      <c r="H181" s="28" t="n"/>
      <c r="I181" s="28" t="n"/>
      <c r="J181" s="28" t="n"/>
      <c r="K181" s="49" t="n"/>
      <c r="L181" s="30" t="n"/>
      <c r="M181" s="30" t="n"/>
      <c r="N181" s="30" t="n"/>
      <c r="O181" s="30" t="n"/>
      <c r="P181" s="30" t="n"/>
      <c r="Q181" s="30" t="n"/>
      <c r="R181" s="50" t="n"/>
      <c r="S181" s="32">
        <f>IF([@[Inventory Item ID]]="","",IFERROR(SUMIFS(tblTransactions[Inventory Effect],tblTransactions[Inventory Item ID],[@[Inventory Item ID]],tblTransactions[Inventory Effect],"&gt;0",tblTransactions[Date],"&gt;"&amp;'Settings'!$B$4,tblTransactions[Date],"&lt;="&amp;'Settings'!$B$3),0))</f>
        <v/>
      </c>
      <c r="T181" s="32">
        <f>IF([@[Inventory Item ID]]="","",IFERROR(-SUMIFS(tblTransactions[Inventory Effect],tblTransactions[Inventory Item ID],[@[Inventory Item ID]],tblTransactions[Inventory Effect],"&lt;0",tblTransactions[Date],"&gt;"&amp;'Settings'!$B$4,tblTransactions[Date],"&lt;="&amp;'Settings'!$B$3),0))</f>
        <v/>
      </c>
      <c r="U181" s="32">
        <f>IF([@[Inventory Item ID]]="","",IFERROR([@[Opening Qty]]+[@[Qty In]]-[@[Qty Out]],0))</f>
        <v/>
      </c>
      <c r="V181" s="32">
        <f>IF([@[Inventory Item ID]]="","",IFERROR([@[On Hand Qty]]-[@[Reserved Qty]],0))</f>
        <v/>
      </c>
      <c r="W181" s="47">
        <f>IF([@[Inventory Item ID]]="","",IFERROR([@[On Hand Qty]]*[@[Unit Cost]],0))</f>
        <v/>
      </c>
      <c r="X181" s="32">
        <f>IF([@[Inventory Item ID]]="","",IFERROR(IF(AND([@Active]="Yes",[@[Available Qty]]&lt;=[@[Reorder Point]],[@[Target Stock]]-[@[Available Qty]]-[@[Qty on Order]]&gt;0),CEILING([@[Target Stock]]-[@[Available Qty]]-[@[Qty on Order]],[@[Order Pack Qty]]),0),0))</f>
        <v/>
      </c>
      <c r="Y181" s="47">
        <f>IF([@[Inventory Item ID]]="","",IFERROR([@[Suggested Order Qty]]*[@[Unit Cost]],0))</f>
        <v/>
      </c>
      <c r="Z181" s="15">
        <f>IF([@[Inventory Item ID]]="","",IFERROR(IF([@Active]="No","Inactive",IF([@[On Hand Qty]]&lt;0,"Negative Stock",IF([@[Available Qty]]&lt;=0,"Out of Stock",IF([@[Available Qty]]&lt;=[@[Reorder Point]],"Below Reorder",IF([@[Available Qty]]&lt;=[@[Reorder Point]]*(1+'Settings'!$B$5),"Reorder Soon","OK"))))),"Check Inputs"))</f>
        <v/>
      </c>
      <c r="AA181" s="32">
        <f>IF([@[Inventory Item ID]]="","",IFERROR(IF(OR([@[On Hand Qty]]&lt;=0,[@[Oldest DOT Week Start]]=""),"",DATEDIF([@[Oldest DOT Week Start]],'Settings'!$B$3,"m")),""))</f>
        <v/>
      </c>
      <c r="AB181" s="15">
        <f>IF([@[Inventory Item ID]]="","",IF([@Active]="No","Inactive",IF([@[On Hand Qty]]&lt;=0,"No Stock",IF([@[Oldest DOT Week Start]]="","Missing DOT Date",IF([@[Age Months]]&gt;='Settings'!$B$6,"Age Review","Current")))))</f>
        <v/>
      </c>
      <c r="AC18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2">
      <c r="A182" s="28" t="n"/>
      <c r="B182" s="28" t="n"/>
      <c r="C182" s="28" t="n"/>
      <c r="D182" s="28" t="n"/>
      <c r="E182" s="28" t="n"/>
      <c r="F182" s="28" t="n"/>
      <c r="G182" s="28" t="n"/>
      <c r="H182" s="28" t="n"/>
      <c r="I182" s="28" t="n"/>
      <c r="J182" s="28" t="n"/>
      <c r="K182" s="49" t="n"/>
      <c r="L182" s="30" t="n"/>
      <c r="M182" s="30" t="n"/>
      <c r="N182" s="30" t="n"/>
      <c r="O182" s="30" t="n"/>
      <c r="P182" s="30" t="n"/>
      <c r="Q182" s="30" t="n"/>
      <c r="R182" s="50" t="n"/>
      <c r="S182" s="32">
        <f>IF([@[Inventory Item ID]]="","",IFERROR(SUMIFS(tblTransactions[Inventory Effect],tblTransactions[Inventory Item ID],[@[Inventory Item ID]],tblTransactions[Inventory Effect],"&gt;0",tblTransactions[Date],"&gt;"&amp;'Settings'!$B$4,tblTransactions[Date],"&lt;="&amp;'Settings'!$B$3),0))</f>
        <v/>
      </c>
      <c r="T182" s="32">
        <f>IF([@[Inventory Item ID]]="","",IFERROR(-SUMIFS(tblTransactions[Inventory Effect],tblTransactions[Inventory Item ID],[@[Inventory Item ID]],tblTransactions[Inventory Effect],"&lt;0",tblTransactions[Date],"&gt;"&amp;'Settings'!$B$4,tblTransactions[Date],"&lt;="&amp;'Settings'!$B$3),0))</f>
        <v/>
      </c>
      <c r="U182" s="32">
        <f>IF([@[Inventory Item ID]]="","",IFERROR([@[Opening Qty]]+[@[Qty In]]-[@[Qty Out]],0))</f>
        <v/>
      </c>
      <c r="V182" s="32">
        <f>IF([@[Inventory Item ID]]="","",IFERROR([@[On Hand Qty]]-[@[Reserved Qty]],0))</f>
        <v/>
      </c>
      <c r="W182" s="47">
        <f>IF([@[Inventory Item ID]]="","",IFERROR([@[On Hand Qty]]*[@[Unit Cost]],0))</f>
        <v/>
      </c>
      <c r="X182" s="32">
        <f>IF([@[Inventory Item ID]]="","",IFERROR(IF(AND([@Active]="Yes",[@[Available Qty]]&lt;=[@[Reorder Point]],[@[Target Stock]]-[@[Available Qty]]-[@[Qty on Order]]&gt;0),CEILING([@[Target Stock]]-[@[Available Qty]]-[@[Qty on Order]],[@[Order Pack Qty]]),0),0))</f>
        <v/>
      </c>
      <c r="Y182" s="47">
        <f>IF([@[Inventory Item ID]]="","",IFERROR([@[Suggested Order Qty]]*[@[Unit Cost]],0))</f>
        <v/>
      </c>
      <c r="Z182" s="15">
        <f>IF([@[Inventory Item ID]]="","",IFERROR(IF([@Active]="No","Inactive",IF([@[On Hand Qty]]&lt;0,"Negative Stock",IF([@[Available Qty]]&lt;=0,"Out of Stock",IF([@[Available Qty]]&lt;=[@[Reorder Point]],"Below Reorder",IF([@[Available Qty]]&lt;=[@[Reorder Point]]*(1+'Settings'!$B$5),"Reorder Soon","OK"))))),"Check Inputs"))</f>
        <v/>
      </c>
      <c r="AA182" s="32">
        <f>IF([@[Inventory Item ID]]="","",IFERROR(IF(OR([@[On Hand Qty]]&lt;=0,[@[Oldest DOT Week Start]]=""),"",DATEDIF([@[Oldest DOT Week Start]],'Settings'!$B$3,"m")),""))</f>
        <v/>
      </c>
      <c r="AB182" s="15">
        <f>IF([@[Inventory Item ID]]="","",IF([@Active]="No","Inactive",IF([@[On Hand Qty]]&lt;=0,"No Stock",IF([@[Oldest DOT Week Start]]="","Missing DOT Date",IF([@[Age Months]]&gt;='Settings'!$B$6,"Age Review","Current")))))</f>
        <v/>
      </c>
      <c r="AC18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3">
      <c r="A183" s="28" t="n"/>
      <c r="B183" s="28" t="n"/>
      <c r="C183" s="28" t="n"/>
      <c r="D183" s="28" t="n"/>
      <c r="E183" s="28" t="n"/>
      <c r="F183" s="28" t="n"/>
      <c r="G183" s="28" t="n"/>
      <c r="H183" s="28" t="n"/>
      <c r="I183" s="28" t="n"/>
      <c r="J183" s="28" t="n"/>
      <c r="K183" s="49" t="n"/>
      <c r="L183" s="30" t="n"/>
      <c r="M183" s="30" t="n"/>
      <c r="N183" s="30" t="n"/>
      <c r="O183" s="30" t="n"/>
      <c r="P183" s="30" t="n"/>
      <c r="Q183" s="30" t="n"/>
      <c r="R183" s="50" t="n"/>
      <c r="S183" s="32">
        <f>IF([@[Inventory Item ID]]="","",IFERROR(SUMIFS(tblTransactions[Inventory Effect],tblTransactions[Inventory Item ID],[@[Inventory Item ID]],tblTransactions[Inventory Effect],"&gt;0",tblTransactions[Date],"&gt;"&amp;'Settings'!$B$4,tblTransactions[Date],"&lt;="&amp;'Settings'!$B$3),0))</f>
        <v/>
      </c>
      <c r="T183" s="32">
        <f>IF([@[Inventory Item ID]]="","",IFERROR(-SUMIFS(tblTransactions[Inventory Effect],tblTransactions[Inventory Item ID],[@[Inventory Item ID]],tblTransactions[Inventory Effect],"&lt;0",tblTransactions[Date],"&gt;"&amp;'Settings'!$B$4,tblTransactions[Date],"&lt;="&amp;'Settings'!$B$3),0))</f>
        <v/>
      </c>
      <c r="U183" s="32">
        <f>IF([@[Inventory Item ID]]="","",IFERROR([@[Opening Qty]]+[@[Qty In]]-[@[Qty Out]],0))</f>
        <v/>
      </c>
      <c r="V183" s="32">
        <f>IF([@[Inventory Item ID]]="","",IFERROR([@[On Hand Qty]]-[@[Reserved Qty]],0))</f>
        <v/>
      </c>
      <c r="W183" s="47">
        <f>IF([@[Inventory Item ID]]="","",IFERROR([@[On Hand Qty]]*[@[Unit Cost]],0))</f>
        <v/>
      </c>
      <c r="X183" s="32">
        <f>IF([@[Inventory Item ID]]="","",IFERROR(IF(AND([@Active]="Yes",[@[Available Qty]]&lt;=[@[Reorder Point]],[@[Target Stock]]-[@[Available Qty]]-[@[Qty on Order]]&gt;0),CEILING([@[Target Stock]]-[@[Available Qty]]-[@[Qty on Order]],[@[Order Pack Qty]]),0),0))</f>
        <v/>
      </c>
      <c r="Y183" s="47">
        <f>IF([@[Inventory Item ID]]="","",IFERROR([@[Suggested Order Qty]]*[@[Unit Cost]],0))</f>
        <v/>
      </c>
      <c r="Z183" s="15">
        <f>IF([@[Inventory Item ID]]="","",IFERROR(IF([@Active]="No","Inactive",IF([@[On Hand Qty]]&lt;0,"Negative Stock",IF([@[Available Qty]]&lt;=0,"Out of Stock",IF([@[Available Qty]]&lt;=[@[Reorder Point]],"Below Reorder",IF([@[Available Qty]]&lt;=[@[Reorder Point]]*(1+'Settings'!$B$5),"Reorder Soon","OK"))))),"Check Inputs"))</f>
        <v/>
      </c>
      <c r="AA183" s="32">
        <f>IF([@[Inventory Item ID]]="","",IFERROR(IF(OR([@[On Hand Qty]]&lt;=0,[@[Oldest DOT Week Start]]=""),"",DATEDIF([@[Oldest DOT Week Start]],'Settings'!$B$3,"m")),""))</f>
        <v/>
      </c>
      <c r="AB183" s="15">
        <f>IF([@[Inventory Item ID]]="","",IF([@Active]="No","Inactive",IF([@[On Hand Qty]]&lt;=0,"No Stock",IF([@[Oldest DOT Week Start]]="","Missing DOT Date",IF([@[Age Months]]&gt;='Settings'!$B$6,"Age Review","Current")))))</f>
        <v/>
      </c>
      <c r="AC18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4">
      <c r="A184" s="28" t="n"/>
      <c r="B184" s="28" t="n"/>
      <c r="C184" s="28" t="n"/>
      <c r="D184" s="28" t="n"/>
      <c r="E184" s="28" t="n"/>
      <c r="F184" s="28" t="n"/>
      <c r="G184" s="28" t="n"/>
      <c r="H184" s="28" t="n"/>
      <c r="I184" s="28" t="n"/>
      <c r="J184" s="28" t="n"/>
      <c r="K184" s="49" t="n"/>
      <c r="L184" s="30" t="n"/>
      <c r="M184" s="30" t="n"/>
      <c r="N184" s="30" t="n"/>
      <c r="O184" s="30" t="n"/>
      <c r="P184" s="30" t="n"/>
      <c r="Q184" s="30" t="n"/>
      <c r="R184" s="50" t="n"/>
      <c r="S184" s="32">
        <f>IF([@[Inventory Item ID]]="","",IFERROR(SUMIFS(tblTransactions[Inventory Effect],tblTransactions[Inventory Item ID],[@[Inventory Item ID]],tblTransactions[Inventory Effect],"&gt;0",tblTransactions[Date],"&gt;"&amp;'Settings'!$B$4,tblTransactions[Date],"&lt;="&amp;'Settings'!$B$3),0))</f>
        <v/>
      </c>
      <c r="T184" s="32">
        <f>IF([@[Inventory Item ID]]="","",IFERROR(-SUMIFS(tblTransactions[Inventory Effect],tblTransactions[Inventory Item ID],[@[Inventory Item ID]],tblTransactions[Inventory Effect],"&lt;0",tblTransactions[Date],"&gt;"&amp;'Settings'!$B$4,tblTransactions[Date],"&lt;="&amp;'Settings'!$B$3),0))</f>
        <v/>
      </c>
      <c r="U184" s="32">
        <f>IF([@[Inventory Item ID]]="","",IFERROR([@[Opening Qty]]+[@[Qty In]]-[@[Qty Out]],0))</f>
        <v/>
      </c>
      <c r="V184" s="32">
        <f>IF([@[Inventory Item ID]]="","",IFERROR([@[On Hand Qty]]-[@[Reserved Qty]],0))</f>
        <v/>
      </c>
      <c r="W184" s="47">
        <f>IF([@[Inventory Item ID]]="","",IFERROR([@[On Hand Qty]]*[@[Unit Cost]],0))</f>
        <v/>
      </c>
      <c r="X184" s="32">
        <f>IF([@[Inventory Item ID]]="","",IFERROR(IF(AND([@Active]="Yes",[@[Available Qty]]&lt;=[@[Reorder Point]],[@[Target Stock]]-[@[Available Qty]]-[@[Qty on Order]]&gt;0),CEILING([@[Target Stock]]-[@[Available Qty]]-[@[Qty on Order]],[@[Order Pack Qty]]),0),0))</f>
        <v/>
      </c>
      <c r="Y184" s="47">
        <f>IF([@[Inventory Item ID]]="","",IFERROR([@[Suggested Order Qty]]*[@[Unit Cost]],0))</f>
        <v/>
      </c>
      <c r="Z184" s="15">
        <f>IF([@[Inventory Item ID]]="","",IFERROR(IF([@Active]="No","Inactive",IF([@[On Hand Qty]]&lt;0,"Negative Stock",IF([@[Available Qty]]&lt;=0,"Out of Stock",IF([@[Available Qty]]&lt;=[@[Reorder Point]],"Below Reorder",IF([@[Available Qty]]&lt;=[@[Reorder Point]]*(1+'Settings'!$B$5),"Reorder Soon","OK"))))),"Check Inputs"))</f>
        <v/>
      </c>
      <c r="AA184" s="32">
        <f>IF([@[Inventory Item ID]]="","",IFERROR(IF(OR([@[On Hand Qty]]&lt;=0,[@[Oldest DOT Week Start]]=""),"",DATEDIF([@[Oldest DOT Week Start]],'Settings'!$B$3,"m")),""))</f>
        <v/>
      </c>
      <c r="AB184" s="15">
        <f>IF([@[Inventory Item ID]]="","",IF([@Active]="No","Inactive",IF([@[On Hand Qty]]&lt;=0,"No Stock",IF([@[Oldest DOT Week Start]]="","Missing DOT Date",IF([@[Age Months]]&gt;='Settings'!$B$6,"Age Review","Current")))))</f>
        <v/>
      </c>
      <c r="AC18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5">
      <c r="A185" s="28" t="n"/>
      <c r="B185" s="28" t="n"/>
      <c r="C185" s="28" t="n"/>
      <c r="D185" s="28" t="n"/>
      <c r="E185" s="28" t="n"/>
      <c r="F185" s="28" t="n"/>
      <c r="G185" s="28" t="n"/>
      <c r="H185" s="28" t="n"/>
      <c r="I185" s="28" t="n"/>
      <c r="J185" s="28" t="n"/>
      <c r="K185" s="49" t="n"/>
      <c r="L185" s="30" t="n"/>
      <c r="M185" s="30" t="n"/>
      <c r="N185" s="30" t="n"/>
      <c r="O185" s="30" t="n"/>
      <c r="P185" s="30" t="n"/>
      <c r="Q185" s="30" t="n"/>
      <c r="R185" s="50" t="n"/>
      <c r="S185" s="32">
        <f>IF([@[Inventory Item ID]]="","",IFERROR(SUMIFS(tblTransactions[Inventory Effect],tblTransactions[Inventory Item ID],[@[Inventory Item ID]],tblTransactions[Inventory Effect],"&gt;0",tblTransactions[Date],"&gt;"&amp;'Settings'!$B$4,tblTransactions[Date],"&lt;="&amp;'Settings'!$B$3),0))</f>
        <v/>
      </c>
      <c r="T185" s="32">
        <f>IF([@[Inventory Item ID]]="","",IFERROR(-SUMIFS(tblTransactions[Inventory Effect],tblTransactions[Inventory Item ID],[@[Inventory Item ID]],tblTransactions[Inventory Effect],"&lt;0",tblTransactions[Date],"&gt;"&amp;'Settings'!$B$4,tblTransactions[Date],"&lt;="&amp;'Settings'!$B$3),0))</f>
        <v/>
      </c>
      <c r="U185" s="32">
        <f>IF([@[Inventory Item ID]]="","",IFERROR([@[Opening Qty]]+[@[Qty In]]-[@[Qty Out]],0))</f>
        <v/>
      </c>
      <c r="V185" s="32">
        <f>IF([@[Inventory Item ID]]="","",IFERROR([@[On Hand Qty]]-[@[Reserved Qty]],0))</f>
        <v/>
      </c>
      <c r="W185" s="47">
        <f>IF([@[Inventory Item ID]]="","",IFERROR([@[On Hand Qty]]*[@[Unit Cost]],0))</f>
        <v/>
      </c>
      <c r="X185" s="32">
        <f>IF([@[Inventory Item ID]]="","",IFERROR(IF(AND([@Active]="Yes",[@[Available Qty]]&lt;=[@[Reorder Point]],[@[Target Stock]]-[@[Available Qty]]-[@[Qty on Order]]&gt;0),CEILING([@[Target Stock]]-[@[Available Qty]]-[@[Qty on Order]],[@[Order Pack Qty]]),0),0))</f>
        <v/>
      </c>
      <c r="Y185" s="47">
        <f>IF([@[Inventory Item ID]]="","",IFERROR([@[Suggested Order Qty]]*[@[Unit Cost]],0))</f>
        <v/>
      </c>
      <c r="Z185" s="15">
        <f>IF([@[Inventory Item ID]]="","",IFERROR(IF([@Active]="No","Inactive",IF([@[On Hand Qty]]&lt;0,"Negative Stock",IF([@[Available Qty]]&lt;=0,"Out of Stock",IF([@[Available Qty]]&lt;=[@[Reorder Point]],"Below Reorder",IF([@[Available Qty]]&lt;=[@[Reorder Point]]*(1+'Settings'!$B$5),"Reorder Soon","OK"))))),"Check Inputs"))</f>
        <v/>
      </c>
      <c r="AA185" s="32">
        <f>IF([@[Inventory Item ID]]="","",IFERROR(IF(OR([@[On Hand Qty]]&lt;=0,[@[Oldest DOT Week Start]]=""),"",DATEDIF([@[Oldest DOT Week Start]],'Settings'!$B$3,"m")),""))</f>
        <v/>
      </c>
      <c r="AB185" s="15">
        <f>IF([@[Inventory Item ID]]="","",IF([@Active]="No","Inactive",IF([@[On Hand Qty]]&lt;=0,"No Stock",IF([@[Oldest DOT Week Start]]="","Missing DOT Date",IF([@[Age Months]]&gt;='Settings'!$B$6,"Age Review","Current")))))</f>
        <v/>
      </c>
      <c r="AC18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6">
      <c r="A186" s="28" t="n"/>
      <c r="B186" s="28" t="n"/>
      <c r="C186" s="28" t="n"/>
      <c r="D186" s="28" t="n"/>
      <c r="E186" s="28" t="n"/>
      <c r="F186" s="28" t="n"/>
      <c r="G186" s="28" t="n"/>
      <c r="H186" s="28" t="n"/>
      <c r="I186" s="28" t="n"/>
      <c r="J186" s="28" t="n"/>
      <c r="K186" s="49" t="n"/>
      <c r="L186" s="30" t="n"/>
      <c r="M186" s="30" t="n"/>
      <c r="N186" s="30" t="n"/>
      <c r="O186" s="30" t="n"/>
      <c r="P186" s="30" t="n"/>
      <c r="Q186" s="30" t="n"/>
      <c r="R186" s="50" t="n"/>
      <c r="S186" s="32">
        <f>IF([@[Inventory Item ID]]="","",IFERROR(SUMIFS(tblTransactions[Inventory Effect],tblTransactions[Inventory Item ID],[@[Inventory Item ID]],tblTransactions[Inventory Effect],"&gt;0",tblTransactions[Date],"&gt;"&amp;'Settings'!$B$4,tblTransactions[Date],"&lt;="&amp;'Settings'!$B$3),0))</f>
        <v/>
      </c>
      <c r="T186" s="32">
        <f>IF([@[Inventory Item ID]]="","",IFERROR(-SUMIFS(tblTransactions[Inventory Effect],tblTransactions[Inventory Item ID],[@[Inventory Item ID]],tblTransactions[Inventory Effect],"&lt;0",tblTransactions[Date],"&gt;"&amp;'Settings'!$B$4,tblTransactions[Date],"&lt;="&amp;'Settings'!$B$3),0))</f>
        <v/>
      </c>
      <c r="U186" s="32">
        <f>IF([@[Inventory Item ID]]="","",IFERROR([@[Opening Qty]]+[@[Qty In]]-[@[Qty Out]],0))</f>
        <v/>
      </c>
      <c r="V186" s="32">
        <f>IF([@[Inventory Item ID]]="","",IFERROR([@[On Hand Qty]]-[@[Reserved Qty]],0))</f>
        <v/>
      </c>
      <c r="W186" s="47">
        <f>IF([@[Inventory Item ID]]="","",IFERROR([@[On Hand Qty]]*[@[Unit Cost]],0))</f>
        <v/>
      </c>
      <c r="X186" s="32">
        <f>IF([@[Inventory Item ID]]="","",IFERROR(IF(AND([@Active]="Yes",[@[Available Qty]]&lt;=[@[Reorder Point]],[@[Target Stock]]-[@[Available Qty]]-[@[Qty on Order]]&gt;0),CEILING([@[Target Stock]]-[@[Available Qty]]-[@[Qty on Order]],[@[Order Pack Qty]]),0),0))</f>
        <v/>
      </c>
      <c r="Y186" s="47">
        <f>IF([@[Inventory Item ID]]="","",IFERROR([@[Suggested Order Qty]]*[@[Unit Cost]],0))</f>
        <v/>
      </c>
      <c r="Z186" s="15">
        <f>IF([@[Inventory Item ID]]="","",IFERROR(IF([@Active]="No","Inactive",IF([@[On Hand Qty]]&lt;0,"Negative Stock",IF([@[Available Qty]]&lt;=0,"Out of Stock",IF([@[Available Qty]]&lt;=[@[Reorder Point]],"Below Reorder",IF([@[Available Qty]]&lt;=[@[Reorder Point]]*(1+'Settings'!$B$5),"Reorder Soon","OK"))))),"Check Inputs"))</f>
        <v/>
      </c>
      <c r="AA186" s="32">
        <f>IF([@[Inventory Item ID]]="","",IFERROR(IF(OR([@[On Hand Qty]]&lt;=0,[@[Oldest DOT Week Start]]=""),"",DATEDIF([@[Oldest DOT Week Start]],'Settings'!$B$3,"m")),""))</f>
        <v/>
      </c>
      <c r="AB186" s="15">
        <f>IF([@[Inventory Item ID]]="","",IF([@Active]="No","Inactive",IF([@[On Hand Qty]]&lt;=0,"No Stock",IF([@[Oldest DOT Week Start]]="","Missing DOT Date",IF([@[Age Months]]&gt;='Settings'!$B$6,"Age Review","Current")))))</f>
        <v/>
      </c>
      <c r="AC18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7">
      <c r="A187" s="28" t="n"/>
      <c r="B187" s="28" t="n"/>
      <c r="C187" s="28" t="n"/>
      <c r="D187" s="28" t="n"/>
      <c r="E187" s="28" t="n"/>
      <c r="F187" s="28" t="n"/>
      <c r="G187" s="28" t="n"/>
      <c r="H187" s="28" t="n"/>
      <c r="I187" s="28" t="n"/>
      <c r="J187" s="28" t="n"/>
      <c r="K187" s="49" t="n"/>
      <c r="L187" s="30" t="n"/>
      <c r="M187" s="30" t="n"/>
      <c r="N187" s="30" t="n"/>
      <c r="O187" s="30" t="n"/>
      <c r="P187" s="30" t="n"/>
      <c r="Q187" s="30" t="n"/>
      <c r="R187" s="50" t="n"/>
      <c r="S187" s="32">
        <f>IF([@[Inventory Item ID]]="","",IFERROR(SUMIFS(tblTransactions[Inventory Effect],tblTransactions[Inventory Item ID],[@[Inventory Item ID]],tblTransactions[Inventory Effect],"&gt;0",tblTransactions[Date],"&gt;"&amp;'Settings'!$B$4,tblTransactions[Date],"&lt;="&amp;'Settings'!$B$3),0))</f>
        <v/>
      </c>
      <c r="T187" s="32">
        <f>IF([@[Inventory Item ID]]="","",IFERROR(-SUMIFS(tblTransactions[Inventory Effect],tblTransactions[Inventory Item ID],[@[Inventory Item ID]],tblTransactions[Inventory Effect],"&lt;0",tblTransactions[Date],"&gt;"&amp;'Settings'!$B$4,tblTransactions[Date],"&lt;="&amp;'Settings'!$B$3),0))</f>
        <v/>
      </c>
      <c r="U187" s="32">
        <f>IF([@[Inventory Item ID]]="","",IFERROR([@[Opening Qty]]+[@[Qty In]]-[@[Qty Out]],0))</f>
        <v/>
      </c>
      <c r="V187" s="32">
        <f>IF([@[Inventory Item ID]]="","",IFERROR([@[On Hand Qty]]-[@[Reserved Qty]],0))</f>
        <v/>
      </c>
      <c r="W187" s="47">
        <f>IF([@[Inventory Item ID]]="","",IFERROR([@[On Hand Qty]]*[@[Unit Cost]],0))</f>
        <v/>
      </c>
      <c r="X187" s="32">
        <f>IF([@[Inventory Item ID]]="","",IFERROR(IF(AND([@Active]="Yes",[@[Available Qty]]&lt;=[@[Reorder Point]],[@[Target Stock]]-[@[Available Qty]]-[@[Qty on Order]]&gt;0),CEILING([@[Target Stock]]-[@[Available Qty]]-[@[Qty on Order]],[@[Order Pack Qty]]),0),0))</f>
        <v/>
      </c>
      <c r="Y187" s="47">
        <f>IF([@[Inventory Item ID]]="","",IFERROR([@[Suggested Order Qty]]*[@[Unit Cost]],0))</f>
        <v/>
      </c>
      <c r="Z187" s="15">
        <f>IF([@[Inventory Item ID]]="","",IFERROR(IF([@Active]="No","Inactive",IF([@[On Hand Qty]]&lt;0,"Negative Stock",IF([@[Available Qty]]&lt;=0,"Out of Stock",IF([@[Available Qty]]&lt;=[@[Reorder Point]],"Below Reorder",IF([@[Available Qty]]&lt;=[@[Reorder Point]]*(1+'Settings'!$B$5),"Reorder Soon","OK"))))),"Check Inputs"))</f>
        <v/>
      </c>
      <c r="AA187" s="32">
        <f>IF([@[Inventory Item ID]]="","",IFERROR(IF(OR([@[On Hand Qty]]&lt;=0,[@[Oldest DOT Week Start]]=""),"",DATEDIF([@[Oldest DOT Week Start]],'Settings'!$B$3,"m")),""))</f>
        <v/>
      </c>
      <c r="AB187" s="15">
        <f>IF([@[Inventory Item ID]]="","",IF([@Active]="No","Inactive",IF([@[On Hand Qty]]&lt;=0,"No Stock",IF([@[Oldest DOT Week Start]]="","Missing DOT Date",IF([@[Age Months]]&gt;='Settings'!$B$6,"Age Review","Current")))))</f>
        <v/>
      </c>
      <c r="AC18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8">
      <c r="A188" s="28" t="n"/>
      <c r="B188" s="28" t="n"/>
      <c r="C188" s="28" t="n"/>
      <c r="D188" s="28" t="n"/>
      <c r="E188" s="28" t="n"/>
      <c r="F188" s="28" t="n"/>
      <c r="G188" s="28" t="n"/>
      <c r="H188" s="28" t="n"/>
      <c r="I188" s="28" t="n"/>
      <c r="J188" s="28" t="n"/>
      <c r="K188" s="49" t="n"/>
      <c r="L188" s="30" t="n"/>
      <c r="M188" s="30" t="n"/>
      <c r="N188" s="30" t="n"/>
      <c r="O188" s="30" t="n"/>
      <c r="P188" s="30" t="n"/>
      <c r="Q188" s="30" t="n"/>
      <c r="R188" s="50" t="n"/>
      <c r="S188" s="32">
        <f>IF([@[Inventory Item ID]]="","",IFERROR(SUMIFS(tblTransactions[Inventory Effect],tblTransactions[Inventory Item ID],[@[Inventory Item ID]],tblTransactions[Inventory Effect],"&gt;0",tblTransactions[Date],"&gt;"&amp;'Settings'!$B$4,tblTransactions[Date],"&lt;="&amp;'Settings'!$B$3),0))</f>
        <v/>
      </c>
      <c r="T188" s="32">
        <f>IF([@[Inventory Item ID]]="","",IFERROR(-SUMIFS(tblTransactions[Inventory Effect],tblTransactions[Inventory Item ID],[@[Inventory Item ID]],tblTransactions[Inventory Effect],"&lt;0",tblTransactions[Date],"&gt;"&amp;'Settings'!$B$4,tblTransactions[Date],"&lt;="&amp;'Settings'!$B$3),0))</f>
        <v/>
      </c>
      <c r="U188" s="32">
        <f>IF([@[Inventory Item ID]]="","",IFERROR([@[Opening Qty]]+[@[Qty In]]-[@[Qty Out]],0))</f>
        <v/>
      </c>
      <c r="V188" s="32">
        <f>IF([@[Inventory Item ID]]="","",IFERROR([@[On Hand Qty]]-[@[Reserved Qty]],0))</f>
        <v/>
      </c>
      <c r="W188" s="47">
        <f>IF([@[Inventory Item ID]]="","",IFERROR([@[On Hand Qty]]*[@[Unit Cost]],0))</f>
        <v/>
      </c>
      <c r="X188" s="32">
        <f>IF([@[Inventory Item ID]]="","",IFERROR(IF(AND([@Active]="Yes",[@[Available Qty]]&lt;=[@[Reorder Point]],[@[Target Stock]]-[@[Available Qty]]-[@[Qty on Order]]&gt;0),CEILING([@[Target Stock]]-[@[Available Qty]]-[@[Qty on Order]],[@[Order Pack Qty]]),0),0))</f>
        <v/>
      </c>
      <c r="Y188" s="47">
        <f>IF([@[Inventory Item ID]]="","",IFERROR([@[Suggested Order Qty]]*[@[Unit Cost]],0))</f>
        <v/>
      </c>
      <c r="Z188" s="15">
        <f>IF([@[Inventory Item ID]]="","",IFERROR(IF([@Active]="No","Inactive",IF([@[On Hand Qty]]&lt;0,"Negative Stock",IF([@[Available Qty]]&lt;=0,"Out of Stock",IF([@[Available Qty]]&lt;=[@[Reorder Point]],"Below Reorder",IF([@[Available Qty]]&lt;=[@[Reorder Point]]*(1+'Settings'!$B$5),"Reorder Soon","OK"))))),"Check Inputs"))</f>
        <v/>
      </c>
      <c r="AA188" s="32">
        <f>IF([@[Inventory Item ID]]="","",IFERROR(IF(OR([@[On Hand Qty]]&lt;=0,[@[Oldest DOT Week Start]]=""),"",DATEDIF([@[Oldest DOT Week Start]],'Settings'!$B$3,"m")),""))</f>
        <v/>
      </c>
      <c r="AB188" s="15">
        <f>IF([@[Inventory Item ID]]="","",IF([@Active]="No","Inactive",IF([@[On Hand Qty]]&lt;=0,"No Stock",IF([@[Oldest DOT Week Start]]="","Missing DOT Date",IF([@[Age Months]]&gt;='Settings'!$B$6,"Age Review","Current")))))</f>
        <v/>
      </c>
      <c r="AC18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89">
      <c r="A189" s="28" t="n"/>
      <c r="B189" s="28" t="n"/>
      <c r="C189" s="28" t="n"/>
      <c r="D189" s="28" t="n"/>
      <c r="E189" s="28" t="n"/>
      <c r="F189" s="28" t="n"/>
      <c r="G189" s="28" t="n"/>
      <c r="H189" s="28" t="n"/>
      <c r="I189" s="28" t="n"/>
      <c r="J189" s="28" t="n"/>
      <c r="K189" s="49" t="n"/>
      <c r="L189" s="30" t="n"/>
      <c r="M189" s="30" t="n"/>
      <c r="N189" s="30" t="n"/>
      <c r="O189" s="30" t="n"/>
      <c r="P189" s="30" t="n"/>
      <c r="Q189" s="30" t="n"/>
      <c r="R189" s="50" t="n"/>
      <c r="S189" s="32">
        <f>IF([@[Inventory Item ID]]="","",IFERROR(SUMIFS(tblTransactions[Inventory Effect],tblTransactions[Inventory Item ID],[@[Inventory Item ID]],tblTransactions[Inventory Effect],"&gt;0",tblTransactions[Date],"&gt;"&amp;'Settings'!$B$4,tblTransactions[Date],"&lt;="&amp;'Settings'!$B$3),0))</f>
        <v/>
      </c>
      <c r="T189" s="32">
        <f>IF([@[Inventory Item ID]]="","",IFERROR(-SUMIFS(tblTransactions[Inventory Effect],tblTransactions[Inventory Item ID],[@[Inventory Item ID]],tblTransactions[Inventory Effect],"&lt;0",tblTransactions[Date],"&gt;"&amp;'Settings'!$B$4,tblTransactions[Date],"&lt;="&amp;'Settings'!$B$3),0))</f>
        <v/>
      </c>
      <c r="U189" s="32">
        <f>IF([@[Inventory Item ID]]="","",IFERROR([@[Opening Qty]]+[@[Qty In]]-[@[Qty Out]],0))</f>
        <v/>
      </c>
      <c r="V189" s="32">
        <f>IF([@[Inventory Item ID]]="","",IFERROR([@[On Hand Qty]]-[@[Reserved Qty]],0))</f>
        <v/>
      </c>
      <c r="W189" s="47">
        <f>IF([@[Inventory Item ID]]="","",IFERROR([@[On Hand Qty]]*[@[Unit Cost]],0))</f>
        <v/>
      </c>
      <c r="X189" s="32">
        <f>IF([@[Inventory Item ID]]="","",IFERROR(IF(AND([@Active]="Yes",[@[Available Qty]]&lt;=[@[Reorder Point]],[@[Target Stock]]-[@[Available Qty]]-[@[Qty on Order]]&gt;0),CEILING([@[Target Stock]]-[@[Available Qty]]-[@[Qty on Order]],[@[Order Pack Qty]]),0),0))</f>
        <v/>
      </c>
      <c r="Y189" s="47">
        <f>IF([@[Inventory Item ID]]="","",IFERROR([@[Suggested Order Qty]]*[@[Unit Cost]],0))</f>
        <v/>
      </c>
      <c r="Z189" s="15">
        <f>IF([@[Inventory Item ID]]="","",IFERROR(IF([@Active]="No","Inactive",IF([@[On Hand Qty]]&lt;0,"Negative Stock",IF([@[Available Qty]]&lt;=0,"Out of Stock",IF([@[Available Qty]]&lt;=[@[Reorder Point]],"Below Reorder",IF([@[Available Qty]]&lt;=[@[Reorder Point]]*(1+'Settings'!$B$5),"Reorder Soon","OK"))))),"Check Inputs"))</f>
        <v/>
      </c>
      <c r="AA189" s="32">
        <f>IF([@[Inventory Item ID]]="","",IFERROR(IF(OR([@[On Hand Qty]]&lt;=0,[@[Oldest DOT Week Start]]=""),"",DATEDIF([@[Oldest DOT Week Start]],'Settings'!$B$3,"m")),""))</f>
        <v/>
      </c>
      <c r="AB189" s="15">
        <f>IF([@[Inventory Item ID]]="","",IF([@Active]="No","Inactive",IF([@[On Hand Qty]]&lt;=0,"No Stock",IF([@[Oldest DOT Week Start]]="","Missing DOT Date",IF([@[Age Months]]&gt;='Settings'!$B$6,"Age Review","Current")))))</f>
        <v/>
      </c>
      <c r="AC18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0">
      <c r="A190" s="28" t="n"/>
      <c r="B190" s="28" t="n"/>
      <c r="C190" s="28" t="n"/>
      <c r="D190" s="28" t="n"/>
      <c r="E190" s="28" t="n"/>
      <c r="F190" s="28" t="n"/>
      <c r="G190" s="28" t="n"/>
      <c r="H190" s="28" t="n"/>
      <c r="I190" s="28" t="n"/>
      <c r="J190" s="28" t="n"/>
      <c r="K190" s="49" t="n"/>
      <c r="L190" s="30" t="n"/>
      <c r="M190" s="30" t="n"/>
      <c r="N190" s="30" t="n"/>
      <c r="O190" s="30" t="n"/>
      <c r="P190" s="30" t="n"/>
      <c r="Q190" s="30" t="n"/>
      <c r="R190" s="50" t="n"/>
      <c r="S190" s="32">
        <f>IF([@[Inventory Item ID]]="","",IFERROR(SUMIFS(tblTransactions[Inventory Effect],tblTransactions[Inventory Item ID],[@[Inventory Item ID]],tblTransactions[Inventory Effect],"&gt;0",tblTransactions[Date],"&gt;"&amp;'Settings'!$B$4,tblTransactions[Date],"&lt;="&amp;'Settings'!$B$3),0))</f>
        <v/>
      </c>
      <c r="T190" s="32">
        <f>IF([@[Inventory Item ID]]="","",IFERROR(-SUMIFS(tblTransactions[Inventory Effect],tblTransactions[Inventory Item ID],[@[Inventory Item ID]],tblTransactions[Inventory Effect],"&lt;0",tblTransactions[Date],"&gt;"&amp;'Settings'!$B$4,tblTransactions[Date],"&lt;="&amp;'Settings'!$B$3),0))</f>
        <v/>
      </c>
      <c r="U190" s="32">
        <f>IF([@[Inventory Item ID]]="","",IFERROR([@[Opening Qty]]+[@[Qty In]]-[@[Qty Out]],0))</f>
        <v/>
      </c>
      <c r="V190" s="32">
        <f>IF([@[Inventory Item ID]]="","",IFERROR([@[On Hand Qty]]-[@[Reserved Qty]],0))</f>
        <v/>
      </c>
      <c r="W190" s="47">
        <f>IF([@[Inventory Item ID]]="","",IFERROR([@[On Hand Qty]]*[@[Unit Cost]],0))</f>
        <v/>
      </c>
      <c r="X190" s="32">
        <f>IF([@[Inventory Item ID]]="","",IFERROR(IF(AND([@Active]="Yes",[@[Available Qty]]&lt;=[@[Reorder Point]],[@[Target Stock]]-[@[Available Qty]]-[@[Qty on Order]]&gt;0),CEILING([@[Target Stock]]-[@[Available Qty]]-[@[Qty on Order]],[@[Order Pack Qty]]),0),0))</f>
        <v/>
      </c>
      <c r="Y190" s="47">
        <f>IF([@[Inventory Item ID]]="","",IFERROR([@[Suggested Order Qty]]*[@[Unit Cost]],0))</f>
        <v/>
      </c>
      <c r="Z190" s="15">
        <f>IF([@[Inventory Item ID]]="","",IFERROR(IF([@Active]="No","Inactive",IF([@[On Hand Qty]]&lt;0,"Negative Stock",IF([@[Available Qty]]&lt;=0,"Out of Stock",IF([@[Available Qty]]&lt;=[@[Reorder Point]],"Below Reorder",IF([@[Available Qty]]&lt;=[@[Reorder Point]]*(1+'Settings'!$B$5),"Reorder Soon","OK"))))),"Check Inputs"))</f>
        <v/>
      </c>
      <c r="AA190" s="32">
        <f>IF([@[Inventory Item ID]]="","",IFERROR(IF(OR([@[On Hand Qty]]&lt;=0,[@[Oldest DOT Week Start]]=""),"",DATEDIF([@[Oldest DOT Week Start]],'Settings'!$B$3,"m")),""))</f>
        <v/>
      </c>
      <c r="AB190" s="15">
        <f>IF([@[Inventory Item ID]]="","",IF([@Active]="No","Inactive",IF([@[On Hand Qty]]&lt;=0,"No Stock",IF([@[Oldest DOT Week Start]]="","Missing DOT Date",IF([@[Age Months]]&gt;='Settings'!$B$6,"Age Review","Current")))))</f>
        <v/>
      </c>
      <c r="AC19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1">
      <c r="A191" s="28" t="n"/>
      <c r="B191" s="28" t="n"/>
      <c r="C191" s="28" t="n"/>
      <c r="D191" s="28" t="n"/>
      <c r="E191" s="28" t="n"/>
      <c r="F191" s="28" t="n"/>
      <c r="G191" s="28" t="n"/>
      <c r="H191" s="28" t="n"/>
      <c r="I191" s="28" t="n"/>
      <c r="J191" s="28" t="n"/>
      <c r="K191" s="49" t="n"/>
      <c r="L191" s="30" t="n"/>
      <c r="M191" s="30" t="n"/>
      <c r="N191" s="30" t="n"/>
      <c r="O191" s="30" t="n"/>
      <c r="P191" s="30" t="n"/>
      <c r="Q191" s="30" t="n"/>
      <c r="R191" s="50" t="n"/>
      <c r="S191" s="32">
        <f>IF([@[Inventory Item ID]]="","",IFERROR(SUMIFS(tblTransactions[Inventory Effect],tblTransactions[Inventory Item ID],[@[Inventory Item ID]],tblTransactions[Inventory Effect],"&gt;0",tblTransactions[Date],"&gt;"&amp;'Settings'!$B$4,tblTransactions[Date],"&lt;="&amp;'Settings'!$B$3),0))</f>
        <v/>
      </c>
      <c r="T191" s="32">
        <f>IF([@[Inventory Item ID]]="","",IFERROR(-SUMIFS(tblTransactions[Inventory Effect],tblTransactions[Inventory Item ID],[@[Inventory Item ID]],tblTransactions[Inventory Effect],"&lt;0",tblTransactions[Date],"&gt;"&amp;'Settings'!$B$4,tblTransactions[Date],"&lt;="&amp;'Settings'!$B$3),0))</f>
        <v/>
      </c>
      <c r="U191" s="32">
        <f>IF([@[Inventory Item ID]]="","",IFERROR([@[Opening Qty]]+[@[Qty In]]-[@[Qty Out]],0))</f>
        <v/>
      </c>
      <c r="V191" s="32">
        <f>IF([@[Inventory Item ID]]="","",IFERROR([@[On Hand Qty]]-[@[Reserved Qty]],0))</f>
        <v/>
      </c>
      <c r="W191" s="47">
        <f>IF([@[Inventory Item ID]]="","",IFERROR([@[On Hand Qty]]*[@[Unit Cost]],0))</f>
        <v/>
      </c>
      <c r="X191" s="32">
        <f>IF([@[Inventory Item ID]]="","",IFERROR(IF(AND([@Active]="Yes",[@[Available Qty]]&lt;=[@[Reorder Point]],[@[Target Stock]]-[@[Available Qty]]-[@[Qty on Order]]&gt;0),CEILING([@[Target Stock]]-[@[Available Qty]]-[@[Qty on Order]],[@[Order Pack Qty]]),0),0))</f>
        <v/>
      </c>
      <c r="Y191" s="47">
        <f>IF([@[Inventory Item ID]]="","",IFERROR([@[Suggested Order Qty]]*[@[Unit Cost]],0))</f>
        <v/>
      </c>
      <c r="Z191" s="15">
        <f>IF([@[Inventory Item ID]]="","",IFERROR(IF([@Active]="No","Inactive",IF([@[On Hand Qty]]&lt;0,"Negative Stock",IF([@[Available Qty]]&lt;=0,"Out of Stock",IF([@[Available Qty]]&lt;=[@[Reorder Point]],"Below Reorder",IF([@[Available Qty]]&lt;=[@[Reorder Point]]*(1+'Settings'!$B$5),"Reorder Soon","OK"))))),"Check Inputs"))</f>
        <v/>
      </c>
      <c r="AA191" s="32">
        <f>IF([@[Inventory Item ID]]="","",IFERROR(IF(OR([@[On Hand Qty]]&lt;=0,[@[Oldest DOT Week Start]]=""),"",DATEDIF([@[Oldest DOT Week Start]],'Settings'!$B$3,"m")),""))</f>
        <v/>
      </c>
      <c r="AB191" s="15">
        <f>IF([@[Inventory Item ID]]="","",IF([@Active]="No","Inactive",IF([@[On Hand Qty]]&lt;=0,"No Stock",IF([@[Oldest DOT Week Start]]="","Missing DOT Date",IF([@[Age Months]]&gt;='Settings'!$B$6,"Age Review","Current")))))</f>
        <v/>
      </c>
      <c r="AC19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2">
      <c r="A192" s="28" t="n"/>
      <c r="B192" s="28" t="n"/>
      <c r="C192" s="28" t="n"/>
      <c r="D192" s="28" t="n"/>
      <c r="E192" s="28" t="n"/>
      <c r="F192" s="28" t="n"/>
      <c r="G192" s="28" t="n"/>
      <c r="H192" s="28" t="n"/>
      <c r="I192" s="28" t="n"/>
      <c r="J192" s="28" t="n"/>
      <c r="K192" s="49" t="n"/>
      <c r="L192" s="30" t="n"/>
      <c r="M192" s="30" t="n"/>
      <c r="N192" s="30" t="n"/>
      <c r="O192" s="30" t="n"/>
      <c r="P192" s="30" t="n"/>
      <c r="Q192" s="30" t="n"/>
      <c r="R192" s="50" t="n"/>
      <c r="S192" s="32">
        <f>IF([@[Inventory Item ID]]="","",IFERROR(SUMIFS(tblTransactions[Inventory Effect],tblTransactions[Inventory Item ID],[@[Inventory Item ID]],tblTransactions[Inventory Effect],"&gt;0",tblTransactions[Date],"&gt;"&amp;'Settings'!$B$4,tblTransactions[Date],"&lt;="&amp;'Settings'!$B$3),0))</f>
        <v/>
      </c>
      <c r="T192" s="32">
        <f>IF([@[Inventory Item ID]]="","",IFERROR(-SUMIFS(tblTransactions[Inventory Effect],tblTransactions[Inventory Item ID],[@[Inventory Item ID]],tblTransactions[Inventory Effect],"&lt;0",tblTransactions[Date],"&gt;"&amp;'Settings'!$B$4,tblTransactions[Date],"&lt;="&amp;'Settings'!$B$3),0))</f>
        <v/>
      </c>
      <c r="U192" s="32">
        <f>IF([@[Inventory Item ID]]="","",IFERROR([@[Opening Qty]]+[@[Qty In]]-[@[Qty Out]],0))</f>
        <v/>
      </c>
      <c r="V192" s="32">
        <f>IF([@[Inventory Item ID]]="","",IFERROR([@[On Hand Qty]]-[@[Reserved Qty]],0))</f>
        <v/>
      </c>
      <c r="W192" s="47">
        <f>IF([@[Inventory Item ID]]="","",IFERROR([@[On Hand Qty]]*[@[Unit Cost]],0))</f>
        <v/>
      </c>
      <c r="X192" s="32">
        <f>IF([@[Inventory Item ID]]="","",IFERROR(IF(AND([@Active]="Yes",[@[Available Qty]]&lt;=[@[Reorder Point]],[@[Target Stock]]-[@[Available Qty]]-[@[Qty on Order]]&gt;0),CEILING([@[Target Stock]]-[@[Available Qty]]-[@[Qty on Order]],[@[Order Pack Qty]]),0),0))</f>
        <v/>
      </c>
      <c r="Y192" s="47">
        <f>IF([@[Inventory Item ID]]="","",IFERROR([@[Suggested Order Qty]]*[@[Unit Cost]],0))</f>
        <v/>
      </c>
      <c r="Z192" s="15">
        <f>IF([@[Inventory Item ID]]="","",IFERROR(IF([@Active]="No","Inactive",IF([@[On Hand Qty]]&lt;0,"Negative Stock",IF([@[Available Qty]]&lt;=0,"Out of Stock",IF([@[Available Qty]]&lt;=[@[Reorder Point]],"Below Reorder",IF([@[Available Qty]]&lt;=[@[Reorder Point]]*(1+'Settings'!$B$5),"Reorder Soon","OK"))))),"Check Inputs"))</f>
        <v/>
      </c>
      <c r="AA192" s="32">
        <f>IF([@[Inventory Item ID]]="","",IFERROR(IF(OR([@[On Hand Qty]]&lt;=0,[@[Oldest DOT Week Start]]=""),"",DATEDIF([@[Oldest DOT Week Start]],'Settings'!$B$3,"m")),""))</f>
        <v/>
      </c>
      <c r="AB192" s="15">
        <f>IF([@[Inventory Item ID]]="","",IF([@Active]="No","Inactive",IF([@[On Hand Qty]]&lt;=0,"No Stock",IF([@[Oldest DOT Week Start]]="","Missing DOT Date",IF([@[Age Months]]&gt;='Settings'!$B$6,"Age Review","Current")))))</f>
        <v/>
      </c>
      <c r="AC19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3">
      <c r="A193" s="28" t="n"/>
      <c r="B193" s="28" t="n"/>
      <c r="C193" s="28" t="n"/>
      <c r="D193" s="28" t="n"/>
      <c r="E193" s="28" t="n"/>
      <c r="F193" s="28" t="n"/>
      <c r="G193" s="28" t="n"/>
      <c r="H193" s="28" t="n"/>
      <c r="I193" s="28" t="n"/>
      <c r="J193" s="28" t="n"/>
      <c r="K193" s="49" t="n"/>
      <c r="L193" s="30" t="n"/>
      <c r="M193" s="30" t="n"/>
      <c r="N193" s="30" t="n"/>
      <c r="O193" s="30" t="n"/>
      <c r="P193" s="30" t="n"/>
      <c r="Q193" s="30" t="n"/>
      <c r="R193" s="50" t="n"/>
      <c r="S193" s="32">
        <f>IF([@[Inventory Item ID]]="","",IFERROR(SUMIFS(tblTransactions[Inventory Effect],tblTransactions[Inventory Item ID],[@[Inventory Item ID]],tblTransactions[Inventory Effect],"&gt;0",tblTransactions[Date],"&gt;"&amp;'Settings'!$B$4,tblTransactions[Date],"&lt;="&amp;'Settings'!$B$3),0))</f>
        <v/>
      </c>
      <c r="T193" s="32">
        <f>IF([@[Inventory Item ID]]="","",IFERROR(-SUMIFS(tblTransactions[Inventory Effect],tblTransactions[Inventory Item ID],[@[Inventory Item ID]],tblTransactions[Inventory Effect],"&lt;0",tblTransactions[Date],"&gt;"&amp;'Settings'!$B$4,tblTransactions[Date],"&lt;="&amp;'Settings'!$B$3),0))</f>
        <v/>
      </c>
      <c r="U193" s="32">
        <f>IF([@[Inventory Item ID]]="","",IFERROR([@[Opening Qty]]+[@[Qty In]]-[@[Qty Out]],0))</f>
        <v/>
      </c>
      <c r="V193" s="32">
        <f>IF([@[Inventory Item ID]]="","",IFERROR([@[On Hand Qty]]-[@[Reserved Qty]],0))</f>
        <v/>
      </c>
      <c r="W193" s="47">
        <f>IF([@[Inventory Item ID]]="","",IFERROR([@[On Hand Qty]]*[@[Unit Cost]],0))</f>
        <v/>
      </c>
      <c r="X193" s="32">
        <f>IF([@[Inventory Item ID]]="","",IFERROR(IF(AND([@Active]="Yes",[@[Available Qty]]&lt;=[@[Reorder Point]],[@[Target Stock]]-[@[Available Qty]]-[@[Qty on Order]]&gt;0),CEILING([@[Target Stock]]-[@[Available Qty]]-[@[Qty on Order]],[@[Order Pack Qty]]),0),0))</f>
        <v/>
      </c>
      <c r="Y193" s="47">
        <f>IF([@[Inventory Item ID]]="","",IFERROR([@[Suggested Order Qty]]*[@[Unit Cost]],0))</f>
        <v/>
      </c>
      <c r="Z193" s="15">
        <f>IF([@[Inventory Item ID]]="","",IFERROR(IF([@Active]="No","Inactive",IF([@[On Hand Qty]]&lt;0,"Negative Stock",IF([@[Available Qty]]&lt;=0,"Out of Stock",IF([@[Available Qty]]&lt;=[@[Reorder Point]],"Below Reorder",IF([@[Available Qty]]&lt;=[@[Reorder Point]]*(1+'Settings'!$B$5),"Reorder Soon","OK"))))),"Check Inputs"))</f>
        <v/>
      </c>
      <c r="AA193" s="32">
        <f>IF([@[Inventory Item ID]]="","",IFERROR(IF(OR([@[On Hand Qty]]&lt;=0,[@[Oldest DOT Week Start]]=""),"",DATEDIF([@[Oldest DOT Week Start]],'Settings'!$B$3,"m")),""))</f>
        <v/>
      </c>
      <c r="AB193" s="15">
        <f>IF([@[Inventory Item ID]]="","",IF([@Active]="No","Inactive",IF([@[On Hand Qty]]&lt;=0,"No Stock",IF([@[Oldest DOT Week Start]]="","Missing DOT Date",IF([@[Age Months]]&gt;='Settings'!$B$6,"Age Review","Current")))))</f>
        <v/>
      </c>
      <c r="AC19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4">
      <c r="A194" s="28" t="n"/>
      <c r="B194" s="28" t="n"/>
      <c r="C194" s="28" t="n"/>
      <c r="D194" s="28" t="n"/>
      <c r="E194" s="28" t="n"/>
      <c r="F194" s="28" t="n"/>
      <c r="G194" s="28" t="n"/>
      <c r="H194" s="28" t="n"/>
      <c r="I194" s="28" t="n"/>
      <c r="J194" s="28" t="n"/>
      <c r="K194" s="49" t="n"/>
      <c r="L194" s="30" t="n"/>
      <c r="M194" s="30" t="n"/>
      <c r="N194" s="30" t="n"/>
      <c r="O194" s="30" t="n"/>
      <c r="P194" s="30" t="n"/>
      <c r="Q194" s="30" t="n"/>
      <c r="R194" s="50" t="n"/>
      <c r="S194" s="32">
        <f>IF([@[Inventory Item ID]]="","",IFERROR(SUMIFS(tblTransactions[Inventory Effect],tblTransactions[Inventory Item ID],[@[Inventory Item ID]],tblTransactions[Inventory Effect],"&gt;0",tblTransactions[Date],"&gt;"&amp;'Settings'!$B$4,tblTransactions[Date],"&lt;="&amp;'Settings'!$B$3),0))</f>
        <v/>
      </c>
      <c r="T194" s="32">
        <f>IF([@[Inventory Item ID]]="","",IFERROR(-SUMIFS(tblTransactions[Inventory Effect],tblTransactions[Inventory Item ID],[@[Inventory Item ID]],tblTransactions[Inventory Effect],"&lt;0",tblTransactions[Date],"&gt;"&amp;'Settings'!$B$4,tblTransactions[Date],"&lt;="&amp;'Settings'!$B$3),0))</f>
        <v/>
      </c>
      <c r="U194" s="32">
        <f>IF([@[Inventory Item ID]]="","",IFERROR([@[Opening Qty]]+[@[Qty In]]-[@[Qty Out]],0))</f>
        <v/>
      </c>
      <c r="V194" s="32">
        <f>IF([@[Inventory Item ID]]="","",IFERROR([@[On Hand Qty]]-[@[Reserved Qty]],0))</f>
        <v/>
      </c>
      <c r="W194" s="47">
        <f>IF([@[Inventory Item ID]]="","",IFERROR([@[On Hand Qty]]*[@[Unit Cost]],0))</f>
        <v/>
      </c>
      <c r="X194" s="32">
        <f>IF([@[Inventory Item ID]]="","",IFERROR(IF(AND([@Active]="Yes",[@[Available Qty]]&lt;=[@[Reorder Point]],[@[Target Stock]]-[@[Available Qty]]-[@[Qty on Order]]&gt;0),CEILING([@[Target Stock]]-[@[Available Qty]]-[@[Qty on Order]],[@[Order Pack Qty]]),0),0))</f>
        <v/>
      </c>
      <c r="Y194" s="47">
        <f>IF([@[Inventory Item ID]]="","",IFERROR([@[Suggested Order Qty]]*[@[Unit Cost]],0))</f>
        <v/>
      </c>
      <c r="Z194" s="15">
        <f>IF([@[Inventory Item ID]]="","",IFERROR(IF([@Active]="No","Inactive",IF([@[On Hand Qty]]&lt;0,"Negative Stock",IF([@[Available Qty]]&lt;=0,"Out of Stock",IF([@[Available Qty]]&lt;=[@[Reorder Point]],"Below Reorder",IF([@[Available Qty]]&lt;=[@[Reorder Point]]*(1+'Settings'!$B$5),"Reorder Soon","OK"))))),"Check Inputs"))</f>
        <v/>
      </c>
      <c r="AA194" s="32">
        <f>IF([@[Inventory Item ID]]="","",IFERROR(IF(OR([@[On Hand Qty]]&lt;=0,[@[Oldest DOT Week Start]]=""),"",DATEDIF([@[Oldest DOT Week Start]],'Settings'!$B$3,"m")),""))</f>
        <v/>
      </c>
      <c r="AB194" s="15">
        <f>IF([@[Inventory Item ID]]="","",IF([@Active]="No","Inactive",IF([@[On Hand Qty]]&lt;=0,"No Stock",IF([@[Oldest DOT Week Start]]="","Missing DOT Date",IF([@[Age Months]]&gt;='Settings'!$B$6,"Age Review","Current")))))</f>
        <v/>
      </c>
      <c r="AC19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5">
      <c r="A195" s="28" t="n"/>
      <c r="B195" s="28" t="n"/>
      <c r="C195" s="28" t="n"/>
      <c r="D195" s="28" t="n"/>
      <c r="E195" s="28" t="n"/>
      <c r="F195" s="28" t="n"/>
      <c r="G195" s="28" t="n"/>
      <c r="H195" s="28" t="n"/>
      <c r="I195" s="28" t="n"/>
      <c r="J195" s="28" t="n"/>
      <c r="K195" s="49" t="n"/>
      <c r="L195" s="30" t="n"/>
      <c r="M195" s="30" t="n"/>
      <c r="N195" s="30" t="n"/>
      <c r="O195" s="30" t="n"/>
      <c r="P195" s="30" t="n"/>
      <c r="Q195" s="30" t="n"/>
      <c r="R195" s="50" t="n"/>
      <c r="S195" s="32">
        <f>IF([@[Inventory Item ID]]="","",IFERROR(SUMIFS(tblTransactions[Inventory Effect],tblTransactions[Inventory Item ID],[@[Inventory Item ID]],tblTransactions[Inventory Effect],"&gt;0",tblTransactions[Date],"&gt;"&amp;'Settings'!$B$4,tblTransactions[Date],"&lt;="&amp;'Settings'!$B$3),0))</f>
        <v/>
      </c>
      <c r="T195" s="32">
        <f>IF([@[Inventory Item ID]]="","",IFERROR(-SUMIFS(tblTransactions[Inventory Effect],tblTransactions[Inventory Item ID],[@[Inventory Item ID]],tblTransactions[Inventory Effect],"&lt;0",tblTransactions[Date],"&gt;"&amp;'Settings'!$B$4,tblTransactions[Date],"&lt;="&amp;'Settings'!$B$3),0))</f>
        <v/>
      </c>
      <c r="U195" s="32">
        <f>IF([@[Inventory Item ID]]="","",IFERROR([@[Opening Qty]]+[@[Qty In]]-[@[Qty Out]],0))</f>
        <v/>
      </c>
      <c r="V195" s="32">
        <f>IF([@[Inventory Item ID]]="","",IFERROR([@[On Hand Qty]]-[@[Reserved Qty]],0))</f>
        <v/>
      </c>
      <c r="W195" s="47">
        <f>IF([@[Inventory Item ID]]="","",IFERROR([@[On Hand Qty]]*[@[Unit Cost]],0))</f>
        <v/>
      </c>
      <c r="X195" s="32">
        <f>IF([@[Inventory Item ID]]="","",IFERROR(IF(AND([@Active]="Yes",[@[Available Qty]]&lt;=[@[Reorder Point]],[@[Target Stock]]-[@[Available Qty]]-[@[Qty on Order]]&gt;0),CEILING([@[Target Stock]]-[@[Available Qty]]-[@[Qty on Order]],[@[Order Pack Qty]]),0),0))</f>
        <v/>
      </c>
      <c r="Y195" s="47">
        <f>IF([@[Inventory Item ID]]="","",IFERROR([@[Suggested Order Qty]]*[@[Unit Cost]],0))</f>
        <v/>
      </c>
      <c r="Z195" s="15">
        <f>IF([@[Inventory Item ID]]="","",IFERROR(IF([@Active]="No","Inactive",IF([@[On Hand Qty]]&lt;0,"Negative Stock",IF([@[Available Qty]]&lt;=0,"Out of Stock",IF([@[Available Qty]]&lt;=[@[Reorder Point]],"Below Reorder",IF([@[Available Qty]]&lt;=[@[Reorder Point]]*(1+'Settings'!$B$5),"Reorder Soon","OK"))))),"Check Inputs"))</f>
        <v/>
      </c>
      <c r="AA195" s="32">
        <f>IF([@[Inventory Item ID]]="","",IFERROR(IF(OR([@[On Hand Qty]]&lt;=0,[@[Oldest DOT Week Start]]=""),"",DATEDIF([@[Oldest DOT Week Start]],'Settings'!$B$3,"m")),""))</f>
        <v/>
      </c>
      <c r="AB195" s="15">
        <f>IF([@[Inventory Item ID]]="","",IF([@Active]="No","Inactive",IF([@[On Hand Qty]]&lt;=0,"No Stock",IF([@[Oldest DOT Week Start]]="","Missing DOT Date",IF([@[Age Months]]&gt;='Settings'!$B$6,"Age Review","Current")))))</f>
        <v/>
      </c>
      <c r="AC19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6">
      <c r="A196" s="28" t="n"/>
      <c r="B196" s="28" t="n"/>
      <c r="C196" s="28" t="n"/>
      <c r="D196" s="28" t="n"/>
      <c r="E196" s="28" t="n"/>
      <c r="F196" s="28" t="n"/>
      <c r="G196" s="28" t="n"/>
      <c r="H196" s="28" t="n"/>
      <c r="I196" s="28" t="n"/>
      <c r="J196" s="28" t="n"/>
      <c r="K196" s="49" t="n"/>
      <c r="L196" s="30" t="n"/>
      <c r="M196" s="30" t="n"/>
      <c r="N196" s="30" t="n"/>
      <c r="O196" s="30" t="n"/>
      <c r="P196" s="30" t="n"/>
      <c r="Q196" s="30" t="n"/>
      <c r="R196" s="50" t="n"/>
      <c r="S196" s="32">
        <f>IF([@[Inventory Item ID]]="","",IFERROR(SUMIFS(tblTransactions[Inventory Effect],tblTransactions[Inventory Item ID],[@[Inventory Item ID]],tblTransactions[Inventory Effect],"&gt;0",tblTransactions[Date],"&gt;"&amp;'Settings'!$B$4,tblTransactions[Date],"&lt;="&amp;'Settings'!$B$3),0))</f>
        <v/>
      </c>
      <c r="T196" s="32">
        <f>IF([@[Inventory Item ID]]="","",IFERROR(-SUMIFS(tblTransactions[Inventory Effect],tblTransactions[Inventory Item ID],[@[Inventory Item ID]],tblTransactions[Inventory Effect],"&lt;0",tblTransactions[Date],"&gt;"&amp;'Settings'!$B$4,tblTransactions[Date],"&lt;="&amp;'Settings'!$B$3),0))</f>
        <v/>
      </c>
      <c r="U196" s="32">
        <f>IF([@[Inventory Item ID]]="","",IFERROR([@[Opening Qty]]+[@[Qty In]]-[@[Qty Out]],0))</f>
        <v/>
      </c>
      <c r="V196" s="32">
        <f>IF([@[Inventory Item ID]]="","",IFERROR([@[On Hand Qty]]-[@[Reserved Qty]],0))</f>
        <v/>
      </c>
      <c r="W196" s="47">
        <f>IF([@[Inventory Item ID]]="","",IFERROR([@[On Hand Qty]]*[@[Unit Cost]],0))</f>
        <v/>
      </c>
      <c r="X196" s="32">
        <f>IF([@[Inventory Item ID]]="","",IFERROR(IF(AND([@Active]="Yes",[@[Available Qty]]&lt;=[@[Reorder Point]],[@[Target Stock]]-[@[Available Qty]]-[@[Qty on Order]]&gt;0),CEILING([@[Target Stock]]-[@[Available Qty]]-[@[Qty on Order]],[@[Order Pack Qty]]),0),0))</f>
        <v/>
      </c>
      <c r="Y196" s="47">
        <f>IF([@[Inventory Item ID]]="","",IFERROR([@[Suggested Order Qty]]*[@[Unit Cost]],0))</f>
        <v/>
      </c>
      <c r="Z196" s="15">
        <f>IF([@[Inventory Item ID]]="","",IFERROR(IF([@Active]="No","Inactive",IF([@[On Hand Qty]]&lt;0,"Negative Stock",IF([@[Available Qty]]&lt;=0,"Out of Stock",IF([@[Available Qty]]&lt;=[@[Reorder Point]],"Below Reorder",IF([@[Available Qty]]&lt;=[@[Reorder Point]]*(1+'Settings'!$B$5),"Reorder Soon","OK"))))),"Check Inputs"))</f>
        <v/>
      </c>
      <c r="AA196" s="32">
        <f>IF([@[Inventory Item ID]]="","",IFERROR(IF(OR([@[On Hand Qty]]&lt;=0,[@[Oldest DOT Week Start]]=""),"",DATEDIF([@[Oldest DOT Week Start]],'Settings'!$B$3,"m")),""))</f>
        <v/>
      </c>
      <c r="AB196" s="15">
        <f>IF([@[Inventory Item ID]]="","",IF([@Active]="No","Inactive",IF([@[On Hand Qty]]&lt;=0,"No Stock",IF([@[Oldest DOT Week Start]]="","Missing DOT Date",IF([@[Age Months]]&gt;='Settings'!$B$6,"Age Review","Current")))))</f>
        <v/>
      </c>
      <c r="AC19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7">
      <c r="A197" s="28" t="n"/>
      <c r="B197" s="28" t="n"/>
      <c r="C197" s="28" t="n"/>
      <c r="D197" s="28" t="n"/>
      <c r="E197" s="28" t="n"/>
      <c r="F197" s="28" t="n"/>
      <c r="G197" s="28" t="n"/>
      <c r="H197" s="28" t="n"/>
      <c r="I197" s="28" t="n"/>
      <c r="J197" s="28" t="n"/>
      <c r="K197" s="49" t="n"/>
      <c r="L197" s="30" t="n"/>
      <c r="M197" s="30" t="n"/>
      <c r="N197" s="30" t="n"/>
      <c r="O197" s="30" t="n"/>
      <c r="P197" s="30" t="n"/>
      <c r="Q197" s="30" t="n"/>
      <c r="R197" s="50" t="n"/>
      <c r="S197" s="32">
        <f>IF([@[Inventory Item ID]]="","",IFERROR(SUMIFS(tblTransactions[Inventory Effect],tblTransactions[Inventory Item ID],[@[Inventory Item ID]],tblTransactions[Inventory Effect],"&gt;0",tblTransactions[Date],"&gt;"&amp;'Settings'!$B$4,tblTransactions[Date],"&lt;="&amp;'Settings'!$B$3),0))</f>
        <v/>
      </c>
      <c r="T197" s="32">
        <f>IF([@[Inventory Item ID]]="","",IFERROR(-SUMIFS(tblTransactions[Inventory Effect],tblTransactions[Inventory Item ID],[@[Inventory Item ID]],tblTransactions[Inventory Effect],"&lt;0",tblTransactions[Date],"&gt;"&amp;'Settings'!$B$4,tblTransactions[Date],"&lt;="&amp;'Settings'!$B$3),0))</f>
        <v/>
      </c>
      <c r="U197" s="32">
        <f>IF([@[Inventory Item ID]]="","",IFERROR([@[Opening Qty]]+[@[Qty In]]-[@[Qty Out]],0))</f>
        <v/>
      </c>
      <c r="V197" s="32">
        <f>IF([@[Inventory Item ID]]="","",IFERROR([@[On Hand Qty]]-[@[Reserved Qty]],0))</f>
        <v/>
      </c>
      <c r="W197" s="47">
        <f>IF([@[Inventory Item ID]]="","",IFERROR([@[On Hand Qty]]*[@[Unit Cost]],0))</f>
        <v/>
      </c>
      <c r="X197" s="32">
        <f>IF([@[Inventory Item ID]]="","",IFERROR(IF(AND([@Active]="Yes",[@[Available Qty]]&lt;=[@[Reorder Point]],[@[Target Stock]]-[@[Available Qty]]-[@[Qty on Order]]&gt;0),CEILING([@[Target Stock]]-[@[Available Qty]]-[@[Qty on Order]],[@[Order Pack Qty]]),0),0))</f>
        <v/>
      </c>
      <c r="Y197" s="47">
        <f>IF([@[Inventory Item ID]]="","",IFERROR([@[Suggested Order Qty]]*[@[Unit Cost]],0))</f>
        <v/>
      </c>
      <c r="Z197" s="15">
        <f>IF([@[Inventory Item ID]]="","",IFERROR(IF([@Active]="No","Inactive",IF([@[On Hand Qty]]&lt;0,"Negative Stock",IF([@[Available Qty]]&lt;=0,"Out of Stock",IF([@[Available Qty]]&lt;=[@[Reorder Point]],"Below Reorder",IF([@[Available Qty]]&lt;=[@[Reorder Point]]*(1+'Settings'!$B$5),"Reorder Soon","OK"))))),"Check Inputs"))</f>
        <v/>
      </c>
      <c r="AA197" s="32">
        <f>IF([@[Inventory Item ID]]="","",IFERROR(IF(OR([@[On Hand Qty]]&lt;=0,[@[Oldest DOT Week Start]]=""),"",DATEDIF([@[Oldest DOT Week Start]],'Settings'!$B$3,"m")),""))</f>
        <v/>
      </c>
      <c r="AB197" s="15">
        <f>IF([@[Inventory Item ID]]="","",IF([@Active]="No","Inactive",IF([@[On Hand Qty]]&lt;=0,"No Stock",IF([@[Oldest DOT Week Start]]="","Missing DOT Date",IF([@[Age Months]]&gt;='Settings'!$B$6,"Age Review","Current")))))</f>
        <v/>
      </c>
      <c r="AC19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8">
      <c r="A198" s="28" t="n"/>
      <c r="B198" s="28" t="n"/>
      <c r="C198" s="28" t="n"/>
      <c r="D198" s="28" t="n"/>
      <c r="E198" s="28" t="n"/>
      <c r="F198" s="28" t="n"/>
      <c r="G198" s="28" t="n"/>
      <c r="H198" s="28" t="n"/>
      <c r="I198" s="28" t="n"/>
      <c r="J198" s="28" t="n"/>
      <c r="K198" s="49" t="n"/>
      <c r="L198" s="30" t="n"/>
      <c r="M198" s="30" t="n"/>
      <c r="N198" s="30" t="n"/>
      <c r="O198" s="30" t="n"/>
      <c r="P198" s="30" t="n"/>
      <c r="Q198" s="30" t="n"/>
      <c r="R198" s="50" t="n"/>
      <c r="S198" s="32">
        <f>IF([@[Inventory Item ID]]="","",IFERROR(SUMIFS(tblTransactions[Inventory Effect],tblTransactions[Inventory Item ID],[@[Inventory Item ID]],tblTransactions[Inventory Effect],"&gt;0",tblTransactions[Date],"&gt;"&amp;'Settings'!$B$4,tblTransactions[Date],"&lt;="&amp;'Settings'!$B$3),0))</f>
        <v/>
      </c>
      <c r="T198" s="32">
        <f>IF([@[Inventory Item ID]]="","",IFERROR(-SUMIFS(tblTransactions[Inventory Effect],tblTransactions[Inventory Item ID],[@[Inventory Item ID]],tblTransactions[Inventory Effect],"&lt;0",tblTransactions[Date],"&gt;"&amp;'Settings'!$B$4,tblTransactions[Date],"&lt;="&amp;'Settings'!$B$3),0))</f>
        <v/>
      </c>
      <c r="U198" s="32">
        <f>IF([@[Inventory Item ID]]="","",IFERROR([@[Opening Qty]]+[@[Qty In]]-[@[Qty Out]],0))</f>
        <v/>
      </c>
      <c r="V198" s="32">
        <f>IF([@[Inventory Item ID]]="","",IFERROR([@[On Hand Qty]]-[@[Reserved Qty]],0))</f>
        <v/>
      </c>
      <c r="W198" s="47">
        <f>IF([@[Inventory Item ID]]="","",IFERROR([@[On Hand Qty]]*[@[Unit Cost]],0))</f>
        <v/>
      </c>
      <c r="X198" s="32">
        <f>IF([@[Inventory Item ID]]="","",IFERROR(IF(AND([@Active]="Yes",[@[Available Qty]]&lt;=[@[Reorder Point]],[@[Target Stock]]-[@[Available Qty]]-[@[Qty on Order]]&gt;0),CEILING([@[Target Stock]]-[@[Available Qty]]-[@[Qty on Order]],[@[Order Pack Qty]]),0),0))</f>
        <v/>
      </c>
      <c r="Y198" s="47">
        <f>IF([@[Inventory Item ID]]="","",IFERROR([@[Suggested Order Qty]]*[@[Unit Cost]],0))</f>
        <v/>
      </c>
      <c r="Z198" s="15">
        <f>IF([@[Inventory Item ID]]="","",IFERROR(IF([@Active]="No","Inactive",IF([@[On Hand Qty]]&lt;0,"Negative Stock",IF([@[Available Qty]]&lt;=0,"Out of Stock",IF([@[Available Qty]]&lt;=[@[Reorder Point]],"Below Reorder",IF([@[Available Qty]]&lt;=[@[Reorder Point]]*(1+'Settings'!$B$5),"Reorder Soon","OK"))))),"Check Inputs"))</f>
        <v/>
      </c>
      <c r="AA198" s="32">
        <f>IF([@[Inventory Item ID]]="","",IFERROR(IF(OR([@[On Hand Qty]]&lt;=0,[@[Oldest DOT Week Start]]=""),"",DATEDIF([@[Oldest DOT Week Start]],'Settings'!$B$3,"m")),""))</f>
        <v/>
      </c>
      <c r="AB198" s="15">
        <f>IF([@[Inventory Item ID]]="","",IF([@Active]="No","Inactive",IF([@[On Hand Qty]]&lt;=0,"No Stock",IF([@[Oldest DOT Week Start]]="","Missing DOT Date",IF([@[Age Months]]&gt;='Settings'!$B$6,"Age Review","Current")))))</f>
        <v/>
      </c>
      <c r="AC19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199">
      <c r="A199" s="28" t="n"/>
      <c r="B199" s="28" t="n"/>
      <c r="C199" s="28" t="n"/>
      <c r="D199" s="28" t="n"/>
      <c r="E199" s="28" t="n"/>
      <c r="F199" s="28" t="n"/>
      <c r="G199" s="28" t="n"/>
      <c r="H199" s="28" t="n"/>
      <c r="I199" s="28" t="n"/>
      <c r="J199" s="28" t="n"/>
      <c r="K199" s="49" t="n"/>
      <c r="L199" s="30" t="n"/>
      <c r="M199" s="30" t="n"/>
      <c r="N199" s="30" t="n"/>
      <c r="O199" s="30" t="n"/>
      <c r="P199" s="30" t="n"/>
      <c r="Q199" s="30" t="n"/>
      <c r="R199" s="50" t="n"/>
      <c r="S199" s="32">
        <f>IF([@[Inventory Item ID]]="","",IFERROR(SUMIFS(tblTransactions[Inventory Effect],tblTransactions[Inventory Item ID],[@[Inventory Item ID]],tblTransactions[Inventory Effect],"&gt;0",tblTransactions[Date],"&gt;"&amp;'Settings'!$B$4,tblTransactions[Date],"&lt;="&amp;'Settings'!$B$3),0))</f>
        <v/>
      </c>
      <c r="T199" s="32">
        <f>IF([@[Inventory Item ID]]="","",IFERROR(-SUMIFS(tblTransactions[Inventory Effect],tblTransactions[Inventory Item ID],[@[Inventory Item ID]],tblTransactions[Inventory Effect],"&lt;0",tblTransactions[Date],"&gt;"&amp;'Settings'!$B$4,tblTransactions[Date],"&lt;="&amp;'Settings'!$B$3),0))</f>
        <v/>
      </c>
      <c r="U199" s="32">
        <f>IF([@[Inventory Item ID]]="","",IFERROR([@[Opening Qty]]+[@[Qty In]]-[@[Qty Out]],0))</f>
        <v/>
      </c>
      <c r="V199" s="32">
        <f>IF([@[Inventory Item ID]]="","",IFERROR([@[On Hand Qty]]-[@[Reserved Qty]],0))</f>
        <v/>
      </c>
      <c r="W199" s="47">
        <f>IF([@[Inventory Item ID]]="","",IFERROR([@[On Hand Qty]]*[@[Unit Cost]],0))</f>
        <v/>
      </c>
      <c r="X199" s="32">
        <f>IF([@[Inventory Item ID]]="","",IFERROR(IF(AND([@Active]="Yes",[@[Available Qty]]&lt;=[@[Reorder Point]],[@[Target Stock]]-[@[Available Qty]]-[@[Qty on Order]]&gt;0),CEILING([@[Target Stock]]-[@[Available Qty]]-[@[Qty on Order]],[@[Order Pack Qty]]),0),0))</f>
        <v/>
      </c>
      <c r="Y199" s="47">
        <f>IF([@[Inventory Item ID]]="","",IFERROR([@[Suggested Order Qty]]*[@[Unit Cost]],0))</f>
        <v/>
      </c>
      <c r="Z199" s="15">
        <f>IF([@[Inventory Item ID]]="","",IFERROR(IF([@Active]="No","Inactive",IF([@[On Hand Qty]]&lt;0,"Negative Stock",IF([@[Available Qty]]&lt;=0,"Out of Stock",IF([@[Available Qty]]&lt;=[@[Reorder Point]],"Below Reorder",IF([@[Available Qty]]&lt;=[@[Reorder Point]]*(1+'Settings'!$B$5),"Reorder Soon","OK"))))),"Check Inputs"))</f>
        <v/>
      </c>
      <c r="AA199" s="32">
        <f>IF([@[Inventory Item ID]]="","",IFERROR(IF(OR([@[On Hand Qty]]&lt;=0,[@[Oldest DOT Week Start]]=""),"",DATEDIF([@[Oldest DOT Week Start]],'Settings'!$B$3,"m")),""))</f>
        <v/>
      </c>
      <c r="AB199" s="15">
        <f>IF([@[Inventory Item ID]]="","",IF([@Active]="No","Inactive",IF([@[On Hand Qty]]&lt;=0,"No Stock",IF([@[Oldest DOT Week Start]]="","Missing DOT Date",IF([@[Age Months]]&gt;='Settings'!$B$6,"Age Review","Current")))))</f>
        <v/>
      </c>
      <c r="AC19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0">
      <c r="A200" s="28" t="n"/>
      <c r="B200" s="28" t="n"/>
      <c r="C200" s="28" t="n"/>
      <c r="D200" s="28" t="n"/>
      <c r="E200" s="28" t="n"/>
      <c r="F200" s="28" t="n"/>
      <c r="G200" s="28" t="n"/>
      <c r="H200" s="28" t="n"/>
      <c r="I200" s="28" t="n"/>
      <c r="J200" s="28" t="n"/>
      <c r="K200" s="49" t="n"/>
      <c r="L200" s="30" t="n"/>
      <c r="M200" s="30" t="n"/>
      <c r="N200" s="30" t="n"/>
      <c r="O200" s="30" t="n"/>
      <c r="P200" s="30" t="n"/>
      <c r="Q200" s="30" t="n"/>
      <c r="R200" s="50" t="n"/>
      <c r="S200" s="32">
        <f>IF([@[Inventory Item ID]]="","",IFERROR(SUMIFS(tblTransactions[Inventory Effect],tblTransactions[Inventory Item ID],[@[Inventory Item ID]],tblTransactions[Inventory Effect],"&gt;0",tblTransactions[Date],"&gt;"&amp;'Settings'!$B$4,tblTransactions[Date],"&lt;="&amp;'Settings'!$B$3),0))</f>
        <v/>
      </c>
      <c r="T200" s="32">
        <f>IF([@[Inventory Item ID]]="","",IFERROR(-SUMIFS(tblTransactions[Inventory Effect],tblTransactions[Inventory Item ID],[@[Inventory Item ID]],tblTransactions[Inventory Effect],"&lt;0",tblTransactions[Date],"&gt;"&amp;'Settings'!$B$4,tblTransactions[Date],"&lt;="&amp;'Settings'!$B$3),0))</f>
        <v/>
      </c>
      <c r="U200" s="32">
        <f>IF([@[Inventory Item ID]]="","",IFERROR([@[Opening Qty]]+[@[Qty In]]-[@[Qty Out]],0))</f>
        <v/>
      </c>
      <c r="V200" s="32">
        <f>IF([@[Inventory Item ID]]="","",IFERROR([@[On Hand Qty]]-[@[Reserved Qty]],0))</f>
        <v/>
      </c>
      <c r="W200" s="47">
        <f>IF([@[Inventory Item ID]]="","",IFERROR([@[On Hand Qty]]*[@[Unit Cost]],0))</f>
        <v/>
      </c>
      <c r="X200" s="32">
        <f>IF([@[Inventory Item ID]]="","",IFERROR(IF(AND([@Active]="Yes",[@[Available Qty]]&lt;=[@[Reorder Point]],[@[Target Stock]]-[@[Available Qty]]-[@[Qty on Order]]&gt;0),CEILING([@[Target Stock]]-[@[Available Qty]]-[@[Qty on Order]],[@[Order Pack Qty]]),0),0))</f>
        <v/>
      </c>
      <c r="Y200" s="47">
        <f>IF([@[Inventory Item ID]]="","",IFERROR([@[Suggested Order Qty]]*[@[Unit Cost]],0))</f>
        <v/>
      </c>
      <c r="Z200" s="15">
        <f>IF([@[Inventory Item ID]]="","",IFERROR(IF([@Active]="No","Inactive",IF([@[On Hand Qty]]&lt;0,"Negative Stock",IF([@[Available Qty]]&lt;=0,"Out of Stock",IF([@[Available Qty]]&lt;=[@[Reorder Point]],"Below Reorder",IF([@[Available Qty]]&lt;=[@[Reorder Point]]*(1+'Settings'!$B$5),"Reorder Soon","OK"))))),"Check Inputs"))</f>
        <v/>
      </c>
      <c r="AA200" s="32">
        <f>IF([@[Inventory Item ID]]="","",IFERROR(IF(OR([@[On Hand Qty]]&lt;=0,[@[Oldest DOT Week Start]]=""),"",DATEDIF([@[Oldest DOT Week Start]],'Settings'!$B$3,"m")),""))</f>
        <v/>
      </c>
      <c r="AB200" s="15">
        <f>IF([@[Inventory Item ID]]="","",IF([@Active]="No","Inactive",IF([@[On Hand Qty]]&lt;=0,"No Stock",IF([@[Oldest DOT Week Start]]="","Missing DOT Date",IF([@[Age Months]]&gt;='Settings'!$B$6,"Age Review","Current")))))</f>
        <v/>
      </c>
      <c r="AC20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1">
      <c r="A201" s="28" t="n"/>
      <c r="B201" s="28" t="n"/>
      <c r="C201" s="28" t="n"/>
      <c r="D201" s="28" t="n"/>
      <c r="E201" s="28" t="n"/>
      <c r="F201" s="28" t="n"/>
      <c r="G201" s="28" t="n"/>
      <c r="H201" s="28" t="n"/>
      <c r="I201" s="28" t="n"/>
      <c r="J201" s="28" t="n"/>
      <c r="K201" s="49" t="n"/>
      <c r="L201" s="30" t="n"/>
      <c r="M201" s="30" t="n"/>
      <c r="N201" s="30" t="n"/>
      <c r="O201" s="30" t="n"/>
      <c r="P201" s="30" t="n"/>
      <c r="Q201" s="30" t="n"/>
      <c r="R201" s="50" t="n"/>
      <c r="S201" s="32">
        <f>IF([@[Inventory Item ID]]="","",IFERROR(SUMIFS(tblTransactions[Inventory Effect],tblTransactions[Inventory Item ID],[@[Inventory Item ID]],tblTransactions[Inventory Effect],"&gt;0",tblTransactions[Date],"&gt;"&amp;'Settings'!$B$4,tblTransactions[Date],"&lt;="&amp;'Settings'!$B$3),0))</f>
        <v/>
      </c>
      <c r="T201" s="32">
        <f>IF([@[Inventory Item ID]]="","",IFERROR(-SUMIFS(tblTransactions[Inventory Effect],tblTransactions[Inventory Item ID],[@[Inventory Item ID]],tblTransactions[Inventory Effect],"&lt;0",tblTransactions[Date],"&gt;"&amp;'Settings'!$B$4,tblTransactions[Date],"&lt;="&amp;'Settings'!$B$3),0))</f>
        <v/>
      </c>
      <c r="U201" s="32">
        <f>IF([@[Inventory Item ID]]="","",IFERROR([@[Opening Qty]]+[@[Qty In]]-[@[Qty Out]],0))</f>
        <v/>
      </c>
      <c r="V201" s="32">
        <f>IF([@[Inventory Item ID]]="","",IFERROR([@[On Hand Qty]]-[@[Reserved Qty]],0))</f>
        <v/>
      </c>
      <c r="W201" s="47">
        <f>IF([@[Inventory Item ID]]="","",IFERROR([@[On Hand Qty]]*[@[Unit Cost]],0))</f>
        <v/>
      </c>
      <c r="X201" s="32">
        <f>IF([@[Inventory Item ID]]="","",IFERROR(IF(AND([@Active]="Yes",[@[Available Qty]]&lt;=[@[Reorder Point]],[@[Target Stock]]-[@[Available Qty]]-[@[Qty on Order]]&gt;0),CEILING([@[Target Stock]]-[@[Available Qty]]-[@[Qty on Order]],[@[Order Pack Qty]]),0),0))</f>
        <v/>
      </c>
      <c r="Y201" s="47">
        <f>IF([@[Inventory Item ID]]="","",IFERROR([@[Suggested Order Qty]]*[@[Unit Cost]],0))</f>
        <v/>
      </c>
      <c r="Z201" s="15">
        <f>IF([@[Inventory Item ID]]="","",IFERROR(IF([@Active]="No","Inactive",IF([@[On Hand Qty]]&lt;0,"Negative Stock",IF([@[Available Qty]]&lt;=0,"Out of Stock",IF([@[Available Qty]]&lt;=[@[Reorder Point]],"Below Reorder",IF([@[Available Qty]]&lt;=[@[Reorder Point]]*(1+'Settings'!$B$5),"Reorder Soon","OK"))))),"Check Inputs"))</f>
        <v/>
      </c>
      <c r="AA201" s="32">
        <f>IF([@[Inventory Item ID]]="","",IFERROR(IF(OR([@[On Hand Qty]]&lt;=0,[@[Oldest DOT Week Start]]=""),"",DATEDIF([@[Oldest DOT Week Start]],'Settings'!$B$3,"m")),""))</f>
        <v/>
      </c>
      <c r="AB201" s="15">
        <f>IF([@[Inventory Item ID]]="","",IF([@Active]="No","Inactive",IF([@[On Hand Qty]]&lt;=0,"No Stock",IF([@[Oldest DOT Week Start]]="","Missing DOT Date",IF([@[Age Months]]&gt;='Settings'!$B$6,"Age Review","Current")))))</f>
        <v/>
      </c>
      <c r="AC20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2">
      <c r="A202" s="28" t="n"/>
      <c r="B202" s="28" t="n"/>
      <c r="C202" s="28" t="n"/>
      <c r="D202" s="28" t="n"/>
      <c r="E202" s="28" t="n"/>
      <c r="F202" s="28" t="n"/>
      <c r="G202" s="28" t="n"/>
      <c r="H202" s="28" t="n"/>
      <c r="I202" s="28" t="n"/>
      <c r="J202" s="28" t="n"/>
      <c r="K202" s="49" t="n"/>
      <c r="L202" s="30" t="n"/>
      <c r="M202" s="30" t="n"/>
      <c r="N202" s="30" t="n"/>
      <c r="O202" s="30" t="n"/>
      <c r="P202" s="30" t="n"/>
      <c r="Q202" s="30" t="n"/>
      <c r="R202" s="50" t="n"/>
      <c r="S202" s="32">
        <f>IF([@[Inventory Item ID]]="","",IFERROR(SUMIFS(tblTransactions[Inventory Effect],tblTransactions[Inventory Item ID],[@[Inventory Item ID]],tblTransactions[Inventory Effect],"&gt;0",tblTransactions[Date],"&gt;"&amp;'Settings'!$B$4,tblTransactions[Date],"&lt;="&amp;'Settings'!$B$3),0))</f>
        <v/>
      </c>
      <c r="T202" s="32">
        <f>IF([@[Inventory Item ID]]="","",IFERROR(-SUMIFS(tblTransactions[Inventory Effect],tblTransactions[Inventory Item ID],[@[Inventory Item ID]],tblTransactions[Inventory Effect],"&lt;0",tblTransactions[Date],"&gt;"&amp;'Settings'!$B$4,tblTransactions[Date],"&lt;="&amp;'Settings'!$B$3),0))</f>
        <v/>
      </c>
      <c r="U202" s="32">
        <f>IF([@[Inventory Item ID]]="","",IFERROR([@[Opening Qty]]+[@[Qty In]]-[@[Qty Out]],0))</f>
        <v/>
      </c>
      <c r="V202" s="32">
        <f>IF([@[Inventory Item ID]]="","",IFERROR([@[On Hand Qty]]-[@[Reserved Qty]],0))</f>
        <v/>
      </c>
      <c r="W202" s="47">
        <f>IF([@[Inventory Item ID]]="","",IFERROR([@[On Hand Qty]]*[@[Unit Cost]],0))</f>
        <v/>
      </c>
      <c r="X202" s="32">
        <f>IF([@[Inventory Item ID]]="","",IFERROR(IF(AND([@Active]="Yes",[@[Available Qty]]&lt;=[@[Reorder Point]],[@[Target Stock]]-[@[Available Qty]]-[@[Qty on Order]]&gt;0),CEILING([@[Target Stock]]-[@[Available Qty]]-[@[Qty on Order]],[@[Order Pack Qty]]),0),0))</f>
        <v/>
      </c>
      <c r="Y202" s="47">
        <f>IF([@[Inventory Item ID]]="","",IFERROR([@[Suggested Order Qty]]*[@[Unit Cost]],0))</f>
        <v/>
      </c>
      <c r="Z202" s="15">
        <f>IF([@[Inventory Item ID]]="","",IFERROR(IF([@Active]="No","Inactive",IF([@[On Hand Qty]]&lt;0,"Negative Stock",IF([@[Available Qty]]&lt;=0,"Out of Stock",IF([@[Available Qty]]&lt;=[@[Reorder Point]],"Below Reorder",IF([@[Available Qty]]&lt;=[@[Reorder Point]]*(1+'Settings'!$B$5),"Reorder Soon","OK"))))),"Check Inputs"))</f>
        <v/>
      </c>
      <c r="AA202" s="32">
        <f>IF([@[Inventory Item ID]]="","",IFERROR(IF(OR([@[On Hand Qty]]&lt;=0,[@[Oldest DOT Week Start]]=""),"",DATEDIF([@[Oldest DOT Week Start]],'Settings'!$B$3,"m")),""))</f>
        <v/>
      </c>
      <c r="AB202" s="15">
        <f>IF([@[Inventory Item ID]]="","",IF([@Active]="No","Inactive",IF([@[On Hand Qty]]&lt;=0,"No Stock",IF([@[Oldest DOT Week Start]]="","Missing DOT Date",IF([@[Age Months]]&gt;='Settings'!$B$6,"Age Review","Current")))))</f>
        <v/>
      </c>
      <c r="AC20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3">
      <c r="A203" s="28" t="n"/>
      <c r="B203" s="28" t="n"/>
      <c r="C203" s="28" t="n"/>
      <c r="D203" s="28" t="n"/>
      <c r="E203" s="28" t="n"/>
      <c r="F203" s="28" t="n"/>
      <c r="G203" s="28" t="n"/>
      <c r="H203" s="28" t="n"/>
      <c r="I203" s="28" t="n"/>
      <c r="J203" s="28" t="n"/>
      <c r="K203" s="49" t="n"/>
      <c r="L203" s="30" t="n"/>
      <c r="M203" s="30" t="n"/>
      <c r="N203" s="30" t="n"/>
      <c r="O203" s="30" t="n"/>
      <c r="P203" s="30" t="n"/>
      <c r="Q203" s="30" t="n"/>
      <c r="R203" s="50" t="n"/>
      <c r="S203" s="32">
        <f>IF([@[Inventory Item ID]]="","",IFERROR(SUMIFS(tblTransactions[Inventory Effect],tblTransactions[Inventory Item ID],[@[Inventory Item ID]],tblTransactions[Inventory Effect],"&gt;0",tblTransactions[Date],"&gt;"&amp;'Settings'!$B$4,tblTransactions[Date],"&lt;="&amp;'Settings'!$B$3),0))</f>
        <v/>
      </c>
      <c r="T203" s="32">
        <f>IF([@[Inventory Item ID]]="","",IFERROR(-SUMIFS(tblTransactions[Inventory Effect],tblTransactions[Inventory Item ID],[@[Inventory Item ID]],tblTransactions[Inventory Effect],"&lt;0",tblTransactions[Date],"&gt;"&amp;'Settings'!$B$4,tblTransactions[Date],"&lt;="&amp;'Settings'!$B$3),0))</f>
        <v/>
      </c>
      <c r="U203" s="32">
        <f>IF([@[Inventory Item ID]]="","",IFERROR([@[Opening Qty]]+[@[Qty In]]-[@[Qty Out]],0))</f>
        <v/>
      </c>
      <c r="V203" s="32">
        <f>IF([@[Inventory Item ID]]="","",IFERROR([@[On Hand Qty]]-[@[Reserved Qty]],0))</f>
        <v/>
      </c>
      <c r="W203" s="47">
        <f>IF([@[Inventory Item ID]]="","",IFERROR([@[On Hand Qty]]*[@[Unit Cost]],0))</f>
        <v/>
      </c>
      <c r="X203" s="32">
        <f>IF([@[Inventory Item ID]]="","",IFERROR(IF(AND([@Active]="Yes",[@[Available Qty]]&lt;=[@[Reorder Point]],[@[Target Stock]]-[@[Available Qty]]-[@[Qty on Order]]&gt;0),CEILING([@[Target Stock]]-[@[Available Qty]]-[@[Qty on Order]],[@[Order Pack Qty]]),0),0))</f>
        <v/>
      </c>
      <c r="Y203" s="47">
        <f>IF([@[Inventory Item ID]]="","",IFERROR([@[Suggested Order Qty]]*[@[Unit Cost]],0))</f>
        <v/>
      </c>
      <c r="Z203" s="15">
        <f>IF([@[Inventory Item ID]]="","",IFERROR(IF([@Active]="No","Inactive",IF([@[On Hand Qty]]&lt;0,"Negative Stock",IF([@[Available Qty]]&lt;=0,"Out of Stock",IF([@[Available Qty]]&lt;=[@[Reorder Point]],"Below Reorder",IF([@[Available Qty]]&lt;=[@[Reorder Point]]*(1+'Settings'!$B$5),"Reorder Soon","OK"))))),"Check Inputs"))</f>
        <v/>
      </c>
      <c r="AA203" s="32">
        <f>IF([@[Inventory Item ID]]="","",IFERROR(IF(OR([@[On Hand Qty]]&lt;=0,[@[Oldest DOT Week Start]]=""),"",DATEDIF([@[Oldest DOT Week Start]],'Settings'!$B$3,"m")),""))</f>
        <v/>
      </c>
      <c r="AB203" s="15">
        <f>IF([@[Inventory Item ID]]="","",IF([@Active]="No","Inactive",IF([@[On Hand Qty]]&lt;=0,"No Stock",IF([@[Oldest DOT Week Start]]="","Missing DOT Date",IF([@[Age Months]]&gt;='Settings'!$B$6,"Age Review","Current")))))</f>
        <v/>
      </c>
      <c r="AC20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4">
      <c r="A204" s="28" t="n"/>
      <c r="B204" s="28" t="n"/>
      <c r="C204" s="28" t="n"/>
      <c r="D204" s="28" t="n"/>
      <c r="E204" s="28" t="n"/>
      <c r="F204" s="28" t="n"/>
      <c r="G204" s="28" t="n"/>
      <c r="H204" s="28" t="n"/>
      <c r="I204" s="28" t="n"/>
      <c r="J204" s="28" t="n"/>
      <c r="K204" s="49" t="n"/>
      <c r="L204" s="30" t="n"/>
      <c r="M204" s="30" t="n"/>
      <c r="N204" s="30" t="n"/>
      <c r="O204" s="30" t="n"/>
      <c r="P204" s="30" t="n"/>
      <c r="Q204" s="30" t="n"/>
      <c r="R204" s="50" t="n"/>
      <c r="S204" s="32">
        <f>IF([@[Inventory Item ID]]="","",IFERROR(SUMIFS(tblTransactions[Inventory Effect],tblTransactions[Inventory Item ID],[@[Inventory Item ID]],tblTransactions[Inventory Effect],"&gt;0",tblTransactions[Date],"&gt;"&amp;'Settings'!$B$4,tblTransactions[Date],"&lt;="&amp;'Settings'!$B$3),0))</f>
        <v/>
      </c>
      <c r="T204" s="32">
        <f>IF([@[Inventory Item ID]]="","",IFERROR(-SUMIFS(tblTransactions[Inventory Effect],tblTransactions[Inventory Item ID],[@[Inventory Item ID]],tblTransactions[Inventory Effect],"&lt;0",tblTransactions[Date],"&gt;"&amp;'Settings'!$B$4,tblTransactions[Date],"&lt;="&amp;'Settings'!$B$3),0))</f>
        <v/>
      </c>
      <c r="U204" s="32">
        <f>IF([@[Inventory Item ID]]="","",IFERROR([@[Opening Qty]]+[@[Qty In]]-[@[Qty Out]],0))</f>
        <v/>
      </c>
      <c r="V204" s="32">
        <f>IF([@[Inventory Item ID]]="","",IFERROR([@[On Hand Qty]]-[@[Reserved Qty]],0))</f>
        <v/>
      </c>
      <c r="W204" s="47">
        <f>IF([@[Inventory Item ID]]="","",IFERROR([@[On Hand Qty]]*[@[Unit Cost]],0))</f>
        <v/>
      </c>
      <c r="X204" s="32">
        <f>IF([@[Inventory Item ID]]="","",IFERROR(IF(AND([@Active]="Yes",[@[Available Qty]]&lt;=[@[Reorder Point]],[@[Target Stock]]-[@[Available Qty]]-[@[Qty on Order]]&gt;0),CEILING([@[Target Stock]]-[@[Available Qty]]-[@[Qty on Order]],[@[Order Pack Qty]]),0),0))</f>
        <v/>
      </c>
      <c r="Y204" s="47">
        <f>IF([@[Inventory Item ID]]="","",IFERROR([@[Suggested Order Qty]]*[@[Unit Cost]],0))</f>
        <v/>
      </c>
      <c r="Z204" s="15">
        <f>IF([@[Inventory Item ID]]="","",IFERROR(IF([@Active]="No","Inactive",IF([@[On Hand Qty]]&lt;0,"Negative Stock",IF([@[Available Qty]]&lt;=0,"Out of Stock",IF([@[Available Qty]]&lt;=[@[Reorder Point]],"Below Reorder",IF([@[Available Qty]]&lt;=[@[Reorder Point]]*(1+'Settings'!$B$5),"Reorder Soon","OK"))))),"Check Inputs"))</f>
        <v/>
      </c>
      <c r="AA204" s="32">
        <f>IF([@[Inventory Item ID]]="","",IFERROR(IF(OR([@[On Hand Qty]]&lt;=0,[@[Oldest DOT Week Start]]=""),"",DATEDIF([@[Oldest DOT Week Start]],'Settings'!$B$3,"m")),""))</f>
        <v/>
      </c>
      <c r="AB204" s="15">
        <f>IF([@[Inventory Item ID]]="","",IF([@Active]="No","Inactive",IF([@[On Hand Qty]]&lt;=0,"No Stock",IF([@[Oldest DOT Week Start]]="","Missing DOT Date",IF([@[Age Months]]&gt;='Settings'!$B$6,"Age Review","Current")))))</f>
        <v/>
      </c>
      <c r="AC20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5">
      <c r="A205" s="28" t="n"/>
      <c r="B205" s="28" t="n"/>
      <c r="C205" s="28" t="n"/>
      <c r="D205" s="28" t="n"/>
      <c r="E205" s="28" t="n"/>
      <c r="F205" s="28" t="n"/>
      <c r="G205" s="28" t="n"/>
      <c r="H205" s="28" t="n"/>
      <c r="I205" s="28" t="n"/>
      <c r="J205" s="28" t="n"/>
      <c r="K205" s="49" t="n"/>
      <c r="L205" s="30" t="n"/>
      <c r="M205" s="30" t="n"/>
      <c r="N205" s="30" t="n"/>
      <c r="O205" s="30" t="n"/>
      <c r="P205" s="30" t="n"/>
      <c r="Q205" s="30" t="n"/>
      <c r="R205" s="50" t="n"/>
      <c r="S205" s="32">
        <f>IF([@[Inventory Item ID]]="","",IFERROR(SUMIFS(tblTransactions[Inventory Effect],tblTransactions[Inventory Item ID],[@[Inventory Item ID]],tblTransactions[Inventory Effect],"&gt;0",tblTransactions[Date],"&gt;"&amp;'Settings'!$B$4,tblTransactions[Date],"&lt;="&amp;'Settings'!$B$3),0))</f>
        <v/>
      </c>
      <c r="T205" s="32">
        <f>IF([@[Inventory Item ID]]="","",IFERROR(-SUMIFS(tblTransactions[Inventory Effect],tblTransactions[Inventory Item ID],[@[Inventory Item ID]],tblTransactions[Inventory Effect],"&lt;0",tblTransactions[Date],"&gt;"&amp;'Settings'!$B$4,tblTransactions[Date],"&lt;="&amp;'Settings'!$B$3),0))</f>
        <v/>
      </c>
      <c r="U205" s="32">
        <f>IF([@[Inventory Item ID]]="","",IFERROR([@[Opening Qty]]+[@[Qty In]]-[@[Qty Out]],0))</f>
        <v/>
      </c>
      <c r="V205" s="32">
        <f>IF([@[Inventory Item ID]]="","",IFERROR([@[On Hand Qty]]-[@[Reserved Qty]],0))</f>
        <v/>
      </c>
      <c r="W205" s="47">
        <f>IF([@[Inventory Item ID]]="","",IFERROR([@[On Hand Qty]]*[@[Unit Cost]],0))</f>
        <v/>
      </c>
      <c r="X205" s="32">
        <f>IF([@[Inventory Item ID]]="","",IFERROR(IF(AND([@Active]="Yes",[@[Available Qty]]&lt;=[@[Reorder Point]],[@[Target Stock]]-[@[Available Qty]]-[@[Qty on Order]]&gt;0),CEILING([@[Target Stock]]-[@[Available Qty]]-[@[Qty on Order]],[@[Order Pack Qty]]),0),0))</f>
        <v/>
      </c>
      <c r="Y205" s="47">
        <f>IF([@[Inventory Item ID]]="","",IFERROR([@[Suggested Order Qty]]*[@[Unit Cost]],0))</f>
        <v/>
      </c>
      <c r="Z205" s="15">
        <f>IF([@[Inventory Item ID]]="","",IFERROR(IF([@Active]="No","Inactive",IF([@[On Hand Qty]]&lt;0,"Negative Stock",IF([@[Available Qty]]&lt;=0,"Out of Stock",IF([@[Available Qty]]&lt;=[@[Reorder Point]],"Below Reorder",IF([@[Available Qty]]&lt;=[@[Reorder Point]]*(1+'Settings'!$B$5),"Reorder Soon","OK"))))),"Check Inputs"))</f>
        <v/>
      </c>
      <c r="AA205" s="32">
        <f>IF([@[Inventory Item ID]]="","",IFERROR(IF(OR([@[On Hand Qty]]&lt;=0,[@[Oldest DOT Week Start]]=""),"",DATEDIF([@[Oldest DOT Week Start]],'Settings'!$B$3,"m")),""))</f>
        <v/>
      </c>
      <c r="AB205" s="15">
        <f>IF([@[Inventory Item ID]]="","",IF([@Active]="No","Inactive",IF([@[On Hand Qty]]&lt;=0,"No Stock",IF([@[Oldest DOT Week Start]]="","Missing DOT Date",IF([@[Age Months]]&gt;='Settings'!$B$6,"Age Review","Current")))))</f>
        <v/>
      </c>
      <c r="AC20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6">
      <c r="A206" s="28" t="n"/>
      <c r="B206" s="28" t="n"/>
      <c r="C206" s="28" t="n"/>
      <c r="D206" s="28" t="n"/>
      <c r="E206" s="28" t="n"/>
      <c r="F206" s="28" t="n"/>
      <c r="G206" s="28" t="n"/>
      <c r="H206" s="28" t="n"/>
      <c r="I206" s="28" t="n"/>
      <c r="J206" s="28" t="n"/>
      <c r="K206" s="49" t="n"/>
      <c r="L206" s="30" t="n"/>
      <c r="M206" s="30" t="n"/>
      <c r="N206" s="30" t="n"/>
      <c r="O206" s="30" t="n"/>
      <c r="P206" s="30" t="n"/>
      <c r="Q206" s="30" t="n"/>
      <c r="R206" s="50" t="n"/>
      <c r="S206" s="32">
        <f>IF([@[Inventory Item ID]]="","",IFERROR(SUMIFS(tblTransactions[Inventory Effect],tblTransactions[Inventory Item ID],[@[Inventory Item ID]],tblTransactions[Inventory Effect],"&gt;0",tblTransactions[Date],"&gt;"&amp;'Settings'!$B$4,tblTransactions[Date],"&lt;="&amp;'Settings'!$B$3),0))</f>
        <v/>
      </c>
      <c r="T206" s="32">
        <f>IF([@[Inventory Item ID]]="","",IFERROR(-SUMIFS(tblTransactions[Inventory Effect],tblTransactions[Inventory Item ID],[@[Inventory Item ID]],tblTransactions[Inventory Effect],"&lt;0",tblTransactions[Date],"&gt;"&amp;'Settings'!$B$4,tblTransactions[Date],"&lt;="&amp;'Settings'!$B$3),0))</f>
        <v/>
      </c>
      <c r="U206" s="32">
        <f>IF([@[Inventory Item ID]]="","",IFERROR([@[Opening Qty]]+[@[Qty In]]-[@[Qty Out]],0))</f>
        <v/>
      </c>
      <c r="V206" s="32">
        <f>IF([@[Inventory Item ID]]="","",IFERROR([@[On Hand Qty]]-[@[Reserved Qty]],0))</f>
        <v/>
      </c>
      <c r="W206" s="47">
        <f>IF([@[Inventory Item ID]]="","",IFERROR([@[On Hand Qty]]*[@[Unit Cost]],0))</f>
        <v/>
      </c>
      <c r="X206" s="32">
        <f>IF([@[Inventory Item ID]]="","",IFERROR(IF(AND([@Active]="Yes",[@[Available Qty]]&lt;=[@[Reorder Point]],[@[Target Stock]]-[@[Available Qty]]-[@[Qty on Order]]&gt;0),CEILING([@[Target Stock]]-[@[Available Qty]]-[@[Qty on Order]],[@[Order Pack Qty]]),0),0))</f>
        <v/>
      </c>
      <c r="Y206" s="47">
        <f>IF([@[Inventory Item ID]]="","",IFERROR([@[Suggested Order Qty]]*[@[Unit Cost]],0))</f>
        <v/>
      </c>
      <c r="Z206" s="15">
        <f>IF([@[Inventory Item ID]]="","",IFERROR(IF([@Active]="No","Inactive",IF([@[On Hand Qty]]&lt;0,"Negative Stock",IF([@[Available Qty]]&lt;=0,"Out of Stock",IF([@[Available Qty]]&lt;=[@[Reorder Point]],"Below Reorder",IF([@[Available Qty]]&lt;=[@[Reorder Point]]*(1+'Settings'!$B$5),"Reorder Soon","OK"))))),"Check Inputs"))</f>
        <v/>
      </c>
      <c r="AA206" s="32">
        <f>IF([@[Inventory Item ID]]="","",IFERROR(IF(OR([@[On Hand Qty]]&lt;=0,[@[Oldest DOT Week Start]]=""),"",DATEDIF([@[Oldest DOT Week Start]],'Settings'!$B$3,"m")),""))</f>
        <v/>
      </c>
      <c r="AB206" s="15">
        <f>IF([@[Inventory Item ID]]="","",IF([@Active]="No","Inactive",IF([@[On Hand Qty]]&lt;=0,"No Stock",IF([@[Oldest DOT Week Start]]="","Missing DOT Date",IF([@[Age Months]]&gt;='Settings'!$B$6,"Age Review","Current")))))</f>
        <v/>
      </c>
      <c r="AC20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7">
      <c r="A207" s="28" t="n"/>
      <c r="B207" s="28" t="n"/>
      <c r="C207" s="28" t="n"/>
      <c r="D207" s="28" t="n"/>
      <c r="E207" s="28" t="n"/>
      <c r="F207" s="28" t="n"/>
      <c r="G207" s="28" t="n"/>
      <c r="H207" s="28" t="n"/>
      <c r="I207" s="28" t="n"/>
      <c r="J207" s="28" t="n"/>
      <c r="K207" s="49" t="n"/>
      <c r="L207" s="30" t="n"/>
      <c r="M207" s="30" t="n"/>
      <c r="N207" s="30" t="n"/>
      <c r="O207" s="30" t="n"/>
      <c r="P207" s="30" t="n"/>
      <c r="Q207" s="30" t="n"/>
      <c r="R207" s="50" t="n"/>
      <c r="S207" s="32">
        <f>IF([@[Inventory Item ID]]="","",IFERROR(SUMIFS(tblTransactions[Inventory Effect],tblTransactions[Inventory Item ID],[@[Inventory Item ID]],tblTransactions[Inventory Effect],"&gt;0",tblTransactions[Date],"&gt;"&amp;'Settings'!$B$4,tblTransactions[Date],"&lt;="&amp;'Settings'!$B$3),0))</f>
        <v/>
      </c>
      <c r="T207" s="32">
        <f>IF([@[Inventory Item ID]]="","",IFERROR(-SUMIFS(tblTransactions[Inventory Effect],tblTransactions[Inventory Item ID],[@[Inventory Item ID]],tblTransactions[Inventory Effect],"&lt;0",tblTransactions[Date],"&gt;"&amp;'Settings'!$B$4,tblTransactions[Date],"&lt;="&amp;'Settings'!$B$3),0))</f>
        <v/>
      </c>
      <c r="U207" s="32">
        <f>IF([@[Inventory Item ID]]="","",IFERROR([@[Opening Qty]]+[@[Qty In]]-[@[Qty Out]],0))</f>
        <v/>
      </c>
      <c r="V207" s="32">
        <f>IF([@[Inventory Item ID]]="","",IFERROR([@[On Hand Qty]]-[@[Reserved Qty]],0))</f>
        <v/>
      </c>
      <c r="W207" s="47">
        <f>IF([@[Inventory Item ID]]="","",IFERROR([@[On Hand Qty]]*[@[Unit Cost]],0))</f>
        <v/>
      </c>
      <c r="X207" s="32">
        <f>IF([@[Inventory Item ID]]="","",IFERROR(IF(AND([@Active]="Yes",[@[Available Qty]]&lt;=[@[Reorder Point]],[@[Target Stock]]-[@[Available Qty]]-[@[Qty on Order]]&gt;0),CEILING([@[Target Stock]]-[@[Available Qty]]-[@[Qty on Order]],[@[Order Pack Qty]]),0),0))</f>
        <v/>
      </c>
      <c r="Y207" s="47">
        <f>IF([@[Inventory Item ID]]="","",IFERROR([@[Suggested Order Qty]]*[@[Unit Cost]],0))</f>
        <v/>
      </c>
      <c r="Z207" s="15">
        <f>IF([@[Inventory Item ID]]="","",IFERROR(IF([@Active]="No","Inactive",IF([@[On Hand Qty]]&lt;0,"Negative Stock",IF([@[Available Qty]]&lt;=0,"Out of Stock",IF([@[Available Qty]]&lt;=[@[Reorder Point]],"Below Reorder",IF([@[Available Qty]]&lt;=[@[Reorder Point]]*(1+'Settings'!$B$5),"Reorder Soon","OK"))))),"Check Inputs"))</f>
        <v/>
      </c>
      <c r="AA207" s="32">
        <f>IF([@[Inventory Item ID]]="","",IFERROR(IF(OR([@[On Hand Qty]]&lt;=0,[@[Oldest DOT Week Start]]=""),"",DATEDIF([@[Oldest DOT Week Start]],'Settings'!$B$3,"m")),""))</f>
        <v/>
      </c>
      <c r="AB207" s="15">
        <f>IF([@[Inventory Item ID]]="","",IF([@Active]="No","Inactive",IF([@[On Hand Qty]]&lt;=0,"No Stock",IF([@[Oldest DOT Week Start]]="","Missing DOT Date",IF([@[Age Months]]&gt;='Settings'!$B$6,"Age Review","Current")))))</f>
        <v/>
      </c>
      <c r="AC20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8">
      <c r="A208" s="28" t="n"/>
      <c r="B208" s="28" t="n"/>
      <c r="C208" s="28" t="n"/>
      <c r="D208" s="28" t="n"/>
      <c r="E208" s="28" t="n"/>
      <c r="F208" s="28" t="n"/>
      <c r="G208" s="28" t="n"/>
      <c r="H208" s="28" t="n"/>
      <c r="I208" s="28" t="n"/>
      <c r="J208" s="28" t="n"/>
      <c r="K208" s="49" t="n"/>
      <c r="L208" s="30" t="n"/>
      <c r="M208" s="30" t="n"/>
      <c r="N208" s="30" t="n"/>
      <c r="O208" s="30" t="n"/>
      <c r="P208" s="30" t="n"/>
      <c r="Q208" s="30" t="n"/>
      <c r="R208" s="50" t="n"/>
      <c r="S208" s="32">
        <f>IF([@[Inventory Item ID]]="","",IFERROR(SUMIFS(tblTransactions[Inventory Effect],tblTransactions[Inventory Item ID],[@[Inventory Item ID]],tblTransactions[Inventory Effect],"&gt;0",tblTransactions[Date],"&gt;"&amp;'Settings'!$B$4,tblTransactions[Date],"&lt;="&amp;'Settings'!$B$3),0))</f>
        <v/>
      </c>
      <c r="T208" s="32">
        <f>IF([@[Inventory Item ID]]="","",IFERROR(-SUMIFS(tblTransactions[Inventory Effect],tblTransactions[Inventory Item ID],[@[Inventory Item ID]],tblTransactions[Inventory Effect],"&lt;0",tblTransactions[Date],"&gt;"&amp;'Settings'!$B$4,tblTransactions[Date],"&lt;="&amp;'Settings'!$B$3),0))</f>
        <v/>
      </c>
      <c r="U208" s="32">
        <f>IF([@[Inventory Item ID]]="","",IFERROR([@[Opening Qty]]+[@[Qty In]]-[@[Qty Out]],0))</f>
        <v/>
      </c>
      <c r="V208" s="32">
        <f>IF([@[Inventory Item ID]]="","",IFERROR([@[On Hand Qty]]-[@[Reserved Qty]],0))</f>
        <v/>
      </c>
      <c r="W208" s="47">
        <f>IF([@[Inventory Item ID]]="","",IFERROR([@[On Hand Qty]]*[@[Unit Cost]],0))</f>
        <v/>
      </c>
      <c r="X208" s="32">
        <f>IF([@[Inventory Item ID]]="","",IFERROR(IF(AND([@Active]="Yes",[@[Available Qty]]&lt;=[@[Reorder Point]],[@[Target Stock]]-[@[Available Qty]]-[@[Qty on Order]]&gt;0),CEILING([@[Target Stock]]-[@[Available Qty]]-[@[Qty on Order]],[@[Order Pack Qty]]),0),0))</f>
        <v/>
      </c>
      <c r="Y208" s="47">
        <f>IF([@[Inventory Item ID]]="","",IFERROR([@[Suggested Order Qty]]*[@[Unit Cost]],0))</f>
        <v/>
      </c>
      <c r="Z208" s="15">
        <f>IF([@[Inventory Item ID]]="","",IFERROR(IF([@Active]="No","Inactive",IF([@[On Hand Qty]]&lt;0,"Negative Stock",IF([@[Available Qty]]&lt;=0,"Out of Stock",IF([@[Available Qty]]&lt;=[@[Reorder Point]],"Below Reorder",IF([@[Available Qty]]&lt;=[@[Reorder Point]]*(1+'Settings'!$B$5),"Reorder Soon","OK"))))),"Check Inputs"))</f>
        <v/>
      </c>
      <c r="AA208" s="32">
        <f>IF([@[Inventory Item ID]]="","",IFERROR(IF(OR([@[On Hand Qty]]&lt;=0,[@[Oldest DOT Week Start]]=""),"",DATEDIF([@[Oldest DOT Week Start]],'Settings'!$B$3,"m")),""))</f>
        <v/>
      </c>
      <c r="AB208" s="15">
        <f>IF([@[Inventory Item ID]]="","",IF([@Active]="No","Inactive",IF([@[On Hand Qty]]&lt;=0,"No Stock",IF([@[Oldest DOT Week Start]]="","Missing DOT Date",IF([@[Age Months]]&gt;='Settings'!$B$6,"Age Review","Current")))))</f>
        <v/>
      </c>
      <c r="AC20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09">
      <c r="A209" s="28" t="n"/>
      <c r="B209" s="28" t="n"/>
      <c r="C209" s="28" t="n"/>
      <c r="D209" s="28" t="n"/>
      <c r="E209" s="28" t="n"/>
      <c r="F209" s="28" t="n"/>
      <c r="G209" s="28" t="n"/>
      <c r="H209" s="28" t="n"/>
      <c r="I209" s="28" t="n"/>
      <c r="J209" s="28" t="n"/>
      <c r="K209" s="49" t="n"/>
      <c r="L209" s="30" t="n"/>
      <c r="M209" s="30" t="n"/>
      <c r="N209" s="30" t="n"/>
      <c r="O209" s="30" t="n"/>
      <c r="P209" s="30" t="n"/>
      <c r="Q209" s="30" t="n"/>
      <c r="R209" s="50" t="n"/>
      <c r="S209" s="32">
        <f>IF([@[Inventory Item ID]]="","",IFERROR(SUMIFS(tblTransactions[Inventory Effect],tblTransactions[Inventory Item ID],[@[Inventory Item ID]],tblTransactions[Inventory Effect],"&gt;0",tblTransactions[Date],"&gt;"&amp;'Settings'!$B$4,tblTransactions[Date],"&lt;="&amp;'Settings'!$B$3),0))</f>
        <v/>
      </c>
      <c r="T209" s="32">
        <f>IF([@[Inventory Item ID]]="","",IFERROR(-SUMIFS(tblTransactions[Inventory Effect],tblTransactions[Inventory Item ID],[@[Inventory Item ID]],tblTransactions[Inventory Effect],"&lt;0",tblTransactions[Date],"&gt;"&amp;'Settings'!$B$4,tblTransactions[Date],"&lt;="&amp;'Settings'!$B$3),0))</f>
        <v/>
      </c>
      <c r="U209" s="32">
        <f>IF([@[Inventory Item ID]]="","",IFERROR([@[Opening Qty]]+[@[Qty In]]-[@[Qty Out]],0))</f>
        <v/>
      </c>
      <c r="V209" s="32">
        <f>IF([@[Inventory Item ID]]="","",IFERROR([@[On Hand Qty]]-[@[Reserved Qty]],0))</f>
        <v/>
      </c>
      <c r="W209" s="47">
        <f>IF([@[Inventory Item ID]]="","",IFERROR([@[On Hand Qty]]*[@[Unit Cost]],0))</f>
        <v/>
      </c>
      <c r="X209" s="32">
        <f>IF([@[Inventory Item ID]]="","",IFERROR(IF(AND([@Active]="Yes",[@[Available Qty]]&lt;=[@[Reorder Point]],[@[Target Stock]]-[@[Available Qty]]-[@[Qty on Order]]&gt;0),CEILING([@[Target Stock]]-[@[Available Qty]]-[@[Qty on Order]],[@[Order Pack Qty]]),0),0))</f>
        <v/>
      </c>
      <c r="Y209" s="47">
        <f>IF([@[Inventory Item ID]]="","",IFERROR([@[Suggested Order Qty]]*[@[Unit Cost]],0))</f>
        <v/>
      </c>
      <c r="Z209" s="15">
        <f>IF([@[Inventory Item ID]]="","",IFERROR(IF([@Active]="No","Inactive",IF([@[On Hand Qty]]&lt;0,"Negative Stock",IF([@[Available Qty]]&lt;=0,"Out of Stock",IF([@[Available Qty]]&lt;=[@[Reorder Point]],"Below Reorder",IF([@[Available Qty]]&lt;=[@[Reorder Point]]*(1+'Settings'!$B$5),"Reorder Soon","OK"))))),"Check Inputs"))</f>
        <v/>
      </c>
      <c r="AA209" s="32">
        <f>IF([@[Inventory Item ID]]="","",IFERROR(IF(OR([@[On Hand Qty]]&lt;=0,[@[Oldest DOT Week Start]]=""),"",DATEDIF([@[Oldest DOT Week Start]],'Settings'!$B$3,"m")),""))</f>
        <v/>
      </c>
      <c r="AB209" s="15">
        <f>IF([@[Inventory Item ID]]="","",IF([@Active]="No","Inactive",IF([@[On Hand Qty]]&lt;=0,"No Stock",IF([@[Oldest DOT Week Start]]="","Missing DOT Date",IF([@[Age Months]]&gt;='Settings'!$B$6,"Age Review","Current")))))</f>
        <v/>
      </c>
      <c r="AC20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0">
      <c r="A210" s="28" t="n"/>
      <c r="B210" s="28" t="n"/>
      <c r="C210" s="28" t="n"/>
      <c r="D210" s="28" t="n"/>
      <c r="E210" s="28" t="n"/>
      <c r="F210" s="28" t="n"/>
      <c r="G210" s="28" t="n"/>
      <c r="H210" s="28" t="n"/>
      <c r="I210" s="28" t="n"/>
      <c r="J210" s="28" t="n"/>
      <c r="K210" s="49" t="n"/>
      <c r="L210" s="30" t="n"/>
      <c r="M210" s="30" t="n"/>
      <c r="N210" s="30" t="n"/>
      <c r="O210" s="30" t="n"/>
      <c r="P210" s="30" t="n"/>
      <c r="Q210" s="30" t="n"/>
      <c r="R210" s="50" t="n"/>
      <c r="S210" s="32">
        <f>IF([@[Inventory Item ID]]="","",IFERROR(SUMIFS(tblTransactions[Inventory Effect],tblTransactions[Inventory Item ID],[@[Inventory Item ID]],tblTransactions[Inventory Effect],"&gt;0",tblTransactions[Date],"&gt;"&amp;'Settings'!$B$4,tblTransactions[Date],"&lt;="&amp;'Settings'!$B$3),0))</f>
        <v/>
      </c>
      <c r="T210" s="32">
        <f>IF([@[Inventory Item ID]]="","",IFERROR(-SUMIFS(tblTransactions[Inventory Effect],tblTransactions[Inventory Item ID],[@[Inventory Item ID]],tblTransactions[Inventory Effect],"&lt;0",tblTransactions[Date],"&gt;"&amp;'Settings'!$B$4,tblTransactions[Date],"&lt;="&amp;'Settings'!$B$3),0))</f>
        <v/>
      </c>
      <c r="U210" s="32">
        <f>IF([@[Inventory Item ID]]="","",IFERROR([@[Opening Qty]]+[@[Qty In]]-[@[Qty Out]],0))</f>
        <v/>
      </c>
      <c r="V210" s="32">
        <f>IF([@[Inventory Item ID]]="","",IFERROR([@[On Hand Qty]]-[@[Reserved Qty]],0))</f>
        <v/>
      </c>
      <c r="W210" s="47">
        <f>IF([@[Inventory Item ID]]="","",IFERROR([@[On Hand Qty]]*[@[Unit Cost]],0))</f>
        <v/>
      </c>
      <c r="X210" s="32">
        <f>IF([@[Inventory Item ID]]="","",IFERROR(IF(AND([@Active]="Yes",[@[Available Qty]]&lt;=[@[Reorder Point]],[@[Target Stock]]-[@[Available Qty]]-[@[Qty on Order]]&gt;0),CEILING([@[Target Stock]]-[@[Available Qty]]-[@[Qty on Order]],[@[Order Pack Qty]]),0),0))</f>
        <v/>
      </c>
      <c r="Y210" s="47">
        <f>IF([@[Inventory Item ID]]="","",IFERROR([@[Suggested Order Qty]]*[@[Unit Cost]],0))</f>
        <v/>
      </c>
      <c r="Z210" s="15">
        <f>IF([@[Inventory Item ID]]="","",IFERROR(IF([@Active]="No","Inactive",IF([@[On Hand Qty]]&lt;0,"Negative Stock",IF([@[Available Qty]]&lt;=0,"Out of Stock",IF([@[Available Qty]]&lt;=[@[Reorder Point]],"Below Reorder",IF([@[Available Qty]]&lt;=[@[Reorder Point]]*(1+'Settings'!$B$5),"Reorder Soon","OK"))))),"Check Inputs"))</f>
        <v/>
      </c>
      <c r="AA210" s="32">
        <f>IF([@[Inventory Item ID]]="","",IFERROR(IF(OR([@[On Hand Qty]]&lt;=0,[@[Oldest DOT Week Start]]=""),"",DATEDIF([@[Oldest DOT Week Start]],'Settings'!$B$3,"m")),""))</f>
        <v/>
      </c>
      <c r="AB210" s="15">
        <f>IF([@[Inventory Item ID]]="","",IF([@Active]="No","Inactive",IF([@[On Hand Qty]]&lt;=0,"No Stock",IF([@[Oldest DOT Week Start]]="","Missing DOT Date",IF([@[Age Months]]&gt;='Settings'!$B$6,"Age Review","Current")))))</f>
        <v/>
      </c>
      <c r="AC21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1">
      <c r="A211" s="28" t="n"/>
      <c r="B211" s="28" t="n"/>
      <c r="C211" s="28" t="n"/>
      <c r="D211" s="28" t="n"/>
      <c r="E211" s="28" t="n"/>
      <c r="F211" s="28" t="n"/>
      <c r="G211" s="28" t="n"/>
      <c r="H211" s="28" t="n"/>
      <c r="I211" s="28" t="n"/>
      <c r="J211" s="28" t="n"/>
      <c r="K211" s="49" t="n"/>
      <c r="L211" s="30" t="n"/>
      <c r="M211" s="30" t="n"/>
      <c r="N211" s="30" t="n"/>
      <c r="O211" s="30" t="n"/>
      <c r="P211" s="30" t="n"/>
      <c r="Q211" s="30" t="n"/>
      <c r="R211" s="50" t="n"/>
      <c r="S211" s="32">
        <f>IF([@[Inventory Item ID]]="","",IFERROR(SUMIFS(tblTransactions[Inventory Effect],tblTransactions[Inventory Item ID],[@[Inventory Item ID]],tblTransactions[Inventory Effect],"&gt;0",tblTransactions[Date],"&gt;"&amp;'Settings'!$B$4,tblTransactions[Date],"&lt;="&amp;'Settings'!$B$3),0))</f>
        <v/>
      </c>
      <c r="T211" s="32">
        <f>IF([@[Inventory Item ID]]="","",IFERROR(-SUMIFS(tblTransactions[Inventory Effect],tblTransactions[Inventory Item ID],[@[Inventory Item ID]],tblTransactions[Inventory Effect],"&lt;0",tblTransactions[Date],"&gt;"&amp;'Settings'!$B$4,tblTransactions[Date],"&lt;="&amp;'Settings'!$B$3),0))</f>
        <v/>
      </c>
      <c r="U211" s="32">
        <f>IF([@[Inventory Item ID]]="","",IFERROR([@[Opening Qty]]+[@[Qty In]]-[@[Qty Out]],0))</f>
        <v/>
      </c>
      <c r="V211" s="32">
        <f>IF([@[Inventory Item ID]]="","",IFERROR([@[On Hand Qty]]-[@[Reserved Qty]],0))</f>
        <v/>
      </c>
      <c r="W211" s="47">
        <f>IF([@[Inventory Item ID]]="","",IFERROR([@[On Hand Qty]]*[@[Unit Cost]],0))</f>
        <v/>
      </c>
      <c r="X211" s="32">
        <f>IF([@[Inventory Item ID]]="","",IFERROR(IF(AND([@Active]="Yes",[@[Available Qty]]&lt;=[@[Reorder Point]],[@[Target Stock]]-[@[Available Qty]]-[@[Qty on Order]]&gt;0),CEILING([@[Target Stock]]-[@[Available Qty]]-[@[Qty on Order]],[@[Order Pack Qty]]),0),0))</f>
        <v/>
      </c>
      <c r="Y211" s="47">
        <f>IF([@[Inventory Item ID]]="","",IFERROR([@[Suggested Order Qty]]*[@[Unit Cost]],0))</f>
        <v/>
      </c>
      <c r="Z211" s="15">
        <f>IF([@[Inventory Item ID]]="","",IFERROR(IF([@Active]="No","Inactive",IF([@[On Hand Qty]]&lt;0,"Negative Stock",IF([@[Available Qty]]&lt;=0,"Out of Stock",IF([@[Available Qty]]&lt;=[@[Reorder Point]],"Below Reorder",IF([@[Available Qty]]&lt;=[@[Reorder Point]]*(1+'Settings'!$B$5),"Reorder Soon","OK"))))),"Check Inputs"))</f>
        <v/>
      </c>
      <c r="AA211" s="32">
        <f>IF([@[Inventory Item ID]]="","",IFERROR(IF(OR([@[On Hand Qty]]&lt;=0,[@[Oldest DOT Week Start]]=""),"",DATEDIF([@[Oldest DOT Week Start]],'Settings'!$B$3,"m")),""))</f>
        <v/>
      </c>
      <c r="AB211" s="15">
        <f>IF([@[Inventory Item ID]]="","",IF([@Active]="No","Inactive",IF([@[On Hand Qty]]&lt;=0,"No Stock",IF([@[Oldest DOT Week Start]]="","Missing DOT Date",IF([@[Age Months]]&gt;='Settings'!$B$6,"Age Review","Current")))))</f>
        <v/>
      </c>
      <c r="AC21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2">
      <c r="A212" s="28" t="n"/>
      <c r="B212" s="28" t="n"/>
      <c r="C212" s="28" t="n"/>
      <c r="D212" s="28" t="n"/>
      <c r="E212" s="28" t="n"/>
      <c r="F212" s="28" t="n"/>
      <c r="G212" s="28" t="n"/>
      <c r="H212" s="28" t="n"/>
      <c r="I212" s="28" t="n"/>
      <c r="J212" s="28" t="n"/>
      <c r="K212" s="49" t="n"/>
      <c r="L212" s="30" t="n"/>
      <c r="M212" s="30" t="n"/>
      <c r="N212" s="30" t="n"/>
      <c r="O212" s="30" t="n"/>
      <c r="P212" s="30" t="n"/>
      <c r="Q212" s="30" t="n"/>
      <c r="R212" s="50" t="n"/>
      <c r="S212" s="32">
        <f>IF([@[Inventory Item ID]]="","",IFERROR(SUMIFS(tblTransactions[Inventory Effect],tblTransactions[Inventory Item ID],[@[Inventory Item ID]],tblTransactions[Inventory Effect],"&gt;0",tblTransactions[Date],"&gt;"&amp;'Settings'!$B$4,tblTransactions[Date],"&lt;="&amp;'Settings'!$B$3),0))</f>
        <v/>
      </c>
      <c r="T212" s="32">
        <f>IF([@[Inventory Item ID]]="","",IFERROR(-SUMIFS(tblTransactions[Inventory Effect],tblTransactions[Inventory Item ID],[@[Inventory Item ID]],tblTransactions[Inventory Effect],"&lt;0",tblTransactions[Date],"&gt;"&amp;'Settings'!$B$4,tblTransactions[Date],"&lt;="&amp;'Settings'!$B$3),0))</f>
        <v/>
      </c>
      <c r="U212" s="32">
        <f>IF([@[Inventory Item ID]]="","",IFERROR([@[Opening Qty]]+[@[Qty In]]-[@[Qty Out]],0))</f>
        <v/>
      </c>
      <c r="V212" s="32">
        <f>IF([@[Inventory Item ID]]="","",IFERROR([@[On Hand Qty]]-[@[Reserved Qty]],0))</f>
        <v/>
      </c>
      <c r="W212" s="47">
        <f>IF([@[Inventory Item ID]]="","",IFERROR([@[On Hand Qty]]*[@[Unit Cost]],0))</f>
        <v/>
      </c>
      <c r="X212" s="32">
        <f>IF([@[Inventory Item ID]]="","",IFERROR(IF(AND([@Active]="Yes",[@[Available Qty]]&lt;=[@[Reorder Point]],[@[Target Stock]]-[@[Available Qty]]-[@[Qty on Order]]&gt;0),CEILING([@[Target Stock]]-[@[Available Qty]]-[@[Qty on Order]],[@[Order Pack Qty]]),0),0))</f>
        <v/>
      </c>
      <c r="Y212" s="47">
        <f>IF([@[Inventory Item ID]]="","",IFERROR([@[Suggested Order Qty]]*[@[Unit Cost]],0))</f>
        <v/>
      </c>
      <c r="Z212" s="15">
        <f>IF([@[Inventory Item ID]]="","",IFERROR(IF([@Active]="No","Inactive",IF([@[On Hand Qty]]&lt;0,"Negative Stock",IF([@[Available Qty]]&lt;=0,"Out of Stock",IF([@[Available Qty]]&lt;=[@[Reorder Point]],"Below Reorder",IF([@[Available Qty]]&lt;=[@[Reorder Point]]*(1+'Settings'!$B$5),"Reorder Soon","OK"))))),"Check Inputs"))</f>
        <v/>
      </c>
      <c r="AA212" s="32">
        <f>IF([@[Inventory Item ID]]="","",IFERROR(IF(OR([@[On Hand Qty]]&lt;=0,[@[Oldest DOT Week Start]]=""),"",DATEDIF([@[Oldest DOT Week Start]],'Settings'!$B$3,"m")),""))</f>
        <v/>
      </c>
      <c r="AB212" s="15">
        <f>IF([@[Inventory Item ID]]="","",IF([@Active]="No","Inactive",IF([@[On Hand Qty]]&lt;=0,"No Stock",IF([@[Oldest DOT Week Start]]="","Missing DOT Date",IF([@[Age Months]]&gt;='Settings'!$B$6,"Age Review","Current")))))</f>
        <v/>
      </c>
      <c r="AC21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3">
      <c r="A213" s="28" t="n"/>
      <c r="B213" s="28" t="n"/>
      <c r="C213" s="28" t="n"/>
      <c r="D213" s="28" t="n"/>
      <c r="E213" s="28" t="n"/>
      <c r="F213" s="28" t="n"/>
      <c r="G213" s="28" t="n"/>
      <c r="H213" s="28" t="n"/>
      <c r="I213" s="28" t="n"/>
      <c r="J213" s="28" t="n"/>
      <c r="K213" s="49" t="n"/>
      <c r="L213" s="30" t="n"/>
      <c r="M213" s="30" t="n"/>
      <c r="N213" s="30" t="n"/>
      <c r="O213" s="30" t="n"/>
      <c r="P213" s="30" t="n"/>
      <c r="Q213" s="30" t="n"/>
      <c r="R213" s="50" t="n"/>
      <c r="S213" s="32">
        <f>IF([@[Inventory Item ID]]="","",IFERROR(SUMIFS(tblTransactions[Inventory Effect],tblTransactions[Inventory Item ID],[@[Inventory Item ID]],tblTransactions[Inventory Effect],"&gt;0",tblTransactions[Date],"&gt;"&amp;'Settings'!$B$4,tblTransactions[Date],"&lt;="&amp;'Settings'!$B$3),0))</f>
        <v/>
      </c>
      <c r="T213" s="32">
        <f>IF([@[Inventory Item ID]]="","",IFERROR(-SUMIFS(tblTransactions[Inventory Effect],tblTransactions[Inventory Item ID],[@[Inventory Item ID]],tblTransactions[Inventory Effect],"&lt;0",tblTransactions[Date],"&gt;"&amp;'Settings'!$B$4,tblTransactions[Date],"&lt;="&amp;'Settings'!$B$3),0))</f>
        <v/>
      </c>
      <c r="U213" s="32">
        <f>IF([@[Inventory Item ID]]="","",IFERROR([@[Opening Qty]]+[@[Qty In]]-[@[Qty Out]],0))</f>
        <v/>
      </c>
      <c r="V213" s="32">
        <f>IF([@[Inventory Item ID]]="","",IFERROR([@[On Hand Qty]]-[@[Reserved Qty]],0))</f>
        <v/>
      </c>
      <c r="W213" s="47">
        <f>IF([@[Inventory Item ID]]="","",IFERROR([@[On Hand Qty]]*[@[Unit Cost]],0))</f>
        <v/>
      </c>
      <c r="X213" s="32">
        <f>IF([@[Inventory Item ID]]="","",IFERROR(IF(AND([@Active]="Yes",[@[Available Qty]]&lt;=[@[Reorder Point]],[@[Target Stock]]-[@[Available Qty]]-[@[Qty on Order]]&gt;0),CEILING([@[Target Stock]]-[@[Available Qty]]-[@[Qty on Order]],[@[Order Pack Qty]]),0),0))</f>
        <v/>
      </c>
      <c r="Y213" s="47">
        <f>IF([@[Inventory Item ID]]="","",IFERROR([@[Suggested Order Qty]]*[@[Unit Cost]],0))</f>
        <v/>
      </c>
      <c r="Z213" s="15">
        <f>IF([@[Inventory Item ID]]="","",IFERROR(IF([@Active]="No","Inactive",IF([@[On Hand Qty]]&lt;0,"Negative Stock",IF([@[Available Qty]]&lt;=0,"Out of Stock",IF([@[Available Qty]]&lt;=[@[Reorder Point]],"Below Reorder",IF([@[Available Qty]]&lt;=[@[Reorder Point]]*(1+'Settings'!$B$5),"Reorder Soon","OK"))))),"Check Inputs"))</f>
        <v/>
      </c>
      <c r="AA213" s="32">
        <f>IF([@[Inventory Item ID]]="","",IFERROR(IF(OR([@[On Hand Qty]]&lt;=0,[@[Oldest DOT Week Start]]=""),"",DATEDIF([@[Oldest DOT Week Start]],'Settings'!$B$3,"m")),""))</f>
        <v/>
      </c>
      <c r="AB213" s="15">
        <f>IF([@[Inventory Item ID]]="","",IF([@Active]="No","Inactive",IF([@[On Hand Qty]]&lt;=0,"No Stock",IF([@[Oldest DOT Week Start]]="","Missing DOT Date",IF([@[Age Months]]&gt;='Settings'!$B$6,"Age Review","Current")))))</f>
        <v/>
      </c>
      <c r="AC21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4">
      <c r="A214" s="28" t="n"/>
      <c r="B214" s="28" t="n"/>
      <c r="C214" s="28" t="n"/>
      <c r="D214" s="28" t="n"/>
      <c r="E214" s="28" t="n"/>
      <c r="F214" s="28" t="n"/>
      <c r="G214" s="28" t="n"/>
      <c r="H214" s="28" t="n"/>
      <c r="I214" s="28" t="n"/>
      <c r="J214" s="28" t="n"/>
      <c r="K214" s="49" t="n"/>
      <c r="L214" s="30" t="n"/>
      <c r="M214" s="30" t="n"/>
      <c r="N214" s="30" t="n"/>
      <c r="O214" s="30" t="n"/>
      <c r="P214" s="30" t="n"/>
      <c r="Q214" s="30" t="n"/>
      <c r="R214" s="50" t="n"/>
      <c r="S214" s="32">
        <f>IF([@[Inventory Item ID]]="","",IFERROR(SUMIFS(tblTransactions[Inventory Effect],tblTransactions[Inventory Item ID],[@[Inventory Item ID]],tblTransactions[Inventory Effect],"&gt;0",tblTransactions[Date],"&gt;"&amp;'Settings'!$B$4,tblTransactions[Date],"&lt;="&amp;'Settings'!$B$3),0))</f>
        <v/>
      </c>
      <c r="T214" s="32">
        <f>IF([@[Inventory Item ID]]="","",IFERROR(-SUMIFS(tblTransactions[Inventory Effect],tblTransactions[Inventory Item ID],[@[Inventory Item ID]],tblTransactions[Inventory Effect],"&lt;0",tblTransactions[Date],"&gt;"&amp;'Settings'!$B$4,tblTransactions[Date],"&lt;="&amp;'Settings'!$B$3),0))</f>
        <v/>
      </c>
      <c r="U214" s="32">
        <f>IF([@[Inventory Item ID]]="","",IFERROR([@[Opening Qty]]+[@[Qty In]]-[@[Qty Out]],0))</f>
        <v/>
      </c>
      <c r="V214" s="32">
        <f>IF([@[Inventory Item ID]]="","",IFERROR([@[On Hand Qty]]-[@[Reserved Qty]],0))</f>
        <v/>
      </c>
      <c r="W214" s="47">
        <f>IF([@[Inventory Item ID]]="","",IFERROR([@[On Hand Qty]]*[@[Unit Cost]],0))</f>
        <v/>
      </c>
      <c r="X214" s="32">
        <f>IF([@[Inventory Item ID]]="","",IFERROR(IF(AND([@Active]="Yes",[@[Available Qty]]&lt;=[@[Reorder Point]],[@[Target Stock]]-[@[Available Qty]]-[@[Qty on Order]]&gt;0),CEILING([@[Target Stock]]-[@[Available Qty]]-[@[Qty on Order]],[@[Order Pack Qty]]),0),0))</f>
        <v/>
      </c>
      <c r="Y214" s="47">
        <f>IF([@[Inventory Item ID]]="","",IFERROR([@[Suggested Order Qty]]*[@[Unit Cost]],0))</f>
        <v/>
      </c>
      <c r="Z214" s="15">
        <f>IF([@[Inventory Item ID]]="","",IFERROR(IF([@Active]="No","Inactive",IF([@[On Hand Qty]]&lt;0,"Negative Stock",IF([@[Available Qty]]&lt;=0,"Out of Stock",IF([@[Available Qty]]&lt;=[@[Reorder Point]],"Below Reorder",IF([@[Available Qty]]&lt;=[@[Reorder Point]]*(1+'Settings'!$B$5),"Reorder Soon","OK"))))),"Check Inputs"))</f>
        <v/>
      </c>
      <c r="AA214" s="32">
        <f>IF([@[Inventory Item ID]]="","",IFERROR(IF(OR([@[On Hand Qty]]&lt;=0,[@[Oldest DOT Week Start]]=""),"",DATEDIF([@[Oldest DOT Week Start]],'Settings'!$B$3,"m")),""))</f>
        <v/>
      </c>
      <c r="AB214" s="15">
        <f>IF([@[Inventory Item ID]]="","",IF([@Active]="No","Inactive",IF([@[On Hand Qty]]&lt;=0,"No Stock",IF([@[Oldest DOT Week Start]]="","Missing DOT Date",IF([@[Age Months]]&gt;='Settings'!$B$6,"Age Review","Current")))))</f>
        <v/>
      </c>
      <c r="AC21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5">
      <c r="A215" s="28" t="n"/>
      <c r="B215" s="28" t="n"/>
      <c r="C215" s="28" t="n"/>
      <c r="D215" s="28" t="n"/>
      <c r="E215" s="28" t="n"/>
      <c r="F215" s="28" t="n"/>
      <c r="G215" s="28" t="n"/>
      <c r="H215" s="28" t="n"/>
      <c r="I215" s="28" t="n"/>
      <c r="J215" s="28" t="n"/>
      <c r="K215" s="49" t="n"/>
      <c r="L215" s="30" t="n"/>
      <c r="M215" s="30" t="n"/>
      <c r="N215" s="30" t="n"/>
      <c r="O215" s="30" t="n"/>
      <c r="P215" s="30" t="n"/>
      <c r="Q215" s="30" t="n"/>
      <c r="R215" s="50" t="n"/>
      <c r="S215" s="32">
        <f>IF([@[Inventory Item ID]]="","",IFERROR(SUMIFS(tblTransactions[Inventory Effect],tblTransactions[Inventory Item ID],[@[Inventory Item ID]],tblTransactions[Inventory Effect],"&gt;0",tblTransactions[Date],"&gt;"&amp;'Settings'!$B$4,tblTransactions[Date],"&lt;="&amp;'Settings'!$B$3),0))</f>
        <v/>
      </c>
      <c r="T215" s="32">
        <f>IF([@[Inventory Item ID]]="","",IFERROR(-SUMIFS(tblTransactions[Inventory Effect],tblTransactions[Inventory Item ID],[@[Inventory Item ID]],tblTransactions[Inventory Effect],"&lt;0",tblTransactions[Date],"&gt;"&amp;'Settings'!$B$4,tblTransactions[Date],"&lt;="&amp;'Settings'!$B$3),0))</f>
        <v/>
      </c>
      <c r="U215" s="32">
        <f>IF([@[Inventory Item ID]]="","",IFERROR([@[Opening Qty]]+[@[Qty In]]-[@[Qty Out]],0))</f>
        <v/>
      </c>
      <c r="V215" s="32">
        <f>IF([@[Inventory Item ID]]="","",IFERROR([@[On Hand Qty]]-[@[Reserved Qty]],0))</f>
        <v/>
      </c>
      <c r="W215" s="47">
        <f>IF([@[Inventory Item ID]]="","",IFERROR([@[On Hand Qty]]*[@[Unit Cost]],0))</f>
        <v/>
      </c>
      <c r="X215" s="32">
        <f>IF([@[Inventory Item ID]]="","",IFERROR(IF(AND([@Active]="Yes",[@[Available Qty]]&lt;=[@[Reorder Point]],[@[Target Stock]]-[@[Available Qty]]-[@[Qty on Order]]&gt;0),CEILING([@[Target Stock]]-[@[Available Qty]]-[@[Qty on Order]],[@[Order Pack Qty]]),0),0))</f>
        <v/>
      </c>
      <c r="Y215" s="47">
        <f>IF([@[Inventory Item ID]]="","",IFERROR([@[Suggested Order Qty]]*[@[Unit Cost]],0))</f>
        <v/>
      </c>
      <c r="Z215" s="15">
        <f>IF([@[Inventory Item ID]]="","",IFERROR(IF([@Active]="No","Inactive",IF([@[On Hand Qty]]&lt;0,"Negative Stock",IF([@[Available Qty]]&lt;=0,"Out of Stock",IF([@[Available Qty]]&lt;=[@[Reorder Point]],"Below Reorder",IF([@[Available Qty]]&lt;=[@[Reorder Point]]*(1+'Settings'!$B$5),"Reorder Soon","OK"))))),"Check Inputs"))</f>
        <v/>
      </c>
      <c r="AA215" s="32">
        <f>IF([@[Inventory Item ID]]="","",IFERROR(IF(OR([@[On Hand Qty]]&lt;=0,[@[Oldest DOT Week Start]]=""),"",DATEDIF([@[Oldest DOT Week Start]],'Settings'!$B$3,"m")),""))</f>
        <v/>
      </c>
      <c r="AB215" s="15">
        <f>IF([@[Inventory Item ID]]="","",IF([@Active]="No","Inactive",IF([@[On Hand Qty]]&lt;=0,"No Stock",IF([@[Oldest DOT Week Start]]="","Missing DOT Date",IF([@[Age Months]]&gt;='Settings'!$B$6,"Age Review","Current")))))</f>
        <v/>
      </c>
      <c r="AC21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6">
      <c r="A216" s="28" t="n"/>
      <c r="B216" s="28" t="n"/>
      <c r="C216" s="28" t="n"/>
      <c r="D216" s="28" t="n"/>
      <c r="E216" s="28" t="n"/>
      <c r="F216" s="28" t="n"/>
      <c r="G216" s="28" t="n"/>
      <c r="H216" s="28" t="n"/>
      <c r="I216" s="28" t="n"/>
      <c r="J216" s="28" t="n"/>
      <c r="K216" s="49" t="n"/>
      <c r="L216" s="30" t="n"/>
      <c r="M216" s="30" t="n"/>
      <c r="N216" s="30" t="n"/>
      <c r="O216" s="30" t="n"/>
      <c r="P216" s="30" t="n"/>
      <c r="Q216" s="30" t="n"/>
      <c r="R216" s="50" t="n"/>
      <c r="S216" s="32">
        <f>IF([@[Inventory Item ID]]="","",IFERROR(SUMIFS(tblTransactions[Inventory Effect],tblTransactions[Inventory Item ID],[@[Inventory Item ID]],tblTransactions[Inventory Effect],"&gt;0",tblTransactions[Date],"&gt;"&amp;'Settings'!$B$4,tblTransactions[Date],"&lt;="&amp;'Settings'!$B$3),0))</f>
        <v/>
      </c>
      <c r="T216" s="32">
        <f>IF([@[Inventory Item ID]]="","",IFERROR(-SUMIFS(tblTransactions[Inventory Effect],tblTransactions[Inventory Item ID],[@[Inventory Item ID]],tblTransactions[Inventory Effect],"&lt;0",tblTransactions[Date],"&gt;"&amp;'Settings'!$B$4,tblTransactions[Date],"&lt;="&amp;'Settings'!$B$3),0))</f>
        <v/>
      </c>
      <c r="U216" s="32">
        <f>IF([@[Inventory Item ID]]="","",IFERROR([@[Opening Qty]]+[@[Qty In]]-[@[Qty Out]],0))</f>
        <v/>
      </c>
      <c r="V216" s="32">
        <f>IF([@[Inventory Item ID]]="","",IFERROR([@[On Hand Qty]]-[@[Reserved Qty]],0))</f>
        <v/>
      </c>
      <c r="W216" s="47">
        <f>IF([@[Inventory Item ID]]="","",IFERROR([@[On Hand Qty]]*[@[Unit Cost]],0))</f>
        <v/>
      </c>
      <c r="X216" s="32">
        <f>IF([@[Inventory Item ID]]="","",IFERROR(IF(AND([@Active]="Yes",[@[Available Qty]]&lt;=[@[Reorder Point]],[@[Target Stock]]-[@[Available Qty]]-[@[Qty on Order]]&gt;0),CEILING([@[Target Stock]]-[@[Available Qty]]-[@[Qty on Order]],[@[Order Pack Qty]]),0),0))</f>
        <v/>
      </c>
      <c r="Y216" s="47">
        <f>IF([@[Inventory Item ID]]="","",IFERROR([@[Suggested Order Qty]]*[@[Unit Cost]],0))</f>
        <v/>
      </c>
      <c r="Z216" s="15">
        <f>IF([@[Inventory Item ID]]="","",IFERROR(IF([@Active]="No","Inactive",IF([@[On Hand Qty]]&lt;0,"Negative Stock",IF([@[Available Qty]]&lt;=0,"Out of Stock",IF([@[Available Qty]]&lt;=[@[Reorder Point]],"Below Reorder",IF([@[Available Qty]]&lt;=[@[Reorder Point]]*(1+'Settings'!$B$5),"Reorder Soon","OK"))))),"Check Inputs"))</f>
        <v/>
      </c>
      <c r="AA216" s="32">
        <f>IF([@[Inventory Item ID]]="","",IFERROR(IF(OR([@[On Hand Qty]]&lt;=0,[@[Oldest DOT Week Start]]=""),"",DATEDIF([@[Oldest DOT Week Start]],'Settings'!$B$3,"m")),""))</f>
        <v/>
      </c>
      <c r="AB216" s="15">
        <f>IF([@[Inventory Item ID]]="","",IF([@Active]="No","Inactive",IF([@[On Hand Qty]]&lt;=0,"No Stock",IF([@[Oldest DOT Week Start]]="","Missing DOT Date",IF([@[Age Months]]&gt;='Settings'!$B$6,"Age Review","Current")))))</f>
        <v/>
      </c>
      <c r="AC21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7">
      <c r="A217" s="28" t="n"/>
      <c r="B217" s="28" t="n"/>
      <c r="C217" s="28" t="n"/>
      <c r="D217" s="28" t="n"/>
      <c r="E217" s="28" t="n"/>
      <c r="F217" s="28" t="n"/>
      <c r="G217" s="28" t="n"/>
      <c r="H217" s="28" t="n"/>
      <c r="I217" s="28" t="n"/>
      <c r="J217" s="28" t="n"/>
      <c r="K217" s="49" t="n"/>
      <c r="L217" s="30" t="n"/>
      <c r="M217" s="30" t="n"/>
      <c r="N217" s="30" t="n"/>
      <c r="O217" s="30" t="n"/>
      <c r="P217" s="30" t="n"/>
      <c r="Q217" s="30" t="n"/>
      <c r="R217" s="50" t="n"/>
      <c r="S217" s="32">
        <f>IF([@[Inventory Item ID]]="","",IFERROR(SUMIFS(tblTransactions[Inventory Effect],tblTransactions[Inventory Item ID],[@[Inventory Item ID]],tblTransactions[Inventory Effect],"&gt;0",tblTransactions[Date],"&gt;"&amp;'Settings'!$B$4,tblTransactions[Date],"&lt;="&amp;'Settings'!$B$3),0))</f>
        <v/>
      </c>
      <c r="T217" s="32">
        <f>IF([@[Inventory Item ID]]="","",IFERROR(-SUMIFS(tblTransactions[Inventory Effect],tblTransactions[Inventory Item ID],[@[Inventory Item ID]],tblTransactions[Inventory Effect],"&lt;0",tblTransactions[Date],"&gt;"&amp;'Settings'!$B$4,tblTransactions[Date],"&lt;="&amp;'Settings'!$B$3),0))</f>
        <v/>
      </c>
      <c r="U217" s="32">
        <f>IF([@[Inventory Item ID]]="","",IFERROR([@[Opening Qty]]+[@[Qty In]]-[@[Qty Out]],0))</f>
        <v/>
      </c>
      <c r="V217" s="32">
        <f>IF([@[Inventory Item ID]]="","",IFERROR([@[On Hand Qty]]-[@[Reserved Qty]],0))</f>
        <v/>
      </c>
      <c r="W217" s="47">
        <f>IF([@[Inventory Item ID]]="","",IFERROR([@[On Hand Qty]]*[@[Unit Cost]],0))</f>
        <v/>
      </c>
      <c r="X217" s="32">
        <f>IF([@[Inventory Item ID]]="","",IFERROR(IF(AND([@Active]="Yes",[@[Available Qty]]&lt;=[@[Reorder Point]],[@[Target Stock]]-[@[Available Qty]]-[@[Qty on Order]]&gt;0),CEILING([@[Target Stock]]-[@[Available Qty]]-[@[Qty on Order]],[@[Order Pack Qty]]),0),0))</f>
        <v/>
      </c>
      <c r="Y217" s="47">
        <f>IF([@[Inventory Item ID]]="","",IFERROR([@[Suggested Order Qty]]*[@[Unit Cost]],0))</f>
        <v/>
      </c>
      <c r="Z217" s="15">
        <f>IF([@[Inventory Item ID]]="","",IFERROR(IF([@Active]="No","Inactive",IF([@[On Hand Qty]]&lt;0,"Negative Stock",IF([@[Available Qty]]&lt;=0,"Out of Stock",IF([@[Available Qty]]&lt;=[@[Reorder Point]],"Below Reorder",IF([@[Available Qty]]&lt;=[@[Reorder Point]]*(1+'Settings'!$B$5),"Reorder Soon","OK"))))),"Check Inputs"))</f>
        <v/>
      </c>
      <c r="AA217" s="32">
        <f>IF([@[Inventory Item ID]]="","",IFERROR(IF(OR([@[On Hand Qty]]&lt;=0,[@[Oldest DOT Week Start]]=""),"",DATEDIF([@[Oldest DOT Week Start]],'Settings'!$B$3,"m")),""))</f>
        <v/>
      </c>
      <c r="AB217" s="15">
        <f>IF([@[Inventory Item ID]]="","",IF([@Active]="No","Inactive",IF([@[On Hand Qty]]&lt;=0,"No Stock",IF([@[Oldest DOT Week Start]]="","Missing DOT Date",IF([@[Age Months]]&gt;='Settings'!$B$6,"Age Review","Current")))))</f>
        <v/>
      </c>
      <c r="AC21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8">
      <c r="A218" s="28" t="n"/>
      <c r="B218" s="28" t="n"/>
      <c r="C218" s="28" t="n"/>
      <c r="D218" s="28" t="n"/>
      <c r="E218" s="28" t="n"/>
      <c r="F218" s="28" t="n"/>
      <c r="G218" s="28" t="n"/>
      <c r="H218" s="28" t="n"/>
      <c r="I218" s="28" t="n"/>
      <c r="J218" s="28" t="n"/>
      <c r="K218" s="49" t="n"/>
      <c r="L218" s="30" t="n"/>
      <c r="M218" s="30" t="n"/>
      <c r="N218" s="30" t="n"/>
      <c r="O218" s="30" t="n"/>
      <c r="P218" s="30" t="n"/>
      <c r="Q218" s="30" t="n"/>
      <c r="R218" s="50" t="n"/>
      <c r="S218" s="32">
        <f>IF([@[Inventory Item ID]]="","",IFERROR(SUMIFS(tblTransactions[Inventory Effect],tblTransactions[Inventory Item ID],[@[Inventory Item ID]],tblTransactions[Inventory Effect],"&gt;0",tblTransactions[Date],"&gt;"&amp;'Settings'!$B$4,tblTransactions[Date],"&lt;="&amp;'Settings'!$B$3),0))</f>
        <v/>
      </c>
      <c r="T218" s="32">
        <f>IF([@[Inventory Item ID]]="","",IFERROR(-SUMIFS(tblTransactions[Inventory Effect],tblTransactions[Inventory Item ID],[@[Inventory Item ID]],tblTransactions[Inventory Effect],"&lt;0",tblTransactions[Date],"&gt;"&amp;'Settings'!$B$4,tblTransactions[Date],"&lt;="&amp;'Settings'!$B$3),0))</f>
        <v/>
      </c>
      <c r="U218" s="32">
        <f>IF([@[Inventory Item ID]]="","",IFERROR([@[Opening Qty]]+[@[Qty In]]-[@[Qty Out]],0))</f>
        <v/>
      </c>
      <c r="V218" s="32">
        <f>IF([@[Inventory Item ID]]="","",IFERROR([@[On Hand Qty]]-[@[Reserved Qty]],0))</f>
        <v/>
      </c>
      <c r="W218" s="47">
        <f>IF([@[Inventory Item ID]]="","",IFERROR([@[On Hand Qty]]*[@[Unit Cost]],0))</f>
        <v/>
      </c>
      <c r="X218" s="32">
        <f>IF([@[Inventory Item ID]]="","",IFERROR(IF(AND([@Active]="Yes",[@[Available Qty]]&lt;=[@[Reorder Point]],[@[Target Stock]]-[@[Available Qty]]-[@[Qty on Order]]&gt;0),CEILING([@[Target Stock]]-[@[Available Qty]]-[@[Qty on Order]],[@[Order Pack Qty]]),0),0))</f>
        <v/>
      </c>
      <c r="Y218" s="47">
        <f>IF([@[Inventory Item ID]]="","",IFERROR([@[Suggested Order Qty]]*[@[Unit Cost]],0))</f>
        <v/>
      </c>
      <c r="Z218" s="15">
        <f>IF([@[Inventory Item ID]]="","",IFERROR(IF([@Active]="No","Inactive",IF([@[On Hand Qty]]&lt;0,"Negative Stock",IF([@[Available Qty]]&lt;=0,"Out of Stock",IF([@[Available Qty]]&lt;=[@[Reorder Point]],"Below Reorder",IF([@[Available Qty]]&lt;=[@[Reorder Point]]*(1+'Settings'!$B$5),"Reorder Soon","OK"))))),"Check Inputs"))</f>
        <v/>
      </c>
      <c r="AA218" s="32">
        <f>IF([@[Inventory Item ID]]="","",IFERROR(IF(OR([@[On Hand Qty]]&lt;=0,[@[Oldest DOT Week Start]]=""),"",DATEDIF([@[Oldest DOT Week Start]],'Settings'!$B$3,"m")),""))</f>
        <v/>
      </c>
      <c r="AB218" s="15">
        <f>IF([@[Inventory Item ID]]="","",IF([@Active]="No","Inactive",IF([@[On Hand Qty]]&lt;=0,"No Stock",IF([@[Oldest DOT Week Start]]="","Missing DOT Date",IF([@[Age Months]]&gt;='Settings'!$B$6,"Age Review","Current")))))</f>
        <v/>
      </c>
      <c r="AC21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19">
      <c r="A219" s="28" t="n"/>
      <c r="B219" s="28" t="n"/>
      <c r="C219" s="28" t="n"/>
      <c r="D219" s="28" t="n"/>
      <c r="E219" s="28" t="n"/>
      <c r="F219" s="28" t="n"/>
      <c r="G219" s="28" t="n"/>
      <c r="H219" s="28" t="n"/>
      <c r="I219" s="28" t="n"/>
      <c r="J219" s="28" t="n"/>
      <c r="K219" s="49" t="n"/>
      <c r="L219" s="30" t="n"/>
      <c r="M219" s="30" t="n"/>
      <c r="N219" s="30" t="n"/>
      <c r="O219" s="30" t="n"/>
      <c r="P219" s="30" t="n"/>
      <c r="Q219" s="30" t="n"/>
      <c r="R219" s="50" t="n"/>
      <c r="S219" s="32">
        <f>IF([@[Inventory Item ID]]="","",IFERROR(SUMIFS(tblTransactions[Inventory Effect],tblTransactions[Inventory Item ID],[@[Inventory Item ID]],tblTransactions[Inventory Effect],"&gt;0",tblTransactions[Date],"&gt;"&amp;'Settings'!$B$4,tblTransactions[Date],"&lt;="&amp;'Settings'!$B$3),0))</f>
        <v/>
      </c>
      <c r="T219" s="32">
        <f>IF([@[Inventory Item ID]]="","",IFERROR(-SUMIFS(tblTransactions[Inventory Effect],tblTransactions[Inventory Item ID],[@[Inventory Item ID]],tblTransactions[Inventory Effect],"&lt;0",tblTransactions[Date],"&gt;"&amp;'Settings'!$B$4,tblTransactions[Date],"&lt;="&amp;'Settings'!$B$3),0))</f>
        <v/>
      </c>
      <c r="U219" s="32">
        <f>IF([@[Inventory Item ID]]="","",IFERROR([@[Opening Qty]]+[@[Qty In]]-[@[Qty Out]],0))</f>
        <v/>
      </c>
      <c r="V219" s="32">
        <f>IF([@[Inventory Item ID]]="","",IFERROR([@[On Hand Qty]]-[@[Reserved Qty]],0))</f>
        <v/>
      </c>
      <c r="W219" s="47">
        <f>IF([@[Inventory Item ID]]="","",IFERROR([@[On Hand Qty]]*[@[Unit Cost]],0))</f>
        <v/>
      </c>
      <c r="X219" s="32">
        <f>IF([@[Inventory Item ID]]="","",IFERROR(IF(AND([@Active]="Yes",[@[Available Qty]]&lt;=[@[Reorder Point]],[@[Target Stock]]-[@[Available Qty]]-[@[Qty on Order]]&gt;0),CEILING([@[Target Stock]]-[@[Available Qty]]-[@[Qty on Order]],[@[Order Pack Qty]]),0),0))</f>
        <v/>
      </c>
      <c r="Y219" s="47">
        <f>IF([@[Inventory Item ID]]="","",IFERROR([@[Suggested Order Qty]]*[@[Unit Cost]],0))</f>
        <v/>
      </c>
      <c r="Z219" s="15">
        <f>IF([@[Inventory Item ID]]="","",IFERROR(IF([@Active]="No","Inactive",IF([@[On Hand Qty]]&lt;0,"Negative Stock",IF([@[Available Qty]]&lt;=0,"Out of Stock",IF([@[Available Qty]]&lt;=[@[Reorder Point]],"Below Reorder",IF([@[Available Qty]]&lt;=[@[Reorder Point]]*(1+'Settings'!$B$5),"Reorder Soon","OK"))))),"Check Inputs"))</f>
        <v/>
      </c>
      <c r="AA219" s="32">
        <f>IF([@[Inventory Item ID]]="","",IFERROR(IF(OR([@[On Hand Qty]]&lt;=0,[@[Oldest DOT Week Start]]=""),"",DATEDIF([@[Oldest DOT Week Start]],'Settings'!$B$3,"m")),""))</f>
        <v/>
      </c>
      <c r="AB219" s="15">
        <f>IF([@[Inventory Item ID]]="","",IF([@Active]="No","Inactive",IF([@[On Hand Qty]]&lt;=0,"No Stock",IF([@[Oldest DOT Week Start]]="","Missing DOT Date",IF([@[Age Months]]&gt;='Settings'!$B$6,"Age Review","Current")))))</f>
        <v/>
      </c>
      <c r="AC21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0">
      <c r="A220" s="28" t="n"/>
      <c r="B220" s="28" t="n"/>
      <c r="C220" s="28" t="n"/>
      <c r="D220" s="28" t="n"/>
      <c r="E220" s="28" t="n"/>
      <c r="F220" s="28" t="n"/>
      <c r="G220" s="28" t="n"/>
      <c r="H220" s="28" t="n"/>
      <c r="I220" s="28" t="n"/>
      <c r="J220" s="28" t="n"/>
      <c r="K220" s="49" t="n"/>
      <c r="L220" s="30" t="n"/>
      <c r="M220" s="30" t="n"/>
      <c r="N220" s="30" t="n"/>
      <c r="O220" s="30" t="n"/>
      <c r="P220" s="30" t="n"/>
      <c r="Q220" s="30" t="n"/>
      <c r="R220" s="50" t="n"/>
      <c r="S220" s="32">
        <f>IF([@[Inventory Item ID]]="","",IFERROR(SUMIFS(tblTransactions[Inventory Effect],tblTransactions[Inventory Item ID],[@[Inventory Item ID]],tblTransactions[Inventory Effect],"&gt;0",tblTransactions[Date],"&gt;"&amp;'Settings'!$B$4,tblTransactions[Date],"&lt;="&amp;'Settings'!$B$3),0))</f>
        <v/>
      </c>
      <c r="T220" s="32">
        <f>IF([@[Inventory Item ID]]="","",IFERROR(-SUMIFS(tblTransactions[Inventory Effect],tblTransactions[Inventory Item ID],[@[Inventory Item ID]],tblTransactions[Inventory Effect],"&lt;0",tblTransactions[Date],"&gt;"&amp;'Settings'!$B$4,tblTransactions[Date],"&lt;="&amp;'Settings'!$B$3),0))</f>
        <v/>
      </c>
      <c r="U220" s="32">
        <f>IF([@[Inventory Item ID]]="","",IFERROR([@[Opening Qty]]+[@[Qty In]]-[@[Qty Out]],0))</f>
        <v/>
      </c>
      <c r="V220" s="32">
        <f>IF([@[Inventory Item ID]]="","",IFERROR([@[On Hand Qty]]-[@[Reserved Qty]],0))</f>
        <v/>
      </c>
      <c r="W220" s="47">
        <f>IF([@[Inventory Item ID]]="","",IFERROR([@[On Hand Qty]]*[@[Unit Cost]],0))</f>
        <v/>
      </c>
      <c r="X220" s="32">
        <f>IF([@[Inventory Item ID]]="","",IFERROR(IF(AND([@Active]="Yes",[@[Available Qty]]&lt;=[@[Reorder Point]],[@[Target Stock]]-[@[Available Qty]]-[@[Qty on Order]]&gt;0),CEILING([@[Target Stock]]-[@[Available Qty]]-[@[Qty on Order]],[@[Order Pack Qty]]),0),0))</f>
        <v/>
      </c>
      <c r="Y220" s="47">
        <f>IF([@[Inventory Item ID]]="","",IFERROR([@[Suggested Order Qty]]*[@[Unit Cost]],0))</f>
        <v/>
      </c>
      <c r="Z220" s="15">
        <f>IF([@[Inventory Item ID]]="","",IFERROR(IF([@Active]="No","Inactive",IF([@[On Hand Qty]]&lt;0,"Negative Stock",IF([@[Available Qty]]&lt;=0,"Out of Stock",IF([@[Available Qty]]&lt;=[@[Reorder Point]],"Below Reorder",IF([@[Available Qty]]&lt;=[@[Reorder Point]]*(1+'Settings'!$B$5),"Reorder Soon","OK"))))),"Check Inputs"))</f>
        <v/>
      </c>
      <c r="AA220" s="32">
        <f>IF([@[Inventory Item ID]]="","",IFERROR(IF(OR([@[On Hand Qty]]&lt;=0,[@[Oldest DOT Week Start]]=""),"",DATEDIF([@[Oldest DOT Week Start]],'Settings'!$B$3,"m")),""))</f>
        <v/>
      </c>
      <c r="AB220" s="15">
        <f>IF([@[Inventory Item ID]]="","",IF([@Active]="No","Inactive",IF([@[On Hand Qty]]&lt;=0,"No Stock",IF([@[Oldest DOT Week Start]]="","Missing DOT Date",IF([@[Age Months]]&gt;='Settings'!$B$6,"Age Review","Current")))))</f>
        <v/>
      </c>
      <c r="AC22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1">
      <c r="A221" s="28" t="n"/>
      <c r="B221" s="28" t="n"/>
      <c r="C221" s="28" t="n"/>
      <c r="D221" s="28" t="n"/>
      <c r="E221" s="28" t="n"/>
      <c r="F221" s="28" t="n"/>
      <c r="G221" s="28" t="n"/>
      <c r="H221" s="28" t="n"/>
      <c r="I221" s="28" t="n"/>
      <c r="J221" s="28" t="n"/>
      <c r="K221" s="49" t="n"/>
      <c r="L221" s="30" t="n"/>
      <c r="M221" s="30" t="n"/>
      <c r="N221" s="30" t="n"/>
      <c r="O221" s="30" t="n"/>
      <c r="P221" s="30" t="n"/>
      <c r="Q221" s="30" t="n"/>
      <c r="R221" s="50" t="n"/>
      <c r="S221" s="32">
        <f>IF([@[Inventory Item ID]]="","",IFERROR(SUMIFS(tblTransactions[Inventory Effect],tblTransactions[Inventory Item ID],[@[Inventory Item ID]],tblTransactions[Inventory Effect],"&gt;0",tblTransactions[Date],"&gt;"&amp;'Settings'!$B$4,tblTransactions[Date],"&lt;="&amp;'Settings'!$B$3),0))</f>
        <v/>
      </c>
      <c r="T221" s="32">
        <f>IF([@[Inventory Item ID]]="","",IFERROR(-SUMIFS(tblTransactions[Inventory Effect],tblTransactions[Inventory Item ID],[@[Inventory Item ID]],tblTransactions[Inventory Effect],"&lt;0",tblTransactions[Date],"&gt;"&amp;'Settings'!$B$4,tblTransactions[Date],"&lt;="&amp;'Settings'!$B$3),0))</f>
        <v/>
      </c>
      <c r="U221" s="32">
        <f>IF([@[Inventory Item ID]]="","",IFERROR([@[Opening Qty]]+[@[Qty In]]-[@[Qty Out]],0))</f>
        <v/>
      </c>
      <c r="V221" s="32">
        <f>IF([@[Inventory Item ID]]="","",IFERROR([@[On Hand Qty]]-[@[Reserved Qty]],0))</f>
        <v/>
      </c>
      <c r="W221" s="47">
        <f>IF([@[Inventory Item ID]]="","",IFERROR([@[On Hand Qty]]*[@[Unit Cost]],0))</f>
        <v/>
      </c>
      <c r="X221" s="32">
        <f>IF([@[Inventory Item ID]]="","",IFERROR(IF(AND([@Active]="Yes",[@[Available Qty]]&lt;=[@[Reorder Point]],[@[Target Stock]]-[@[Available Qty]]-[@[Qty on Order]]&gt;0),CEILING([@[Target Stock]]-[@[Available Qty]]-[@[Qty on Order]],[@[Order Pack Qty]]),0),0))</f>
        <v/>
      </c>
      <c r="Y221" s="47">
        <f>IF([@[Inventory Item ID]]="","",IFERROR([@[Suggested Order Qty]]*[@[Unit Cost]],0))</f>
        <v/>
      </c>
      <c r="Z221" s="15">
        <f>IF([@[Inventory Item ID]]="","",IFERROR(IF([@Active]="No","Inactive",IF([@[On Hand Qty]]&lt;0,"Negative Stock",IF([@[Available Qty]]&lt;=0,"Out of Stock",IF([@[Available Qty]]&lt;=[@[Reorder Point]],"Below Reorder",IF([@[Available Qty]]&lt;=[@[Reorder Point]]*(1+'Settings'!$B$5),"Reorder Soon","OK"))))),"Check Inputs"))</f>
        <v/>
      </c>
      <c r="AA221" s="32">
        <f>IF([@[Inventory Item ID]]="","",IFERROR(IF(OR([@[On Hand Qty]]&lt;=0,[@[Oldest DOT Week Start]]=""),"",DATEDIF([@[Oldest DOT Week Start]],'Settings'!$B$3,"m")),""))</f>
        <v/>
      </c>
      <c r="AB221" s="15">
        <f>IF([@[Inventory Item ID]]="","",IF([@Active]="No","Inactive",IF([@[On Hand Qty]]&lt;=0,"No Stock",IF([@[Oldest DOT Week Start]]="","Missing DOT Date",IF([@[Age Months]]&gt;='Settings'!$B$6,"Age Review","Current")))))</f>
        <v/>
      </c>
      <c r="AC22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2">
      <c r="A222" s="28" t="n"/>
      <c r="B222" s="28" t="n"/>
      <c r="C222" s="28" t="n"/>
      <c r="D222" s="28" t="n"/>
      <c r="E222" s="28" t="n"/>
      <c r="F222" s="28" t="n"/>
      <c r="G222" s="28" t="n"/>
      <c r="H222" s="28" t="n"/>
      <c r="I222" s="28" t="n"/>
      <c r="J222" s="28" t="n"/>
      <c r="K222" s="49" t="n"/>
      <c r="L222" s="30" t="n"/>
      <c r="M222" s="30" t="n"/>
      <c r="N222" s="30" t="n"/>
      <c r="O222" s="30" t="n"/>
      <c r="P222" s="30" t="n"/>
      <c r="Q222" s="30" t="n"/>
      <c r="R222" s="50" t="n"/>
      <c r="S222" s="32">
        <f>IF([@[Inventory Item ID]]="","",IFERROR(SUMIFS(tblTransactions[Inventory Effect],tblTransactions[Inventory Item ID],[@[Inventory Item ID]],tblTransactions[Inventory Effect],"&gt;0",tblTransactions[Date],"&gt;"&amp;'Settings'!$B$4,tblTransactions[Date],"&lt;="&amp;'Settings'!$B$3),0))</f>
        <v/>
      </c>
      <c r="T222" s="32">
        <f>IF([@[Inventory Item ID]]="","",IFERROR(-SUMIFS(tblTransactions[Inventory Effect],tblTransactions[Inventory Item ID],[@[Inventory Item ID]],tblTransactions[Inventory Effect],"&lt;0",tblTransactions[Date],"&gt;"&amp;'Settings'!$B$4,tblTransactions[Date],"&lt;="&amp;'Settings'!$B$3),0))</f>
        <v/>
      </c>
      <c r="U222" s="32">
        <f>IF([@[Inventory Item ID]]="","",IFERROR([@[Opening Qty]]+[@[Qty In]]-[@[Qty Out]],0))</f>
        <v/>
      </c>
      <c r="V222" s="32">
        <f>IF([@[Inventory Item ID]]="","",IFERROR([@[On Hand Qty]]-[@[Reserved Qty]],0))</f>
        <v/>
      </c>
      <c r="W222" s="47">
        <f>IF([@[Inventory Item ID]]="","",IFERROR([@[On Hand Qty]]*[@[Unit Cost]],0))</f>
        <v/>
      </c>
      <c r="X222" s="32">
        <f>IF([@[Inventory Item ID]]="","",IFERROR(IF(AND([@Active]="Yes",[@[Available Qty]]&lt;=[@[Reorder Point]],[@[Target Stock]]-[@[Available Qty]]-[@[Qty on Order]]&gt;0),CEILING([@[Target Stock]]-[@[Available Qty]]-[@[Qty on Order]],[@[Order Pack Qty]]),0),0))</f>
        <v/>
      </c>
      <c r="Y222" s="47">
        <f>IF([@[Inventory Item ID]]="","",IFERROR([@[Suggested Order Qty]]*[@[Unit Cost]],0))</f>
        <v/>
      </c>
      <c r="Z222" s="15">
        <f>IF([@[Inventory Item ID]]="","",IFERROR(IF([@Active]="No","Inactive",IF([@[On Hand Qty]]&lt;0,"Negative Stock",IF([@[Available Qty]]&lt;=0,"Out of Stock",IF([@[Available Qty]]&lt;=[@[Reorder Point]],"Below Reorder",IF([@[Available Qty]]&lt;=[@[Reorder Point]]*(1+'Settings'!$B$5),"Reorder Soon","OK"))))),"Check Inputs"))</f>
        <v/>
      </c>
      <c r="AA222" s="32">
        <f>IF([@[Inventory Item ID]]="","",IFERROR(IF(OR([@[On Hand Qty]]&lt;=0,[@[Oldest DOT Week Start]]=""),"",DATEDIF([@[Oldest DOT Week Start]],'Settings'!$B$3,"m")),""))</f>
        <v/>
      </c>
      <c r="AB222" s="15">
        <f>IF([@[Inventory Item ID]]="","",IF([@Active]="No","Inactive",IF([@[On Hand Qty]]&lt;=0,"No Stock",IF([@[Oldest DOT Week Start]]="","Missing DOT Date",IF([@[Age Months]]&gt;='Settings'!$B$6,"Age Review","Current")))))</f>
        <v/>
      </c>
      <c r="AC22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3">
      <c r="A223" s="28" t="n"/>
      <c r="B223" s="28" t="n"/>
      <c r="C223" s="28" t="n"/>
      <c r="D223" s="28" t="n"/>
      <c r="E223" s="28" t="n"/>
      <c r="F223" s="28" t="n"/>
      <c r="G223" s="28" t="n"/>
      <c r="H223" s="28" t="n"/>
      <c r="I223" s="28" t="n"/>
      <c r="J223" s="28" t="n"/>
      <c r="K223" s="49" t="n"/>
      <c r="L223" s="30" t="n"/>
      <c r="M223" s="30" t="n"/>
      <c r="N223" s="30" t="n"/>
      <c r="O223" s="30" t="n"/>
      <c r="P223" s="30" t="n"/>
      <c r="Q223" s="30" t="n"/>
      <c r="R223" s="50" t="n"/>
      <c r="S223" s="32">
        <f>IF([@[Inventory Item ID]]="","",IFERROR(SUMIFS(tblTransactions[Inventory Effect],tblTransactions[Inventory Item ID],[@[Inventory Item ID]],tblTransactions[Inventory Effect],"&gt;0",tblTransactions[Date],"&gt;"&amp;'Settings'!$B$4,tblTransactions[Date],"&lt;="&amp;'Settings'!$B$3),0))</f>
        <v/>
      </c>
      <c r="T223" s="32">
        <f>IF([@[Inventory Item ID]]="","",IFERROR(-SUMIFS(tblTransactions[Inventory Effect],tblTransactions[Inventory Item ID],[@[Inventory Item ID]],tblTransactions[Inventory Effect],"&lt;0",tblTransactions[Date],"&gt;"&amp;'Settings'!$B$4,tblTransactions[Date],"&lt;="&amp;'Settings'!$B$3),0))</f>
        <v/>
      </c>
      <c r="U223" s="32">
        <f>IF([@[Inventory Item ID]]="","",IFERROR([@[Opening Qty]]+[@[Qty In]]-[@[Qty Out]],0))</f>
        <v/>
      </c>
      <c r="V223" s="32">
        <f>IF([@[Inventory Item ID]]="","",IFERROR([@[On Hand Qty]]-[@[Reserved Qty]],0))</f>
        <v/>
      </c>
      <c r="W223" s="47">
        <f>IF([@[Inventory Item ID]]="","",IFERROR([@[On Hand Qty]]*[@[Unit Cost]],0))</f>
        <v/>
      </c>
      <c r="X223" s="32">
        <f>IF([@[Inventory Item ID]]="","",IFERROR(IF(AND([@Active]="Yes",[@[Available Qty]]&lt;=[@[Reorder Point]],[@[Target Stock]]-[@[Available Qty]]-[@[Qty on Order]]&gt;0),CEILING([@[Target Stock]]-[@[Available Qty]]-[@[Qty on Order]],[@[Order Pack Qty]]),0),0))</f>
        <v/>
      </c>
      <c r="Y223" s="47">
        <f>IF([@[Inventory Item ID]]="","",IFERROR([@[Suggested Order Qty]]*[@[Unit Cost]],0))</f>
        <v/>
      </c>
      <c r="Z223" s="15">
        <f>IF([@[Inventory Item ID]]="","",IFERROR(IF([@Active]="No","Inactive",IF([@[On Hand Qty]]&lt;0,"Negative Stock",IF([@[Available Qty]]&lt;=0,"Out of Stock",IF([@[Available Qty]]&lt;=[@[Reorder Point]],"Below Reorder",IF([@[Available Qty]]&lt;=[@[Reorder Point]]*(1+'Settings'!$B$5),"Reorder Soon","OK"))))),"Check Inputs"))</f>
        <v/>
      </c>
      <c r="AA223" s="32">
        <f>IF([@[Inventory Item ID]]="","",IFERROR(IF(OR([@[On Hand Qty]]&lt;=0,[@[Oldest DOT Week Start]]=""),"",DATEDIF([@[Oldest DOT Week Start]],'Settings'!$B$3,"m")),""))</f>
        <v/>
      </c>
      <c r="AB223" s="15">
        <f>IF([@[Inventory Item ID]]="","",IF([@Active]="No","Inactive",IF([@[On Hand Qty]]&lt;=0,"No Stock",IF([@[Oldest DOT Week Start]]="","Missing DOT Date",IF([@[Age Months]]&gt;='Settings'!$B$6,"Age Review","Current")))))</f>
        <v/>
      </c>
      <c r="AC22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4">
      <c r="A224" s="28" t="n"/>
      <c r="B224" s="28" t="n"/>
      <c r="C224" s="28" t="n"/>
      <c r="D224" s="28" t="n"/>
      <c r="E224" s="28" t="n"/>
      <c r="F224" s="28" t="n"/>
      <c r="G224" s="28" t="n"/>
      <c r="H224" s="28" t="n"/>
      <c r="I224" s="28" t="n"/>
      <c r="J224" s="28" t="n"/>
      <c r="K224" s="49" t="n"/>
      <c r="L224" s="30" t="n"/>
      <c r="M224" s="30" t="n"/>
      <c r="N224" s="30" t="n"/>
      <c r="O224" s="30" t="n"/>
      <c r="P224" s="30" t="n"/>
      <c r="Q224" s="30" t="n"/>
      <c r="R224" s="50" t="n"/>
      <c r="S224" s="32">
        <f>IF([@[Inventory Item ID]]="","",IFERROR(SUMIFS(tblTransactions[Inventory Effect],tblTransactions[Inventory Item ID],[@[Inventory Item ID]],tblTransactions[Inventory Effect],"&gt;0",tblTransactions[Date],"&gt;"&amp;'Settings'!$B$4,tblTransactions[Date],"&lt;="&amp;'Settings'!$B$3),0))</f>
        <v/>
      </c>
      <c r="T224" s="32">
        <f>IF([@[Inventory Item ID]]="","",IFERROR(-SUMIFS(tblTransactions[Inventory Effect],tblTransactions[Inventory Item ID],[@[Inventory Item ID]],tblTransactions[Inventory Effect],"&lt;0",tblTransactions[Date],"&gt;"&amp;'Settings'!$B$4,tblTransactions[Date],"&lt;="&amp;'Settings'!$B$3),0))</f>
        <v/>
      </c>
      <c r="U224" s="32">
        <f>IF([@[Inventory Item ID]]="","",IFERROR([@[Opening Qty]]+[@[Qty In]]-[@[Qty Out]],0))</f>
        <v/>
      </c>
      <c r="V224" s="32">
        <f>IF([@[Inventory Item ID]]="","",IFERROR([@[On Hand Qty]]-[@[Reserved Qty]],0))</f>
        <v/>
      </c>
      <c r="W224" s="47">
        <f>IF([@[Inventory Item ID]]="","",IFERROR([@[On Hand Qty]]*[@[Unit Cost]],0))</f>
        <v/>
      </c>
      <c r="X224" s="32">
        <f>IF([@[Inventory Item ID]]="","",IFERROR(IF(AND([@Active]="Yes",[@[Available Qty]]&lt;=[@[Reorder Point]],[@[Target Stock]]-[@[Available Qty]]-[@[Qty on Order]]&gt;0),CEILING([@[Target Stock]]-[@[Available Qty]]-[@[Qty on Order]],[@[Order Pack Qty]]),0),0))</f>
        <v/>
      </c>
      <c r="Y224" s="47">
        <f>IF([@[Inventory Item ID]]="","",IFERROR([@[Suggested Order Qty]]*[@[Unit Cost]],0))</f>
        <v/>
      </c>
      <c r="Z224" s="15">
        <f>IF([@[Inventory Item ID]]="","",IFERROR(IF([@Active]="No","Inactive",IF([@[On Hand Qty]]&lt;0,"Negative Stock",IF([@[Available Qty]]&lt;=0,"Out of Stock",IF([@[Available Qty]]&lt;=[@[Reorder Point]],"Below Reorder",IF([@[Available Qty]]&lt;=[@[Reorder Point]]*(1+'Settings'!$B$5),"Reorder Soon","OK"))))),"Check Inputs"))</f>
        <v/>
      </c>
      <c r="AA224" s="32">
        <f>IF([@[Inventory Item ID]]="","",IFERROR(IF(OR([@[On Hand Qty]]&lt;=0,[@[Oldest DOT Week Start]]=""),"",DATEDIF([@[Oldest DOT Week Start]],'Settings'!$B$3,"m")),""))</f>
        <v/>
      </c>
      <c r="AB224" s="15">
        <f>IF([@[Inventory Item ID]]="","",IF([@Active]="No","Inactive",IF([@[On Hand Qty]]&lt;=0,"No Stock",IF([@[Oldest DOT Week Start]]="","Missing DOT Date",IF([@[Age Months]]&gt;='Settings'!$B$6,"Age Review","Current")))))</f>
        <v/>
      </c>
      <c r="AC22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5">
      <c r="A225" s="28" t="n"/>
      <c r="B225" s="28" t="n"/>
      <c r="C225" s="28" t="n"/>
      <c r="D225" s="28" t="n"/>
      <c r="E225" s="28" t="n"/>
      <c r="F225" s="28" t="n"/>
      <c r="G225" s="28" t="n"/>
      <c r="H225" s="28" t="n"/>
      <c r="I225" s="28" t="n"/>
      <c r="J225" s="28" t="n"/>
      <c r="K225" s="49" t="n"/>
      <c r="L225" s="30" t="n"/>
      <c r="M225" s="30" t="n"/>
      <c r="N225" s="30" t="n"/>
      <c r="O225" s="30" t="n"/>
      <c r="P225" s="30" t="n"/>
      <c r="Q225" s="30" t="n"/>
      <c r="R225" s="50" t="n"/>
      <c r="S225" s="32">
        <f>IF([@[Inventory Item ID]]="","",IFERROR(SUMIFS(tblTransactions[Inventory Effect],tblTransactions[Inventory Item ID],[@[Inventory Item ID]],tblTransactions[Inventory Effect],"&gt;0",tblTransactions[Date],"&gt;"&amp;'Settings'!$B$4,tblTransactions[Date],"&lt;="&amp;'Settings'!$B$3),0))</f>
        <v/>
      </c>
      <c r="T225" s="32">
        <f>IF([@[Inventory Item ID]]="","",IFERROR(-SUMIFS(tblTransactions[Inventory Effect],tblTransactions[Inventory Item ID],[@[Inventory Item ID]],tblTransactions[Inventory Effect],"&lt;0",tblTransactions[Date],"&gt;"&amp;'Settings'!$B$4,tblTransactions[Date],"&lt;="&amp;'Settings'!$B$3),0))</f>
        <v/>
      </c>
      <c r="U225" s="32">
        <f>IF([@[Inventory Item ID]]="","",IFERROR([@[Opening Qty]]+[@[Qty In]]-[@[Qty Out]],0))</f>
        <v/>
      </c>
      <c r="V225" s="32">
        <f>IF([@[Inventory Item ID]]="","",IFERROR([@[On Hand Qty]]-[@[Reserved Qty]],0))</f>
        <v/>
      </c>
      <c r="W225" s="47">
        <f>IF([@[Inventory Item ID]]="","",IFERROR([@[On Hand Qty]]*[@[Unit Cost]],0))</f>
        <v/>
      </c>
      <c r="X225" s="32">
        <f>IF([@[Inventory Item ID]]="","",IFERROR(IF(AND([@Active]="Yes",[@[Available Qty]]&lt;=[@[Reorder Point]],[@[Target Stock]]-[@[Available Qty]]-[@[Qty on Order]]&gt;0),CEILING([@[Target Stock]]-[@[Available Qty]]-[@[Qty on Order]],[@[Order Pack Qty]]),0),0))</f>
        <v/>
      </c>
      <c r="Y225" s="47">
        <f>IF([@[Inventory Item ID]]="","",IFERROR([@[Suggested Order Qty]]*[@[Unit Cost]],0))</f>
        <v/>
      </c>
      <c r="Z225" s="15">
        <f>IF([@[Inventory Item ID]]="","",IFERROR(IF([@Active]="No","Inactive",IF([@[On Hand Qty]]&lt;0,"Negative Stock",IF([@[Available Qty]]&lt;=0,"Out of Stock",IF([@[Available Qty]]&lt;=[@[Reorder Point]],"Below Reorder",IF([@[Available Qty]]&lt;=[@[Reorder Point]]*(1+'Settings'!$B$5),"Reorder Soon","OK"))))),"Check Inputs"))</f>
        <v/>
      </c>
      <c r="AA225" s="32">
        <f>IF([@[Inventory Item ID]]="","",IFERROR(IF(OR([@[On Hand Qty]]&lt;=0,[@[Oldest DOT Week Start]]=""),"",DATEDIF([@[Oldest DOT Week Start]],'Settings'!$B$3,"m")),""))</f>
        <v/>
      </c>
      <c r="AB225" s="15">
        <f>IF([@[Inventory Item ID]]="","",IF([@Active]="No","Inactive",IF([@[On Hand Qty]]&lt;=0,"No Stock",IF([@[Oldest DOT Week Start]]="","Missing DOT Date",IF([@[Age Months]]&gt;='Settings'!$B$6,"Age Review","Current")))))</f>
        <v/>
      </c>
      <c r="AC22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6">
      <c r="A226" s="28" t="n"/>
      <c r="B226" s="28" t="n"/>
      <c r="C226" s="28" t="n"/>
      <c r="D226" s="28" t="n"/>
      <c r="E226" s="28" t="n"/>
      <c r="F226" s="28" t="n"/>
      <c r="G226" s="28" t="n"/>
      <c r="H226" s="28" t="n"/>
      <c r="I226" s="28" t="n"/>
      <c r="J226" s="28" t="n"/>
      <c r="K226" s="49" t="n"/>
      <c r="L226" s="30" t="n"/>
      <c r="M226" s="30" t="n"/>
      <c r="N226" s="30" t="n"/>
      <c r="O226" s="30" t="n"/>
      <c r="P226" s="30" t="n"/>
      <c r="Q226" s="30" t="n"/>
      <c r="R226" s="50" t="n"/>
      <c r="S226" s="32">
        <f>IF([@[Inventory Item ID]]="","",IFERROR(SUMIFS(tblTransactions[Inventory Effect],tblTransactions[Inventory Item ID],[@[Inventory Item ID]],tblTransactions[Inventory Effect],"&gt;0",tblTransactions[Date],"&gt;"&amp;'Settings'!$B$4,tblTransactions[Date],"&lt;="&amp;'Settings'!$B$3),0))</f>
        <v/>
      </c>
      <c r="T226" s="32">
        <f>IF([@[Inventory Item ID]]="","",IFERROR(-SUMIFS(tblTransactions[Inventory Effect],tblTransactions[Inventory Item ID],[@[Inventory Item ID]],tblTransactions[Inventory Effect],"&lt;0",tblTransactions[Date],"&gt;"&amp;'Settings'!$B$4,tblTransactions[Date],"&lt;="&amp;'Settings'!$B$3),0))</f>
        <v/>
      </c>
      <c r="U226" s="32">
        <f>IF([@[Inventory Item ID]]="","",IFERROR([@[Opening Qty]]+[@[Qty In]]-[@[Qty Out]],0))</f>
        <v/>
      </c>
      <c r="V226" s="32">
        <f>IF([@[Inventory Item ID]]="","",IFERROR([@[On Hand Qty]]-[@[Reserved Qty]],0))</f>
        <v/>
      </c>
      <c r="W226" s="47">
        <f>IF([@[Inventory Item ID]]="","",IFERROR([@[On Hand Qty]]*[@[Unit Cost]],0))</f>
        <v/>
      </c>
      <c r="X226" s="32">
        <f>IF([@[Inventory Item ID]]="","",IFERROR(IF(AND([@Active]="Yes",[@[Available Qty]]&lt;=[@[Reorder Point]],[@[Target Stock]]-[@[Available Qty]]-[@[Qty on Order]]&gt;0),CEILING([@[Target Stock]]-[@[Available Qty]]-[@[Qty on Order]],[@[Order Pack Qty]]),0),0))</f>
        <v/>
      </c>
      <c r="Y226" s="47">
        <f>IF([@[Inventory Item ID]]="","",IFERROR([@[Suggested Order Qty]]*[@[Unit Cost]],0))</f>
        <v/>
      </c>
      <c r="Z226" s="15">
        <f>IF([@[Inventory Item ID]]="","",IFERROR(IF([@Active]="No","Inactive",IF([@[On Hand Qty]]&lt;0,"Negative Stock",IF([@[Available Qty]]&lt;=0,"Out of Stock",IF([@[Available Qty]]&lt;=[@[Reorder Point]],"Below Reorder",IF([@[Available Qty]]&lt;=[@[Reorder Point]]*(1+'Settings'!$B$5),"Reorder Soon","OK"))))),"Check Inputs"))</f>
        <v/>
      </c>
      <c r="AA226" s="32">
        <f>IF([@[Inventory Item ID]]="","",IFERROR(IF(OR([@[On Hand Qty]]&lt;=0,[@[Oldest DOT Week Start]]=""),"",DATEDIF([@[Oldest DOT Week Start]],'Settings'!$B$3,"m")),""))</f>
        <v/>
      </c>
      <c r="AB226" s="15">
        <f>IF([@[Inventory Item ID]]="","",IF([@Active]="No","Inactive",IF([@[On Hand Qty]]&lt;=0,"No Stock",IF([@[Oldest DOT Week Start]]="","Missing DOT Date",IF([@[Age Months]]&gt;='Settings'!$B$6,"Age Review","Current")))))</f>
        <v/>
      </c>
      <c r="AC22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7">
      <c r="A227" s="28" t="n"/>
      <c r="B227" s="28" t="n"/>
      <c r="C227" s="28" t="n"/>
      <c r="D227" s="28" t="n"/>
      <c r="E227" s="28" t="n"/>
      <c r="F227" s="28" t="n"/>
      <c r="G227" s="28" t="n"/>
      <c r="H227" s="28" t="n"/>
      <c r="I227" s="28" t="n"/>
      <c r="J227" s="28" t="n"/>
      <c r="K227" s="49" t="n"/>
      <c r="L227" s="30" t="n"/>
      <c r="M227" s="30" t="n"/>
      <c r="N227" s="30" t="n"/>
      <c r="O227" s="30" t="n"/>
      <c r="P227" s="30" t="n"/>
      <c r="Q227" s="30" t="n"/>
      <c r="R227" s="50" t="n"/>
      <c r="S227" s="32">
        <f>IF([@[Inventory Item ID]]="","",IFERROR(SUMIFS(tblTransactions[Inventory Effect],tblTransactions[Inventory Item ID],[@[Inventory Item ID]],tblTransactions[Inventory Effect],"&gt;0",tblTransactions[Date],"&gt;"&amp;'Settings'!$B$4,tblTransactions[Date],"&lt;="&amp;'Settings'!$B$3),0))</f>
        <v/>
      </c>
      <c r="T227" s="32">
        <f>IF([@[Inventory Item ID]]="","",IFERROR(-SUMIFS(tblTransactions[Inventory Effect],tblTransactions[Inventory Item ID],[@[Inventory Item ID]],tblTransactions[Inventory Effect],"&lt;0",tblTransactions[Date],"&gt;"&amp;'Settings'!$B$4,tblTransactions[Date],"&lt;="&amp;'Settings'!$B$3),0))</f>
        <v/>
      </c>
      <c r="U227" s="32">
        <f>IF([@[Inventory Item ID]]="","",IFERROR([@[Opening Qty]]+[@[Qty In]]-[@[Qty Out]],0))</f>
        <v/>
      </c>
      <c r="V227" s="32">
        <f>IF([@[Inventory Item ID]]="","",IFERROR([@[On Hand Qty]]-[@[Reserved Qty]],0))</f>
        <v/>
      </c>
      <c r="W227" s="47">
        <f>IF([@[Inventory Item ID]]="","",IFERROR([@[On Hand Qty]]*[@[Unit Cost]],0))</f>
        <v/>
      </c>
      <c r="X227" s="32">
        <f>IF([@[Inventory Item ID]]="","",IFERROR(IF(AND([@Active]="Yes",[@[Available Qty]]&lt;=[@[Reorder Point]],[@[Target Stock]]-[@[Available Qty]]-[@[Qty on Order]]&gt;0),CEILING([@[Target Stock]]-[@[Available Qty]]-[@[Qty on Order]],[@[Order Pack Qty]]),0),0))</f>
        <v/>
      </c>
      <c r="Y227" s="47">
        <f>IF([@[Inventory Item ID]]="","",IFERROR([@[Suggested Order Qty]]*[@[Unit Cost]],0))</f>
        <v/>
      </c>
      <c r="Z227" s="15">
        <f>IF([@[Inventory Item ID]]="","",IFERROR(IF([@Active]="No","Inactive",IF([@[On Hand Qty]]&lt;0,"Negative Stock",IF([@[Available Qty]]&lt;=0,"Out of Stock",IF([@[Available Qty]]&lt;=[@[Reorder Point]],"Below Reorder",IF([@[Available Qty]]&lt;=[@[Reorder Point]]*(1+'Settings'!$B$5),"Reorder Soon","OK"))))),"Check Inputs"))</f>
        <v/>
      </c>
      <c r="AA227" s="32">
        <f>IF([@[Inventory Item ID]]="","",IFERROR(IF(OR([@[On Hand Qty]]&lt;=0,[@[Oldest DOT Week Start]]=""),"",DATEDIF([@[Oldest DOT Week Start]],'Settings'!$B$3,"m")),""))</f>
        <v/>
      </c>
      <c r="AB227" s="15">
        <f>IF([@[Inventory Item ID]]="","",IF([@Active]="No","Inactive",IF([@[On Hand Qty]]&lt;=0,"No Stock",IF([@[Oldest DOT Week Start]]="","Missing DOT Date",IF([@[Age Months]]&gt;='Settings'!$B$6,"Age Review","Current")))))</f>
        <v/>
      </c>
      <c r="AC22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8">
      <c r="A228" s="28" t="n"/>
      <c r="B228" s="28" t="n"/>
      <c r="C228" s="28" t="n"/>
      <c r="D228" s="28" t="n"/>
      <c r="E228" s="28" t="n"/>
      <c r="F228" s="28" t="n"/>
      <c r="G228" s="28" t="n"/>
      <c r="H228" s="28" t="n"/>
      <c r="I228" s="28" t="n"/>
      <c r="J228" s="28" t="n"/>
      <c r="K228" s="49" t="n"/>
      <c r="L228" s="30" t="n"/>
      <c r="M228" s="30" t="n"/>
      <c r="N228" s="30" t="n"/>
      <c r="O228" s="30" t="n"/>
      <c r="P228" s="30" t="n"/>
      <c r="Q228" s="30" t="n"/>
      <c r="R228" s="50" t="n"/>
      <c r="S228" s="32">
        <f>IF([@[Inventory Item ID]]="","",IFERROR(SUMIFS(tblTransactions[Inventory Effect],tblTransactions[Inventory Item ID],[@[Inventory Item ID]],tblTransactions[Inventory Effect],"&gt;0",tblTransactions[Date],"&gt;"&amp;'Settings'!$B$4,tblTransactions[Date],"&lt;="&amp;'Settings'!$B$3),0))</f>
        <v/>
      </c>
      <c r="T228" s="32">
        <f>IF([@[Inventory Item ID]]="","",IFERROR(-SUMIFS(tblTransactions[Inventory Effect],tblTransactions[Inventory Item ID],[@[Inventory Item ID]],tblTransactions[Inventory Effect],"&lt;0",tblTransactions[Date],"&gt;"&amp;'Settings'!$B$4,tblTransactions[Date],"&lt;="&amp;'Settings'!$B$3),0))</f>
        <v/>
      </c>
      <c r="U228" s="32">
        <f>IF([@[Inventory Item ID]]="","",IFERROR([@[Opening Qty]]+[@[Qty In]]-[@[Qty Out]],0))</f>
        <v/>
      </c>
      <c r="V228" s="32">
        <f>IF([@[Inventory Item ID]]="","",IFERROR([@[On Hand Qty]]-[@[Reserved Qty]],0))</f>
        <v/>
      </c>
      <c r="W228" s="47">
        <f>IF([@[Inventory Item ID]]="","",IFERROR([@[On Hand Qty]]*[@[Unit Cost]],0))</f>
        <v/>
      </c>
      <c r="X228" s="32">
        <f>IF([@[Inventory Item ID]]="","",IFERROR(IF(AND([@Active]="Yes",[@[Available Qty]]&lt;=[@[Reorder Point]],[@[Target Stock]]-[@[Available Qty]]-[@[Qty on Order]]&gt;0),CEILING([@[Target Stock]]-[@[Available Qty]]-[@[Qty on Order]],[@[Order Pack Qty]]),0),0))</f>
        <v/>
      </c>
      <c r="Y228" s="47">
        <f>IF([@[Inventory Item ID]]="","",IFERROR([@[Suggested Order Qty]]*[@[Unit Cost]],0))</f>
        <v/>
      </c>
      <c r="Z228" s="15">
        <f>IF([@[Inventory Item ID]]="","",IFERROR(IF([@Active]="No","Inactive",IF([@[On Hand Qty]]&lt;0,"Negative Stock",IF([@[Available Qty]]&lt;=0,"Out of Stock",IF([@[Available Qty]]&lt;=[@[Reorder Point]],"Below Reorder",IF([@[Available Qty]]&lt;=[@[Reorder Point]]*(1+'Settings'!$B$5),"Reorder Soon","OK"))))),"Check Inputs"))</f>
        <v/>
      </c>
      <c r="AA228" s="32">
        <f>IF([@[Inventory Item ID]]="","",IFERROR(IF(OR([@[On Hand Qty]]&lt;=0,[@[Oldest DOT Week Start]]=""),"",DATEDIF([@[Oldest DOT Week Start]],'Settings'!$B$3,"m")),""))</f>
        <v/>
      </c>
      <c r="AB228" s="15">
        <f>IF([@[Inventory Item ID]]="","",IF([@Active]="No","Inactive",IF([@[On Hand Qty]]&lt;=0,"No Stock",IF([@[Oldest DOT Week Start]]="","Missing DOT Date",IF([@[Age Months]]&gt;='Settings'!$B$6,"Age Review","Current")))))</f>
        <v/>
      </c>
      <c r="AC22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29">
      <c r="A229" s="28" t="n"/>
      <c r="B229" s="28" t="n"/>
      <c r="C229" s="28" t="n"/>
      <c r="D229" s="28" t="n"/>
      <c r="E229" s="28" t="n"/>
      <c r="F229" s="28" t="n"/>
      <c r="G229" s="28" t="n"/>
      <c r="H229" s="28" t="n"/>
      <c r="I229" s="28" t="n"/>
      <c r="J229" s="28" t="n"/>
      <c r="K229" s="49" t="n"/>
      <c r="L229" s="30" t="n"/>
      <c r="M229" s="30" t="n"/>
      <c r="N229" s="30" t="n"/>
      <c r="O229" s="30" t="n"/>
      <c r="P229" s="30" t="n"/>
      <c r="Q229" s="30" t="n"/>
      <c r="R229" s="50" t="n"/>
      <c r="S229" s="32">
        <f>IF([@[Inventory Item ID]]="","",IFERROR(SUMIFS(tblTransactions[Inventory Effect],tblTransactions[Inventory Item ID],[@[Inventory Item ID]],tblTransactions[Inventory Effect],"&gt;0",tblTransactions[Date],"&gt;"&amp;'Settings'!$B$4,tblTransactions[Date],"&lt;="&amp;'Settings'!$B$3),0))</f>
        <v/>
      </c>
      <c r="T229" s="32">
        <f>IF([@[Inventory Item ID]]="","",IFERROR(-SUMIFS(tblTransactions[Inventory Effect],tblTransactions[Inventory Item ID],[@[Inventory Item ID]],tblTransactions[Inventory Effect],"&lt;0",tblTransactions[Date],"&gt;"&amp;'Settings'!$B$4,tblTransactions[Date],"&lt;="&amp;'Settings'!$B$3),0))</f>
        <v/>
      </c>
      <c r="U229" s="32">
        <f>IF([@[Inventory Item ID]]="","",IFERROR([@[Opening Qty]]+[@[Qty In]]-[@[Qty Out]],0))</f>
        <v/>
      </c>
      <c r="V229" s="32">
        <f>IF([@[Inventory Item ID]]="","",IFERROR([@[On Hand Qty]]-[@[Reserved Qty]],0))</f>
        <v/>
      </c>
      <c r="W229" s="47">
        <f>IF([@[Inventory Item ID]]="","",IFERROR([@[On Hand Qty]]*[@[Unit Cost]],0))</f>
        <v/>
      </c>
      <c r="X229" s="32">
        <f>IF([@[Inventory Item ID]]="","",IFERROR(IF(AND([@Active]="Yes",[@[Available Qty]]&lt;=[@[Reorder Point]],[@[Target Stock]]-[@[Available Qty]]-[@[Qty on Order]]&gt;0),CEILING([@[Target Stock]]-[@[Available Qty]]-[@[Qty on Order]],[@[Order Pack Qty]]),0),0))</f>
        <v/>
      </c>
      <c r="Y229" s="47">
        <f>IF([@[Inventory Item ID]]="","",IFERROR([@[Suggested Order Qty]]*[@[Unit Cost]],0))</f>
        <v/>
      </c>
      <c r="Z229" s="15">
        <f>IF([@[Inventory Item ID]]="","",IFERROR(IF([@Active]="No","Inactive",IF([@[On Hand Qty]]&lt;0,"Negative Stock",IF([@[Available Qty]]&lt;=0,"Out of Stock",IF([@[Available Qty]]&lt;=[@[Reorder Point]],"Below Reorder",IF([@[Available Qty]]&lt;=[@[Reorder Point]]*(1+'Settings'!$B$5),"Reorder Soon","OK"))))),"Check Inputs"))</f>
        <v/>
      </c>
      <c r="AA229" s="32">
        <f>IF([@[Inventory Item ID]]="","",IFERROR(IF(OR([@[On Hand Qty]]&lt;=0,[@[Oldest DOT Week Start]]=""),"",DATEDIF([@[Oldest DOT Week Start]],'Settings'!$B$3,"m")),""))</f>
        <v/>
      </c>
      <c r="AB229" s="15">
        <f>IF([@[Inventory Item ID]]="","",IF([@Active]="No","Inactive",IF([@[On Hand Qty]]&lt;=0,"No Stock",IF([@[Oldest DOT Week Start]]="","Missing DOT Date",IF([@[Age Months]]&gt;='Settings'!$B$6,"Age Review","Current")))))</f>
        <v/>
      </c>
      <c r="AC22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0">
      <c r="A230" s="28" t="n"/>
      <c r="B230" s="28" t="n"/>
      <c r="C230" s="28" t="n"/>
      <c r="D230" s="28" t="n"/>
      <c r="E230" s="28" t="n"/>
      <c r="F230" s="28" t="n"/>
      <c r="G230" s="28" t="n"/>
      <c r="H230" s="28" t="n"/>
      <c r="I230" s="28" t="n"/>
      <c r="J230" s="28" t="n"/>
      <c r="K230" s="49" t="n"/>
      <c r="L230" s="30" t="n"/>
      <c r="M230" s="30" t="n"/>
      <c r="N230" s="30" t="n"/>
      <c r="O230" s="30" t="n"/>
      <c r="P230" s="30" t="n"/>
      <c r="Q230" s="30" t="n"/>
      <c r="R230" s="50" t="n"/>
      <c r="S230" s="32">
        <f>IF([@[Inventory Item ID]]="","",IFERROR(SUMIFS(tblTransactions[Inventory Effect],tblTransactions[Inventory Item ID],[@[Inventory Item ID]],tblTransactions[Inventory Effect],"&gt;0",tblTransactions[Date],"&gt;"&amp;'Settings'!$B$4,tblTransactions[Date],"&lt;="&amp;'Settings'!$B$3),0))</f>
        <v/>
      </c>
      <c r="T230" s="32">
        <f>IF([@[Inventory Item ID]]="","",IFERROR(-SUMIFS(tblTransactions[Inventory Effect],tblTransactions[Inventory Item ID],[@[Inventory Item ID]],tblTransactions[Inventory Effect],"&lt;0",tblTransactions[Date],"&gt;"&amp;'Settings'!$B$4,tblTransactions[Date],"&lt;="&amp;'Settings'!$B$3),0))</f>
        <v/>
      </c>
      <c r="U230" s="32">
        <f>IF([@[Inventory Item ID]]="","",IFERROR([@[Opening Qty]]+[@[Qty In]]-[@[Qty Out]],0))</f>
        <v/>
      </c>
      <c r="V230" s="32">
        <f>IF([@[Inventory Item ID]]="","",IFERROR([@[On Hand Qty]]-[@[Reserved Qty]],0))</f>
        <v/>
      </c>
      <c r="W230" s="47">
        <f>IF([@[Inventory Item ID]]="","",IFERROR([@[On Hand Qty]]*[@[Unit Cost]],0))</f>
        <v/>
      </c>
      <c r="X230" s="32">
        <f>IF([@[Inventory Item ID]]="","",IFERROR(IF(AND([@Active]="Yes",[@[Available Qty]]&lt;=[@[Reorder Point]],[@[Target Stock]]-[@[Available Qty]]-[@[Qty on Order]]&gt;0),CEILING([@[Target Stock]]-[@[Available Qty]]-[@[Qty on Order]],[@[Order Pack Qty]]),0),0))</f>
        <v/>
      </c>
      <c r="Y230" s="47">
        <f>IF([@[Inventory Item ID]]="","",IFERROR([@[Suggested Order Qty]]*[@[Unit Cost]],0))</f>
        <v/>
      </c>
      <c r="Z230" s="15">
        <f>IF([@[Inventory Item ID]]="","",IFERROR(IF([@Active]="No","Inactive",IF([@[On Hand Qty]]&lt;0,"Negative Stock",IF([@[Available Qty]]&lt;=0,"Out of Stock",IF([@[Available Qty]]&lt;=[@[Reorder Point]],"Below Reorder",IF([@[Available Qty]]&lt;=[@[Reorder Point]]*(1+'Settings'!$B$5),"Reorder Soon","OK"))))),"Check Inputs"))</f>
        <v/>
      </c>
      <c r="AA230" s="32">
        <f>IF([@[Inventory Item ID]]="","",IFERROR(IF(OR([@[On Hand Qty]]&lt;=0,[@[Oldest DOT Week Start]]=""),"",DATEDIF([@[Oldest DOT Week Start]],'Settings'!$B$3,"m")),""))</f>
        <v/>
      </c>
      <c r="AB230" s="15">
        <f>IF([@[Inventory Item ID]]="","",IF([@Active]="No","Inactive",IF([@[On Hand Qty]]&lt;=0,"No Stock",IF([@[Oldest DOT Week Start]]="","Missing DOT Date",IF([@[Age Months]]&gt;='Settings'!$B$6,"Age Review","Current")))))</f>
        <v/>
      </c>
      <c r="AC23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1">
      <c r="A231" s="28" t="n"/>
      <c r="B231" s="28" t="n"/>
      <c r="C231" s="28" t="n"/>
      <c r="D231" s="28" t="n"/>
      <c r="E231" s="28" t="n"/>
      <c r="F231" s="28" t="n"/>
      <c r="G231" s="28" t="n"/>
      <c r="H231" s="28" t="n"/>
      <c r="I231" s="28" t="n"/>
      <c r="J231" s="28" t="n"/>
      <c r="K231" s="49" t="n"/>
      <c r="L231" s="30" t="n"/>
      <c r="M231" s="30" t="n"/>
      <c r="N231" s="30" t="n"/>
      <c r="O231" s="30" t="n"/>
      <c r="P231" s="30" t="n"/>
      <c r="Q231" s="30" t="n"/>
      <c r="R231" s="50" t="n"/>
      <c r="S231" s="32">
        <f>IF([@[Inventory Item ID]]="","",IFERROR(SUMIFS(tblTransactions[Inventory Effect],tblTransactions[Inventory Item ID],[@[Inventory Item ID]],tblTransactions[Inventory Effect],"&gt;0",tblTransactions[Date],"&gt;"&amp;'Settings'!$B$4,tblTransactions[Date],"&lt;="&amp;'Settings'!$B$3),0))</f>
        <v/>
      </c>
      <c r="T231" s="32">
        <f>IF([@[Inventory Item ID]]="","",IFERROR(-SUMIFS(tblTransactions[Inventory Effect],tblTransactions[Inventory Item ID],[@[Inventory Item ID]],tblTransactions[Inventory Effect],"&lt;0",tblTransactions[Date],"&gt;"&amp;'Settings'!$B$4,tblTransactions[Date],"&lt;="&amp;'Settings'!$B$3),0))</f>
        <v/>
      </c>
      <c r="U231" s="32">
        <f>IF([@[Inventory Item ID]]="","",IFERROR([@[Opening Qty]]+[@[Qty In]]-[@[Qty Out]],0))</f>
        <v/>
      </c>
      <c r="V231" s="32">
        <f>IF([@[Inventory Item ID]]="","",IFERROR([@[On Hand Qty]]-[@[Reserved Qty]],0))</f>
        <v/>
      </c>
      <c r="W231" s="47">
        <f>IF([@[Inventory Item ID]]="","",IFERROR([@[On Hand Qty]]*[@[Unit Cost]],0))</f>
        <v/>
      </c>
      <c r="X231" s="32">
        <f>IF([@[Inventory Item ID]]="","",IFERROR(IF(AND([@Active]="Yes",[@[Available Qty]]&lt;=[@[Reorder Point]],[@[Target Stock]]-[@[Available Qty]]-[@[Qty on Order]]&gt;0),CEILING([@[Target Stock]]-[@[Available Qty]]-[@[Qty on Order]],[@[Order Pack Qty]]),0),0))</f>
        <v/>
      </c>
      <c r="Y231" s="47">
        <f>IF([@[Inventory Item ID]]="","",IFERROR([@[Suggested Order Qty]]*[@[Unit Cost]],0))</f>
        <v/>
      </c>
      <c r="Z231" s="15">
        <f>IF([@[Inventory Item ID]]="","",IFERROR(IF([@Active]="No","Inactive",IF([@[On Hand Qty]]&lt;0,"Negative Stock",IF([@[Available Qty]]&lt;=0,"Out of Stock",IF([@[Available Qty]]&lt;=[@[Reorder Point]],"Below Reorder",IF([@[Available Qty]]&lt;=[@[Reorder Point]]*(1+'Settings'!$B$5),"Reorder Soon","OK"))))),"Check Inputs"))</f>
        <v/>
      </c>
      <c r="AA231" s="32">
        <f>IF([@[Inventory Item ID]]="","",IFERROR(IF(OR([@[On Hand Qty]]&lt;=0,[@[Oldest DOT Week Start]]=""),"",DATEDIF([@[Oldest DOT Week Start]],'Settings'!$B$3,"m")),""))</f>
        <v/>
      </c>
      <c r="AB231" s="15">
        <f>IF([@[Inventory Item ID]]="","",IF([@Active]="No","Inactive",IF([@[On Hand Qty]]&lt;=0,"No Stock",IF([@[Oldest DOT Week Start]]="","Missing DOT Date",IF([@[Age Months]]&gt;='Settings'!$B$6,"Age Review","Current")))))</f>
        <v/>
      </c>
      <c r="AC23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2">
      <c r="A232" s="28" t="n"/>
      <c r="B232" s="28" t="n"/>
      <c r="C232" s="28" t="n"/>
      <c r="D232" s="28" t="n"/>
      <c r="E232" s="28" t="n"/>
      <c r="F232" s="28" t="n"/>
      <c r="G232" s="28" t="n"/>
      <c r="H232" s="28" t="n"/>
      <c r="I232" s="28" t="n"/>
      <c r="J232" s="28" t="n"/>
      <c r="K232" s="49" t="n"/>
      <c r="L232" s="30" t="n"/>
      <c r="M232" s="30" t="n"/>
      <c r="N232" s="30" t="n"/>
      <c r="O232" s="30" t="n"/>
      <c r="P232" s="30" t="n"/>
      <c r="Q232" s="30" t="n"/>
      <c r="R232" s="50" t="n"/>
      <c r="S232" s="32">
        <f>IF([@[Inventory Item ID]]="","",IFERROR(SUMIFS(tblTransactions[Inventory Effect],tblTransactions[Inventory Item ID],[@[Inventory Item ID]],tblTransactions[Inventory Effect],"&gt;0",tblTransactions[Date],"&gt;"&amp;'Settings'!$B$4,tblTransactions[Date],"&lt;="&amp;'Settings'!$B$3),0))</f>
        <v/>
      </c>
      <c r="T232" s="32">
        <f>IF([@[Inventory Item ID]]="","",IFERROR(-SUMIFS(tblTransactions[Inventory Effect],tblTransactions[Inventory Item ID],[@[Inventory Item ID]],tblTransactions[Inventory Effect],"&lt;0",tblTransactions[Date],"&gt;"&amp;'Settings'!$B$4,tblTransactions[Date],"&lt;="&amp;'Settings'!$B$3),0))</f>
        <v/>
      </c>
      <c r="U232" s="32">
        <f>IF([@[Inventory Item ID]]="","",IFERROR([@[Opening Qty]]+[@[Qty In]]-[@[Qty Out]],0))</f>
        <v/>
      </c>
      <c r="V232" s="32">
        <f>IF([@[Inventory Item ID]]="","",IFERROR([@[On Hand Qty]]-[@[Reserved Qty]],0))</f>
        <v/>
      </c>
      <c r="W232" s="47">
        <f>IF([@[Inventory Item ID]]="","",IFERROR([@[On Hand Qty]]*[@[Unit Cost]],0))</f>
        <v/>
      </c>
      <c r="X232" s="32">
        <f>IF([@[Inventory Item ID]]="","",IFERROR(IF(AND([@Active]="Yes",[@[Available Qty]]&lt;=[@[Reorder Point]],[@[Target Stock]]-[@[Available Qty]]-[@[Qty on Order]]&gt;0),CEILING([@[Target Stock]]-[@[Available Qty]]-[@[Qty on Order]],[@[Order Pack Qty]]),0),0))</f>
        <v/>
      </c>
      <c r="Y232" s="47">
        <f>IF([@[Inventory Item ID]]="","",IFERROR([@[Suggested Order Qty]]*[@[Unit Cost]],0))</f>
        <v/>
      </c>
      <c r="Z232" s="15">
        <f>IF([@[Inventory Item ID]]="","",IFERROR(IF([@Active]="No","Inactive",IF([@[On Hand Qty]]&lt;0,"Negative Stock",IF([@[Available Qty]]&lt;=0,"Out of Stock",IF([@[Available Qty]]&lt;=[@[Reorder Point]],"Below Reorder",IF([@[Available Qty]]&lt;=[@[Reorder Point]]*(1+'Settings'!$B$5),"Reorder Soon","OK"))))),"Check Inputs"))</f>
        <v/>
      </c>
      <c r="AA232" s="32">
        <f>IF([@[Inventory Item ID]]="","",IFERROR(IF(OR([@[On Hand Qty]]&lt;=0,[@[Oldest DOT Week Start]]=""),"",DATEDIF([@[Oldest DOT Week Start]],'Settings'!$B$3,"m")),""))</f>
        <v/>
      </c>
      <c r="AB232" s="15">
        <f>IF([@[Inventory Item ID]]="","",IF([@Active]="No","Inactive",IF([@[On Hand Qty]]&lt;=0,"No Stock",IF([@[Oldest DOT Week Start]]="","Missing DOT Date",IF([@[Age Months]]&gt;='Settings'!$B$6,"Age Review","Current")))))</f>
        <v/>
      </c>
      <c r="AC23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3">
      <c r="A233" s="28" t="n"/>
      <c r="B233" s="28" t="n"/>
      <c r="C233" s="28" t="n"/>
      <c r="D233" s="28" t="n"/>
      <c r="E233" s="28" t="n"/>
      <c r="F233" s="28" t="n"/>
      <c r="G233" s="28" t="n"/>
      <c r="H233" s="28" t="n"/>
      <c r="I233" s="28" t="n"/>
      <c r="J233" s="28" t="n"/>
      <c r="K233" s="49" t="n"/>
      <c r="L233" s="30" t="n"/>
      <c r="M233" s="30" t="n"/>
      <c r="N233" s="30" t="n"/>
      <c r="O233" s="30" t="n"/>
      <c r="P233" s="30" t="n"/>
      <c r="Q233" s="30" t="n"/>
      <c r="R233" s="50" t="n"/>
      <c r="S233" s="32">
        <f>IF([@[Inventory Item ID]]="","",IFERROR(SUMIFS(tblTransactions[Inventory Effect],tblTransactions[Inventory Item ID],[@[Inventory Item ID]],tblTransactions[Inventory Effect],"&gt;0",tblTransactions[Date],"&gt;"&amp;'Settings'!$B$4,tblTransactions[Date],"&lt;="&amp;'Settings'!$B$3),0))</f>
        <v/>
      </c>
      <c r="T233" s="32">
        <f>IF([@[Inventory Item ID]]="","",IFERROR(-SUMIFS(tblTransactions[Inventory Effect],tblTransactions[Inventory Item ID],[@[Inventory Item ID]],tblTransactions[Inventory Effect],"&lt;0",tblTransactions[Date],"&gt;"&amp;'Settings'!$B$4,tblTransactions[Date],"&lt;="&amp;'Settings'!$B$3),0))</f>
        <v/>
      </c>
      <c r="U233" s="32">
        <f>IF([@[Inventory Item ID]]="","",IFERROR([@[Opening Qty]]+[@[Qty In]]-[@[Qty Out]],0))</f>
        <v/>
      </c>
      <c r="V233" s="32">
        <f>IF([@[Inventory Item ID]]="","",IFERROR([@[On Hand Qty]]-[@[Reserved Qty]],0))</f>
        <v/>
      </c>
      <c r="W233" s="47">
        <f>IF([@[Inventory Item ID]]="","",IFERROR([@[On Hand Qty]]*[@[Unit Cost]],0))</f>
        <v/>
      </c>
      <c r="X233" s="32">
        <f>IF([@[Inventory Item ID]]="","",IFERROR(IF(AND([@Active]="Yes",[@[Available Qty]]&lt;=[@[Reorder Point]],[@[Target Stock]]-[@[Available Qty]]-[@[Qty on Order]]&gt;0),CEILING([@[Target Stock]]-[@[Available Qty]]-[@[Qty on Order]],[@[Order Pack Qty]]),0),0))</f>
        <v/>
      </c>
      <c r="Y233" s="47">
        <f>IF([@[Inventory Item ID]]="","",IFERROR([@[Suggested Order Qty]]*[@[Unit Cost]],0))</f>
        <v/>
      </c>
      <c r="Z233" s="15">
        <f>IF([@[Inventory Item ID]]="","",IFERROR(IF([@Active]="No","Inactive",IF([@[On Hand Qty]]&lt;0,"Negative Stock",IF([@[Available Qty]]&lt;=0,"Out of Stock",IF([@[Available Qty]]&lt;=[@[Reorder Point]],"Below Reorder",IF([@[Available Qty]]&lt;=[@[Reorder Point]]*(1+'Settings'!$B$5),"Reorder Soon","OK"))))),"Check Inputs"))</f>
        <v/>
      </c>
      <c r="AA233" s="32">
        <f>IF([@[Inventory Item ID]]="","",IFERROR(IF(OR([@[On Hand Qty]]&lt;=0,[@[Oldest DOT Week Start]]=""),"",DATEDIF([@[Oldest DOT Week Start]],'Settings'!$B$3,"m")),""))</f>
        <v/>
      </c>
      <c r="AB233" s="15">
        <f>IF([@[Inventory Item ID]]="","",IF([@Active]="No","Inactive",IF([@[On Hand Qty]]&lt;=0,"No Stock",IF([@[Oldest DOT Week Start]]="","Missing DOT Date",IF([@[Age Months]]&gt;='Settings'!$B$6,"Age Review","Current")))))</f>
        <v/>
      </c>
      <c r="AC23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4">
      <c r="A234" s="28" t="n"/>
      <c r="B234" s="28" t="n"/>
      <c r="C234" s="28" t="n"/>
      <c r="D234" s="28" t="n"/>
      <c r="E234" s="28" t="n"/>
      <c r="F234" s="28" t="n"/>
      <c r="G234" s="28" t="n"/>
      <c r="H234" s="28" t="n"/>
      <c r="I234" s="28" t="n"/>
      <c r="J234" s="28" t="n"/>
      <c r="K234" s="49" t="n"/>
      <c r="L234" s="30" t="n"/>
      <c r="M234" s="30" t="n"/>
      <c r="N234" s="30" t="n"/>
      <c r="O234" s="30" t="n"/>
      <c r="P234" s="30" t="n"/>
      <c r="Q234" s="30" t="n"/>
      <c r="R234" s="50" t="n"/>
      <c r="S234" s="32">
        <f>IF([@[Inventory Item ID]]="","",IFERROR(SUMIFS(tblTransactions[Inventory Effect],tblTransactions[Inventory Item ID],[@[Inventory Item ID]],tblTransactions[Inventory Effect],"&gt;0",tblTransactions[Date],"&gt;"&amp;'Settings'!$B$4,tblTransactions[Date],"&lt;="&amp;'Settings'!$B$3),0))</f>
        <v/>
      </c>
      <c r="T234" s="32">
        <f>IF([@[Inventory Item ID]]="","",IFERROR(-SUMIFS(tblTransactions[Inventory Effect],tblTransactions[Inventory Item ID],[@[Inventory Item ID]],tblTransactions[Inventory Effect],"&lt;0",tblTransactions[Date],"&gt;"&amp;'Settings'!$B$4,tblTransactions[Date],"&lt;="&amp;'Settings'!$B$3),0))</f>
        <v/>
      </c>
      <c r="U234" s="32">
        <f>IF([@[Inventory Item ID]]="","",IFERROR([@[Opening Qty]]+[@[Qty In]]-[@[Qty Out]],0))</f>
        <v/>
      </c>
      <c r="V234" s="32">
        <f>IF([@[Inventory Item ID]]="","",IFERROR([@[On Hand Qty]]-[@[Reserved Qty]],0))</f>
        <v/>
      </c>
      <c r="W234" s="47">
        <f>IF([@[Inventory Item ID]]="","",IFERROR([@[On Hand Qty]]*[@[Unit Cost]],0))</f>
        <v/>
      </c>
      <c r="X234" s="32">
        <f>IF([@[Inventory Item ID]]="","",IFERROR(IF(AND([@Active]="Yes",[@[Available Qty]]&lt;=[@[Reorder Point]],[@[Target Stock]]-[@[Available Qty]]-[@[Qty on Order]]&gt;0),CEILING([@[Target Stock]]-[@[Available Qty]]-[@[Qty on Order]],[@[Order Pack Qty]]),0),0))</f>
        <v/>
      </c>
      <c r="Y234" s="47">
        <f>IF([@[Inventory Item ID]]="","",IFERROR([@[Suggested Order Qty]]*[@[Unit Cost]],0))</f>
        <v/>
      </c>
      <c r="Z234" s="15">
        <f>IF([@[Inventory Item ID]]="","",IFERROR(IF([@Active]="No","Inactive",IF([@[On Hand Qty]]&lt;0,"Negative Stock",IF([@[Available Qty]]&lt;=0,"Out of Stock",IF([@[Available Qty]]&lt;=[@[Reorder Point]],"Below Reorder",IF([@[Available Qty]]&lt;=[@[Reorder Point]]*(1+'Settings'!$B$5),"Reorder Soon","OK"))))),"Check Inputs"))</f>
        <v/>
      </c>
      <c r="AA234" s="32">
        <f>IF([@[Inventory Item ID]]="","",IFERROR(IF(OR([@[On Hand Qty]]&lt;=0,[@[Oldest DOT Week Start]]=""),"",DATEDIF([@[Oldest DOT Week Start]],'Settings'!$B$3,"m")),""))</f>
        <v/>
      </c>
      <c r="AB234" s="15">
        <f>IF([@[Inventory Item ID]]="","",IF([@Active]="No","Inactive",IF([@[On Hand Qty]]&lt;=0,"No Stock",IF([@[Oldest DOT Week Start]]="","Missing DOT Date",IF([@[Age Months]]&gt;='Settings'!$B$6,"Age Review","Current")))))</f>
        <v/>
      </c>
      <c r="AC23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5">
      <c r="A235" s="28" t="n"/>
      <c r="B235" s="28" t="n"/>
      <c r="C235" s="28" t="n"/>
      <c r="D235" s="28" t="n"/>
      <c r="E235" s="28" t="n"/>
      <c r="F235" s="28" t="n"/>
      <c r="G235" s="28" t="n"/>
      <c r="H235" s="28" t="n"/>
      <c r="I235" s="28" t="n"/>
      <c r="J235" s="28" t="n"/>
      <c r="K235" s="49" t="n"/>
      <c r="L235" s="30" t="n"/>
      <c r="M235" s="30" t="n"/>
      <c r="N235" s="30" t="n"/>
      <c r="O235" s="30" t="n"/>
      <c r="P235" s="30" t="n"/>
      <c r="Q235" s="30" t="n"/>
      <c r="R235" s="50" t="n"/>
      <c r="S235" s="32">
        <f>IF([@[Inventory Item ID]]="","",IFERROR(SUMIFS(tblTransactions[Inventory Effect],tblTransactions[Inventory Item ID],[@[Inventory Item ID]],tblTransactions[Inventory Effect],"&gt;0",tblTransactions[Date],"&gt;"&amp;'Settings'!$B$4,tblTransactions[Date],"&lt;="&amp;'Settings'!$B$3),0))</f>
        <v/>
      </c>
      <c r="T235" s="32">
        <f>IF([@[Inventory Item ID]]="","",IFERROR(-SUMIFS(tblTransactions[Inventory Effect],tblTransactions[Inventory Item ID],[@[Inventory Item ID]],tblTransactions[Inventory Effect],"&lt;0",tblTransactions[Date],"&gt;"&amp;'Settings'!$B$4,tblTransactions[Date],"&lt;="&amp;'Settings'!$B$3),0))</f>
        <v/>
      </c>
      <c r="U235" s="32">
        <f>IF([@[Inventory Item ID]]="","",IFERROR([@[Opening Qty]]+[@[Qty In]]-[@[Qty Out]],0))</f>
        <v/>
      </c>
      <c r="V235" s="32">
        <f>IF([@[Inventory Item ID]]="","",IFERROR([@[On Hand Qty]]-[@[Reserved Qty]],0))</f>
        <v/>
      </c>
      <c r="W235" s="47">
        <f>IF([@[Inventory Item ID]]="","",IFERROR([@[On Hand Qty]]*[@[Unit Cost]],0))</f>
        <v/>
      </c>
      <c r="X235" s="32">
        <f>IF([@[Inventory Item ID]]="","",IFERROR(IF(AND([@Active]="Yes",[@[Available Qty]]&lt;=[@[Reorder Point]],[@[Target Stock]]-[@[Available Qty]]-[@[Qty on Order]]&gt;0),CEILING([@[Target Stock]]-[@[Available Qty]]-[@[Qty on Order]],[@[Order Pack Qty]]),0),0))</f>
        <v/>
      </c>
      <c r="Y235" s="47">
        <f>IF([@[Inventory Item ID]]="","",IFERROR([@[Suggested Order Qty]]*[@[Unit Cost]],0))</f>
        <v/>
      </c>
      <c r="Z235" s="15">
        <f>IF([@[Inventory Item ID]]="","",IFERROR(IF([@Active]="No","Inactive",IF([@[On Hand Qty]]&lt;0,"Negative Stock",IF([@[Available Qty]]&lt;=0,"Out of Stock",IF([@[Available Qty]]&lt;=[@[Reorder Point]],"Below Reorder",IF([@[Available Qty]]&lt;=[@[Reorder Point]]*(1+'Settings'!$B$5),"Reorder Soon","OK"))))),"Check Inputs"))</f>
        <v/>
      </c>
      <c r="AA235" s="32">
        <f>IF([@[Inventory Item ID]]="","",IFERROR(IF(OR([@[On Hand Qty]]&lt;=0,[@[Oldest DOT Week Start]]=""),"",DATEDIF([@[Oldest DOT Week Start]],'Settings'!$B$3,"m")),""))</f>
        <v/>
      </c>
      <c r="AB235" s="15">
        <f>IF([@[Inventory Item ID]]="","",IF([@Active]="No","Inactive",IF([@[On Hand Qty]]&lt;=0,"No Stock",IF([@[Oldest DOT Week Start]]="","Missing DOT Date",IF([@[Age Months]]&gt;='Settings'!$B$6,"Age Review","Current")))))</f>
        <v/>
      </c>
      <c r="AC23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6">
      <c r="A236" s="28" t="n"/>
      <c r="B236" s="28" t="n"/>
      <c r="C236" s="28" t="n"/>
      <c r="D236" s="28" t="n"/>
      <c r="E236" s="28" t="n"/>
      <c r="F236" s="28" t="n"/>
      <c r="G236" s="28" t="n"/>
      <c r="H236" s="28" t="n"/>
      <c r="I236" s="28" t="n"/>
      <c r="J236" s="28" t="n"/>
      <c r="K236" s="49" t="n"/>
      <c r="L236" s="30" t="n"/>
      <c r="M236" s="30" t="n"/>
      <c r="N236" s="30" t="n"/>
      <c r="O236" s="30" t="n"/>
      <c r="P236" s="30" t="n"/>
      <c r="Q236" s="30" t="n"/>
      <c r="R236" s="50" t="n"/>
      <c r="S236" s="32">
        <f>IF([@[Inventory Item ID]]="","",IFERROR(SUMIFS(tblTransactions[Inventory Effect],tblTransactions[Inventory Item ID],[@[Inventory Item ID]],tblTransactions[Inventory Effect],"&gt;0",tblTransactions[Date],"&gt;"&amp;'Settings'!$B$4,tblTransactions[Date],"&lt;="&amp;'Settings'!$B$3),0))</f>
        <v/>
      </c>
      <c r="T236" s="32">
        <f>IF([@[Inventory Item ID]]="","",IFERROR(-SUMIFS(tblTransactions[Inventory Effect],tblTransactions[Inventory Item ID],[@[Inventory Item ID]],tblTransactions[Inventory Effect],"&lt;0",tblTransactions[Date],"&gt;"&amp;'Settings'!$B$4,tblTransactions[Date],"&lt;="&amp;'Settings'!$B$3),0))</f>
        <v/>
      </c>
      <c r="U236" s="32">
        <f>IF([@[Inventory Item ID]]="","",IFERROR([@[Opening Qty]]+[@[Qty In]]-[@[Qty Out]],0))</f>
        <v/>
      </c>
      <c r="V236" s="32">
        <f>IF([@[Inventory Item ID]]="","",IFERROR([@[On Hand Qty]]-[@[Reserved Qty]],0))</f>
        <v/>
      </c>
      <c r="W236" s="47">
        <f>IF([@[Inventory Item ID]]="","",IFERROR([@[On Hand Qty]]*[@[Unit Cost]],0))</f>
        <v/>
      </c>
      <c r="X236" s="32">
        <f>IF([@[Inventory Item ID]]="","",IFERROR(IF(AND([@Active]="Yes",[@[Available Qty]]&lt;=[@[Reorder Point]],[@[Target Stock]]-[@[Available Qty]]-[@[Qty on Order]]&gt;0),CEILING([@[Target Stock]]-[@[Available Qty]]-[@[Qty on Order]],[@[Order Pack Qty]]),0),0))</f>
        <v/>
      </c>
      <c r="Y236" s="47">
        <f>IF([@[Inventory Item ID]]="","",IFERROR([@[Suggested Order Qty]]*[@[Unit Cost]],0))</f>
        <v/>
      </c>
      <c r="Z236" s="15">
        <f>IF([@[Inventory Item ID]]="","",IFERROR(IF([@Active]="No","Inactive",IF([@[On Hand Qty]]&lt;0,"Negative Stock",IF([@[Available Qty]]&lt;=0,"Out of Stock",IF([@[Available Qty]]&lt;=[@[Reorder Point]],"Below Reorder",IF([@[Available Qty]]&lt;=[@[Reorder Point]]*(1+'Settings'!$B$5),"Reorder Soon","OK"))))),"Check Inputs"))</f>
        <v/>
      </c>
      <c r="AA236" s="32">
        <f>IF([@[Inventory Item ID]]="","",IFERROR(IF(OR([@[On Hand Qty]]&lt;=0,[@[Oldest DOT Week Start]]=""),"",DATEDIF([@[Oldest DOT Week Start]],'Settings'!$B$3,"m")),""))</f>
        <v/>
      </c>
      <c r="AB236" s="15">
        <f>IF([@[Inventory Item ID]]="","",IF([@Active]="No","Inactive",IF([@[On Hand Qty]]&lt;=0,"No Stock",IF([@[Oldest DOT Week Start]]="","Missing DOT Date",IF([@[Age Months]]&gt;='Settings'!$B$6,"Age Review","Current")))))</f>
        <v/>
      </c>
      <c r="AC23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7">
      <c r="A237" s="28" t="n"/>
      <c r="B237" s="28" t="n"/>
      <c r="C237" s="28" t="n"/>
      <c r="D237" s="28" t="n"/>
      <c r="E237" s="28" t="n"/>
      <c r="F237" s="28" t="n"/>
      <c r="G237" s="28" t="n"/>
      <c r="H237" s="28" t="n"/>
      <c r="I237" s="28" t="n"/>
      <c r="J237" s="28" t="n"/>
      <c r="K237" s="49" t="n"/>
      <c r="L237" s="30" t="n"/>
      <c r="M237" s="30" t="n"/>
      <c r="N237" s="30" t="n"/>
      <c r="O237" s="30" t="n"/>
      <c r="P237" s="30" t="n"/>
      <c r="Q237" s="30" t="n"/>
      <c r="R237" s="50" t="n"/>
      <c r="S237" s="32">
        <f>IF([@[Inventory Item ID]]="","",IFERROR(SUMIFS(tblTransactions[Inventory Effect],tblTransactions[Inventory Item ID],[@[Inventory Item ID]],tblTransactions[Inventory Effect],"&gt;0",tblTransactions[Date],"&gt;"&amp;'Settings'!$B$4,tblTransactions[Date],"&lt;="&amp;'Settings'!$B$3),0))</f>
        <v/>
      </c>
      <c r="T237" s="32">
        <f>IF([@[Inventory Item ID]]="","",IFERROR(-SUMIFS(tblTransactions[Inventory Effect],tblTransactions[Inventory Item ID],[@[Inventory Item ID]],tblTransactions[Inventory Effect],"&lt;0",tblTransactions[Date],"&gt;"&amp;'Settings'!$B$4,tblTransactions[Date],"&lt;="&amp;'Settings'!$B$3),0))</f>
        <v/>
      </c>
      <c r="U237" s="32">
        <f>IF([@[Inventory Item ID]]="","",IFERROR([@[Opening Qty]]+[@[Qty In]]-[@[Qty Out]],0))</f>
        <v/>
      </c>
      <c r="V237" s="32">
        <f>IF([@[Inventory Item ID]]="","",IFERROR([@[On Hand Qty]]-[@[Reserved Qty]],0))</f>
        <v/>
      </c>
      <c r="W237" s="47">
        <f>IF([@[Inventory Item ID]]="","",IFERROR([@[On Hand Qty]]*[@[Unit Cost]],0))</f>
        <v/>
      </c>
      <c r="X237" s="32">
        <f>IF([@[Inventory Item ID]]="","",IFERROR(IF(AND([@Active]="Yes",[@[Available Qty]]&lt;=[@[Reorder Point]],[@[Target Stock]]-[@[Available Qty]]-[@[Qty on Order]]&gt;0),CEILING([@[Target Stock]]-[@[Available Qty]]-[@[Qty on Order]],[@[Order Pack Qty]]),0),0))</f>
        <v/>
      </c>
      <c r="Y237" s="47">
        <f>IF([@[Inventory Item ID]]="","",IFERROR([@[Suggested Order Qty]]*[@[Unit Cost]],0))</f>
        <v/>
      </c>
      <c r="Z237" s="15">
        <f>IF([@[Inventory Item ID]]="","",IFERROR(IF([@Active]="No","Inactive",IF([@[On Hand Qty]]&lt;0,"Negative Stock",IF([@[Available Qty]]&lt;=0,"Out of Stock",IF([@[Available Qty]]&lt;=[@[Reorder Point]],"Below Reorder",IF([@[Available Qty]]&lt;=[@[Reorder Point]]*(1+'Settings'!$B$5),"Reorder Soon","OK"))))),"Check Inputs"))</f>
        <v/>
      </c>
      <c r="AA237" s="32">
        <f>IF([@[Inventory Item ID]]="","",IFERROR(IF(OR([@[On Hand Qty]]&lt;=0,[@[Oldest DOT Week Start]]=""),"",DATEDIF([@[Oldest DOT Week Start]],'Settings'!$B$3,"m")),""))</f>
        <v/>
      </c>
      <c r="AB237" s="15">
        <f>IF([@[Inventory Item ID]]="","",IF([@Active]="No","Inactive",IF([@[On Hand Qty]]&lt;=0,"No Stock",IF([@[Oldest DOT Week Start]]="","Missing DOT Date",IF([@[Age Months]]&gt;='Settings'!$B$6,"Age Review","Current")))))</f>
        <v/>
      </c>
      <c r="AC23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8">
      <c r="A238" s="28" t="n"/>
      <c r="B238" s="28" t="n"/>
      <c r="C238" s="28" t="n"/>
      <c r="D238" s="28" t="n"/>
      <c r="E238" s="28" t="n"/>
      <c r="F238" s="28" t="n"/>
      <c r="G238" s="28" t="n"/>
      <c r="H238" s="28" t="n"/>
      <c r="I238" s="28" t="n"/>
      <c r="J238" s="28" t="n"/>
      <c r="K238" s="49" t="n"/>
      <c r="L238" s="30" t="n"/>
      <c r="M238" s="30" t="n"/>
      <c r="N238" s="30" t="n"/>
      <c r="O238" s="30" t="n"/>
      <c r="P238" s="30" t="n"/>
      <c r="Q238" s="30" t="n"/>
      <c r="R238" s="50" t="n"/>
      <c r="S238" s="32">
        <f>IF([@[Inventory Item ID]]="","",IFERROR(SUMIFS(tblTransactions[Inventory Effect],tblTransactions[Inventory Item ID],[@[Inventory Item ID]],tblTransactions[Inventory Effect],"&gt;0",tblTransactions[Date],"&gt;"&amp;'Settings'!$B$4,tblTransactions[Date],"&lt;="&amp;'Settings'!$B$3),0))</f>
        <v/>
      </c>
      <c r="T238" s="32">
        <f>IF([@[Inventory Item ID]]="","",IFERROR(-SUMIFS(tblTransactions[Inventory Effect],tblTransactions[Inventory Item ID],[@[Inventory Item ID]],tblTransactions[Inventory Effect],"&lt;0",tblTransactions[Date],"&gt;"&amp;'Settings'!$B$4,tblTransactions[Date],"&lt;="&amp;'Settings'!$B$3),0))</f>
        <v/>
      </c>
      <c r="U238" s="32">
        <f>IF([@[Inventory Item ID]]="","",IFERROR([@[Opening Qty]]+[@[Qty In]]-[@[Qty Out]],0))</f>
        <v/>
      </c>
      <c r="V238" s="32">
        <f>IF([@[Inventory Item ID]]="","",IFERROR([@[On Hand Qty]]-[@[Reserved Qty]],0))</f>
        <v/>
      </c>
      <c r="W238" s="47">
        <f>IF([@[Inventory Item ID]]="","",IFERROR([@[On Hand Qty]]*[@[Unit Cost]],0))</f>
        <v/>
      </c>
      <c r="X238" s="32">
        <f>IF([@[Inventory Item ID]]="","",IFERROR(IF(AND([@Active]="Yes",[@[Available Qty]]&lt;=[@[Reorder Point]],[@[Target Stock]]-[@[Available Qty]]-[@[Qty on Order]]&gt;0),CEILING([@[Target Stock]]-[@[Available Qty]]-[@[Qty on Order]],[@[Order Pack Qty]]),0),0))</f>
        <v/>
      </c>
      <c r="Y238" s="47">
        <f>IF([@[Inventory Item ID]]="","",IFERROR([@[Suggested Order Qty]]*[@[Unit Cost]],0))</f>
        <v/>
      </c>
      <c r="Z238" s="15">
        <f>IF([@[Inventory Item ID]]="","",IFERROR(IF([@Active]="No","Inactive",IF([@[On Hand Qty]]&lt;0,"Negative Stock",IF([@[Available Qty]]&lt;=0,"Out of Stock",IF([@[Available Qty]]&lt;=[@[Reorder Point]],"Below Reorder",IF([@[Available Qty]]&lt;=[@[Reorder Point]]*(1+'Settings'!$B$5),"Reorder Soon","OK"))))),"Check Inputs"))</f>
        <v/>
      </c>
      <c r="AA238" s="32">
        <f>IF([@[Inventory Item ID]]="","",IFERROR(IF(OR([@[On Hand Qty]]&lt;=0,[@[Oldest DOT Week Start]]=""),"",DATEDIF([@[Oldest DOT Week Start]],'Settings'!$B$3,"m")),""))</f>
        <v/>
      </c>
      <c r="AB238" s="15">
        <f>IF([@[Inventory Item ID]]="","",IF([@Active]="No","Inactive",IF([@[On Hand Qty]]&lt;=0,"No Stock",IF([@[Oldest DOT Week Start]]="","Missing DOT Date",IF([@[Age Months]]&gt;='Settings'!$B$6,"Age Review","Current")))))</f>
        <v/>
      </c>
      <c r="AC23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39">
      <c r="A239" s="28" t="n"/>
      <c r="B239" s="28" t="n"/>
      <c r="C239" s="28" t="n"/>
      <c r="D239" s="28" t="n"/>
      <c r="E239" s="28" t="n"/>
      <c r="F239" s="28" t="n"/>
      <c r="G239" s="28" t="n"/>
      <c r="H239" s="28" t="n"/>
      <c r="I239" s="28" t="n"/>
      <c r="J239" s="28" t="n"/>
      <c r="K239" s="49" t="n"/>
      <c r="L239" s="30" t="n"/>
      <c r="M239" s="30" t="n"/>
      <c r="N239" s="30" t="n"/>
      <c r="O239" s="30" t="n"/>
      <c r="P239" s="30" t="n"/>
      <c r="Q239" s="30" t="n"/>
      <c r="R239" s="50" t="n"/>
      <c r="S239" s="32">
        <f>IF([@[Inventory Item ID]]="","",IFERROR(SUMIFS(tblTransactions[Inventory Effect],tblTransactions[Inventory Item ID],[@[Inventory Item ID]],tblTransactions[Inventory Effect],"&gt;0",tblTransactions[Date],"&gt;"&amp;'Settings'!$B$4,tblTransactions[Date],"&lt;="&amp;'Settings'!$B$3),0))</f>
        <v/>
      </c>
      <c r="T239" s="32">
        <f>IF([@[Inventory Item ID]]="","",IFERROR(-SUMIFS(tblTransactions[Inventory Effect],tblTransactions[Inventory Item ID],[@[Inventory Item ID]],tblTransactions[Inventory Effect],"&lt;0",tblTransactions[Date],"&gt;"&amp;'Settings'!$B$4,tblTransactions[Date],"&lt;="&amp;'Settings'!$B$3),0))</f>
        <v/>
      </c>
      <c r="U239" s="32">
        <f>IF([@[Inventory Item ID]]="","",IFERROR([@[Opening Qty]]+[@[Qty In]]-[@[Qty Out]],0))</f>
        <v/>
      </c>
      <c r="V239" s="32">
        <f>IF([@[Inventory Item ID]]="","",IFERROR([@[On Hand Qty]]-[@[Reserved Qty]],0))</f>
        <v/>
      </c>
      <c r="W239" s="47">
        <f>IF([@[Inventory Item ID]]="","",IFERROR([@[On Hand Qty]]*[@[Unit Cost]],0))</f>
        <v/>
      </c>
      <c r="X239" s="32">
        <f>IF([@[Inventory Item ID]]="","",IFERROR(IF(AND([@Active]="Yes",[@[Available Qty]]&lt;=[@[Reorder Point]],[@[Target Stock]]-[@[Available Qty]]-[@[Qty on Order]]&gt;0),CEILING([@[Target Stock]]-[@[Available Qty]]-[@[Qty on Order]],[@[Order Pack Qty]]),0),0))</f>
        <v/>
      </c>
      <c r="Y239" s="47">
        <f>IF([@[Inventory Item ID]]="","",IFERROR([@[Suggested Order Qty]]*[@[Unit Cost]],0))</f>
        <v/>
      </c>
      <c r="Z239" s="15">
        <f>IF([@[Inventory Item ID]]="","",IFERROR(IF([@Active]="No","Inactive",IF([@[On Hand Qty]]&lt;0,"Negative Stock",IF([@[Available Qty]]&lt;=0,"Out of Stock",IF([@[Available Qty]]&lt;=[@[Reorder Point]],"Below Reorder",IF([@[Available Qty]]&lt;=[@[Reorder Point]]*(1+'Settings'!$B$5),"Reorder Soon","OK"))))),"Check Inputs"))</f>
        <v/>
      </c>
      <c r="AA239" s="32">
        <f>IF([@[Inventory Item ID]]="","",IFERROR(IF(OR([@[On Hand Qty]]&lt;=0,[@[Oldest DOT Week Start]]=""),"",DATEDIF([@[Oldest DOT Week Start]],'Settings'!$B$3,"m")),""))</f>
        <v/>
      </c>
      <c r="AB239" s="15">
        <f>IF([@[Inventory Item ID]]="","",IF([@Active]="No","Inactive",IF([@[On Hand Qty]]&lt;=0,"No Stock",IF([@[Oldest DOT Week Start]]="","Missing DOT Date",IF([@[Age Months]]&gt;='Settings'!$B$6,"Age Review","Current")))))</f>
        <v/>
      </c>
      <c r="AC23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0">
      <c r="A240" s="28" t="n"/>
      <c r="B240" s="28" t="n"/>
      <c r="C240" s="28" t="n"/>
      <c r="D240" s="28" t="n"/>
      <c r="E240" s="28" t="n"/>
      <c r="F240" s="28" t="n"/>
      <c r="G240" s="28" t="n"/>
      <c r="H240" s="28" t="n"/>
      <c r="I240" s="28" t="n"/>
      <c r="J240" s="28" t="n"/>
      <c r="K240" s="49" t="n"/>
      <c r="L240" s="30" t="n"/>
      <c r="M240" s="30" t="n"/>
      <c r="N240" s="30" t="n"/>
      <c r="O240" s="30" t="n"/>
      <c r="P240" s="30" t="n"/>
      <c r="Q240" s="30" t="n"/>
      <c r="R240" s="50" t="n"/>
      <c r="S240" s="32">
        <f>IF([@[Inventory Item ID]]="","",IFERROR(SUMIFS(tblTransactions[Inventory Effect],tblTransactions[Inventory Item ID],[@[Inventory Item ID]],tblTransactions[Inventory Effect],"&gt;0",tblTransactions[Date],"&gt;"&amp;'Settings'!$B$4,tblTransactions[Date],"&lt;="&amp;'Settings'!$B$3),0))</f>
        <v/>
      </c>
      <c r="T240" s="32">
        <f>IF([@[Inventory Item ID]]="","",IFERROR(-SUMIFS(tblTransactions[Inventory Effect],tblTransactions[Inventory Item ID],[@[Inventory Item ID]],tblTransactions[Inventory Effect],"&lt;0",tblTransactions[Date],"&gt;"&amp;'Settings'!$B$4,tblTransactions[Date],"&lt;="&amp;'Settings'!$B$3),0))</f>
        <v/>
      </c>
      <c r="U240" s="32">
        <f>IF([@[Inventory Item ID]]="","",IFERROR([@[Opening Qty]]+[@[Qty In]]-[@[Qty Out]],0))</f>
        <v/>
      </c>
      <c r="V240" s="32">
        <f>IF([@[Inventory Item ID]]="","",IFERROR([@[On Hand Qty]]-[@[Reserved Qty]],0))</f>
        <v/>
      </c>
      <c r="W240" s="47">
        <f>IF([@[Inventory Item ID]]="","",IFERROR([@[On Hand Qty]]*[@[Unit Cost]],0))</f>
        <v/>
      </c>
      <c r="X240" s="32">
        <f>IF([@[Inventory Item ID]]="","",IFERROR(IF(AND([@Active]="Yes",[@[Available Qty]]&lt;=[@[Reorder Point]],[@[Target Stock]]-[@[Available Qty]]-[@[Qty on Order]]&gt;0),CEILING([@[Target Stock]]-[@[Available Qty]]-[@[Qty on Order]],[@[Order Pack Qty]]),0),0))</f>
        <v/>
      </c>
      <c r="Y240" s="47">
        <f>IF([@[Inventory Item ID]]="","",IFERROR([@[Suggested Order Qty]]*[@[Unit Cost]],0))</f>
        <v/>
      </c>
      <c r="Z240" s="15">
        <f>IF([@[Inventory Item ID]]="","",IFERROR(IF([@Active]="No","Inactive",IF([@[On Hand Qty]]&lt;0,"Negative Stock",IF([@[Available Qty]]&lt;=0,"Out of Stock",IF([@[Available Qty]]&lt;=[@[Reorder Point]],"Below Reorder",IF([@[Available Qty]]&lt;=[@[Reorder Point]]*(1+'Settings'!$B$5),"Reorder Soon","OK"))))),"Check Inputs"))</f>
        <v/>
      </c>
      <c r="AA240" s="32">
        <f>IF([@[Inventory Item ID]]="","",IFERROR(IF(OR([@[On Hand Qty]]&lt;=0,[@[Oldest DOT Week Start]]=""),"",DATEDIF([@[Oldest DOT Week Start]],'Settings'!$B$3,"m")),""))</f>
        <v/>
      </c>
      <c r="AB240" s="15">
        <f>IF([@[Inventory Item ID]]="","",IF([@Active]="No","Inactive",IF([@[On Hand Qty]]&lt;=0,"No Stock",IF([@[Oldest DOT Week Start]]="","Missing DOT Date",IF([@[Age Months]]&gt;='Settings'!$B$6,"Age Review","Current")))))</f>
        <v/>
      </c>
      <c r="AC24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1">
      <c r="A241" s="28" t="n"/>
      <c r="B241" s="28" t="n"/>
      <c r="C241" s="28" t="n"/>
      <c r="D241" s="28" t="n"/>
      <c r="E241" s="28" t="n"/>
      <c r="F241" s="28" t="n"/>
      <c r="G241" s="28" t="n"/>
      <c r="H241" s="28" t="n"/>
      <c r="I241" s="28" t="n"/>
      <c r="J241" s="28" t="n"/>
      <c r="K241" s="49" t="n"/>
      <c r="L241" s="30" t="n"/>
      <c r="M241" s="30" t="n"/>
      <c r="N241" s="30" t="n"/>
      <c r="O241" s="30" t="n"/>
      <c r="P241" s="30" t="n"/>
      <c r="Q241" s="30" t="n"/>
      <c r="R241" s="50" t="n"/>
      <c r="S241" s="32">
        <f>IF([@[Inventory Item ID]]="","",IFERROR(SUMIFS(tblTransactions[Inventory Effect],tblTransactions[Inventory Item ID],[@[Inventory Item ID]],tblTransactions[Inventory Effect],"&gt;0",tblTransactions[Date],"&gt;"&amp;'Settings'!$B$4,tblTransactions[Date],"&lt;="&amp;'Settings'!$B$3),0))</f>
        <v/>
      </c>
      <c r="T241" s="32">
        <f>IF([@[Inventory Item ID]]="","",IFERROR(-SUMIFS(tblTransactions[Inventory Effect],tblTransactions[Inventory Item ID],[@[Inventory Item ID]],tblTransactions[Inventory Effect],"&lt;0",tblTransactions[Date],"&gt;"&amp;'Settings'!$B$4,tblTransactions[Date],"&lt;="&amp;'Settings'!$B$3),0))</f>
        <v/>
      </c>
      <c r="U241" s="32">
        <f>IF([@[Inventory Item ID]]="","",IFERROR([@[Opening Qty]]+[@[Qty In]]-[@[Qty Out]],0))</f>
        <v/>
      </c>
      <c r="V241" s="32">
        <f>IF([@[Inventory Item ID]]="","",IFERROR([@[On Hand Qty]]-[@[Reserved Qty]],0))</f>
        <v/>
      </c>
      <c r="W241" s="47">
        <f>IF([@[Inventory Item ID]]="","",IFERROR([@[On Hand Qty]]*[@[Unit Cost]],0))</f>
        <v/>
      </c>
      <c r="X241" s="32">
        <f>IF([@[Inventory Item ID]]="","",IFERROR(IF(AND([@Active]="Yes",[@[Available Qty]]&lt;=[@[Reorder Point]],[@[Target Stock]]-[@[Available Qty]]-[@[Qty on Order]]&gt;0),CEILING([@[Target Stock]]-[@[Available Qty]]-[@[Qty on Order]],[@[Order Pack Qty]]),0),0))</f>
        <v/>
      </c>
      <c r="Y241" s="47">
        <f>IF([@[Inventory Item ID]]="","",IFERROR([@[Suggested Order Qty]]*[@[Unit Cost]],0))</f>
        <v/>
      </c>
      <c r="Z241" s="15">
        <f>IF([@[Inventory Item ID]]="","",IFERROR(IF([@Active]="No","Inactive",IF([@[On Hand Qty]]&lt;0,"Negative Stock",IF([@[Available Qty]]&lt;=0,"Out of Stock",IF([@[Available Qty]]&lt;=[@[Reorder Point]],"Below Reorder",IF([@[Available Qty]]&lt;=[@[Reorder Point]]*(1+'Settings'!$B$5),"Reorder Soon","OK"))))),"Check Inputs"))</f>
        <v/>
      </c>
      <c r="AA241" s="32">
        <f>IF([@[Inventory Item ID]]="","",IFERROR(IF(OR([@[On Hand Qty]]&lt;=0,[@[Oldest DOT Week Start]]=""),"",DATEDIF([@[Oldest DOT Week Start]],'Settings'!$B$3,"m")),""))</f>
        <v/>
      </c>
      <c r="AB241" s="15">
        <f>IF([@[Inventory Item ID]]="","",IF([@Active]="No","Inactive",IF([@[On Hand Qty]]&lt;=0,"No Stock",IF([@[Oldest DOT Week Start]]="","Missing DOT Date",IF([@[Age Months]]&gt;='Settings'!$B$6,"Age Review","Current")))))</f>
        <v/>
      </c>
      <c r="AC24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2">
      <c r="A242" s="28" t="n"/>
      <c r="B242" s="28" t="n"/>
      <c r="C242" s="28" t="n"/>
      <c r="D242" s="28" t="n"/>
      <c r="E242" s="28" t="n"/>
      <c r="F242" s="28" t="n"/>
      <c r="G242" s="28" t="n"/>
      <c r="H242" s="28" t="n"/>
      <c r="I242" s="28" t="n"/>
      <c r="J242" s="28" t="n"/>
      <c r="K242" s="49" t="n"/>
      <c r="L242" s="30" t="n"/>
      <c r="M242" s="30" t="n"/>
      <c r="N242" s="30" t="n"/>
      <c r="O242" s="30" t="n"/>
      <c r="P242" s="30" t="n"/>
      <c r="Q242" s="30" t="n"/>
      <c r="R242" s="50" t="n"/>
      <c r="S242" s="32">
        <f>IF([@[Inventory Item ID]]="","",IFERROR(SUMIFS(tblTransactions[Inventory Effect],tblTransactions[Inventory Item ID],[@[Inventory Item ID]],tblTransactions[Inventory Effect],"&gt;0",tblTransactions[Date],"&gt;"&amp;'Settings'!$B$4,tblTransactions[Date],"&lt;="&amp;'Settings'!$B$3),0))</f>
        <v/>
      </c>
      <c r="T242" s="32">
        <f>IF([@[Inventory Item ID]]="","",IFERROR(-SUMIFS(tblTransactions[Inventory Effect],tblTransactions[Inventory Item ID],[@[Inventory Item ID]],tblTransactions[Inventory Effect],"&lt;0",tblTransactions[Date],"&gt;"&amp;'Settings'!$B$4,tblTransactions[Date],"&lt;="&amp;'Settings'!$B$3),0))</f>
        <v/>
      </c>
      <c r="U242" s="32">
        <f>IF([@[Inventory Item ID]]="","",IFERROR([@[Opening Qty]]+[@[Qty In]]-[@[Qty Out]],0))</f>
        <v/>
      </c>
      <c r="V242" s="32">
        <f>IF([@[Inventory Item ID]]="","",IFERROR([@[On Hand Qty]]-[@[Reserved Qty]],0))</f>
        <v/>
      </c>
      <c r="W242" s="47">
        <f>IF([@[Inventory Item ID]]="","",IFERROR([@[On Hand Qty]]*[@[Unit Cost]],0))</f>
        <v/>
      </c>
      <c r="X242" s="32">
        <f>IF([@[Inventory Item ID]]="","",IFERROR(IF(AND([@Active]="Yes",[@[Available Qty]]&lt;=[@[Reorder Point]],[@[Target Stock]]-[@[Available Qty]]-[@[Qty on Order]]&gt;0),CEILING([@[Target Stock]]-[@[Available Qty]]-[@[Qty on Order]],[@[Order Pack Qty]]),0),0))</f>
        <v/>
      </c>
      <c r="Y242" s="47">
        <f>IF([@[Inventory Item ID]]="","",IFERROR([@[Suggested Order Qty]]*[@[Unit Cost]],0))</f>
        <v/>
      </c>
      <c r="Z242" s="15">
        <f>IF([@[Inventory Item ID]]="","",IFERROR(IF([@Active]="No","Inactive",IF([@[On Hand Qty]]&lt;0,"Negative Stock",IF([@[Available Qty]]&lt;=0,"Out of Stock",IF([@[Available Qty]]&lt;=[@[Reorder Point]],"Below Reorder",IF([@[Available Qty]]&lt;=[@[Reorder Point]]*(1+'Settings'!$B$5),"Reorder Soon","OK"))))),"Check Inputs"))</f>
        <v/>
      </c>
      <c r="AA242" s="32">
        <f>IF([@[Inventory Item ID]]="","",IFERROR(IF(OR([@[On Hand Qty]]&lt;=0,[@[Oldest DOT Week Start]]=""),"",DATEDIF([@[Oldest DOT Week Start]],'Settings'!$B$3,"m")),""))</f>
        <v/>
      </c>
      <c r="AB242" s="15">
        <f>IF([@[Inventory Item ID]]="","",IF([@Active]="No","Inactive",IF([@[On Hand Qty]]&lt;=0,"No Stock",IF([@[Oldest DOT Week Start]]="","Missing DOT Date",IF([@[Age Months]]&gt;='Settings'!$B$6,"Age Review","Current")))))</f>
        <v/>
      </c>
      <c r="AC24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3">
      <c r="A243" s="28" t="n"/>
      <c r="B243" s="28" t="n"/>
      <c r="C243" s="28" t="n"/>
      <c r="D243" s="28" t="n"/>
      <c r="E243" s="28" t="n"/>
      <c r="F243" s="28" t="n"/>
      <c r="G243" s="28" t="n"/>
      <c r="H243" s="28" t="n"/>
      <c r="I243" s="28" t="n"/>
      <c r="J243" s="28" t="n"/>
      <c r="K243" s="49" t="n"/>
      <c r="L243" s="30" t="n"/>
      <c r="M243" s="30" t="n"/>
      <c r="N243" s="30" t="n"/>
      <c r="O243" s="30" t="n"/>
      <c r="P243" s="30" t="n"/>
      <c r="Q243" s="30" t="n"/>
      <c r="R243" s="50" t="n"/>
      <c r="S243" s="32">
        <f>IF([@[Inventory Item ID]]="","",IFERROR(SUMIFS(tblTransactions[Inventory Effect],tblTransactions[Inventory Item ID],[@[Inventory Item ID]],tblTransactions[Inventory Effect],"&gt;0",tblTransactions[Date],"&gt;"&amp;'Settings'!$B$4,tblTransactions[Date],"&lt;="&amp;'Settings'!$B$3),0))</f>
        <v/>
      </c>
      <c r="T243" s="32">
        <f>IF([@[Inventory Item ID]]="","",IFERROR(-SUMIFS(tblTransactions[Inventory Effect],tblTransactions[Inventory Item ID],[@[Inventory Item ID]],tblTransactions[Inventory Effect],"&lt;0",tblTransactions[Date],"&gt;"&amp;'Settings'!$B$4,tblTransactions[Date],"&lt;="&amp;'Settings'!$B$3),0))</f>
        <v/>
      </c>
      <c r="U243" s="32">
        <f>IF([@[Inventory Item ID]]="","",IFERROR([@[Opening Qty]]+[@[Qty In]]-[@[Qty Out]],0))</f>
        <v/>
      </c>
      <c r="V243" s="32">
        <f>IF([@[Inventory Item ID]]="","",IFERROR([@[On Hand Qty]]-[@[Reserved Qty]],0))</f>
        <v/>
      </c>
      <c r="W243" s="47">
        <f>IF([@[Inventory Item ID]]="","",IFERROR([@[On Hand Qty]]*[@[Unit Cost]],0))</f>
        <v/>
      </c>
      <c r="X243" s="32">
        <f>IF([@[Inventory Item ID]]="","",IFERROR(IF(AND([@Active]="Yes",[@[Available Qty]]&lt;=[@[Reorder Point]],[@[Target Stock]]-[@[Available Qty]]-[@[Qty on Order]]&gt;0),CEILING([@[Target Stock]]-[@[Available Qty]]-[@[Qty on Order]],[@[Order Pack Qty]]),0),0))</f>
        <v/>
      </c>
      <c r="Y243" s="47">
        <f>IF([@[Inventory Item ID]]="","",IFERROR([@[Suggested Order Qty]]*[@[Unit Cost]],0))</f>
        <v/>
      </c>
      <c r="Z243" s="15">
        <f>IF([@[Inventory Item ID]]="","",IFERROR(IF([@Active]="No","Inactive",IF([@[On Hand Qty]]&lt;0,"Negative Stock",IF([@[Available Qty]]&lt;=0,"Out of Stock",IF([@[Available Qty]]&lt;=[@[Reorder Point]],"Below Reorder",IF([@[Available Qty]]&lt;=[@[Reorder Point]]*(1+'Settings'!$B$5),"Reorder Soon","OK"))))),"Check Inputs"))</f>
        <v/>
      </c>
      <c r="AA243" s="32">
        <f>IF([@[Inventory Item ID]]="","",IFERROR(IF(OR([@[On Hand Qty]]&lt;=0,[@[Oldest DOT Week Start]]=""),"",DATEDIF([@[Oldest DOT Week Start]],'Settings'!$B$3,"m")),""))</f>
        <v/>
      </c>
      <c r="AB243" s="15">
        <f>IF([@[Inventory Item ID]]="","",IF([@Active]="No","Inactive",IF([@[On Hand Qty]]&lt;=0,"No Stock",IF([@[Oldest DOT Week Start]]="","Missing DOT Date",IF([@[Age Months]]&gt;='Settings'!$B$6,"Age Review","Current")))))</f>
        <v/>
      </c>
      <c r="AC24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4">
      <c r="A244" s="28" t="n"/>
      <c r="B244" s="28" t="n"/>
      <c r="C244" s="28" t="n"/>
      <c r="D244" s="28" t="n"/>
      <c r="E244" s="28" t="n"/>
      <c r="F244" s="28" t="n"/>
      <c r="G244" s="28" t="n"/>
      <c r="H244" s="28" t="n"/>
      <c r="I244" s="28" t="n"/>
      <c r="J244" s="28" t="n"/>
      <c r="K244" s="49" t="n"/>
      <c r="L244" s="30" t="n"/>
      <c r="M244" s="30" t="n"/>
      <c r="N244" s="30" t="n"/>
      <c r="O244" s="30" t="n"/>
      <c r="P244" s="30" t="n"/>
      <c r="Q244" s="30" t="n"/>
      <c r="R244" s="50" t="n"/>
      <c r="S244" s="32">
        <f>IF([@[Inventory Item ID]]="","",IFERROR(SUMIFS(tblTransactions[Inventory Effect],tblTransactions[Inventory Item ID],[@[Inventory Item ID]],tblTransactions[Inventory Effect],"&gt;0",tblTransactions[Date],"&gt;"&amp;'Settings'!$B$4,tblTransactions[Date],"&lt;="&amp;'Settings'!$B$3),0))</f>
        <v/>
      </c>
      <c r="T244" s="32">
        <f>IF([@[Inventory Item ID]]="","",IFERROR(-SUMIFS(tblTransactions[Inventory Effect],tblTransactions[Inventory Item ID],[@[Inventory Item ID]],tblTransactions[Inventory Effect],"&lt;0",tblTransactions[Date],"&gt;"&amp;'Settings'!$B$4,tblTransactions[Date],"&lt;="&amp;'Settings'!$B$3),0))</f>
        <v/>
      </c>
      <c r="U244" s="32">
        <f>IF([@[Inventory Item ID]]="","",IFERROR([@[Opening Qty]]+[@[Qty In]]-[@[Qty Out]],0))</f>
        <v/>
      </c>
      <c r="V244" s="32">
        <f>IF([@[Inventory Item ID]]="","",IFERROR([@[On Hand Qty]]-[@[Reserved Qty]],0))</f>
        <v/>
      </c>
      <c r="W244" s="47">
        <f>IF([@[Inventory Item ID]]="","",IFERROR([@[On Hand Qty]]*[@[Unit Cost]],0))</f>
        <v/>
      </c>
      <c r="X244" s="32">
        <f>IF([@[Inventory Item ID]]="","",IFERROR(IF(AND([@Active]="Yes",[@[Available Qty]]&lt;=[@[Reorder Point]],[@[Target Stock]]-[@[Available Qty]]-[@[Qty on Order]]&gt;0),CEILING([@[Target Stock]]-[@[Available Qty]]-[@[Qty on Order]],[@[Order Pack Qty]]),0),0))</f>
        <v/>
      </c>
      <c r="Y244" s="47">
        <f>IF([@[Inventory Item ID]]="","",IFERROR([@[Suggested Order Qty]]*[@[Unit Cost]],0))</f>
        <v/>
      </c>
      <c r="Z244" s="15">
        <f>IF([@[Inventory Item ID]]="","",IFERROR(IF([@Active]="No","Inactive",IF([@[On Hand Qty]]&lt;0,"Negative Stock",IF([@[Available Qty]]&lt;=0,"Out of Stock",IF([@[Available Qty]]&lt;=[@[Reorder Point]],"Below Reorder",IF([@[Available Qty]]&lt;=[@[Reorder Point]]*(1+'Settings'!$B$5),"Reorder Soon","OK"))))),"Check Inputs"))</f>
        <v/>
      </c>
      <c r="AA244" s="32">
        <f>IF([@[Inventory Item ID]]="","",IFERROR(IF(OR([@[On Hand Qty]]&lt;=0,[@[Oldest DOT Week Start]]=""),"",DATEDIF([@[Oldest DOT Week Start]],'Settings'!$B$3,"m")),""))</f>
        <v/>
      </c>
      <c r="AB244" s="15">
        <f>IF([@[Inventory Item ID]]="","",IF([@Active]="No","Inactive",IF([@[On Hand Qty]]&lt;=0,"No Stock",IF([@[Oldest DOT Week Start]]="","Missing DOT Date",IF([@[Age Months]]&gt;='Settings'!$B$6,"Age Review","Current")))))</f>
        <v/>
      </c>
      <c r="AC24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5">
      <c r="A245" s="28" t="n"/>
      <c r="B245" s="28" t="n"/>
      <c r="C245" s="28" t="n"/>
      <c r="D245" s="28" t="n"/>
      <c r="E245" s="28" t="n"/>
      <c r="F245" s="28" t="n"/>
      <c r="G245" s="28" t="n"/>
      <c r="H245" s="28" t="n"/>
      <c r="I245" s="28" t="n"/>
      <c r="J245" s="28" t="n"/>
      <c r="K245" s="49" t="n"/>
      <c r="L245" s="30" t="n"/>
      <c r="M245" s="30" t="n"/>
      <c r="N245" s="30" t="n"/>
      <c r="O245" s="30" t="n"/>
      <c r="P245" s="30" t="n"/>
      <c r="Q245" s="30" t="n"/>
      <c r="R245" s="50" t="n"/>
      <c r="S245" s="32">
        <f>IF([@[Inventory Item ID]]="","",IFERROR(SUMIFS(tblTransactions[Inventory Effect],tblTransactions[Inventory Item ID],[@[Inventory Item ID]],tblTransactions[Inventory Effect],"&gt;0",tblTransactions[Date],"&gt;"&amp;'Settings'!$B$4,tblTransactions[Date],"&lt;="&amp;'Settings'!$B$3),0))</f>
        <v/>
      </c>
      <c r="T245" s="32">
        <f>IF([@[Inventory Item ID]]="","",IFERROR(-SUMIFS(tblTransactions[Inventory Effect],tblTransactions[Inventory Item ID],[@[Inventory Item ID]],tblTransactions[Inventory Effect],"&lt;0",tblTransactions[Date],"&gt;"&amp;'Settings'!$B$4,tblTransactions[Date],"&lt;="&amp;'Settings'!$B$3),0))</f>
        <v/>
      </c>
      <c r="U245" s="32">
        <f>IF([@[Inventory Item ID]]="","",IFERROR([@[Opening Qty]]+[@[Qty In]]-[@[Qty Out]],0))</f>
        <v/>
      </c>
      <c r="V245" s="32">
        <f>IF([@[Inventory Item ID]]="","",IFERROR([@[On Hand Qty]]-[@[Reserved Qty]],0))</f>
        <v/>
      </c>
      <c r="W245" s="47">
        <f>IF([@[Inventory Item ID]]="","",IFERROR([@[On Hand Qty]]*[@[Unit Cost]],0))</f>
        <v/>
      </c>
      <c r="X245" s="32">
        <f>IF([@[Inventory Item ID]]="","",IFERROR(IF(AND([@Active]="Yes",[@[Available Qty]]&lt;=[@[Reorder Point]],[@[Target Stock]]-[@[Available Qty]]-[@[Qty on Order]]&gt;0),CEILING([@[Target Stock]]-[@[Available Qty]]-[@[Qty on Order]],[@[Order Pack Qty]]),0),0))</f>
        <v/>
      </c>
      <c r="Y245" s="47">
        <f>IF([@[Inventory Item ID]]="","",IFERROR([@[Suggested Order Qty]]*[@[Unit Cost]],0))</f>
        <v/>
      </c>
      <c r="Z245" s="15">
        <f>IF([@[Inventory Item ID]]="","",IFERROR(IF([@Active]="No","Inactive",IF([@[On Hand Qty]]&lt;0,"Negative Stock",IF([@[Available Qty]]&lt;=0,"Out of Stock",IF([@[Available Qty]]&lt;=[@[Reorder Point]],"Below Reorder",IF([@[Available Qty]]&lt;=[@[Reorder Point]]*(1+'Settings'!$B$5),"Reorder Soon","OK"))))),"Check Inputs"))</f>
        <v/>
      </c>
      <c r="AA245" s="32">
        <f>IF([@[Inventory Item ID]]="","",IFERROR(IF(OR([@[On Hand Qty]]&lt;=0,[@[Oldest DOT Week Start]]=""),"",DATEDIF([@[Oldest DOT Week Start]],'Settings'!$B$3,"m")),""))</f>
        <v/>
      </c>
      <c r="AB245" s="15">
        <f>IF([@[Inventory Item ID]]="","",IF([@Active]="No","Inactive",IF([@[On Hand Qty]]&lt;=0,"No Stock",IF([@[Oldest DOT Week Start]]="","Missing DOT Date",IF([@[Age Months]]&gt;='Settings'!$B$6,"Age Review","Current")))))</f>
        <v/>
      </c>
      <c r="AC24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6">
      <c r="A246" s="28" t="n"/>
      <c r="B246" s="28" t="n"/>
      <c r="C246" s="28" t="n"/>
      <c r="D246" s="28" t="n"/>
      <c r="E246" s="28" t="n"/>
      <c r="F246" s="28" t="n"/>
      <c r="G246" s="28" t="n"/>
      <c r="H246" s="28" t="n"/>
      <c r="I246" s="28" t="n"/>
      <c r="J246" s="28" t="n"/>
      <c r="K246" s="49" t="n"/>
      <c r="L246" s="30" t="n"/>
      <c r="M246" s="30" t="n"/>
      <c r="N246" s="30" t="n"/>
      <c r="O246" s="30" t="n"/>
      <c r="P246" s="30" t="n"/>
      <c r="Q246" s="30" t="n"/>
      <c r="R246" s="50" t="n"/>
      <c r="S246" s="32">
        <f>IF([@[Inventory Item ID]]="","",IFERROR(SUMIFS(tblTransactions[Inventory Effect],tblTransactions[Inventory Item ID],[@[Inventory Item ID]],tblTransactions[Inventory Effect],"&gt;0",tblTransactions[Date],"&gt;"&amp;'Settings'!$B$4,tblTransactions[Date],"&lt;="&amp;'Settings'!$B$3),0))</f>
        <v/>
      </c>
      <c r="T246" s="32">
        <f>IF([@[Inventory Item ID]]="","",IFERROR(-SUMIFS(tblTransactions[Inventory Effect],tblTransactions[Inventory Item ID],[@[Inventory Item ID]],tblTransactions[Inventory Effect],"&lt;0",tblTransactions[Date],"&gt;"&amp;'Settings'!$B$4,tblTransactions[Date],"&lt;="&amp;'Settings'!$B$3),0))</f>
        <v/>
      </c>
      <c r="U246" s="32">
        <f>IF([@[Inventory Item ID]]="","",IFERROR([@[Opening Qty]]+[@[Qty In]]-[@[Qty Out]],0))</f>
        <v/>
      </c>
      <c r="V246" s="32">
        <f>IF([@[Inventory Item ID]]="","",IFERROR([@[On Hand Qty]]-[@[Reserved Qty]],0))</f>
        <v/>
      </c>
      <c r="W246" s="47">
        <f>IF([@[Inventory Item ID]]="","",IFERROR([@[On Hand Qty]]*[@[Unit Cost]],0))</f>
        <v/>
      </c>
      <c r="X246" s="32">
        <f>IF([@[Inventory Item ID]]="","",IFERROR(IF(AND([@Active]="Yes",[@[Available Qty]]&lt;=[@[Reorder Point]],[@[Target Stock]]-[@[Available Qty]]-[@[Qty on Order]]&gt;0),CEILING([@[Target Stock]]-[@[Available Qty]]-[@[Qty on Order]],[@[Order Pack Qty]]),0),0))</f>
        <v/>
      </c>
      <c r="Y246" s="47">
        <f>IF([@[Inventory Item ID]]="","",IFERROR([@[Suggested Order Qty]]*[@[Unit Cost]],0))</f>
        <v/>
      </c>
      <c r="Z246" s="15">
        <f>IF([@[Inventory Item ID]]="","",IFERROR(IF([@Active]="No","Inactive",IF([@[On Hand Qty]]&lt;0,"Negative Stock",IF([@[Available Qty]]&lt;=0,"Out of Stock",IF([@[Available Qty]]&lt;=[@[Reorder Point]],"Below Reorder",IF([@[Available Qty]]&lt;=[@[Reorder Point]]*(1+'Settings'!$B$5),"Reorder Soon","OK"))))),"Check Inputs"))</f>
        <v/>
      </c>
      <c r="AA246" s="32">
        <f>IF([@[Inventory Item ID]]="","",IFERROR(IF(OR([@[On Hand Qty]]&lt;=0,[@[Oldest DOT Week Start]]=""),"",DATEDIF([@[Oldest DOT Week Start]],'Settings'!$B$3,"m")),""))</f>
        <v/>
      </c>
      <c r="AB246" s="15">
        <f>IF([@[Inventory Item ID]]="","",IF([@Active]="No","Inactive",IF([@[On Hand Qty]]&lt;=0,"No Stock",IF([@[Oldest DOT Week Start]]="","Missing DOT Date",IF([@[Age Months]]&gt;='Settings'!$B$6,"Age Review","Current")))))</f>
        <v/>
      </c>
      <c r="AC24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7">
      <c r="A247" s="28" t="n"/>
      <c r="B247" s="28" t="n"/>
      <c r="C247" s="28" t="n"/>
      <c r="D247" s="28" t="n"/>
      <c r="E247" s="28" t="n"/>
      <c r="F247" s="28" t="n"/>
      <c r="G247" s="28" t="n"/>
      <c r="H247" s="28" t="n"/>
      <c r="I247" s="28" t="n"/>
      <c r="J247" s="28" t="n"/>
      <c r="K247" s="49" t="n"/>
      <c r="L247" s="30" t="n"/>
      <c r="M247" s="30" t="n"/>
      <c r="N247" s="30" t="n"/>
      <c r="O247" s="30" t="n"/>
      <c r="P247" s="30" t="n"/>
      <c r="Q247" s="30" t="n"/>
      <c r="R247" s="50" t="n"/>
      <c r="S247" s="32">
        <f>IF([@[Inventory Item ID]]="","",IFERROR(SUMIFS(tblTransactions[Inventory Effect],tblTransactions[Inventory Item ID],[@[Inventory Item ID]],tblTransactions[Inventory Effect],"&gt;0",tblTransactions[Date],"&gt;"&amp;'Settings'!$B$4,tblTransactions[Date],"&lt;="&amp;'Settings'!$B$3),0))</f>
        <v/>
      </c>
      <c r="T247" s="32">
        <f>IF([@[Inventory Item ID]]="","",IFERROR(-SUMIFS(tblTransactions[Inventory Effect],tblTransactions[Inventory Item ID],[@[Inventory Item ID]],tblTransactions[Inventory Effect],"&lt;0",tblTransactions[Date],"&gt;"&amp;'Settings'!$B$4,tblTransactions[Date],"&lt;="&amp;'Settings'!$B$3),0))</f>
        <v/>
      </c>
      <c r="U247" s="32">
        <f>IF([@[Inventory Item ID]]="","",IFERROR([@[Opening Qty]]+[@[Qty In]]-[@[Qty Out]],0))</f>
        <v/>
      </c>
      <c r="V247" s="32">
        <f>IF([@[Inventory Item ID]]="","",IFERROR([@[On Hand Qty]]-[@[Reserved Qty]],0))</f>
        <v/>
      </c>
      <c r="W247" s="47">
        <f>IF([@[Inventory Item ID]]="","",IFERROR([@[On Hand Qty]]*[@[Unit Cost]],0))</f>
        <v/>
      </c>
      <c r="X247" s="32">
        <f>IF([@[Inventory Item ID]]="","",IFERROR(IF(AND([@Active]="Yes",[@[Available Qty]]&lt;=[@[Reorder Point]],[@[Target Stock]]-[@[Available Qty]]-[@[Qty on Order]]&gt;0),CEILING([@[Target Stock]]-[@[Available Qty]]-[@[Qty on Order]],[@[Order Pack Qty]]),0),0))</f>
        <v/>
      </c>
      <c r="Y247" s="47">
        <f>IF([@[Inventory Item ID]]="","",IFERROR([@[Suggested Order Qty]]*[@[Unit Cost]],0))</f>
        <v/>
      </c>
      <c r="Z247" s="15">
        <f>IF([@[Inventory Item ID]]="","",IFERROR(IF([@Active]="No","Inactive",IF([@[On Hand Qty]]&lt;0,"Negative Stock",IF([@[Available Qty]]&lt;=0,"Out of Stock",IF([@[Available Qty]]&lt;=[@[Reorder Point]],"Below Reorder",IF([@[Available Qty]]&lt;=[@[Reorder Point]]*(1+'Settings'!$B$5),"Reorder Soon","OK"))))),"Check Inputs"))</f>
        <v/>
      </c>
      <c r="AA247" s="32">
        <f>IF([@[Inventory Item ID]]="","",IFERROR(IF(OR([@[On Hand Qty]]&lt;=0,[@[Oldest DOT Week Start]]=""),"",DATEDIF([@[Oldest DOT Week Start]],'Settings'!$B$3,"m")),""))</f>
        <v/>
      </c>
      <c r="AB247" s="15">
        <f>IF([@[Inventory Item ID]]="","",IF([@Active]="No","Inactive",IF([@[On Hand Qty]]&lt;=0,"No Stock",IF([@[Oldest DOT Week Start]]="","Missing DOT Date",IF([@[Age Months]]&gt;='Settings'!$B$6,"Age Review","Current")))))</f>
        <v/>
      </c>
      <c r="AC24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8">
      <c r="A248" s="28" t="n"/>
      <c r="B248" s="28" t="n"/>
      <c r="C248" s="28" t="n"/>
      <c r="D248" s="28" t="n"/>
      <c r="E248" s="28" t="n"/>
      <c r="F248" s="28" t="n"/>
      <c r="G248" s="28" t="n"/>
      <c r="H248" s="28" t="n"/>
      <c r="I248" s="28" t="n"/>
      <c r="J248" s="28" t="n"/>
      <c r="K248" s="49" t="n"/>
      <c r="L248" s="30" t="n"/>
      <c r="M248" s="30" t="n"/>
      <c r="N248" s="30" t="n"/>
      <c r="O248" s="30" t="n"/>
      <c r="P248" s="30" t="n"/>
      <c r="Q248" s="30" t="n"/>
      <c r="R248" s="50" t="n"/>
      <c r="S248" s="32">
        <f>IF([@[Inventory Item ID]]="","",IFERROR(SUMIFS(tblTransactions[Inventory Effect],tblTransactions[Inventory Item ID],[@[Inventory Item ID]],tblTransactions[Inventory Effect],"&gt;0",tblTransactions[Date],"&gt;"&amp;'Settings'!$B$4,tblTransactions[Date],"&lt;="&amp;'Settings'!$B$3),0))</f>
        <v/>
      </c>
      <c r="T248" s="32">
        <f>IF([@[Inventory Item ID]]="","",IFERROR(-SUMIFS(tblTransactions[Inventory Effect],tblTransactions[Inventory Item ID],[@[Inventory Item ID]],tblTransactions[Inventory Effect],"&lt;0",tblTransactions[Date],"&gt;"&amp;'Settings'!$B$4,tblTransactions[Date],"&lt;="&amp;'Settings'!$B$3),0))</f>
        <v/>
      </c>
      <c r="U248" s="32">
        <f>IF([@[Inventory Item ID]]="","",IFERROR([@[Opening Qty]]+[@[Qty In]]-[@[Qty Out]],0))</f>
        <v/>
      </c>
      <c r="V248" s="32">
        <f>IF([@[Inventory Item ID]]="","",IFERROR([@[On Hand Qty]]-[@[Reserved Qty]],0))</f>
        <v/>
      </c>
      <c r="W248" s="47">
        <f>IF([@[Inventory Item ID]]="","",IFERROR([@[On Hand Qty]]*[@[Unit Cost]],0))</f>
        <v/>
      </c>
      <c r="X248" s="32">
        <f>IF([@[Inventory Item ID]]="","",IFERROR(IF(AND([@Active]="Yes",[@[Available Qty]]&lt;=[@[Reorder Point]],[@[Target Stock]]-[@[Available Qty]]-[@[Qty on Order]]&gt;0),CEILING([@[Target Stock]]-[@[Available Qty]]-[@[Qty on Order]],[@[Order Pack Qty]]),0),0))</f>
        <v/>
      </c>
      <c r="Y248" s="47">
        <f>IF([@[Inventory Item ID]]="","",IFERROR([@[Suggested Order Qty]]*[@[Unit Cost]],0))</f>
        <v/>
      </c>
      <c r="Z248" s="15">
        <f>IF([@[Inventory Item ID]]="","",IFERROR(IF([@Active]="No","Inactive",IF([@[On Hand Qty]]&lt;0,"Negative Stock",IF([@[Available Qty]]&lt;=0,"Out of Stock",IF([@[Available Qty]]&lt;=[@[Reorder Point]],"Below Reorder",IF([@[Available Qty]]&lt;=[@[Reorder Point]]*(1+'Settings'!$B$5),"Reorder Soon","OK"))))),"Check Inputs"))</f>
        <v/>
      </c>
      <c r="AA248" s="32">
        <f>IF([@[Inventory Item ID]]="","",IFERROR(IF(OR([@[On Hand Qty]]&lt;=0,[@[Oldest DOT Week Start]]=""),"",DATEDIF([@[Oldest DOT Week Start]],'Settings'!$B$3,"m")),""))</f>
        <v/>
      </c>
      <c r="AB248" s="15">
        <f>IF([@[Inventory Item ID]]="","",IF([@Active]="No","Inactive",IF([@[On Hand Qty]]&lt;=0,"No Stock",IF([@[Oldest DOT Week Start]]="","Missing DOT Date",IF([@[Age Months]]&gt;='Settings'!$B$6,"Age Review","Current")))))</f>
        <v/>
      </c>
      <c r="AC24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49">
      <c r="A249" s="28" t="n"/>
      <c r="B249" s="28" t="n"/>
      <c r="C249" s="28" t="n"/>
      <c r="D249" s="28" t="n"/>
      <c r="E249" s="28" t="n"/>
      <c r="F249" s="28" t="n"/>
      <c r="G249" s="28" t="n"/>
      <c r="H249" s="28" t="n"/>
      <c r="I249" s="28" t="n"/>
      <c r="J249" s="28" t="n"/>
      <c r="K249" s="49" t="n"/>
      <c r="L249" s="30" t="n"/>
      <c r="M249" s="30" t="n"/>
      <c r="N249" s="30" t="n"/>
      <c r="O249" s="30" t="n"/>
      <c r="P249" s="30" t="n"/>
      <c r="Q249" s="30" t="n"/>
      <c r="R249" s="50" t="n"/>
      <c r="S249" s="32">
        <f>IF([@[Inventory Item ID]]="","",IFERROR(SUMIFS(tblTransactions[Inventory Effect],tblTransactions[Inventory Item ID],[@[Inventory Item ID]],tblTransactions[Inventory Effect],"&gt;0",tblTransactions[Date],"&gt;"&amp;'Settings'!$B$4,tblTransactions[Date],"&lt;="&amp;'Settings'!$B$3),0))</f>
        <v/>
      </c>
      <c r="T249" s="32">
        <f>IF([@[Inventory Item ID]]="","",IFERROR(-SUMIFS(tblTransactions[Inventory Effect],tblTransactions[Inventory Item ID],[@[Inventory Item ID]],tblTransactions[Inventory Effect],"&lt;0",tblTransactions[Date],"&gt;"&amp;'Settings'!$B$4,tblTransactions[Date],"&lt;="&amp;'Settings'!$B$3),0))</f>
        <v/>
      </c>
      <c r="U249" s="32">
        <f>IF([@[Inventory Item ID]]="","",IFERROR([@[Opening Qty]]+[@[Qty In]]-[@[Qty Out]],0))</f>
        <v/>
      </c>
      <c r="V249" s="32">
        <f>IF([@[Inventory Item ID]]="","",IFERROR([@[On Hand Qty]]-[@[Reserved Qty]],0))</f>
        <v/>
      </c>
      <c r="W249" s="47">
        <f>IF([@[Inventory Item ID]]="","",IFERROR([@[On Hand Qty]]*[@[Unit Cost]],0))</f>
        <v/>
      </c>
      <c r="X249" s="32">
        <f>IF([@[Inventory Item ID]]="","",IFERROR(IF(AND([@Active]="Yes",[@[Available Qty]]&lt;=[@[Reorder Point]],[@[Target Stock]]-[@[Available Qty]]-[@[Qty on Order]]&gt;0),CEILING([@[Target Stock]]-[@[Available Qty]]-[@[Qty on Order]],[@[Order Pack Qty]]),0),0))</f>
        <v/>
      </c>
      <c r="Y249" s="47">
        <f>IF([@[Inventory Item ID]]="","",IFERROR([@[Suggested Order Qty]]*[@[Unit Cost]],0))</f>
        <v/>
      </c>
      <c r="Z249" s="15">
        <f>IF([@[Inventory Item ID]]="","",IFERROR(IF([@Active]="No","Inactive",IF([@[On Hand Qty]]&lt;0,"Negative Stock",IF([@[Available Qty]]&lt;=0,"Out of Stock",IF([@[Available Qty]]&lt;=[@[Reorder Point]],"Below Reorder",IF([@[Available Qty]]&lt;=[@[Reorder Point]]*(1+'Settings'!$B$5),"Reorder Soon","OK"))))),"Check Inputs"))</f>
        <v/>
      </c>
      <c r="AA249" s="32">
        <f>IF([@[Inventory Item ID]]="","",IFERROR(IF(OR([@[On Hand Qty]]&lt;=0,[@[Oldest DOT Week Start]]=""),"",DATEDIF([@[Oldest DOT Week Start]],'Settings'!$B$3,"m")),""))</f>
        <v/>
      </c>
      <c r="AB249" s="15">
        <f>IF([@[Inventory Item ID]]="","",IF([@Active]="No","Inactive",IF([@[On Hand Qty]]&lt;=0,"No Stock",IF([@[Oldest DOT Week Start]]="","Missing DOT Date",IF([@[Age Months]]&gt;='Settings'!$B$6,"Age Review","Current")))))</f>
        <v/>
      </c>
      <c r="AC24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0">
      <c r="A250" s="28" t="n"/>
      <c r="B250" s="28" t="n"/>
      <c r="C250" s="28" t="n"/>
      <c r="D250" s="28" t="n"/>
      <c r="E250" s="28" t="n"/>
      <c r="F250" s="28" t="n"/>
      <c r="G250" s="28" t="n"/>
      <c r="H250" s="28" t="n"/>
      <c r="I250" s="28" t="n"/>
      <c r="J250" s="28" t="n"/>
      <c r="K250" s="49" t="n"/>
      <c r="L250" s="30" t="n"/>
      <c r="M250" s="30" t="n"/>
      <c r="N250" s="30" t="n"/>
      <c r="O250" s="30" t="n"/>
      <c r="P250" s="30" t="n"/>
      <c r="Q250" s="30" t="n"/>
      <c r="R250" s="50" t="n"/>
      <c r="S250" s="32">
        <f>IF([@[Inventory Item ID]]="","",IFERROR(SUMIFS(tblTransactions[Inventory Effect],tblTransactions[Inventory Item ID],[@[Inventory Item ID]],tblTransactions[Inventory Effect],"&gt;0",tblTransactions[Date],"&gt;"&amp;'Settings'!$B$4,tblTransactions[Date],"&lt;="&amp;'Settings'!$B$3),0))</f>
        <v/>
      </c>
      <c r="T250" s="32">
        <f>IF([@[Inventory Item ID]]="","",IFERROR(-SUMIFS(tblTransactions[Inventory Effect],tblTransactions[Inventory Item ID],[@[Inventory Item ID]],tblTransactions[Inventory Effect],"&lt;0",tblTransactions[Date],"&gt;"&amp;'Settings'!$B$4,tblTransactions[Date],"&lt;="&amp;'Settings'!$B$3),0))</f>
        <v/>
      </c>
      <c r="U250" s="32">
        <f>IF([@[Inventory Item ID]]="","",IFERROR([@[Opening Qty]]+[@[Qty In]]-[@[Qty Out]],0))</f>
        <v/>
      </c>
      <c r="V250" s="32">
        <f>IF([@[Inventory Item ID]]="","",IFERROR([@[On Hand Qty]]-[@[Reserved Qty]],0))</f>
        <v/>
      </c>
      <c r="W250" s="47">
        <f>IF([@[Inventory Item ID]]="","",IFERROR([@[On Hand Qty]]*[@[Unit Cost]],0))</f>
        <v/>
      </c>
      <c r="X250" s="32">
        <f>IF([@[Inventory Item ID]]="","",IFERROR(IF(AND([@Active]="Yes",[@[Available Qty]]&lt;=[@[Reorder Point]],[@[Target Stock]]-[@[Available Qty]]-[@[Qty on Order]]&gt;0),CEILING([@[Target Stock]]-[@[Available Qty]]-[@[Qty on Order]],[@[Order Pack Qty]]),0),0))</f>
        <v/>
      </c>
      <c r="Y250" s="47">
        <f>IF([@[Inventory Item ID]]="","",IFERROR([@[Suggested Order Qty]]*[@[Unit Cost]],0))</f>
        <v/>
      </c>
      <c r="Z250" s="15">
        <f>IF([@[Inventory Item ID]]="","",IFERROR(IF([@Active]="No","Inactive",IF([@[On Hand Qty]]&lt;0,"Negative Stock",IF([@[Available Qty]]&lt;=0,"Out of Stock",IF([@[Available Qty]]&lt;=[@[Reorder Point]],"Below Reorder",IF([@[Available Qty]]&lt;=[@[Reorder Point]]*(1+'Settings'!$B$5),"Reorder Soon","OK"))))),"Check Inputs"))</f>
        <v/>
      </c>
      <c r="AA250" s="32">
        <f>IF([@[Inventory Item ID]]="","",IFERROR(IF(OR([@[On Hand Qty]]&lt;=0,[@[Oldest DOT Week Start]]=""),"",DATEDIF([@[Oldest DOT Week Start]],'Settings'!$B$3,"m")),""))</f>
        <v/>
      </c>
      <c r="AB250" s="15">
        <f>IF([@[Inventory Item ID]]="","",IF([@Active]="No","Inactive",IF([@[On Hand Qty]]&lt;=0,"No Stock",IF([@[Oldest DOT Week Start]]="","Missing DOT Date",IF([@[Age Months]]&gt;='Settings'!$B$6,"Age Review","Current")))))</f>
        <v/>
      </c>
      <c r="AC25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1">
      <c r="A251" s="28" t="n"/>
      <c r="B251" s="28" t="n"/>
      <c r="C251" s="28" t="n"/>
      <c r="D251" s="28" t="n"/>
      <c r="E251" s="28" t="n"/>
      <c r="F251" s="28" t="n"/>
      <c r="G251" s="28" t="n"/>
      <c r="H251" s="28" t="n"/>
      <c r="I251" s="28" t="n"/>
      <c r="J251" s="28" t="n"/>
      <c r="K251" s="49" t="n"/>
      <c r="L251" s="30" t="n"/>
      <c r="M251" s="30" t="n"/>
      <c r="N251" s="30" t="n"/>
      <c r="O251" s="30" t="n"/>
      <c r="P251" s="30" t="n"/>
      <c r="Q251" s="30" t="n"/>
      <c r="R251" s="50" t="n"/>
      <c r="S251" s="32">
        <f>IF([@[Inventory Item ID]]="","",IFERROR(SUMIFS(tblTransactions[Inventory Effect],tblTransactions[Inventory Item ID],[@[Inventory Item ID]],tblTransactions[Inventory Effect],"&gt;0",tblTransactions[Date],"&gt;"&amp;'Settings'!$B$4,tblTransactions[Date],"&lt;="&amp;'Settings'!$B$3),0))</f>
        <v/>
      </c>
      <c r="T251" s="32">
        <f>IF([@[Inventory Item ID]]="","",IFERROR(-SUMIFS(tblTransactions[Inventory Effect],tblTransactions[Inventory Item ID],[@[Inventory Item ID]],tblTransactions[Inventory Effect],"&lt;0",tblTransactions[Date],"&gt;"&amp;'Settings'!$B$4,tblTransactions[Date],"&lt;="&amp;'Settings'!$B$3),0))</f>
        <v/>
      </c>
      <c r="U251" s="32">
        <f>IF([@[Inventory Item ID]]="","",IFERROR([@[Opening Qty]]+[@[Qty In]]-[@[Qty Out]],0))</f>
        <v/>
      </c>
      <c r="V251" s="32">
        <f>IF([@[Inventory Item ID]]="","",IFERROR([@[On Hand Qty]]-[@[Reserved Qty]],0))</f>
        <v/>
      </c>
      <c r="W251" s="47">
        <f>IF([@[Inventory Item ID]]="","",IFERROR([@[On Hand Qty]]*[@[Unit Cost]],0))</f>
        <v/>
      </c>
      <c r="X251" s="32">
        <f>IF([@[Inventory Item ID]]="","",IFERROR(IF(AND([@Active]="Yes",[@[Available Qty]]&lt;=[@[Reorder Point]],[@[Target Stock]]-[@[Available Qty]]-[@[Qty on Order]]&gt;0),CEILING([@[Target Stock]]-[@[Available Qty]]-[@[Qty on Order]],[@[Order Pack Qty]]),0),0))</f>
        <v/>
      </c>
      <c r="Y251" s="47">
        <f>IF([@[Inventory Item ID]]="","",IFERROR([@[Suggested Order Qty]]*[@[Unit Cost]],0))</f>
        <v/>
      </c>
      <c r="Z251" s="15">
        <f>IF([@[Inventory Item ID]]="","",IFERROR(IF([@Active]="No","Inactive",IF([@[On Hand Qty]]&lt;0,"Negative Stock",IF([@[Available Qty]]&lt;=0,"Out of Stock",IF([@[Available Qty]]&lt;=[@[Reorder Point]],"Below Reorder",IF([@[Available Qty]]&lt;=[@[Reorder Point]]*(1+'Settings'!$B$5),"Reorder Soon","OK"))))),"Check Inputs"))</f>
        <v/>
      </c>
      <c r="AA251" s="32">
        <f>IF([@[Inventory Item ID]]="","",IFERROR(IF(OR([@[On Hand Qty]]&lt;=0,[@[Oldest DOT Week Start]]=""),"",DATEDIF([@[Oldest DOT Week Start]],'Settings'!$B$3,"m")),""))</f>
        <v/>
      </c>
      <c r="AB251" s="15">
        <f>IF([@[Inventory Item ID]]="","",IF([@Active]="No","Inactive",IF([@[On Hand Qty]]&lt;=0,"No Stock",IF([@[Oldest DOT Week Start]]="","Missing DOT Date",IF([@[Age Months]]&gt;='Settings'!$B$6,"Age Review","Current")))))</f>
        <v/>
      </c>
      <c r="AC25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2">
      <c r="A252" s="28" t="n"/>
      <c r="B252" s="28" t="n"/>
      <c r="C252" s="28" t="n"/>
      <c r="D252" s="28" t="n"/>
      <c r="E252" s="28" t="n"/>
      <c r="F252" s="28" t="n"/>
      <c r="G252" s="28" t="n"/>
      <c r="H252" s="28" t="n"/>
      <c r="I252" s="28" t="n"/>
      <c r="J252" s="28" t="n"/>
      <c r="K252" s="49" t="n"/>
      <c r="L252" s="30" t="n"/>
      <c r="M252" s="30" t="n"/>
      <c r="N252" s="30" t="n"/>
      <c r="O252" s="30" t="n"/>
      <c r="P252" s="30" t="n"/>
      <c r="Q252" s="30" t="n"/>
      <c r="R252" s="50" t="n"/>
      <c r="S252" s="32">
        <f>IF([@[Inventory Item ID]]="","",IFERROR(SUMIFS(tblTransactions[Inventory Effect],tblTransactions[Inventory Item ID],[@[Inventory Item ID]],tblTransactions[Inventory Effect],"&gt;0",tblTransactions[Date],"&gt;"&amp;'Settings'!$B$4,tblTransactions[Date],"&lt;="&amp;'Settings'!$B$3),0))</f>
        <v/>
      </c>
      <c r="T252" s="32">
        <f>IF([@[Inventory Item ID]]="","",IFERROR(-SUMIFS(tblTransactions[Inventory Effect],tblTransactions[Inventory Item ID],[@[Inventory Item ID]],tblTransactions[Inventory Effect],"&lt;0",tblTransactions[Date],"&gt;"&amp;'Settings'!$B$4,tblTransactions[Date],"&lt;="&amp;'Settings'!$B$3),0))</f>
        <v/>
      </c>
      <c r="U252" s="32">
        <f>IF([@[Inventory Item ID]]="","",IFERROR([@[Opening Qty]]+[@[Qty In]]-[@[Qty Out]],0))</f>
        <v/>
      </c>
      <c r="V252" s="32">
        <f>IF([@[Inventory Item ID]]="","",IFERROR([@[On Hand Qty]]-[@[Reserved Qty]],0))</f>
        <v/>
      </c>
      <c r="W252" s="47">
        <f>IF([@[Inventory Item ID]]="","",IFERROR([@[On Hand Qty]]*[@[Unit Cost]],0))</f>
        <v/>
      </c>
      <c r="X252" s="32">
        <f>IF([@[Inventory Item ID]]="","",IFERROR(IF(AND([@Active]="Yes",[@[Available Qty]]&lt;=[@[Reorder Point]],[@[Target Stock]]-[@[Available Qty]]-[@[Qty on Order]]&gt;0),CEILING([@[Target Stock]]-[@[Available Qty]]-[@[Qty on Order]],[@[Order Pack Qty]]),0),0))</f>
        <v/>
      </c>
      <c r="Y252" s="47">
        <f>IF([@[Inventory Item ID]]="","",IFERROR([@[Suggested Order Qty]]*[@[Unit Cost]],0))</f>
        <v/>
      </c>
      <c r="Z252" s="15">
        <f>IF([@[Inventory Item ID]]="","",IFERROR(IF([@Active]="No","Inactive",IF([@[On Hand Qty]]&lt;0,"Negative Stock",IF([@[Available Qty]]&lt;=0,"Out of Stock",IF([@[Available Qty]]&lt;=[@[Reorder Point]],"Below Reorder",IF([@[Available Qty]]&lt;=[@[Reorder Point]]*(1+'Settings'!$B$5),"Reorder Soon","OK"))))),"Check Inputs"))</f>
        <v/>
      </c>
      <c r="AA252" s="32">
        <f>IF([@[Inventory Item ID]]="","",IFERROR(IF(OR([@[On Hand Qty]]&lt;=0,[@[Oldest DOT Week Start]]=""),"",DATEDIF([@[Oldest DOT Week Start]],'Settings'!$B$3,"m")),""))</f>
        <v/>
      </c>
      <c r="AB252" s="15">
        <f>IF([@[Inventory Item ID]]="","",IF([@Active]="No","Inactive",IF([@[On Hand Qty]]&lt;=0,"No Stock",IF([@[Oldest DOT Week Start]]="","Missing DOT Date",IF([@[Age Months]]&gt;='Settings'!$B$6,"Age Review","Current")))))</f>
        <v/>
      </c>
      <c r="AC25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3">
      <c r="A253" s="28" t="n"/>
      <c r="B253" s="28" t="n"/>
      <c r="C253" s="28" t="n"/>
      <c r="D253" s="28" t="n"/>
      <c r="E253" s="28" t="n"/>
      <c r="F253" s="28" t="n"/>
      <c r="G253" s="28" t="n"/>
      <c r="H253" s="28" t="n"/>
      <c r="I253" s="28" t="n"/>
      <c r="J253" s="28" t="n"/>
      <c r="K253" s="49" t="n"/>
      <c r="L253" s="30" t="n"/>
      <c r="M253" s="30" t="n"/>
      <c r="N253" s="30" t="n"/>
      <c r="O253" s="30" t="n"/>
      <c r="P253" s="30" t="n"/>
      <c r="Q253" s="30" t="n"/>
      <c r="R253" s="50" t="n"/>
      <c r="S253" s="32">
        <f>IF([@[Inventory Item ID]]="","",IFERROR(SUMIFS(tblTransactions[Inventory Effect],tblTransactions[Inventory Item ID],[@[Inventory Item ID]],tblTransactions[Inventory Effect],"&gt;0",tblTransactions[Date],"&gt;"&amp;'Settings'!$B$4,tblTransactions[Date],"&lt;="&amp;'Settings'!$B$3),0))</f>
        <v/>
      </c>
      <c r="T253" s="32">
        <f>IF([@[Inventory Item ID]]="","",IFERROR(-SUMIFS(tblTransactions[Inventory Effect],tblTransactions[Inventory Item ID],[@[Inventory Item ID]],tblTransactions[Inventory Effect],"&lt;0",tblTransactions[Date],"&gt;"&amp;'Settings'!$B$4,tblTransactions[Date],"&lt;="&amp;'Settings'!$B$3),0))</f>
        <v/>
      </c>
      <c r="U253" s="32">
        <f>IF([@[Inventory Item ID]]="","",IFERROR([@[Opening Qty]]+[@[Qty In]]-[@[Qty Out]],0))</f>
        <v/>
      </c>
      <c r="V253" s="32">
        <f>IF([@[Inventory Item ID]]="","",IFERROR([@[On Hand Qty]]-[@[Reserved Qty]],0))</f>
        <v/>
      </c>
      <c r="W253" s="47">
        <f>IF([@[Inventory Item ID]]="","",IFERROR([@[On Hand Qty]]*[@[Unit Cost]],0))</f>
        <v/>
      </c>
      <c r="X253" s="32">
        <f>IF([@[Inventory Item ID]]="","",IFERROR(IF(AND([@Active]="Yes",[@[Available Qty]]&lt;=[@[Reorder Point]],[@[Target Stock]]-[@[Available Qty]]-[@[Qty on Order]]&gt;0),CEILING([@[Target Stock]]-[@[Available Qty]]-[@[Qty on Order]],[@[Order Pack Qty]]),0),0))</f>
        <v/>
      </c>
      <c r="Y253" s="47">
        <f>IF([@[Inventory Item ID]]="","",IFERROR([@[Suggested Order Qty]]*[@[Unit Cost]],0))</f>
        <v/>
      </c>
      <c r="Z253" s="15">
        <f>IF([@[Inventory Item ID]]="","",IFERROR(IF([@Active]="No","Inactive",IF([@[On Hand Qty]]&lt;0,"Negative Stock",IF([@[Available Qty]]&lt;=0,"Out of Stock",IF([@[Available Qty]]&lt;=[@[Reorder Point]],"Below Reorder",IF([@[Available Qty]]&lt;=[@[Reorder Point]]*(1+'Settings'!$B$5),"Reorder Soon","OK"))))),"Check Inputs"))</f>
        <v/>
      </c>
      <c r="AA253" s="32">
        <f>IF([@[Inventory Item ID]]="","",IFERROR(IF(OR([@[On Hand Qty]]&lt;=0,[@[Oldest DOT Week Start]]=""),"",DATEDIF([@[Oldest DOT Week Start]],'Settings'!$B$3,"m")),""))</f>
        <v/>
      </c>
      <c r="AB253" s="15">
        <f>IF([@[Inventory Item ID]]="","",IF([@Active]="No","Inactive",IF([@[On Hand Qty]]&lt;=0,"No Stock",IF([@[Oldest DOT Week Start]]="","Missing DOT Date",IF([@[Age Months]]&gt;='Settings'!$B$6,"Age Review","Current")))))</f>
        <v/>
      </c>
      <c r="AC25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4">
      <c r="A254" s="28" t="n"/>
      <c r="B254" s="28" t="n"/>
      <c r="C254" s="28" t="n"/>
      <c r="D254" s="28" t="n"/>
      <c r="E254" s="28" t="n"/>
      <c r="F254" s="28" t="n"/>
      <c r="G254" s="28" t="n"/>
      <c r="H254" s="28" t="n"/>
      <c r="I254" s="28" t="n"/>
      <c r="J254" s="28" t="n"/>
      <c r="K254" s="49" t="n"/>
      <c r="L254" s="30" t="n"/>
      <c r="M254" s="30" t="n"/>
      <c r="N254" s="30" t="n"/>
      <c r="O254" s="30" t="n"/>
      <c r="P254" s="30" t="n"/>
      <c r="Q254" s="30" t="n"/>
      <c r="R254" s="50" t="n"/>
      <c r="S254" s="32">
        <f>IF([@[Inventory Item ID]]="","",IFERROR(SUMIFS(tblTransactions[Inventory Effect],tblTransactions[Inventory Item ID],[@[Inventory Item ID]],tblTransactions[Inventory Effect],"&gt;0",tblTransactions[Date],"&gt;"&amp;'Settings'!$B$4,tblTransactions[Date],"&lt;="&amp;'Settings'!$B$3),0))</f>
        <v/>
      </c>
      <c r="T254" s="32">
        <f>IF([@[Inventory Item ID]]="","",IFERROR(-SUMIFS(tblTransactions[Inventory Effect],tblTransactions[Inventory Item ID],[@[Inventory Item ID]],tblTransactions[Inventory Effect],"&lt;0",tblTransactions[Date],"&gt;"&amp;'Settings'!$B$4,tblTransactions[Date],"&lt;="&amp;'Settings'!$B$3),0))</f>
        <v/>
      </c>
      <c r="U254" s="32">
        <f>IF([@[Inventory Item ID]]="","",IFERROR([@[Opening Qty]]+[@[Qty In]]-[@[Qty Out]],0))</f>
        <v/>
      </c>
      <c r="V254" s="32">
        <f>IF([@[Inventory Item ID]]="","",IFERROR([@[On Hand Qty]]-[@[Reserved Qty]],0))</f>
        <v/>
      </c>
      <c r="W254" s="47">
        <f>IF([@[Inventory Item ID]]="","",IFERROR([@[On Hand Qty]]*[@[Unit Cost]],0))</f>
        <v/>
      </c>
      <c r="X254" s="32">
        <f>IF([@[Inventory Item ID]]="","",IFERROR(IF(AND([@Active]="Yes",[@[Available Qty]]&lt;=[@[Reorder Point]],[@[Target Stock]]-[@[Available Qty]]-[@[Qty on Order]]&gt;0),CEILING([@[Target Stock]]-[@[Available Qty]]-[@[Qty on Order]],[@[Order Pack Qty]]),0),0))</f>
        <v/>
      </c>
      <c r="Y254" s="47">
        <f>IF([@[Inventory Item ID]]="","",IFERROR([@[Suggested Order Qty]]*[@[Unit Cost]],0))</f>
        <v/>
      </c>
      <c r="Z254" s="15">
        <f>IF([@[Inventory Item ID]]="","",IFERROR(IF([@Active]="No","Inactive",IF([@[On Hand Qty]]&lt;0,"Negative Stock",IF([@[Available Qty]]&lt;=0,"Out of Stock",IF([@[Available Qty]]&lt;=[@[Reorder Point]],"Below Reorder",IF([@[Available Qty]]&lt;=[@[Reorder Point]]*(1+'Settings'!$B$5),"Reorder Soon","OK"))))),"Check Inputs"))</f>
        <v/>
      </c>
      <c r="AA254" s="32">
        <f>IF([@[Inventory Item ID]]="","",IFERROR(IF(OR([@[On Hand Qty]]&lt;=0,[@[Oldest DOT Week Start]]=""),"",DATEDIF([@[Oldest DOT Week Start]],'Settings'!$B$3,"m")),""))</f>
        <v/>
      </c>
      <c r="AB254" s="15">
        <f>IF([@[Inventory Item ID]]="","",IF([@Active]="No","Inactive",IF([@[On Hand Qty]]&lt;=0,"No Stock",IF([@[Oldest DOT Week Start]]="","Missing DOT Date",IF([@[Age Months]]&gt;='Settings'!$B$6,"Age Review","Current")))))</f>
        <v/>
      </c>
      <c r="AC25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5">
      <c r="A255" s="28" t="n"/>
      <c r="B255" s="28" t="n"/>
      <c r="C255" s="28" t="n"/>
      <c r="D255" s="28" t="n"/>
      <c r="E255" s="28" t="n"/>
      <c r="F255" s="28" t="n"/>
      <c r="G255" s="28" t="n"/>
      <c r="H255" s="28" t="n"/>
      <c r="I255" s="28" t="n"/>
      <c r="J255" s="28" t="n"/>
      <c r="K255" s="49" t="n"/>
      <c r="L255" s="30" t="n"/>
      <c r="M255" s="30" t="n"/>
      <c r="N255" s="30" t="n"/>
      <c r="O255" s="30" t="n"/>
      <c r="P255" s="30" t="n"/>
      <c r="Q255" s="30" t="n"/>
      <c r="R255" s="50" t="n"/>
      <c r="S255" s="32">
        <f>IF([@[Inventory Item ID]]="","",IFERROR(SUMIFS(tblTransactions[Inventory Effect],tblTransactions[Inventory Item ID],[@[Inventory Item ID]],tblTransactions[Inventory Effect],"&gt;0",tblTransactions[Date],"&gt;"&amp;'Settings'!$B$4,tblTransactions[Date],"&lt;="&amp;'Settings'!$B$3),0))</f>
        <v/>
      </c>
      <c r="T255" s="32">
        <f>IF([@[Inventory Item ID]]="","",IFERROR(-SUMIFS(tblTransactions[Inventory Effect],tblTransactions[Inventory Item ID],[@[Inventory Item ID]],tblTransactions[Inventory Effect],"&lt;0",tblTransactions[Date],"&gt;"&amp;'Settings'!$B$4,tblTransactions[Date],"&lt;="&amp;'Settings'!$B$3),0))</f>
        <v/>
      </c>
      <c r="U255" s="32">
        <f>IF([@[Inventory Item ID]]="","",IFERROR([@[Opening Qty]]+[@[Qty In]]-[@[Qty Out]],0))</f>
        <v/>
      </c>
      <c r="V255" s="32">
        <f>IF([@[Inventory Item ID]]="","",IFERROR([@[On Hand Qty]]-[@[Reserved Qty]],0))</f>
        <v/>
      </c>
      <c r="W255" s="47">
        <f>IF([@[Inventory Item ID]]="","",IFERROR([@[On Hand Qty]]*[@[Unit Cost]],0))</f>
        <v/>
      </c>
      <c r="X255" s="32">
        <f>IF([@[Inventory Item ID]]="","",IFERROR(IF(AND([@Active]="Yes",[@[Available Qty]]&lt;=[@[Reorder Point]],[@[Target Stock]]-[@[Available Qty]]-[@[Qty on Order]]&gt;0),CEILING([@[Target Stock]]-[@[Available Qty]]-[@[Qty on Order]],[@[Order Pack Qty]]),0),0))</f>
        <v/>
      </c>
      <c r="Y255" s="47">
        <f>IF([@[Inventory Item ID]]="","",IFERROR([@[Suggested Order Qty]]*[@[Unit Cost]],0))</f>
        <v/>
      </c>
      <c r="Z255" s="15">
        <f>IF([@[Inventory Item ID]]="","",IFERROR(IF([@Active]="No","Inactive",IF([@[On Hand Qty]]&lt;0,"Negative Stock",IF([@[Available Qty]]&lt;=0,"Out of Stock",IF([@[Available Qty]]&lt;=[@[Reorder Point]],"Below Reorder",IF([@[Available Qty]]&lt;=[@[Reorder Point]]*(1+'Settings'!$B$5),"Reorder Soon","OK"))))),"Check Inputs"))</f>
        <v/>
      </c>
      <c r="AA255" s="32">
        <f>IF([@[Inventory Item ID]]="","",IFERROR(IF(OR([@[On Hand Qty]]&lt;=0,[@[Oldest DOT Week Start]]=""),"",DATEDIF([@[Oldest DOT Week Start]],'Settings'!$B$3,"m")),""))</f>
        <v/>
      </c>
      <c r="AB255" s="15">
        <f>IF([@[Inventory Item ID]]="","",IF([@Active]="No","Inactive",IF([@[On Hand Qty]]&lt;=0,"No Stock",IF([@[Oldest DOT Week Start]]="","Missing DOT Date",IF([@[Age Months]]&gt;='Settings'!$B$6,"Age Review","Current")))))</f>
        <v/>
      </c>
      <c r="AC25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6">
      <c r="A256" s="28" t="n"/>
      <c r="B256" s="28" t="n"/>
      <c r="C256" s="28" t="n"/>
      <c r="D256" s="28" t="n"/>
      <c r="E256" s="28" t="n"/>
      <c r="F256" s="28" t="n"/>
      <c r="G256" s="28" t="n"/>
      <c r="H256" s="28" t="n"/>
      <c r="I256" s="28" t="n"/>
      <c r="J256" s="28" t="n"/>
      <c r="K256" s="49" t="n"/>
      <c r="L256" s="30" t="n"/>
      <c r="M256" s="30" t="n"/>
      <c r="N256" s="30" t="n"/>
      <c r="O256" s="30" t="n"/>
      <c r="P256" s="30" t="n"/>
      <c r="Q256" s="30" t="n"/>
      <c r="R256" s="50" t="n"/>
      <c r="S256" s="32">
        <f>IF([@[Inventory Item ID]]="","",IFERROR(SUMIFS(tblTransactions[Inventory Effect],tblTransactions[Inventory Item ID],[@[Inventory Item ID]],tblTransactions[Inventory Effect],"&gt;0",tblTransactions[Date],"&gt;"&amp;'Settings'!$B$4,tblTransactions[Date],"&lt;="&amp;'Settings'!$B$3),0))</f>
        <v/>
      </c>
      <c r="T256" s="32">
        <f>IF([@[Inventory Item ID]]="","",IFERROR(-SUMIFS(tblTransactions[Inventory Effect],tblTransactions[Inventory Item ID],[@[Inventory Item ID]],tblTransactions[Inventory Effect],"&lt;0",tblTransactions[Date],"&gt;"&amp;'Settings'!$B$4,tblTransactions[Date],"&lt;="&amp;'Settings'!$B$3),0))</f>
        <v/>
      </c>
      <c r="U256" s="32">
        <f>IF([@[Inventory Item ID]]="","",IFERROR([@[Opening Qty]]+[@[Qty In]]-[@[Qty Out]],0))</f>
        <v/>
      </c>
      <c r="V256" s="32">
        <f>IF([@[Inventory Item ID]]="","",IFERROR([@[On Hand Qty]]-[@[Reserved Qty]],0))</f>
        <v/>
      </c>
      <c r="W256" s="47">
        <f>IF([@[Inventory Item ID]]="","",IFERROR([@[On Hand Qty]]*[@[Unit Cost]],0))</f>
        <v/>
      </c>
      <c r="X256" s="32">
        <f>IF([@[Inventory Item ID]]="","",IFERROR(IF(AND([@Active]="Yes",[@[Available Qty]]&lt;=[@[Reorder Point]],[@[Target Stock]]-[@[Available Qty]]-[@[Qty on Order]]&gt;0),CEILING([@[Target Stock]]-[@[Available Qty]]-[@[Qty on Order]],[@[Order Pack Qty]]),0),0))</f>
        <v/>
      </c>
      <c r="Y256" s="47">
        <f>IF([@[Inventory Item ID]]="","",IFERROR([@[Suggested Order Qty]]*[@[Unit Cost]],0))</f>
        <v/>
      </c>
      <c r="Z256" s="15">
        <f>IF([@[Inventory Item ID]]="","",IFERROR(IF([@Active]="No","Inactive",IF([@[On Hand Qty]]&lt;0,"Negative Stock",IF([@[Available Qty]]&lt;=0,"Out of Stock",IF([@[Available Qty]]&lt;=[@[Reorder Point]],"Below Reorder",IF([@[Available Qty]]&lt;=[@[Reorder Point]]*(1+'Settings'!$B$5),"Reorder Soon","OK"))))),"Check Inputs"))</f>
        <v/>
      </c>
      <c r="AA256" s="32">
        <f>IF([@[Inventory Item ID]]="","",IFERROR(IF(OR([@[On Hand Qty]]&lt;=0,[@[Oldest DOT Week Start]]=""),"",DATEDIF([@[Oldest DOT Week Start]],'Settings'!$B$3,"m")),""))</f>
        <v/>
      </c>
      <c r="AB256" s="15">
        <f>IF([@[Inventory Item ID]]="","",IF([@Active]="No","Inactive",IF([@[On Hand Qty]]&lt;=0,"No Stock",IF([@[Oldest DOT Week Start]]="","Missing DOT Date",IF([@[Age Months]]&gt;='Settings'!$B$6,"Age Review","Current")))))</f>
        <v/>
      </c>
      <c r="AC25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7">
      <c r="A257" s="28" t="n"/>
      <c r="B257" s="28" t="n"/>
      <c r="C257" s="28" t="n"/>
      <c r="D257" s="28" t="n"/>
      <c r="E257" s="28" t="n"/>
      <c r="F257" s="28" t="n"/>
      <c r="G257" s="28" t="n"/>
      <c r="H257" s="28" t="n"/>
      <c r="I257" s="28" t="n"/>
      <c r="J257" s="28" t="n"/>
      <c r="K257" s="49" t="n"/>
      <c r="L257" s="30" t="n"/>
      <c r="M257" s="30" t="n"/>
      <c r="N257" s="30" t="n"/>
      <c r="O257" s="30" t="n"/>
      <c r="P257" s="30" t="n"/>
      <c r="Q257" s="30" t="n"/>
      <c r="R257" s="50" t="n"/>
      <c r="S257" s="32">
        <f>IF([@[Inventory Item ID]]="","",IFERROR(SUMIFS(tblTransactions[Inventory Effect],tblTransactions[Inventory Item ID],[@[Inventory Item ID]],tblTransactions[Inventory Effect],"&gt;0",tblTransactions[Date],"&gt;"&amp;'Settings'!$B$4,tblTransactions[Date],"&lt;="&amp;'Settings'!$B$3),0))</f>
        <v/>
      </c>
      <c r="T257" s="32">
        <f>IF([@[Inventory Item ID]]="","",IFERROR(-SUMIFS(tblTransactions[Inventory Effect],tblTransactions[Inventory Item ID],[@[Inventory Item ID]],tblTransactions[Inventory Effect],"&lt;0",tblTransactions[Date],"&gt;"&amp;'Settings'!$B$4,tblTransactions[Date],"&lt;="&amp;'Settings'!$B$3),0))</f>
        <v/>
      </c>
      <c r="U257" s="32">
        <f>IF([@[Inventory Item ID]]="","",IFERROR([@[Opening Qty]]+[@[Qty In]]-[@[Qty Out]],0))</f>
        <v/>
      </c>
      <c r="V257" s="32">
        <f>IF([@[Inventory Item ID]]="","",IFERROR([@[On Hand Qty]]-[@[Reserved Qty]],0))</f>
        <v/>
      </c>
      <c r="W257" s="47">
        <f>IF([@[Inventory Item ID]]="","",IFERROR([@[On Hand Qty]]*[@[Unit Cost]],0))</f>
        <v/>
      </c>
      <c r="X257" s="32">
        <f>IF([@[Inventory Item ID]]="","",IFERROR(IF(AND([@Active]="Yes",[@[Available Qty]]&lt;=[@[Reorder Point]],[@[Target Stock]]-[@[Available Qty]]-[@[Qty on Order]]&gt;0),CEILING([@[Target Stock]]-[@[Available Qty]]-[@[Qty on Order]],[@[Order Pack Qty]]),0),0))</f>
        <v/>
      </c>
      <c r="Y257" s="47">
        <f>IF([@[Inventory Item ID]]="","",IFERROR([@[Suggested Order Qty]]*[@[Unit Cost]],0))</f>
        <v/>
      </c>
      <c r="Z257" s="15">
        <f>IF([@[Inventory Item ID]]="","",IFERROR(IF([@Active]="No","Inactive",IF([@[On Hand Qty]]&lt;0,"Negative Stock",IF([@[Available Qty]]&lt;=0,"Out of Stock",IF([@[Available Qty]]&lt;=[@[Reorder Point]],"Below Reorder",IF([@[Available Qty]]&lt;=[@[Reorder Point]]*(1+'Settings'!$B$5),"Reorder Soon","OK"))))),"Check Inputs"))</f>
        <v/>
      </c>
      <c r="AA257" s="32">
        <f>IF([@[Inventory Item ID]]="","",IFERROR(IF(OR([@[On Hand Qty]]&lt;=0,[@[Oldest DOT Week Start]]=""),"",DATEDIF([@[Oldest DOT Week Start]],'Settings'!$B$3,"m")),""))</f>
        <v/>
      </c>
      <c r="AB257" s="15">
        <f>IF([@[Inventory Item ID]]="","",IF([@Active]="No","Inactive",IF([@[On Hand Qty]]&lt;=0,"No Stock",IF([@[Oldest DOT Week Start]]="","Missing DOT Date",IF([@[Age Months]]&gt;='Settings'!$B$6,"Age Review","Current")))))</f>
        <v/>
      </c>
      <c r="AC25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8">
      <c r="A258" s="28" t="n"/>
      <c r="B258" s="28" t="n"/>
      <c r="C258" s="28" t="n"/>
      <c r="D258" s="28" t="n"/>
      <c r="E258" s="28" t="n"/>
      <c r="F258" s="28" t="n"/>
      <c r="G258" s="28" t="n"/>
      <c r="H258" s="28" t="n"/>
      <c r="I258" s="28" t="n"/>
      <c r="J258" s="28" t="n"/>
      <c r="K258" s="49" t="n"/>
      <c r="L258" s="30" t="n"/>
      <c r="M258" s="30" t="n"/>
      <c r="N258" s="30" t="n"/>
      <c r="O258" s="30" t="n"/>
      <c r="P258" s="30" t="n"/>
      <c r="Q258" s="30" t="n"/>
      <c r="R258" s="50" t="n"/>
      <c r="S258" s="32">
        <f>IF([@[Inventory Item ID]]="","",IFERROR(SUMIFS(tblTransactions[Inventory Effect],tblTransactions[Inventory Item ID],[@[Inventory Item ID]],tblTransactions[Inventory Effect],"&gt;0",tblTransactions[Date],"&gt;"&amp;'Settings'!$B$4,tblTransactions[Date],"&lt;="&amp;'Settings'!$B$3),0))</f>
        <v/>
      </c>
      <c r="T258" s="32">
        <f>IF([@[Inventory Item ID]]="","",IFERROR(-SUMIFS(tblTransactions[Inventory Effect],tblTransactions[Inventory Item ID],[@[Inventory Item ID]],tblTransactions[Inventory Effect],"&lt;0",tblTransactions[Date],"&gt;"&amp;'Settings'!$B$4,tblTransactions[Date],"&lt;="&amp;'Settings'!$B$3),0))</f>
        <v/>
      </c>
      <c r="U258" s="32">
        <f>IF([@[Inventory Item ID]]="","",IFERROR([@[Opening Qty]]+[@[Qty In]]-[@[Qty Out]],0))</f>
        <v/>
      </c>
      <c r="V258" s="32">
        <f>IF([@[Inventory Item ID]]="","",IFERROR([@[On Hand Qty]]-[@[Reserved Qty]],0))</f>
        <v/>
      </c>
      <c r="W258" s="47">
        <f>IF([@[Inventory Item ID]]="","",IFERROR([@[On Hand Qty]]*[@[Unit Cost]],0))</f>
        <v/>
      </c>
      <c r="X258" s="32">
        <f>IF([@[Inventory Item ID]]="","",IFERROR(IF(AND([@Active]="Yes",[@[Available Qty]]&lt;=[@[Reorder Point]],[@[Target Stock]]-[@[Available Qty]]-[@[Qty on Order]]&gt;0),CEILING([@[Target Stock]]-[@[Available Qty]]-[@[Qty on Order]],[@[Order Pack Qty]]),0),0))</f>
        <v/>
      </c>
      <c r="Y258" s="47">
        <f>IF([@[Inventory Item ID]]="","",IFERROR([@[Suggested Order Qty]]*[@[Unit Cost]],0))</f>
        <v/>
      </c>
      <c r="Z258" s="15">
        <f>IF([@[Inventory Item ID]]="","",IFERROR(IF([@Active]="No","Inactive",IF([@[On Hand Qty]]&lt;0,"Negative Stock",IF([@[Available Qty]]&lt;=0,"Out of Stock",IF([@[Available Qty]]&lt;=[@[Reorder Point]],"Below Reorder",IF([@[Available Qty]]&lt;=[@[Reorder Point]]*(1+'Settings'!$B$5),"Reorder Soon","OK"))))),"Check Inputs"))</f>
        <v/>
      </c>
      <c r="AA258" s="32">
        <f>IF([@[Inventory Item ID]]="","",IFERROR(IF(OR([@[On Hand Qty]]&lt;=0,[@[Oldest DOT Week Start]]=""),"",DATEDIF([@[Oldest DOT Week Start]],'Settings'!$B$3,"m")),""))</f>
        <v/>
      </c>
      <c r="AB258" s="15">
        <f>IF([@[Inventory Item ID]]="","",IF([@Active]="No","Inactive",IF([@[On Hand Qty]]&lt;=0,"No Stock",IF([@[Oldest DOT Week Start]]="","Missing DOT Date",IF([@[Age Months]]&gt;='Settings'!$B$6,"Age Review","Current")))))</f>
        <v/>
      </c>
      <c r="AC25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59">
      <c r="A259" s="28" t="n"/>
      <c r="B259" s="28" t="n"/>
      <c r="C259" s="28" t="n"/>
      <c r="D259" s="28" t="n"/>
      <c r="E259" s="28" t="n"/>
      <c r="F259" s="28" t="n"/>
      <c r="G259" s="28" t="n"/>
      <c r="H259" s="28" t="n"/>
      <c r="I259" s="28" t="n"/>
      <c r="J259" s="28" t="n"/>
      <c r="K259" s="49" t="n"/>
      <c r="L259" s="30" t="n"/>
      <c r="M259" s="30" t="n"/>
      <c r="N259" s="30" t="n"/>
      <c r="O259" s="30" t="n"/>
      <c r="P259" s="30" t="n"/>
      <c r="Q259" s="30" t="n"/>
      <c r="R259" s="50" t="n"/>
      <c r="S259" s="32">
        <f>IF([@[Inventory Item ID]]="","",IFERROR(SUMIFS(tblTransactions[Inventory Effect],tblTransactions[Inventory Item ID],[@[Inventory Item ID]],tblTransactions[Inventory Effect],"&gt;0",tblTransactions[Date],"&gt;"&amp;'Settings'!$B$4,tblTransactions[Date],"&lt;="&amp;'Settings'!$B$3),0))</f>
        <v/>
      </c>
      <c r="T259" s="32">
        <f>IF([@[Inventory Item ID]]="","",IFERROR(-SUMIFS(tblTransactions[Inventory Effect],tblTransactions[Inventory Item ID],[@[Inventory Item ID]],tblTransactions[Inventory Effect],"&lt;0",tblTransactions[Date],"&gt;"&amp;'Settings'!$B$4,tblTransactions[Date],"&lt;="&amp;'Settings'!$B$3),0))</f>
        <v/>
      </c>
      <c r="U259" s="32">
        <f>IF([@[Inventory Item ID]]="","",IFERROR([@[Opening Qty]]+[@[Qty In]]-[@[Qty Out]],0))</f>
        <v/>
      </c>
      <c r="V259" s="32">
        <f>IF([@[Inventory Item ID]]="","",IFERROR([@[On Hand Qty]]-[@[Reserved Qty]],0))</f>
        <v/>
      </c>
      <c r="W259" s="47">
        <f>IF([@[Inventory Item ID]]="","",IFERROR([@[On Hand Qty]]*[@[Unit Cost]],0))</f>
        <v/>
      </c>
      <c r="X259" s="32">
        <f>IF([@[Inventory Item ID]]="","",IFERROR(IF(AND([@Active]="Yes",[@[Available Qty]]&lt;=[@[Reorder Point]],[@[Target Stock]]-[@[Available Qty]]-[@[Qty on Order]]&gt;0),CEILING([@[Target Stock]]-[@[Available Qty]]-[@[Qty on Order]],[@[Order Pack Qty]]),0),0))</f>
        <v/>
      </c>
      <c r="Y259" s="47">
        <f>IF([@[Inventory Item ID]]="","",IFERROR([@[Suggested Order Qty]]*[@[Unit Cost]],0))</f>
        <v/>
      </c>
      <c r="Z259" s="15">
        <f>IF([@[Inventory Item ID]]="","",IFERROR(IF([@Active]="No","Inactive",IF([@[On Hand Qty]]&lt;0,"Negative Stock",IF([@[Available Qty]]&lt;=0,"Out of Stock",IF([@[Available Qty]]&lt;=[@[Reorder Point]],"Below Reorder",IF([@[Available Qty]]&lt;=[@[Reorder Point]]*(1+'Settings'!$B$5),"Reorder Soon","OK"))))),"Check Inputs"))</f>
        <v/>
      </c>
      <c r="AA259" s="32">
        <f>IF([@[Inventory Item ID]]="","",IFERROR(IF(OR([@[On Hand Qty]]&lt;=0,[@[Oldest DOT Week Start]]=""),"",DATEDIF([@[Oldest DOT Week Start]],'Settings'!$B$3,"m")),""))</f>
        <v/>
      </c>
      <c r="AB259" s="15">
        <f>IF([@[Inventory Item ID]]="","",IF([@Active]="No","Inactive",IF([@[On Hand Qty]]&lt;=0,"No Stock",IF([@[Oldest DOT Week Start]]="","Missing DOT Date",IF([@[Age Months]]&gt;='Settings'!$B$6,"Age Review","Current")))))</f>
        <v/>
      </c>
      <c r="AC25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0">
      <c r="A260" s="28" t="n"/>
      <c r="B260" s="28" t="n"/>
      <c r="C260" s="28" t="n"/>
      <c r="D260" s="28" t="n"/>
      <c r="E260" s="28" t="n"/>
      <c r="F260" s="28" t="n"/>
      <c r="G260" s="28" t="n"/>
      <c r="H260" s="28" t="n"/>
      <c r="I260" s="28" t="n"/>
      <c r="J260" s="28" t="n"/>
      <c r="K260" s="49" t="n"/>
      <c r="L260" s="30" t="n"/>
      <c r="M260" s="30" t="n"/>
      <c r="N260" s="30" t="n"/>
      <c r="O260" s="30" t="n"/>
      <c r="P260" s="30" t="n"/>
      <c r="Q260" s="30" t="n"/>
      <c r="R260" s="50" t="n"/>
      <c r="S260" s="32">
        <f>IF([@[Inventory Item ID]]="","",IFERROR(SUMIFS(tblTransactions[Inventory Effect],tblTransactions[Inventory Item ID],[@[Inventory Item ID]],tblTransactions[Inventory Effect],"&gt;0",tblTransactions[Date],"&gt;"&amp;'Settings'!$B$4,tblTransactions[Date],"&lt;="&amp;'Settings'!$B$3),0))</f>
        <v/>
      </c>
      <c r="T260" s="32">
        <f>IF([@[Inventory Item ID]]="","",IFERROR(-SUMIFS(tblTransactions[Inventory Effect],tblTransactions[Inventory Item ID],[@[Inventory Item ID]],tblTransactions[Inventory Effect],"&lt;0",tblTransactions[Date],"&gt;"&amp;'Settings'!$B$4,tblTransactions[Date],"&lt;="&amp;'Settings'!$B$3),0))</f>
        <v/>
      </c>
      <c r="U260" s="32">
        <f>IF([@[Inventory Item ID]]="","",IFERROR([@[Opening Qty]]+[@[Qty In]]-[@[Qty Out]],0))</f>
        <v/>
      </c>
      <c r="V260" s="32">
        <f>IF([@[Inventory Item ID]]="","",IFERROR([@[On Hand Qty]]-[@[Reserved Qty]],0))</f>
        <v/>
      </c>
      <c r="W260" s="47">
        <f>IF([@[Inventory Item ID]]="","",IFERROR([@[On Hand Qty]]*[@[Unit Cost]],0))</f>
        <v/>
      </c>
      <c r="X260" s="32">
        <f>IF([@[Inventory Item ID]]="","",IFERROR(IF(AND([@Active]="Yes",[@[Available Qty]]&lt;=[@[Reorder Point]],[@[Target Stock]]-[@[Available Qty]]-[@[Qty on Order]]&gt;0),CEILING([@[Target Stock]]-[@[Available Qty]]-[@[Qty on Order]],[@[Order Pack Qty]]),0),0))</f>
        <v/>
      </c>
      <c r="Y260" s="47">
        <f>IF([@[Inventory Item ID]]="","",IFERROR([@[Suggested Order Qty]]*[@[Unit Cost]],0))</f>
        <v/>
      </c>
      <c r="Z260" s="15">
        <f>IF([@[Inventory Item ID]]="","",IFERROR(IF([@Active]="No","Inactive",IF([@[On Hand Qty]]&lt;0,"Negative Stock",IF([@[Available Qty]]&lt;=0,"Out of Stock",IF([@[Available Qty]]&lt;=[@[Reorder Point]],"Below Reorder",IF([@[Available Qty]]&lt;=[@[Reorder Point]]*(1+'Settings'!$B$5),"Reorder Soon","OK"))))),"Check Inputs"))</f>
        <v/>
      </c>
      <c r="AA260" s="32">
        <f>IF([@[Inventory Item ID]]="","",IFERROR(IF(OR([@[On Hand Qty]]&lt;=0,[@[Oldest DOT Week Start]]=""),"",DATEDIF([@[Oldest DOT Week Start]],'Settings'!$B$3,"m")),""))</f>
        <v/>
      </c>
      <c r="AB260" s="15">
        <f>IF([@[Inventory Item ID]]="","",IF([@Active]="No","Inactive",IF([@[On Hand Qty]]&lt;=0,"No Stock",IF([@[Oldest DOT Week Start]]="","Missing DOT Date",IF([@[Age Months]]&gt;='Settings'!$B$6,"Age Review","Current")))))</f>
        <v/>
      </c>
      <c r="AC26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1">
      <c r="A261" s="28" t="n"/>
      <c r="B261" s="28" t="n"/>
      <c r="C261" s="28" t="n"/>
      <c r="D261" s="28" t="n"/>
      <c r="E261" s="28" t="n"/>
      <c r="F261" s="28" t="n"/>
      <c r="G261" s="28" t="n"/>
      <c r="H261" s="28" t="n"/>
      <c r="I261" s="28" t="n"/>
      <c r="J261" s="28" t="n"/>
      <c r="K261" s="49" t="n"/>
      <c r="L261" s="30" t="n"/>
      <c r="M261" s="30" t="n"/>
      <c r="N261" s="30" t="n"/>
      <c r="O261" s="30" t="n"/>
      <c r="P261" s="30" t="n"/>
      <c r="Q261" s="30" t="n"/>
      <c r="R261" s="50" t="n"/>
      <c r="S261" s="32">
        <f>IF([@[Inventory Item ID]]="","",IFERROR(SUMIFS(tblTransactions[Inventory Effect],tblTransactions[Inventory Item ID],[@[Inventory Item ID]],tblTransactions[Inventory Effect],"&gt;0",tblTransactions[Date],"&gt;"&amp;'Settings'!$B$4,tblTransactions[Date],"&lt;="&amp;'Settings'!$B$3),0))</f>
        <v/>
      </c>
      <c r="T261" s="32">
        <f>IF([@[Inventory Item ID]]="","",IFERROR(-SUMIFS(tblTransactions[Inventory Effect],tblTransactions[Inventory Item ID],[@[Inventory Item ID]],tblTransactions[Inventory Effect],"&lt;0",tblTransactions[Date],"&gt;"&amp;'Settings'!$B$4,tblTransactions[Date],"&lt;="&amp;'Settings'!$B$3),0))</f>
        <v/>
      </c>
      <c r="U261" s="32">
        <f>IF([@[Inventory Item ID]]="","",IFERROR([@[Opening Qty]]+[@[Qty In]]-[@[Qty Out]],0))</f>
        <v/>
      </c>
      <c r="V261" s="32">
        <f>IF([@[Inventory Item ID]]="","",IFERROR([@[On Hand Qty]]-[@[Reserved Qty]],0))</f>
        <v/>
      </c>
      <c r="W261" s="47">
        <f>IF([@[Inventory Item ID]]="","",IFERROR([@[On Hand Qty]]*[@[Unit Cost]],0))</f>
        <v/>
      </c>
      <c r="X261" s="32">
        <f>IF([@[Inventory Item ID]]="","",IFERROR(IF(AND([@Active]="Yes",[@[Available Qty]]&lt;=[@[Reorder Point]],[@[Target Stock]]-[@[Available Qty]]-[@[Qty on Order]]&gt;0),CEILING([@[Target Stock]]-[@[Available Qty]]-[@[Qty on Order]],[@[Order Pack Qty]]),0),0))</f>
        <v/>
      </c>
      <c r="Y261" s="47">
        <f>IF([@[Inventory Item ID]]="","",IFERROR([@[Suggested Order Qty]]*[@[Unit Cost]],0))</f>
        <v/>
      </c>
      <c r="Z261" s="15">
        <f>IF([@[Inventory Item ID]]="","",IFERROR(IF([@Active]="No","Inactive",IF([@[On Hand Qty]]&lt;0,"Negative Stock",IF([@[Available Qty]]&lt;=0,"Out of Stock",IF([@[Available Qty]]&lt;=[@[Reorder Point]],"Below Reorder",IF([@[Available Qty]]&lt;=[@[Reorder Point]]*(1+'Settings'!$B$5),"Reorder Soon","OK"))))),"Check Inputs"))</f>
        <v/>
      </c>
      <c r="AA261" s="32">
        <f>IF([@[Inventory Item ID]]="","",IFERROR(IF(OR([@[On Hand Qty]]&lt;=0,[@[Oldest DOT Week Start]]=""),"",DATEDIF([@[Oldest DOT Week Start]],'Settings'!$B$3,"m")),""))</f>
        <v/>
      </c>
      <c r="AB261" s="15">
        <f>IF([@[Inventory Item ID]]="","",IF([@Active]="No","Inactive",IF([@[On Hand Qty]]&lt;=0,"No Stock",IF([@[Oldest DOT Week Start]]="","Missing DOT Date",IF([@[Age Months]]&gt;='Settings'!$B$6,"Age Review","Current")))))</f>
        <v/>
      </c>
      <c r="AC26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2">
      <c r="A262" s="28" t="n"/>
      <c r="B262" s="28" t="n"/>
      <c r="C262" s="28" t="n"/>
      <c r="D262" s="28" t="n"/>
      <c r="E262" s="28" t="n"/>
      <c r="F262" s="28" t="n"/>
      <c r="G262" s="28" t="n"/>
      <c r="H262" s="28" t="n"/>
      <c r="I262" s="28" t="n"/>
      <c r="J262" s="28" t="n"/>
      <c r="K262" s="49" t="n"/>
      <c r="L262" s="30" t="n"/>
      <c r="M262" s="30" t="n"/>
      <c r="N262" s="30" t="n"/>
      <c r="O262" s="30" t="n"/>
      <c r="P262" s="30" t="n"/>
      <c r="Q262" s="30" t="n"/>
      <c r="R262" s="50" t="n"/>
      <c r="S262" s="32">
        <f>IF([@[Inventory Item ID]]="","",IFERROR(SUMIFS(tblTransactions[Inventory Effect],tblTransactions[Inventory Item ID],[@[Inventory Item ID]],tblTransactions[Inventory Effect],"&gt;0",tblTransactions[Date],"&gt;"&amp;'Settings'!$B$4,tblTransactions[Date],"&lt;="&amp;'Settings'!$B$3),0))</f>
        <v/>
      </c>
      <c r="T262" s="32">
        <f>IF([@[Inventory Item ID]]="","",IFERROR(-SUMIFS(tblTransactions[Inventory Effect],tblTransactions[Inventory Item ID],[@[Inventory Item ID]],tblTransactions[Inventory Effect],"&lt;0",tblTransactions[Date],"&gt;"&amp;'Settings'!$B$4,tblTransactions[Date],"&lt;="&amp;'Settings'!$B$3),0))</f>
        <v/>
      </c>
      <c r="U262" s="32">
        <f>IF([@[Inventory Item ID]]="","",IFERROR([@[Opening Qty]]+[@[Qty In]]-[@[Qty Out]],0))</f>
        <v/>
      </c>
      <c r="V262" s="32">
        <f>IF([@[Inventory Item ID]]="","",IFERROR([@[On Hand Qty]]-[@[Reserved Qty]],0))</f>
        <v/>
      </c>
      <c r="W262" s="47">
        <f>IF([@[Inventory Item ID]]="","",IFERROR([@[On Hand Qty]]*[@[Unit Cost]],0))</f>
        <v/>
      </c>
      <c r="X262" s="32">
        <f>IF([@[Inventory Item ID]]="","",IFERROR(IF(AND([@Active]="Yes",[@[Available Qty]]&lt;=[@[Reorder Point]],[@[Target Stock]]-[@[Available Qty]]-[@[Qty on Order]]&gt;0),CEILING([@[Target Stock]]-[@[Available Qty]]-[@[Qty on Order]],[@[Order Pack Qty]]),0),0))</f>
        <v/>
      </c>
      <c r="Y262" s="47">
        <f>IF([@[Inventory Item ID]]="","",IFERROR([@[Suggested Order Qty]]*[@[Unit Cost]],0))</f>
        <v/>
      </c>
      <c r="Z262" s="15">
        <f>IF([@[Inventory Item ID]]="","",IFERROR(IF([@Active]="No","Inactive",IF([@[On Hand Qty]]&lt;0,"Negative Stock",IF([@[Available Qty]]&lt;=0,"Out of Stock",IF([@[Available Qty]]&lt;=[@[Reorder Point]],"Below Reorder",IF([@[Available Qty]]&lt;=[@[Reorder Point]]*(1+'Settings'!$B$5),"Reorder Soon","OK"))))),"Check Inputs"))</f>
        <v/>
      </c>
      <c r="AA262" s="32">
        <f>IF([@[Inventory Item ID]]="","",IFERROR(IF(OR([@[On Hand Qty]]&lt;=0,[@[Oldest DOT Week Start]]=""),"",DATEDIF([@[Oldest DOT Week Start]],'Settings'!$B$3,"m")),""))</f>
        <v/>
      </c>
      <c r="AB262" s="15">
        <f>IF([@[Inventory Item ID]]="","",IF([@Active]="No","Inactive",IF([@[On Hand Qty]]&lt;=0,"No Stock",IF([@[Oldest DOT Week Start]]="","Missing DOT Date",IF([@[Age Months]]&gt;='Settings'!$B$6,"Age Review","Current")))))</f>
        <v/>
      </c>
      <c r="AC26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3">
      <c r="A263" s="28" t="n"/>
      <c r="B263" s="28" t="n"/>
      <c r="C263" s="28" t="n"/>
      <c r="D263" s="28" t="n"/>
      <c r="E263" s="28" t="n"/>
      <c r="F263" s="28" t="n"/>
      <c r="G263" s="28" t="n"/>
      <c r="H263" s="28" t="n"/>
      <c r="I263" s="28" t="n"/>
      <c r="J263" s="28" t="n"/>
      <c r="K263" s="49" t="n"/>
      <c r="L263" s="30" t="n"/>
      <c r="M263" s="30" t="n"/>
      <c r="N263" s="30" t="n"/>
      <c r="O263" s="30" t="n"/>
      <c r="P263" s="30" t="n"/>
      <c r="Q263" s="30" t="n"/>
      <c r="R263" s="50" t="n"/>
      <c r="S263" s="32">
        <f>IF([@[Inventory Item ID]]="","",IFERROR(SUMIFS(tblTransactions[Inventory Effect],tblTransactions[Inventory Item ID],[@[Inventory Item ID]],tblTransactions[Inventory Effect],"&gt;0",tblTransactions[Date],"&gt;"&amp;'Settings'!$B$4,tblTransactions[Date],"&lt;="&amp;'Settings'!$B$3),0))</f>
        <v/>
      </c>
      <c r="T263" s="32">
        <f>IF([@[Inventory Item ID]]="","",IFERROR(-SUMIFS(tblTransactions[Inventory Effect],tblTransactions[Inventory Item ID],[@[Inventory Item ID]],tblTransactions[Inventory Effect],"&lt;0",tblTransactions[Date],"&gt;"&amp;'Settings'!$B$4,tblTransactions[Date],"&lt;="&amp;'Settings'!$B$3),0))</f>
        <v/>
      </c>
      <c r="U263" s="32">
        <f>IF([@[Inventory Item ID]]="","",IFERROR([@[Opening Qty]]+[@[Qty In]]-[@[Qty Out]],0))</f>
        <v/>
      </c>
      <c r="V263" s="32">
        <f>IF([@[Inventory Item ID]]="","",IFERROR([@[On Hand Qty]]-[@[Reserved Qty]],0))</f>
        <v/>
      </c>
      <c r="W263" s="47">
        <f>IF([@[Inventory Item ID]]="","",IFERROR([@[On Hand Qty]]*[@[Unit Cost]],0))</f>
        <v/>
      </c>
      <c r="X263" s="32">
        <f>IF([@[Inventory Item ID]]="","",IFERROR(IF(AND([@Active]="Yes",[@[Available Qty]]&lt;=[@[Reorder Point]],[@[Target Stock]]-[@[Available Qty]]-[@[Qty on Order]]&gt;0),CEILING([@[Target Stock]]-[@[Available Qty]]-[@[Qty on Order]],[@[Order Pack Qty]]),0),0))</f>
        <v/>
      </c>
      <c r="Y263" s="47">
        <f>IF([@[Inventory Item ID]]="","",IFERROR([@[Suggested Order Qty]]*[@[Unit Cost]],0))</f>
        <v/>
      </c>
      <c r="Z263" s="15">
        <f>IF([@[Inventory Item ID]]="","",IFERROR(IF([@Active]="No","Inactive",IF([@[On Hand Qty]]&lt;0,"Negative Stock",IF([@[Available Qty]]&lt;=0,"Out of Stock",IF([@[Available Qty]]&lt;=[@[Reorder Point]],"Below Reorder",IF([@[Available Qty]]&lt;=[@[Reorder Point]]*(1+'Settings'!$B$5),"Reorder Soon","OK"))))),"Check Inputs"))</f>
        <v/>
      </c>
      <c r="AA263" s="32">
        <f>IF([@[Inventory Item ID]]="","",IFERROR(IF(OR([@[On Hand Qty]]&lt;=0,[@[Oldest DOT Week Start]]=""),"",DATEDIF([@[Oldest DOT Week Start]],'Settings'!$B$3,"m")),""))</f>
        <v/>
      </c>
      <c r="AB263" s="15">
        <f>IF([@[Inventory Item ID]]="","",IF([@Active]="No","Inactive",IF([@[On Hand Qty]]&lt;=0,"No Stock",IF([@[Oldest DOT Week Start]]="","Missing DOT Date",IF([@[Age Months]]&gt;='Settings'!$B$6,"Age Review","Current")))))</f>
        <v/>
      </c>
      <c r="AC26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4">
      <c r="A264" s="28" t="n"/>
      <c r="B264" s="28" t="n"/>
      <c r="C264" s="28" t="n"/>
      <c r="D264" s="28" t="n"/>
      <c r="E264" s="28" t="n"/>
      <c r="F264" s="28" t="n"/>
      <c r="G264" s="28" t="n"/>
      <c r="H264" s="28" t="n"/>
      <c r="I264" s="28" t="n"/>
      <c r="J264" s="28" t="n"/>
      <c r="K264" s="49" t="n"/>
      <c r="L264" s="30" t="n"/>
      <c r="M264" s="30" t="n"/>
      <c r="N264" s="30" t="n"/>
      <c r="O264" s="30" t="n"/>
      <c r="P264" s="30" t="n"/>
      <c r="Q264" s="30" t="n"/>
      <c r="R264" s="50" t="n"/>
      <c r="S264" s="32">
        <f>IF([@[Inventory Item ID]]="","",IFERROR(SUMIFS(tblTransactions[Inventory Effect],tblTransactions[Inventory Item ID],[@[Inventory Item ID]],tblTransactions[Inventory Effect],"&gt;0",tblTransactions[Date],"&gt;"&amp;'Settings'!$B$4,tblTransactions[Date],"&lt;="&amp;'Settings'!$B$3),0))</f>
        <v/>
      </c>
      <c r="T264" s="32">
        <f>IF([@[Inventory Item ID]]="","",IFERROR(-SUMIFS(tblTransactions[Inventory Effect],tblTransactions[Inventory Item ID],[@[Inventory Item ID]],tblTransactions[Inventory Effect],"&lt;0",tblTransactions[Date],"&gt;"&amp;'Settings'!$B$4,tblTransactions[Date],"&lt;="&amp;'Settings'!$B$3),0))</f>
        <v/>
      </c>
      <c r="U264" s="32">
        <f>IF([@[Inventory Item ID]]="","",IFERROR([@[Opening Qty]]+[@[Qty In]]-[@[Qty Out]],0))</f>
        <v/>
      </c>
      <c r="V264" s="32">
        <f>IF([@[Inventory Item ID]]="","",IFERROR([@[On Hand Qty]]-[@[Reserved Qty]],0))</f>
        <v/>
      </c>
      <c r="W264" s="47">
        <f>IF([@[Inventory Item ID]]="","",IFERROR([@[On Hand Qty]]*[@[Unit Cost]],0))</f>
        <v/>
      </c>
      <c r="X264" s="32">
        <f>IF([@[Inventory Item ID]]="","",IFERROR(IF(AND([@Active]="Yes",[@[Available Qty]]&lt;=[@[Reorder Point]],[@[Target Stock]]-[@[Available Qty]]-[@[Qty on Order]]&gt;0),CEILING([@[Target Stock]]-[@[Available Qty]]-[@[Qty on Order]],[@[Order Pack Qty]]),0),0))</f>
        <v/>
      </c>
      <c r="Y264" s="47">
        <f>IF([@[Inventory Item ID]]="","",IFERROR([@[Suggested Order Qty]]*[@[Unit Cost]],0))</f>
        <v/>
      </c>
      <c r="Z264" s="15">
        <f>IF([@[Inventory Item ID]]="","",IFERROR(IF([@Active]="No","Inactive",IF([@[On Hand Qty]]&lt;0,"Negative Stock",IF([@[Available Qty]]&lt;=0,"Out of Stock",IF([@[Available Qty]]&lt;=[@[Reorder Point]],"Below Reorder",IF([@[Available Qty]]&lt;=[@[Reorder Point]]*(1+'Settings'!$B$5),"Reorder Soon","OK"))))),"Check Inputs"))</f>
        <v/>
      </c>
      <c r="AA264" s="32">
        <f>IF([@[Inventory Item ID]]="","",IFERROR(IF(OR([@[On Hand Qty]]&lt;=0,[@[Oldest DOT Week Start]]=""),"",DATEDIF([@[Oldest DOT Week Start]],'Settings'!$B$3,"m")),""))</f>
        <v/>
      </c>
      <c r="AB264" s="15">
        <f>IF([@[Inventory Item ID]]="","",IF([@Active]="No","Inactive",IF([@[On Hand Qty]]&lt;=0,"No Stock",IF([@[Oldest DOT Week Start]]="","Missing DOT Date",IF([@[Age Months]]&gt;='Settings'!$B$6,"Age Review","Current")))))</f>
        <v/>
      </c>
      <c r="AC26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5">
      <c r="A265" s="28" t="n"/>
      <c r="B265" s="28" t="n"/>
      <c r="C265" s="28" t="n"/>
      <c r="D265" s="28" t="n"/>
      <c r="E265" s="28" t="n"/>
      <c r="F265" s="28" t="n"/>
      <c r="G265" s="28" t="n"/>
      <c r="H265" s="28" t="n"/>
      <c r="I265" s="28" t="n"/>
      <c r="J265" s="28" t="n"/>
      <c r="K265" s="49" t="n"/>
      <c r="L265" s="30" t="n"/>
      <c r="M265" s="30" t="n"/>
      <c r="N265" s="30" t="n"/>
      <c r="O265" s="30" t="n"/>
      <c r="P265" s="30" t="n"/>
      <c r="Q265" s="30" t="n"/>
      <c r="R265" s="50" t="n"/>
      <c r="S265" s="32">
        <f>IF([@[Inventory Item ID]]="","",IFERROR(SUMIFS(tblTransactions[Inventory Effect],tblTransactions[Inventory Item ID],[@[Inventory Item ID]],tblTransactions[Inventory Effect],"&gt;0",tblTransactions[Date],"&gt;"&amp;'Settings'!$B$4,tblTransactions[Date],"&lt;="&amp;'Settings'!$B$3),0))</f>
        <v/>
      </c>
      <c r="T265" s="32">
        <f>IF([@[Inventory Item ID]]="","",IFERROR(-SUMIFS(tblTransactions[Inventory Effect],tblTransactions[Inventory Item ID],[@[Inventory Item ID]],tblTransactions[Inventory Effect],"&lt;0",tblTransactions[Date],"&gt;"&amp;'Settings'!$B$4,tblTransactions[Date],"&lt;="&amp;'Settings'!$B$3),0))</f>
        <v/>
      </c>
      <c r="U265" s="32">
        <f>IF([@[Inventory Item ID]]="","",IFERROR([@[Opening Qty]]+[@[Qty In]]-[@[Qty Out]],0))</f>
        <v/>
      </c>
      <c r="V265" s="32">
        <f>IF([@[Inventory Item ID]]="","",IFERROR([@[On Hand Qty]]-[@[Reserved Qty]],0))</f>
        <v/>
      </c>
      <c r="W265" s="47">
        <f>IF([@[Inventory Item ID]]="","",IFERROR([@[On Hand Qty]]*[@[Unit Cost]],0))</f>
        <v/>
      </c>
      <c r="X265" s="32">
        <f>IF([@[Inventory Item ID]]="","",IFERROR(IF(AND([@Active]="Yes",[@[Available Qty]]&lt;=[@[Reorder Point]],[@[Target Stock]]-[@[Available Qty]]-[@[Qty on Order]]&gt;0),CEILING([@[Target Stock]]-[@[Available Qty]]-[@[Qty on Order]],[@[Order Pack Qty]]),0),0))</f>
        <v/>
      </c>
      <c r="Y265" s="47">
        <f>IF([@[Inventory Item ID]]="","",IFERROR([@[Suggested Order Qty]]*[@[Unit Cost]],0))</f>
        <v/>
      </c>
      <c r="Z265" s="15">
        <f>IF([@[Inventory Item ID]]="","",IFERROR(IF([@Active]="No","Inactive",IF([@[On Hand Qty]]&lt;0,"Negative Stock",IF([@[Available Qty]]&lt;=0,"Out of Stock",IF([@[Available Qty]]&lt;=[@[Reorder Point]],"Below Reorder",IF([@[Available Qty]]&lt;=[@[Reorder Point]]*(1+'Settings'!$B$5),"Reorder Soon","OK"))))),"Check Inputs"))</f>
        <v/>
      </c>
      <c r="AA265" s="32">
        <f>IF([@[Inventory Item ID]]="","",IFERROR(IF(OR([@[On Hand Qty]]&lt;=0,[@[Oldest DOT Week Start]]=""),"",DATEDIF([@[Oldest DOT Week Start]],'Settings'!$B$3,"m")),""))</f>
        <v/>
      </c>
      <c r="AB265" s="15">
        <f>IF([@[Inventory Item ID]]="","",IF([@Active]="No","Inactive",IF([@[On Hand Qty]]&lt;=0,"No Stock",IF([@[Oldest DOT Week Start]]="","Missing DOT Date",IF([@[Age Months]]&gt;='Settings'!$B$6,"Age Review","Current")))))</f>
        <v/>
      </c>
      <c r="AC26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6">
      <c r="A266" s="28" t="n"/>
      <c r="B266" s="28" t="n"/>
      <c r="C266" s="28" t="n"/>
      <c r="D266" s="28" t="n"/>
      <c r="E266" s="28" t="n"/>
      <c r="F266" s="28" t="n"/>
      <c r="G266" s="28" t="n"/>
      <c r="H266" s="28" t="n"/>
      <c r="I266" s="28" t="n"/>
      <c r="J266" s="28" t="n"/>
      <c r="K266" s="49" t="n"/>
      <c r="L266" s="30" t="n"/>
      <c r="M266" s="30" t="n"/>
      <c r="N266" s="30" t="n"/>
      <c r="O266" s="30" t="n"/>
      <c r="P266" s="30" t="n"/>
      <c r="Q266" s="30" t="n"/>
      <c r="R266" s="50" t="n"/>
      <c r="S266" s="32">
        <f>IF([@[Inventory Item ID]]="","",IFERROR(SUMIFS(tblTransactions[Inventory Effect],tblTransactions[Inventory Item ID],[@[Inventory Item ID]],tblTransactions[Inventory Effect],"&gt;0",tblTransactions[Date],"&gt;"&amp;'Settings'!$B$4,tblTransactions[Date],"&lt;="&amp;'Settings'!$B$3),0))</f>
        <v/>
      </c>
      <c r="T266" s="32">
        <f>IF([@[Inventory Item ID]]="","",IFERROR(-SUMIFS(tblTransactions[Inventory Effect],tblTransactions[Inventory Item ID],[@[Inventory Item ID]],tblTransactions[Inventory Effect],"&lt;0",tblTransactions[Date],"&gt;"&amp;'Settings'!$B$4,tblTransactions[Date],"&lt;="&amp;'Settings'!$B$3),0))</f>
        <v/>
      </c>
      <c r="U266" s="32">
        <f>IF([@[Inventory Item ID]]="","",IFERROR([@[Opening Qty]]+[@[Qty In]]-[@[Qty Out]],0))</f>
        <v/>
      </c>
      <c r="V266" s="32">
        <f>IF([@[Inventory Item ID]]="","",IFERROR([@[On Hand Qty]]-[@[Reserved Qty]],0))</f>
        <v/>
      </c>
      <c r="W266" s="47">
        <f>IF([@[Inventory Item ID]]="","",IFERROR([@[On Hand Qty]]*[@[Unit Cost]],0))</f>
        <v/>
      </c>
      <c r="X266" s="32">
        <f>IF([@[Inventory Item ID]]="","",IFERROR(IF(AND([@Active]="Yes",[@[Available Qty]]&lt;=[@[Reorder Point]],[@[Target Stock]]-[@[Available Qty]]-[@[Qty on Order]]&gt;0),CEILING([@[Target Stock]]-[@[Available Qty]]-[@[Qty on Order]],[@[Order Pack Qty]]),0),0))</f>
        <v/>
      </c>
      <c r="Y266" s="47">
        <f>IF([@[Inventory Item ID]]="","",IFERROR([@[Suggested Order Qty]]*[@[Unit Cost]],0))</f>
        <v/>
      </c>
      <c r="Z266" s="15">
        <f>IF([@[Inventory Item ID]]="","",IFERROR(IF([@Active]="No","Inactive",IF([@[On Hand Qty]]&lt;0,"Negative Stock",IF([@[Available Qty]]&lt;=0,"Out of Stock",IF([@[Available Qty]]&lt;=[@[Reorder Point]],"Below Reorder",IF([@[Available Qty]]&lt;=[@[Reorder Point]]*(1+'Settings'!$B$5),"Reorder Soon","OK"))))),"Check Inputs"))</f>
        <v/>
      </c>
      <c r="AA266" s="32">
        <f>IF([@[Inventory Item ID]]="","",IFERROR(IF(OR([@[On Hand Qty]]&lt;=0,[@[Oldest DOT Week Start]]=""),"",DATEDIF([@[Oldest DOT Week Start]],'Settings'!$B$3,"m")),""))</f>
        <v/>
      </c>
      <c r="AB266" s="15">
        <f>IF([@[Inventory Item ID]]="","",IF([@Active]="No","Inactive",IF([@[On Hand Qty]]&lt;=0,"No Stock",IF([@[Oldest DOT Week Start]]="","Missing DOT Date",IF([@[Age Months]]&gt;='Settings'!$B$6,"Age Review","Current")))))</f>
        <v/>
      </c>
      <c r="AC26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7">
      <c r="A267" s="28" t="n"/>
      <c r="B267" s="28" t="n"/>
      <c r="C267" s="28" t="n"/>
      <c r="D267" s="28" t="n"/>
      <c r="E267" s="28" t="n"/>
      <c r="F267" s="28" t="n"/>
      <c r="G267" s="28" t="n"/>
      <c r="H267" s="28" t="n"/>
      <c r="I267" s="28" t="n"/>
      <c r="J267" s="28" t="n"/>
      <c r="K267" s="49" t="n"/>
      <c r="L267" s="30" t="n"/>
      <c r="M267" s="30" t="n"/>
      <c r="N267" s="30" t="n"/>
      <c r="O267" s="30" t="n"/>
      <c r="P267" s="30" t="n"/>
      <c r="Q267" s="30" t="n"/>
      <c r="R267" s="50" t="n"/>
      <c r="S267" s="32">
        <f>IF([@[Inventory Item ID]]="","",IFERROR(SUMIFS(tblTransactions[Inventory Effect],tblTransactions[Inventory Item ID],[@[Inventory Item ID]],tblTransactions[Inventory Effect],"&gt;0",tblTransactions[Date],"&gt;"&amp;'Settings'!$B$4,tblTransactions[Date],"&lt;="&amp;'Settings'!$B$3),0))</f>
        <v/>
      </c>
      <c r="T267" s="32">
        <f>IF([@[Inventory Item ID]]="","",IFERROR(-SUMIFS(tblTransactions[Inventory Effect],tblTransactions[Inventory Item ID],[@[Inventory Item ID]],tblTransactions[Inventory Effect],"&lt;0",tblTransactions[Date],"&gt;"&amp;'Settings'!$B$4,tblTransactions[Date],"&lt;="&amp;'Settings'!$B$3),0))</f>
        <v/>
      </c>
      <c r="U267" s="32">
        <f>IF([@[Inventory Item ID]]="","",IFERROR([@[Opening Qty]]+[@[Qty In]]-[@[Qty Out]],0))</f>
        <v/>
      </c>
      <c r="V267" s="32">
        <f>IF([@[Inventory Item ID]]="","",IFERROR([@[On Hand Qty]]-[@[Reserved Qty]],0))</f>
        <v/>
      </c>
      <c r="W267" s="47">
        <f>IF([@[Inventory Item ID]]="","",IFERROR([@[On Hand Qty]]*[@[Unit Cost]],0))</f>
        <v/>
      </c>
      <c r="X267" s="32">
        <f>IF([@[Inventory Item ID]]="","",IFERROR(IF(AND([@Active]="Yes",[@[Available Qty]]&lt;=[@[Reorder Point]],[@[Target Stock]]-[@[Available Qty]]-[@[Qty on Order]]&gt;0),CEILING([@[Target Stock]]-[@[Available Qty]]-[@[Qty on Order]],[@[Order Pack Qty]]),0),0))</f>
        <v/>
      </c>
      <c r="Y267" s="47">
        <f>IF([@[Inventory Item ID]]="","",IFERROR([@[Suggested Order Qty]]*[@[Unit Cost]],0))</f>
        <v/>
      </c>
      <c r="Z267" s="15">
        <f>IF([@[Inventory Item ID]]="","",IFERROR(IF([@Active]="No","Inactive",IF([@[On Hand Qty]]&lt;0,"Negative Stock",IF([@[Available Qty]]&lt;=0,"Out of Stock",IF([@[Available Qty]]&lt;=[@[Reorder Point]],"Below Reorder",IF([@[Available Qty]]&lt;=[@[Reorder Point]]*(1+'Settings'!$B$5),"Reorder Soon","OK"))))),"Check Inputs"))</f>
        <v/>
      </c>
      <c r="AA267" s="32">
        <f>IF([@[Inventory Item ID]]="","",IFERROR(IF(OR([@[On Hand Qty]]&lt;=0,[@[Oldest DOT Week Start]]=""),"",DATEDIF([@[Oldest DOT Week Start]],'Settings'!$B$3,"m")),""))</f>
        <v/>
      </c>
      <c r="AB267" s="15">
        <f>IF([@[Inventory Item ID]]="","",IF([@Active]="No","Inactive",IF([@[On Hand Qty]]&lt;=0,"No Stock",IF([@[Oldest DOT Week Start]]="","Missing DOT Date",IF([@[Age Months]]&gt;='Settings'!$B$6,"Age Review","Current")))))</f>
        <v/>
      </c>
      <c r="AC26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8">
      <c r="A268" s="28" t="n"/>
      <c r="B268" s="28" t="n"/>
      <c r="C268" s="28" t="n"/>
      <c r="D268" s="28" t="n"/>
      <c r="E268" s="28" t="n"/>
      <c r="F268" s="28" t="n"/>
      <c r="G268" s="28" t="n"/>
      <c r="H268" s="28" t="n"/>
      <c r="I268" s="28" t="n"/>
      <c r="J268" s="28" t="n"/>
      <c r="K268" s="49" t="n"/>
      <c r="L268" s="30" t="n"/>
      <c r="M268" s="30" t="n"/>
      <c r="N268" s="30" t="n"/>
      <c r="O268" s="30" t="n"/>
      <c r="P268" s="30" t="n"/>
      <c r="Q268" s="30" t="n"/>
      <c r="R268" s="50" t="n"/>
      <c r="S268" s="32">
        <f>IF([@[Inventory Item ID]]="","",IFERROR(SUMIFS(tblTransactions[Inventory Effect],tblTransactions[Inventory Item ID],[@[Inventory Item ID]],tblTransactions[Inventory Effect],"&gt;0",tblTransactions[Date],"&gt;"&amp;'Settings'!$B$4,tblTransactions[Date],"&lt;="&amp;'Settings'!$B$3),0))</f>
        <v/>
      </c>
      <c r="T268" s="32">
        <f>IF([@[Inventory Item ID]]="","",IFERROR(-SUMIFS(tblTransactions[Inventory Effect],tblTransactions[Inventory Item ID],[@[Inventory Item ID]],tblTransactions[Inventory Effect],"&lt;0",tblTransactions[Date],"&gt;"&amp;'Settings'!$B$4,tblTransactions[Date],"&lt;="&amp;'Settings'!$B$3),0))</f>
        <v/>
      </c>
      <c r="U268" s="32">
        <f>IF([@[Inventory Item ID]]="","",IFERROR([@[Opening Qty]]+[@[Qty In]]-[@[Qty Out]],0))</f>
        <v/>
      </c>
      <c r="V268" s="32">
        <f>IF([@[Inventory Item ID]]="","",IFERROR([@[On Hand Qty]]-[@[Reserved Qty]],0))</f>
        <v/>
      </c>
      <c r="W268" s="47">
        <f>IF([@[Inventory Item ID]]="","",IFERROR([@[On Hand Qty]]*[@[Unit Cost]],0))</f>
        <v/>
      </c>
      <c r="X268" s="32">
        <f>IF([@[Inventory Item ID]]="","",IFERROR(IF(AND([@Active]="Yes",[@[Available Qty]]&lt;=[@[Reorder Point]],[@[Target Stock]]-[@[Available Qty]]-[@[Qty on Order]]&gt;0),CEILING([@[Target Stock]]-[@[Available Qty]]-[@[Qty on Order]],[@[Order Pack Qty]]),0),0))</f>
        <v/>
      </c>
      <c r="Y268" s="47">
        <f>IF([@[Inventory Item ID]]="","",IFERROR([@[Suggested Order Qty]]*[@[Unit Cost]],0))</f>
        <v/>
      </c>
      <c r="Z268" s="15">
        <f>IF([@[Inventory Item ID]]="","",IFERROR(IF([@Active]="No","Inactive",IF([@[On Hand Qty]]&lt;0,"Negative Stock",IF([@[Available Qty]]&lt;=0,"Out of Stock",IF([@[Available Qty]]&lt;=[@[Reorder Point]],"Below Reorder",IF([@[Available Qty]]&lt;=[@[Reorder Point]]*(1+'Settings'!$B$5),"Reorder Soon","OK"))))),"Check Inputs"))</f>
        <v/>
      </c>
      <c r="AA268" s="32">
        <f>IF([@[Inventory Item ID]]="","",IFERROR(IF(OR([@[On Hand Qty]]&lt;=0,[@[Oldest DOT Week Start]]=""),"",DATEDIF([@[Oldest DOT Week Start]],'Settings'!$B$3,"m")),""))</f>
        <v/>
      </c>
      <c r="AB268" s="15">
        <f>IF([@[Inventory Item ID]]="","",IF([@Active]="No","Inactive",IF([@[On Hand Qty]]&lt;=0,"No Stock",IF([@[Oldest DOT Week Start]]="","Missing DOT Date",IF([@[Age Months]]&gt;='Settings'!$B$6,"Age Review","Current")))))</f>
        <v/>
      </c>
      <c r="AC26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69">
      <c r="A269" s="28" t="n"/>
      <c r="B269" s="28" t="n"/>
      <c r="C269" s="28" t="n"/>
      <c r="D269" s="28" t="n"/>
      <c r="E269" s="28" t="n"/>
      <c r="F269" s="28" t="n"/>
      <c r="G269" s="28" t="n"/>
      <c r="H269" s="28" t="n"/>
      <c r="I269" s="28" t="n"/>
      <c r="J269" s="28" t="n"/>
      <c r="K269" s="49" t="n"/>
      <c r="L269" s="30" t="n"/>
      <c r="M269" s="30" t="n"/>
      <c r="N269" s="30" t="n"/>
      <c r="O269" s="30" t="n"/>
      <c r="P269" s="30" t="n"/>
      <c r="Q269" s="30" t="n"/>
      <c r="R269" s="50" t="n"/>
      <c r="S269" s="32">
        <f>IF([@[Inventory Item ID]]="","",IFERROR(SUMIFS(tblTransactions[Inventory Effect],tblTransactions[Inventory Item ID],[@[Inventory Item ID]],tblTransactions[Inventory Effect],"&gt;0",tblTransactions[Date],"&gt;"&amp;'Settings'!$B$4,tblTransactions[Date],"&lt;="&amp;'Settings'!$B$3),0))</f>
        <v/>
      </c>
      <c r="T269" s="32">
        <f>IF([@[Inventory Item ID]]="","",IFERROR(-SUMIFS(tblTransactions[Inventory Effect],tblTransactions[Inventory Item ID],[@[Inventory Item ID]],tblTransactions[Inventory Effect],"&lt;0",tblTransactions[Date],"&gt;"&amp;'Settings'!$B$4,tblTransactions[Date],"&lt;="&amp;'Settings'!$B$3),0))</f>
        <v/>
      </c>
      <c r="U269" s="32">
        <f>IF([@[Inventory Item ID]]="","",IFERROR([@[Opening Qty]]+[@[Qty In]]-[@[Qty Out]],0))</f>
        <v/>
      </c>
      <c r="V269" s="32">
        <f>IF([@[Inventory Item ID]]="","",IFERROR([@[On Hand Qty]]-[@[Reserved Qty]],0))</f>
        <v/>
      </c>
      <c r="W269" s="47">
        <f>IF([@[Inventory Item ID]]="","",IFERROR([@[On Hand Qty]]*[@[Unit Cost]],0))</f>
        <v/>
      </c>
      <c r="X269" s="32">
        <f>IF([@[Inventory Item ID]]="","",IFERROR(IF(AND([@Active]="Yes",[@[Available Qty]]&lt;=[@[Reorder Point]],[@[Target Stock]]-[@[Available Qty]]-[@[Qty on Order]]&gt;0),CEILING([@[Target Stock]]-[@[Available Qty]]-[@[Qty on Order]],[@[Order Pack Qty]]),0),0))</f>
        <v/>
      </c>
      <c r="Y269" s="47">
        <f>IF([@[Inventory Item ID]]="","",IFERROR([@[Suggested Order Qty]]*[@[Unit Cost]],0))</f>
        <v/>
      </c>
      <c r="Z269" s="15">
        <f>IF([@[Inventory Item ID]]="","",IFERROR(IF([@Active]="No","Inactive",IF([@[On Hand Qty]]&lt;0,"Negative Stock",IF([@[Available Qty]]&lt;=0,"Out of Stock",IF([@[Available Qty]]&lt;=[@[Reorder Point]],"Below Reorder",IF([@[Available Qty]]&lt;=[@[Reorder Point]]*(1+'Settings'!$B$5),"Reorder Soon","OK"))))),"Check Inputs"))</f>
        <v/>
      </c>
      <c r="AA269" s="32">
        <f>IF([@[Inventory Item ID]]="","",IFERROR(IF(OR([@[On Hand Qty]]&lt;=0,[@[Oldest DOT Week Start]]=""),"",DATEDIF([@[Oldest DOT Week Start]],'Settings'!$B$3,"m")),""))</f>
        <v/>
      </c>
      <c r="AB269" s="15">
        <f>IF([@[Inventory Item ID]]="","",IF([@Active]="No","Inactive",IF([@[On Hand Qty]]&lt;=0,"No Stock",IF([@[Oldest DOT Week Start]]="","Missing DOT Date",IF([@[Age Months]]&gt;='Settings'!$B$6,"Age Review","Current")))))</f>
        <v/>
      </c>
      <c r="AC26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0">
      <c r="A270" s="28" t="n"/>
      <c r="B270" s="28" t="n"/>
      <c r="C270" s="28" t="n"/>
      <c r="D270" s="28" t="n"/>
      <c r="E270" s="28" t="n"/>
      <c r="F270" s="28" t="n"/>
      <c r="G270" s="28" t="n"/>
      <c r="H270" s="28" t="n"/>
      <c r="I270" s="28" t="n"/>
      <c r="J270" s="28" t="n"/>
      <c r="K270" s="49" t="n"/>
      <c r="L270" s="30" t="n"/>
      <c r="M270" s="30" t="n"/>
      <c r="N270" s="30" t="n"/>
      <c r="O270" s="30" t="n"/>
      <c r="P270" s="30" t="n"/>
      <c r="Q270" s="30" t="n"/>
      <c r="R270" s="50" t="n"/>
      <c r="S270" s="32">
        <f>IF([@[Inventory Item ID]]="","",IFERROR(SUMIFS(tblTransactions[Inventory Effect],tblTransactions[Inventory Item ID],[@[Inventory Item ID]],tblTransactions[Inventory Effect],"&gt;0",tblTransactions[Date],"&gt;"&amp;'Settings'!$B$4,tblTransactions[Date],"&lt;="&amp;'Settings'!$B$3),0))</f>
        <v/>
      </c>
      <c r="T270" s="32">
        <f>IF([@[Inventory Item ID]]="","",IFERROR(-SUMIFS(tblTransactions[Inventory Effect],tblTransactions[Inventory Item ID],[@[Inventory Item ID]],tblTransactions[Inventory Effect],"&lt;0",tblTransactions[Date],"&gt;"&amp;'Settings'!$B$4,tblTransactions[Date],"&lt;="&amp;'Settings'!$B$3),0))</f>
        <v/>
      </c>
      <c r="U270" s="32">
        <f>IF([@[Inventory Item ID]]="","",IFERROR([@[Opening Qty]]+[@[Qty In]]-[@[Qty Out]],0))</f>
        <v/>
      </c>
      <c r="V270" s="32">
        <f>IF([@[Inventory Item ID]]="","",IFERROR([@[On Hand Qty]]-[@[Reserved Qty]],0))</f>
        <v/>
      </c>
      <c r="W270" s="47">
        <f>IF([@[Inventory Item ID]]="","",IFERROR([@[On Hand Qty]]*[@[Unit Cost]],0))</f>
        <v/>
      </c>
      <c r="X270" s="32">
        <f>IF([@[Inventory Item ID]]="","",IFERROR(IF(AND([@Active]="Yes",[@[Available Qty]]&lt;=[@[Reorder Point]],[@[Target Stock]]-[@[Available Qty]]-[@[Qty on Order]]&gt;0),CEILING([@[Target Stock]]-[@[Available Qty]]-[@[Qty on Order]],[@[Order Pack Qty]]),0),0))</f>
        <v/>
      </c>
      <c r="Y270" s="47">
        <f>IF([@[Inventory Item ID]]="","",IFERROR([@[Suggested Order Qty]]*[@[Unit Cost]],0))</f>
        <v/>
      </c>
      <c r="Z270" s="15">
        <f>IF([@[Inventory Item ID]]="","",IFERROR(IF([@Active]="No","Inactive",IF([@[On Hand Qty]]&lt;0,"Negative Stock",IF([@[Available Qty]]&lt;=0,"Out of Stock",IF([@[Available Qty]]&lt;=[@[Reorder Point]],"Below Reorder",IF([@[Available Qty]]&lt;=[@[Reorder Point]]*(1+'Settings'!$B$5),"Reorder Soon","OK"))))),"Check Inputs"))</f>
        <v/>
      </c>
      <c r="AA270" s="32">
        <f>IF([@[Inventory Item ID]]="","",IFERROR(IF(OR([@[On Hand Qty]]&lt;=0,[@[Oldest DOT Week Start]]=""),"",DATEDIF([@[Oldest DOT Week Start]],'Settings'!$B$3,"m")),""))</f>
        <v/>
      </c>
      <c r="AB270" s="15">
        <f>IF([@[Inventory Item ID]]="","",IF([@Active]="No","Inactive",IF([@[On Hand Qty]]&lt;=0,"No Stock",IF([@[Oldest DOT Week Start]]="","Missing DOT Date",IF([@[Age Months]]&gt;='Settings'!$B$6,"Age Review","Current")))))</f>
        <v/>
      </c>
      <c r="AC27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1">
      <c r="A271" s="28" t="n"/>
      <c r="B271" s="28" t="n"/>
      <c r="C271" s="28" t="n"/>
      <c r="D271" s="28" t="n"/>
      <c r="E271" s="28" t="n"/>
      <c r="F271" s="28" t="n"/>
      <c r="G271" s="28" t="n"/>
      <c r="H271" s="28" t="n"/>
      <c r="I271" s="28" t="n"/>
      <c r="J271" s="28" t="n"/>
      <c r="K271" s="49" t="n"/>
      <c r="L271" s="30" t="n"/>
      <c r="M271" s="30" t="n"/>
      <c r="N271" s="30" t="n"/>
      <c r="O271" s="30" t="n"/>
      <c r="P271" s="30" t="n"/>
      <c r="Q271" s="30" t="n"/>
      <c r="R271" s="50" t="n"/>
      <c r="S271" s="32">
        <f>IF([@[Inventory Item ID]]="","",IFERROR(SUMIFS(tblTransactions[Inventory Effect],tblTransactions[Inventory Item ID],[@[Inventory Item ID]],tblTransactions[Inventory Effect],"&gt;0",tblTransactions[Date],"&gt;"&amp;'Settings'!$B$4,tblTransactions[Date],"&lt;="&amp;'Settings'!$B$3),0))</f>
        <v/>
      </c>
      <c r="T271" s="32">
        <f>IF([@[Inventory Item ID]]="","",IFERROR(-SUMIFS(tblTransactions[Inventory Effect],tblTransactions[Inventory Item ID],[@[Inventory Item ID]],tblTransactions[Inventory Effect],"&lt;0",tblTransactions[Date],"&gt;"&amp;'Settings'!$B$4,tblTransactions[Date],"&lt;="&amp;'Settings'!$B$3),0))</f>
        <v/>
      </c>
      <c r="U271" s="32">
        <f>IF([@[Inventory Item ID]]="","",IFERROR([@[Opening Qty]]+[@[Qty In]]-[@[Qty Out]],0))</f>
        <v/>
      </c>
      <c r="V271" s="32">
        <f>IF([@[Inventory Item ID]]="","",IFERROR([@[On Hand Qty]]-[@[Reserved Qty]],0))</f>
        <v/>
      </c>
      <c r="W271" s="47">
        <f>IF([@[Inventory Item ID]]="","",IFERROR([@[On Hand Qty]]*[@[Unit Cost]],0))</f>
        <v/>
      </c>
      <c r="X271" s="32">
        <f>IF([@[Inventory Item ID]]="","",IFERROR(IF(AND([@Active]="Yes",[@[Available Qty]]&lt;=[@[Reorder Point]],[@[Target Stock]]-[@[Available Qty]]-[@[Qty on Order]]&gt;0),CEILING([@[Target Stock]]-[@[Available Qty]]-[@[Qty on Order]],[@[Order Pack Qty]]),0),0))</f>
        <v/>
      </c>
      <c r="Y271" s="47">
        <f>IF([@[Inventory Item ID]]="","",IFERROR([@[Suggested Order Qty]]*[@[Unit Cost]],0))</f>
        <v/>
      </c>
      <c r="Z271" s="15">
        <f>IF([@[Inventory Item ID]]="","",IFERROR(IF([@Active]="No","Inactive",IF([@[On Hand Qty]]&lt;0,"Negative Stock",IF([@[Available Qty]]&lt;=0,"Out of Stock",IF([@[Available Qty]]&lt;=[@[Reorder Point]],"Below Reorder",IF([@[Available Qty]]&lt;=[@[Reorder Point]]*(1+'Settings'!$B$5),"Reorder Soon","OK"))))),"Check Inputs"))</f>
        <v/>
      </c>
      <c r="AA271" s="32">
        <f>IF([@[Inventory Item ID]]="","",IFERROR(IF(OR([@[On Hand Qty]]&lt;=0,[@[Oldest DOT Week Start]]=""),"",DATEDIF([@[Oldest DOT Week Start]],'Settings'!$B$3,"m")),""))</f>
        <v/>
      </c>
      <c r="AB271" s="15">
        <f>IF([@[Inventory Item ID]]="","",IF([@Active]="No","Inactive",IF([@[On Hand Qty]]&lt;=0,"No Stock",IF([@[Oldest DOT Week Start]]="","Missing DOT Date",IF([@[Age Months]]&gt;='Settings'!$B$6,"Age Review","Current")))))</f>
        <v/>
      </c>
      <c r="AC27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2">
      <c r="A272" s="28" t="n"/>
      <c r="B272" s="28" t="n"/>
      <c r="C272" s="28" t="n"/>
      <c r="D272" s="28" t="n"/>
      <c r="E272" s="28" t="n"/>
      <c r="F272" s="28" t="n"/>
      <c r="G272" s="28" t="n"/>
      <c r="H272" s="28" t="n"/>
      <c r="I272" s="28" t="n"/>
      <c r="J272" s="28" t="n"/>
      <c r="K272" s="49" t="n"/>
      <c r="L272" s="30" t="n"/>
      <c r="M272" s="30" t="n"/>
      <c r="N272" s="30" t="n"/>
      <c r="O272" s="30" t="n"/>
      <c r="P272" s="30" t="n"/>
      <c r="Q272" s="30" t="n"/>
      <c r="R272" s="50" t="n"/>
      <c r="S272" s="32">
        <f>IF([@[Inventory Item ID]]="","",IFERROR(SUMIFS(tblTransactions[Inventory Effect],tblTransactions[Inventory Item ID],[@[Inventory Item ID]],tblTransactions[Inventory Effect],"&gt;0",tblTransactions[Date],"&gt;"&amp;'Settings'!$B$4,tblTransactions[Date],"&lt;="&amp;'Settings'!$B$3),0))</f>
        <v/>
      </c>
      <c r="T272" s="32">
        <f>IF([@[Inventory Item ID]]="","",IFERROR(-SUMIFS(tblTransactions[Inventory Effect],tblTransactions[Inventory Item ID],[@[Inventory Item ID]],tblTransactions[Inventory Effect],"&lt;0",tblTransactions[Date],"&gt;"&amp;'Settings'!$B$4,tblTransactions[Date],"&lt;="&amp;'Settings'!$B$3),0))</f>
        <v/>
      </c>
      <c r="U272" s="32">
        <f>IF([@[Inventory Item ID]]="","",IFERROR([@[Opening Qty]]+[@[Qty In]]-[@[Qty Out]],0))</f>
        <v/>
      </c>
      <c r="V272" s="32">
        <f>IF([@[Inventory Item ID]]="","",IFERROR([@[On Hand Qty]]-[@[Reserved Qty]],0))</f>
        <v/>
      </c>
      <c r="W272" s="47">
        <f>IF([@[Inventory Item ID]]="","",IFERROR([@[On Hand Qty]]*[@[Unit Cost]],0))</f>
        <v/>
      </c>
      <c r="X272" s="32">
        <f>IF([@[Inventory Item ID]]="","",IFERROR(IF(AND([@Active]="Yes",[@[Available Qty]]&lt;=[@[Reorder Point]],[@[Target Stock]]-[@[Available Qty]]-[@[Qty on Order]]&gt;0),CEILING([@[Target Stock]]-[@[Available Qty]]-[@[Qty on Order]],[@[Order Pack Qty]]),0),0))</f>
        <v/>
      </c>
      <c r="Y272" s="47">
        <f>IF([@[Inventory Item ID]]="","",IFERROR([@[Suggested Order Qty]]*[@[Unit Cost]],0))</f>
        <v/>
      </c>
      <c r="Z272" s="15">
        <f>IF([@[Inventory Item ID]]="","",IFERROR(IF([@Active]="No","Inactive",IF([@[On Hand Qty]]&lt;0,"Negative Stock",IF([@[Available Qty]]&lt;=0,"Out of Stock",IF([@[Available Qty]]&lt;=[@[Reorder Point]],"Below Reorder",IF([@[Available Qty]]&lt;=[@[Reorder Point]]*(1+'Settings'!$B$5),"Reorder Soon","OK"))))),"Check Inputs"))</f>
        <v/>
      </c>
      <c r="AA272" s="32">
        <f>IF([@[Inventory Item ID]]="","",IFERROR(IF(OR([@[On Hand Qty]]&lt;=0,[@[Oldest DOT Week Start]]=""),"",DATEDIF([@[Oldest DOT Week Start]],'Settings'!$B$3,"m")),""))</f>
        <v/>
      </c>
      <c r="AB272" s="15">
        <f>IF([@[Inventory Item ID]]="","",IF([@Active]="No","Inactive",IF([@[On Hand Qty]]&lt;=0,"No Stock",IF([@[Oldest DOT Week Start]]="","Missing DOT Date",IF([@[Age Months]]&gt;='Settings'!$B$6,"Age Review","Current")))))</f>
        <v/>
      </c>
      <c r="AC27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3">
      <c r="A273" s="28" t="n"/>
      <c r="B273" s="28" t="n"/>
      <c r="C273" s="28" t="n"/>
      <c r="D273" s="28" t="n"/>
      <c r="E273" s="28" t="n"/>
      <c r="F273" s="28" t="n"/>
      <c r="G273" s="28" t="n"/>
      <c r="H273" s="28" t="n"/>
      <c r="I273" s="28" t="n"/>
      <c r="J273" s="28" t="n"/>
      <c r="K273" s="49" t="n"/>
      <c r="L273" s="30" t="n"/>
      <c r="M273" s="30" t="n"/>
      <c r="N273" s="30" t="n"/>
      <c r="O273" s="30" t="n"/>
      <c r="P273" s="30" t="n"/>
      <c r="Q273" s="30" t="n"/>
      <c r="R273" s="50" t="n"/>
      <c r="S273" s="32">
        <f>IF([@[Inventory Item ID]]="","",IFERROR(SUMIFS(tblTransactions[Inventory Effect],tblTransactions[Inventory Item ID],[@[Inventory Item ID]],tblTransactions[Inventory Effect],"&gt;0",tblTransactions[Date],"&gt;"&amp;'Settings'!$B$4,tblTransactions[Date],"&lt;="&amp;'Settings'!$B$3),0))</f>
        <v/>
      </c>
      <c r="T273" s="32">
        <f>IF([@[Inventory Item ID]]="","",IFERROR(-SUMIFS(tblTransactions[Inventory Effect],tblTransactions[Inventory Item ID],[@[Inventory Item ID]],tblTransactions[Inventory Effect],"&lt;0",tblTransactions[Date],"&gt;"&amp;'Settings'!$B$4,tblTransactions[Date],"&lt;="&amp;'Settings'!$B$3),0))</f>
        <v/>
      </c>
      <c r="U273" s="32">
        <f>IF([@[Inventory Item ID]]="","",IFERROR([@[Opening Qty]]+[@[Qty In]]-[@[Qty Out]],0))</f>
        <v/>
      </c>
      <c r="V273" s="32">
        <f>IF([@[Inventory Item ID]]="","",IFERROR([@[On Hand Qty]]-[@[Reserved Qty]],0))</f>
        <v/>
      </c>
      <c r="W273" s="47">
        <f>IF([@[Inventory Item ID]]="","",IFERROR([@[On Hand Qty]]*[@[Unit Cost]],0))</f>
        <v/>
      </c>
      <c r="X273" s="32">
        <f>IF([@[Inventory Item ID]]="","",IFERROR(IF(AND([@Active]="Yes",[@[Available Qty]]&lt;=[@[Reorder Point]],[@[Target Stock]]-[@[Available Qty]]-[@[Qty on Order]]&gt;0),CEILING([@[Target Stock]]-[@[Available Qty]]-[@[Qty on Order]],[@[Order Pack Qty]]),0),0))</f>
        <v/>
      </c>
      <c r="Y273" s="47">
        <f>IF([@[Inventory Item ID]]="","",IFERROR([@[Suggested Order Qty]]*[@[Unit Cost]],0))</f>
        <v/>
      </c>
      <c r="Z273" s="15">
        <f>IF([@[Inventory Item ID]]="","",IFERROR(IF([@Active]="No","Inactive",IF([@[On Hand Qty]]&lt;0,"Negative Stock",IF([@[Available Qty]]&lt;=0,"Out of Stock",IF([@[Available Qty]]&lt;=[@[Reorder Point]],"Below Reorder",IF([@[Available Qty]]&lt;=[@[Reorder Point]]*(1+'Settings'!$B$5),"Reorder Soon","OK"))))),"Check Inputs"))</f>
        <v/>
      </c>
      <c r="AA273" s="32">
        <f>IF([@[Inventory Item ID]]="","",IFERROR(IF(OR([@[On Hand Qty]]&lt;=0,[@[Oldest DOT Week Start]]=""),"",DATEDIF([@[Oldest DOT Week Start]],'Settings'!$B$3,"m")),""))</f>
        <v/>
      </c>
      <c r="AB273" s="15">
        <f>IF([@[Inventory Item ID]]="","",IF([@Active]="No","Inactive",IF([@[On Hand Qty]]&lt;=0,"No Stock",IF([@[Oldest DOT Week Start]]="","Missing DOT Date",IF([@[Age Months]]&gt;='Settings'!$B$6,"Age Review","Current")))))</f>
        <v/>
      </c>
      <c r="AC27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4">
      <c r="A274" s="28" t="n"/>
      <c r="B274" s="28" t="n"/>
      <c r="C274" s="28" t="n"/>
      <c r="D274" s="28" t="n"/>
      <c r="E274" s="28" t="n"/>
      <c r="F274" s="28" t="n"/>
      <c r="G274" s="28" t="n"/>
      <c r="H274" s="28" t="n"/>
      <c r="I274" s="28" t="n"/>
      <c r="J274" s="28" t="n"/>
      <c r="K274" s="49" t="n"/>
      <c r="L274" s="30" t="n"/>
      <c r="M274" s="30" t="n"/>
      <c r="N274" s="30" t="n"/>
      <c r="O274" s="30" t="n"/>
      <c r="P274" s="30" t="n"/>
      <c r="Q274" s="30" t="n"/>
      <c r="R274" s="50" t="n"/>
      <c r="S274" s="32">
        <f>IF([@[Inventory Item ID]]="","",IFERROR(SUMIFS(tblTransactions[Inventory Effect],tblTransactions[Inventory Item ID],[@[Inventory Item ID]],tblTransactions[Inventory Effect],"&gt;0",tblTransactions[Date],"&gt;"&amp;'Settings'!$B$4,tblTransactions[Date],"&lt;="&amp;'Settings'!$B$3),0))</f>
        <v/>
      </c>
      <c r="T274" s="32">
        <f>IF([@[Inventory Item ID]]="","",IFERROR(-SUMIFS(tblTransactions[Inventory Effect],tblTransactions[Inventory Item ID],[@[Inventory Item ID]],tblTransactions[Inventory Effect],"&lt;0",tblTransactions[Date],"&gt;"&amp;'Settings'!$B$4,tblTransactions[Date],"&lt;="&amp;'Settings'!$B$3),0))</f>
        <v/>
      </c>
      <c r="U274" s="32">
        <f>IF([@[Inventory Item ID]]="","",IFERROR([@[Opening Qty]]+[@[Qty In]]-[@[Qty Out]],0))</f>
        <v/>
      </c>
      <c r="V274" s="32">
        <f>IF([@[Inventory Item ID]]="","",IFERROR([@[On Hand Qty]]-[@[Reserved Qty]],0))</f>
        <v/>
      </c>
      <c r="W274" s="47">
        <f>IF([@[Inventory Item ID]]="","",IFERROR([@[On Hand Qty]]*[@[Unit Cost]],0))</f>
        <v/>
      </c>
      <c r="X274" s="32">
        <f>IF([@[Inventory Item ID]]="","",IFERROR(IF(AND([@Active]="Yes",[@[Available Qty]]&lt;=[@[Reorder Point]],[@[Target Stock]]-[@[Available Qty]]-[@[Qty on Order]]&gt;0),CEILING([@[Target Stock]]-[@[Available Qty]]-[@[Qty on Order]],[@[Order Pack Qty]]),0),0))</f>
        <v/>
      </c>
      <c r="Y274" s="47">
        <f>IF([@[Inventory Item ID]]="","",IFERROR([@[Suggested Order Qty]]*[@[Unit Cost]],0))</f>
        <v/>
      </c>
      <c r="Z274" s="15">
        <f>IF([@[Inventory Item ID]]="","",IFERROR(IF([@Active]="No","Inactive",IF([@[On Hand Qty]]&lt;0,"Negative Stock",IF([@[Available Qty]]&lt;=0,"Out of Stock",IF([@[Available Qty]]&lt;=[@[Reorder Point]],"Below Reorder",IF([@[Available Qty]]&lt;=[@[Reorder Point]]*(1+'Settings'!$B$5),"Reorder Soon","OK"))))),"Check Inputs"))</f>
        <v/>
      </c>
      <c r="AA274" s="32">
        <f>IF([@[Inventory Item ID]]="","",IFERROR(IF(OR([@[On Hand Qty]]&lt;=0,[@[Oldest DOT Week Start]]=""),"",DATEDIF([@[Oldest DOT Week Start]],'Settings'!$B$3,"m")),""))</f>
        <v/>
      </c>
      <c r="AB274" s="15">
        <f>IF([@[Inventory Item ID]]="","",IF([@Active]="No","Inactive",IF([@[On Hand Qty]]&lt;=0,"No Stock",IF([@[Oldest DOT Week Start]]="","Missing DOT Date",IF([@[Age Months]]&gt;='Settings'!$B$6,"Age Review","Current")))))</f>
        <v/>
      </c>
      <c r="AC27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5">
      <c r="A275" s="28" t="n"/>
      <c r="B275" s="28" t="n"/>
      <c r="C275" s="28" t="n"/>
      <c r="D275" s="28" t="n"/>
      <c r="E275" s="28" t="n"/>
      <c r="F275" s="28" t="n"/>
      <c r="G275" s="28" t="n"/>
      <c r="H275" s="28" t="n"/>
      <c r="I275" s="28" t="n"/>
      <c r="J275" s="28" t="n"/>
      <c r="K275" s="49" t="n"/>
      <c r="L275" s="30" t="n"/>
      <c r="M275" s="30" t="n"/>
      <c r="N275" s="30" t="n"/>
      <c r="O275" s="30" t="n"/>
      <c r="P275" s="30" t="n"/>
      <c r="Q275" s="30" t="n"/>
      <c r="R275" s="50" t="n"/>
      <c r="S275" s="32">
        <f>IF([@[Inventory Item ID]]="","",IFERROR(SUMIFS(tblTransactions[Inventory Effect],tblTransactions[Inventory Item ID],[@[Inventory Item ID]],tblTransactions[Inventory Effect],"&gt;0",tblTransactions[Date],"&gt;"&amp;'Settings'!$B$4,tblTransactions[Date],"&lt;="&amp;'Settings'!$B$3),0))</f>
        <v/>
      </c>
      <c r="T275" s="32">
        <f>IF([@[Inventory Item ID]]="","",IFERROR(-SUMIFS(tblTransactions[Inventory Effect],tblTransactions[Inventory Item ID],[@[Inventory Item ID]],tblTransactions[Inventory Effect],"&lt;0",tblTransactions[Date],"&gt;"&amp;'Settings'!$B$4,tblTransactions[Date],"&lt;="&amp;'Settings'!$B$3),0))</f>
        <v/>
      </c>
      <c r="U275" s="32">
        <f>IF([@[Inventory Item ID]]="","",IFERROR([@[Opening Qty]]+[@[Qty In]]-[@[Qty Out]],0))</f>
        <v/>
      </c>
      <c r="V275" s="32">
        <f>IF([@[Inventory Item ID]]="","",IFERROR([@[On Hand Qty]]-[@[Reserved Qty]],0))</f>
        <v/>
      </c>
      <c r="W275" s="47">
        <f>IF([@[Inventory Item ID]]="","",IFERROR([@[On Hand Qty]]*[@[Unit Cost]],0))</f>
        <v/>
      </c>
      <c r="X275" s="32">
        <f>IF([@[Inventory Item ID]]="","",IFERROR(IF(AND([@Active]="Yes",[@[Available Qty]]&lt;=[@[Reorder Point]],[@[Target Stock]]-[@[Available Qty]]-[@[Qty on Order]]&gt;0),CEILING([@[Target Stock]]-[@[Available Qty]]-[@[Qty on Order]],[@[Order Pack Qty]]),0),0))</f>
        <v/>
      </c>
      <c r="Y275" s="47">
        <f>IF([@[Inventory Item ID]]="","",IFERROR([@[Suggested Order Qty]]*[@[Unit Cost]],0))</f>
        <v/>
      </c>
      <c r="Z275" s="15">
        <f>IF([@[Inventory Item ID]]="","",IFERROR(IF([@Active]="No","Inactive",IF([@[On Hand Qty]]&lt;0,"Negative Stock",IF([@[Available Qty]]&lt;=0,"Out of Stock",IF([@[Available Qty]]&lt;=[@[Reorder Point]],"Below Reorder",IF([@[Available Qty]]&lt;=[@[Reorder Point]]*(1+'Settings'!$B$5),"Reorder Soon","OK"))))),"Check Inputs"))</f>
        <v/>
      </c>
      <c r="AA275" s="32">
        <f>IF([@[Inventory Item ID]]="","",IFERROR(IF(OR([@[On Hand Qty]]&lt;=0,[@[Oldest DOT Week Start]]=""),"",DATEDIF([@[Oldest DOT Week Start]],'Settings'!$B$3,"m")),""))</f>
        <v/>
      </c>
      <c r="AB275" s="15">
        <f>IF([@[Inventory Item ID]]="","",IF([@Active]="No","Inactive",IF([@[On Hand Qty]]&lt;=0,"No Stock",IF([@[Oldest DOT Week Start]]="","Missing DOT Date",IF([@[Age Months]]&gt;='Settings'!$B$6,"Age Review","Current")))))</f>
        <v/>
      </c>
      <c r="AC27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6">
      <c r="A276" s="28" t="n"/>
      <c r="B276" s="28" t="n"/>
      <c r="C276" s="28" t="n"/>
      <c r="D276" s="28" t="n"/>
      <c r="E276" s="28" t="n"/>
      <c r="F276" s="28" t="n"/>
      <c r="G276" s="28" t="n"/>
      <c r="H276" s="28" t="n"/>
      <c r="I276" s="28" t="n"/>
      <c r="J276" s="28" t="n"/>
      <c r="K276" s="49" t="n"/>
      <c r="L276" s="30" t="n"/>
      <c r="M276" s="30" t="n"/>
      <c r="N276" s="30" t="n"/>
      <c r="O276" s="30" t="n"/>
      <c r="P276" s="30" t="n"/>
      <c r="Q276" s="30" t="n"/>
      <c r="R276" s="50" t="n"/>
      <c r="S276" s="32">
        <f>IF([@[Inventory Item ID]]="","",IFERROR(SUMIFS(tblTransactions[Inventory Effect],tblTransactions[Inventory Item ID],[@[Inventory Item ID]],tblTransactions[Inventory Effect],"&gt;0",tblTransactions[Date],"&gt;"&amp;'Settings'!$B$4,tblTransactions[Date],"&lt;="&amp;'Settings'!$B$3),0))</f>
        <v/>
      </c>
      <c r="T276" s="32">
        <f>IF([@[Inventory Item ID]]="","",IFERROR(-SUMIFS(tblTransactions[Inventory Effect],tblTransactions[Inventory Item ID],[@[Inventory Item ID]],tblTransactions[Inventory Effect],"&lt;0",tblTransactions[Date],"&gt;"&amp;'Settings'!$B$4,tblTransactions[Date],"&lt;="&amp;'Settings'!$B$3),0))</f>
        <v/>
      </c>
      <c r="U276" s="32">
        <f>IF([@[Inventory Item ID]]="","",IFERROR([@[Opening Qty]]+[@[Qty In]]-[@[Qty Out]],0))</f>
        <v/>
      </c>
      <c r="V276" s="32">
        <f>IF([@[Inventory Item ID]]="","",IFERROR([@[On Hand Qty]]-[@[Reserved Qty]],0))</f>
        <v/>
      </c>
      <c r="W276" s="47">
        <f>IF([@[Inventory Item ID]]="","",IFERROR([@[On Hand Qty]]*[@[Unit Cost]],0))</f>
        <v/>
      </c>
      <c r="X276" s="32">
        <f>IF([@[Inventory Item ID]]="","",IFERROR(IF(AND([@Active]="Yes",[@[Available Qty]]&lt;=[@[Reorder Point]],[@[Target Stock]]-[@[Available Qty]]-[@[Qty on Order]]&gt;0),CEILING([@[Target Stock]]-[@[Available Qty]]-[@[Qty on Order]],[@[Order Pack Qty]]),0),0))</f>
        <v/>
      </c>
      <c r="Y276" s="47">
        <f>IF([@[Inventory Item ID]]="","",IFERROR([@[Suggested Order Qty]]*[@[Unit Cost]],0))</f>
        <v/>
      </c>
      <c r="Z276" s="15">
        <f>IF([@[Inventory Item ID]]="","",IFERROR(IF([@Active]="No","Inactive",IF([@[On Hand Qty]]&lt;0,"Negative Stock",IF([@[Available Qty]]&lt;=0,"Out of Stock",IF([@[Available Qty]]&lt;=[@[Reorder Point]],"Below Reorder",IF([@[Available Qty]]&lt;=[@[Reorder Point]]*(1+'Settings'!$B$5),"Reorder Soon","OK"))))),"Check Inputs"))</f>
        <v/>
      </c>
      <c r="AA276" s="32">
        <f>IF([@[Inventory Item ID]]="","",IFERROR(IF(OR([@[On Hand Qty]]&lt;=0,[@[Oldest DOT Week Start]]=""),"",DATEDIF([@[Oldest DOT Week Start]],'Settings'!$B$3,"m")),""))</f>
        <v/>
      </c>
      <c r="AB276" s="15">
        <f>IF([@[Inventory Item ID]]="","",IF([@Active]="No","Inactive",IF([@[On Hand Qty]]&lt;=0,"No Stock",IF([@[Oldest DOT Week Start]]="","Missing DOT Date",IF([@[Age Months]]&gt;='Settings'!$B$6,"Age Review","Current")))))</f>
        <v/>
      </c>
      <c r="AC27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7">
      <c r="A277" s="28" t="n"/>
      <c r="B277" s="28" t="n"/>
      <c r="C277" s="28" t="n"/>
      <c r="D277" s="28" t="n"/>
      <c r="E277" s="28" t="n"/>
      <c r="F277" s="28" t="n"/>
      <c r="G277" s="28" t="n"/>
      <c r="H277" s="28" t="n"/>
      <c r="I277" s="28" t="n"/>
      <c r="J277" s="28" t="n"/>
      <c r="K277" s="49" t="n"/>
      <c r="L277" s="30" t="n"/>
      <c r="M277" s="30" t="n"/>
      <c r="N277" s="30" t="n"/>
      <c r="O277" s="30" t="n"/>
      <c r="P277" s="30" t="n"/>
      <c r="Q277" s="30" t="n"/>
      <c r="R277" s="50" t="n"/>
      <c r="S277" s="32">
        <f>IF([@[Inventory Item ID]]="","",IFERROR(SUMIFS(tblTransactions[Inventory Effect],tblTransactions[Inventory Item ID],[@[Inventory Item ID]],tblTransactions[Inventory Effect],"&gt;0",tblTransactions[Date],"&gt;"&amp;'Settings'!$B$4,tblTransactions[Date],"&lt;="&amp;'Settings'!$B$3),0))</f>
        <v/>
      </c>
      <c r="T277" s="32">
        <f>IF([@[Inventory Item ID]]="","",IFERROR(-SUMIFS(tblTransactions[Inventory Effect],tblTransactions[Inventory Item ID],[@[Inventory Item ID]],tblTransactions[Inventory Effect],"&lt;0",tblTransactions[Date],"&gt;"&amp;'Settings'!$B$4,tblTransactions[Date],"&lt;="&amp;'Settings'!$B$3),0))</f>
        <v/>
      </c>
      <c r="U277" s="32">
        <f>IF([@[Inventory Item ID]]="","",IFERROR([@[Opening Qty]]+[@[Qty In]]-[@[Qty Out]],0))</f>
        <v/>
      </c>
      <c r="V277" s="32">
        <f>IF([@[Inventory Item ID]]="","",IFERROR([@[On Hand Qty]]-[@[Reserved Qty]],0))</f>
        <v/>
      </c>
      <c r="W277" s="47">
        <f>IF([@[Inventory Item ID]]="","",IFERROR([@[On Hand Qty]]*[@[Unit Cost]],0))</f>
        <v/>
      </c>
      <c r="X277" s="32">
        <f>IF([@[Inventory Item ID]]="","",IFERROR(IF(AND([@Active]="Yes",[@[Available Qty]]&lt;=[@[Reorder Point]],[@[Target Stock]]-[@[Available Qty]]-[@[Qty on Order]]&gt;0),CEILING([@[Target Stock]]-[@[Available Qty]]-[@[Qty on Order]],[@[Order Pack Qty]]),0),0))</f>
        <v/>
      </c>
      <c r="Y277" s="47">
        <f>IF([@[Inventory Item ID]]="","",IFERROR([@[Suggested Order Qty]]*[@[Unit Cost]],0))</f>
        <v/>
      </c>
      <c r="Z277" s="15">
        <f>IF([@[Inventory Item ID]]="","",IFERROR(IF([@Active]="No","Inactive",IF([@[On Hand Qty]]&lt;0,"Negative Stock",IF([@[Available Qty]]&lt;=0,"Out of Stock",IF([@[Available Qty]]&lt;=[@[Reorder Point]],"Below Reorder",IF([@[Available Qty]]&lt;=[@[Reorder Point]]*(1+'Settings'!$B$5),"Reorder Soon","OK"))))),"Check Inputs"))</f>
        <v/>
      </c>
      <c r="AA277" s="32">
        <f>IF([@[Inventory Item ID]]="","",IFERROR(IF(OR([@[On Hand Qty]]&lt;=0,[@[Oldest DOT Week Start]]=""),"",DATEDIF([@[Oldest DOT Week Start]],'Settings'!$B$3,"m")),""))</f>
        <v/>
      </c>
      <c r="AB277" s="15">
        <f>IF([@[Inventory Item ID]]="","",IF([@Active]="No","Inactive",IF([@[On Hand Qty]]&lt;=0,"No Stock",IF([@[Oldest DOT Week Start]]="","Missing DOT Date",IF([@[Age Months]]&gt;='Settings'!$B$6,"Age Review","Current")))))</f>
        <v/>
      </c>
      <c r="AC27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8">
      <c r="A278" s="28" t="n"/>
      <c r="B278" s="28" t="n"/>
      <c r="C278" s="28" t="n"/>
      <c r="D278" s="28" t="n"/>
      <c r="E278" s="28" t="n"/>
      <c r="F278" s="28" t="n"/>
      <c r="G278" s="28" t="n"/>
      <c r="H278" s="28" t="n"/>
      <c r="I278" s="28" t="n"/>
      <c r="J278" s="28" t="n"/>
      <c r="K278" s="49" t="n"/>
      <c r="L278" s="30" t="n"/>
      <c r="M278" s="30" t="n"/>
      <c r="N278" s="30" t="n"/>
      <c r="O278" s="30" t="n"/>
      <c r="P278" s="30" t="n"/>
      <c r="Q278" s="30" t="n"/>
      <c r="R278" s="50" t="n"/>
      <c r="S278" s="32">
        <f>IF([@[Inventory Item ID]]="","",IFERROR(SUMIFS(tblTransactions[Inventory Effect],tblTransactions[Inventory Item ID],[@[Inventory Item ID]],tblTransactions[Inventory Effect],"&gt;0",tblTransactions[Date],"&gt;"&amp;'Settings'!$B$4,tblTransactions[Date],"&lt;="&amp;'Settings'!$B$3),0))</f>
        <v/>
      </c>
      <c r="T278" s="32">
        <f>IF([@[Inventory Item ID]]="","",IFERROR(-SUMIFS(tblTransactions[Inventory Effect],tblTransactions[Inventory Item ID],[@[Inventory Item ID]],tblTransactions[Inventory Effect],"&lt;0",tblTransactions[Date],"&gt;"&amp;'Settings'!$B$4,tblTransactions[Date],"&lt;="&amp;'Settings'!$B$3),0))</f>
        <v/>
      </c>
      <c r="U278" s="32">
        <f>IF([@[Inventory Item ID]]="","",IFERROR([@[Opening Qty]]+[@[Qty In]]-[@[Qty Out]],0))</f>
        <v/>
      </c>
      <c r="V278" s="32">
        <f>IF([@[Inventory Item ID]]="","",IFERROR([@[On Hand Qty]]-[@[Reserved Qty]],0))</f>
        <v/>
      </c>
      <c r="W278" s="47">
        <f>IF([@[Inventory Item ID]]="","",IFERROR([@[On Hand Qty]]*[@[Unit Cost]],0))</f>
        <v/>
      </c>
      <c r="X278" s="32">
        <f>IF([@[Inventory Item ID]]="","",IFERROR(IF(AND([@Active]="Yes",[@[Available Qty]]&lt;=[@[Reorder Point]],[@[Target Stock]]-[@[Available Qty]]-[@[Qty on Order]]&gt;0),CEILING([@[Target Stock]]-[@[Available Qty]]-[@[Qty on Order]],[@[Order Pack Qty]]),0),0))</f>
        <v/>
      </c>
      <c r="Y278" s="47">
        <f>IF([@[Inventory Item ID]]="","",IFERROR([@[Suggested Order Qty]]*[@[Unit Cost]],0))</f>
        <v/>
      </c>
      <c r="Z278" s="15">
        <f>IF([@[Inventory Item ID]]="","",IFERROR(IF([@Active]="No","Inactive",IF([@[On Hand Qty]]&lt;0,"Negative Stock",IF([@[Available Qty]]&lt;=0,"Out of Stock",IF([@[Available Qty]]&lt;=[@[Reorder Point]],"Below Reorder",IF([@[Available Qty]]&lt;=[@[Reorder Point]]*(1+'Settings'!$B$5),"Reorder Soon","OK"))))),"Check Inputs"))</f>
        <v/>
      </c>
      <c r="AA278" s="32">
        <f>IF([@[Inventory Item ID]]="","",IFERROR(IF(OR([@[On Hand Qty]]&lt;=0,[@[Oldest DOT Week Start]]=""),"",DATEDIF([@[Oldest DOT Week Start]],'Settings'!$B$3,"m")),""))</f>
        <v/>
      </c>
      <c r="AB278" s="15">
        <f>IF([@[Inventory Item ID]]="","",IF([@Active]="No","Inactive",IF([@[On Hand Qty]]&lt;=0,"No Stock",IF([@[Oldest DOT Week Start]]="","Missing DOT Date",IF([@[Age Months]]&gt;='Settings'!$B$6,"Age Review","Current")))))</f>
        <v/>
      </c>
      <c r="AC27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79">
      <c r="A279" s="28" t="n"/>
      <c r="B279" s="28" t="n"/>
      <c r="C279" s="28" t="n"/>
      <c r="D279" s="28" t="n"/>
      <c r="E279" s="28" t="n"/>
      <c r="F279" s="28" t="n"/>
      <c r="G279" s="28" t="n"/>
      <c r="H279" s="28" t="n"/>
      <c r="I279" s="28" t="n"/>
      <c r="J279" s="28" t="n"/>
      <c r="K279" s="49" t="n"/>
      <c r="L279" s="30" t="n"/>
      <c r="M279" s="30" t="n"/>
      <c r="N279" s="30" t="n"/>
      <c r="O279" s="30" t="n"/>
      <c r="P279" s="30" t="n"/>
      <c r="Q279" s="30" t="n"/>
      <c r="R279" s="50" t="n"/>
      <c r="S279" s="32">
        <f>IF([@[Inventory Item ID]]="","",IFERROR(SUMIFS(tblTransactions[Inventory Effect],tblTransactions[Inventory Item ID],[@[Inventory Item ID]],tblTransactions[Inventory Effect],"&gt;0",tblTransactions[Date],"&gt;"&amp;'Settings'!$B$4,tblTransactions[Date],"&lt;="&amp;'Settings'!$B$3),0))</f>
        <v/>
      </c>
      <c r="T279" s="32">
        <f>IF([@[Inventory Item ID]]="","",IFERROR(-SUMIFS(tblTransactions[Inventory Effect],tblTransactions[Inventory Item ID],[@[Inventory Item ID]],tblTransactions[Inventory Effect],"&lt;0",tblTransactions[Date],"&gt;"&amp;'Settings'!$B$4,tblTransactions[Date],"&lt;="&amp;'Settings'!$B$3),0))</f>
        <v/>
      </c>
      <c r="U279" s="32">
        <f>IF([@[Inventory Item ID]]="","",IFERROR([@[Opening Qty]]+[@[Qty In]]-[@[Qty Out]],0))</f>
        <v/>
      </c>
      <c r="V279" s="32">
        <f>IF([@[Inventory Item ID]]="","",IFERROR([@[On Hand Qty]]-[@[Reserved Qty]],0))</f>
        <v/>
      </c>
      <c r="W279" s="47">
        <f>IF([@[Inventory Item ID]]="","",IFERROR([@[On Hand Qty]]*[@[Unit Cost]],0))</f>
        <v/>
      </c>
      <c r="X279" s="32">
        <f>IF([@[Inventory Item ID]]="","",IFERROR(IF(AND([@Active]="Yes",[@[Available Qty]]&lt;=[@[Reorder Point]],[@[Target Stock]]-[@[Available Qty]]-[@[Qty on Order]]&gt;0),CEILING([@[Target Stock]]-[@[Available Qty]]-[@[Qty on Order]],[@[Order Pack Qty]]),0),0))</f>
        <v/>
      </c>
      <c r="Y279" s="47">
        <f>IF([@[Inventory Item ID]]="","",IFERROR([@[Suggested Order Qty]]*[@[Unit Cost]],0))</f>
        <v/>
      </c>
      <c r="Z279" s="15">
        <f>IF([@[Inventory Item ID]]="","",IFERROR(IF([@Active]="No","Inactive",IF([@[On Hand Qty]]&lt;0,"Negative Stock",IF([@[Available Qty]]&lt;=0,"Out of Stock",IF([@[Available Qty]]&lt;=[@[Reorder Point]],"Below Reorder",IF([@[Available Qty]]&lt;=[@[Reorder Point]]*(1+'Settings'!$B$5),"Reorder Soon","OK"))))),"Check Inputs"))</f>
        <v/>
      </c>
      <c r="AA279" s="32">
        <f>IF([@[Inventory Item ID]]="","",IFERROR(IF(OR([@[On Hand Qty]]&lt;=0,[@[Oldest DOT Week Start]]=""),"",DATEDIF([@[Oldest DOT Week Start]],'Settings'!$B$3,"m")),""))</f>
        <v/>
      </c>
      <c r="AB279" s="15">
        <f>IF([@[Inventory Item ID]]="","",IF([@Active]="No","Inactive",IF([@[On Hand Qty]]&lt;=0,"No Stock",IF([@[Oldest DOT Week Start]]="","Missing DOT Date",IF([@[Age Months]]&gt;='Settings'!$B$6,"Age Review","Current")))))</f>
        <v/>
      </c>
      <c r="AC27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0">
      <c r="A280" s="28" t="n"/>
      <c r="B280" s="28" t="n"/>
      <c r="C280" s="28" t="n"/>
      <c r="D280" s="28" t="n"/>
      <c r="E280" s="28" t="n"/>
      <c r="F280" s="28" t="n"/>
      <c r="G280" s="28" t="n"/>
      <c r="H280" s="28" t="n"/>
      <c r="I280" s="28" t="n"/>
      <c r="J280" s="28" t="n"/>
      <c r="K280" s="49" t="n"/>
      <c r="L280" s="30" t="n"/>
      <c r="M280" s="30" t="n"/>
      <c r="N280" s="30" t="n"/>
      <c r="O280" s="30" t="n"/>
      <c r="P280" s="30" t="n"/>
      <c r="Q280" s="30" t="n"/>
      <c r="R280" s="50" t="n"/>
      <c r="S280" s="32">
        <f>IF([@[Inventory Item ID]]="","",IFERROR(SUMIFS(tblTransactions[Inventory Effect],tblTransactions[Inventory Item ID],[@[Inventory Item ID]],tblTransactions[Inventory Effect],"&gt;0",tblTransactions[Date],"&gt;"&amp;'Settings'!$B$4,tblTransactions[Date],"&lt;="&amp;'Settings'!$B$3),0))</f>
        <v/>
      </c>
      <c r="T280" s="32">
        <f>IF([@[Inventory Item ID]]="","",IFERROR(-SUMIFS(tblTransactions[Inventory Effect],tblTransactions[Inventory Item ID],[@[Inventory Item ID]],tblTransactions[Inventory Effect],"&lt;0",tblTransactions[Date],"&gt;"&amp;'Settings'!$B$4,tblTransactions[Date],"&lt;="&amp;'Settings'!$B$3),0))</f>
        <v/>
      </c>
      <c r="U280" s="32">
        <f>IF([@[Inventory Item ID]]="","",IFERROR([@[Opening Qty]]+[@[Qty In]]-[@[Qty Out]],0))</f>
        <v/>
      </c>
      <c r="V280" s="32">
        <f>IF([@[Inventory Item ID]]="","",IFERROR([@[On Hand Qty]]-[@[Reserved Qty]],0))</f>
        <v/>
      </c>
      <c r="W280" s="47">
        <f>IF([@[Inventory Item ID]]="","",IFERROR([@[On Hand Qty]]*[@[Unit Cost]],0))</f>
        <v/>
      </c>
      <c r="X280" s="32">
        <f>IF([@[Inventory Item ID]]="","",IFERROR(IF(AND([@Active]="Yes",[@[Available Qty]]&lt;=[@[Reorder Point]],[@[Target Stock]]-[@[Available Qty]]-[@[Qty on Order]]&gt;0),CEILING([@[Target Stock]]-[@[Available Qty]]-[@[Qty on Order]],[@[Order Pack Qty]]),0),0))</f>
        <v/>
      </c>
      <c r="Y280" s="47">
        <f>IF([@[Inventory Item ID]]="","",IFERROR([@[Suggested Order Qty]]*[@[Unit Cost]],0))</f>
        <v/>
      </c>
      <c r="Z280" s="15">
        <f>IF([@[Inventory Item ID]]="","",IFERROR(IF([@Active]="No","Inactive",IF([@[On Hand Qty]]&lt;0,"Negative Stock",IF([@[Available Qty]]&lt;=0,"Out of Stock",IF([@[Available Qty]]&lt;=[@[Reorder Point]],"Below Reorder",IF([@[Available Qty]]&lt;=[@[Reorder Point]]*(1+'Settings'!$B$5),"Reorder Soon","OK"))))),"Check Inputs"))</f>
        <v/>
      </c>
      <c r="AA280" s="32">
        <f>IF([@[Inventory Item ID]]="","",IFERROR(IF(OR([@[On Hand Qty]]&lt;=0,[@[Oldest DOT Week Start]]=""),"",DATEDIF([@[Oldest DOT Week Start]],'Settings'!$B$3,"m")),""))</f>
        <v/>
      </c>
      <c r="AB280" s="15">
        <f>IF([@[Inventory Item ID]]="","",IF([@Active]="No","Inactive",IF([@[On Hand Qty]]&lt;=0,"No Stock",IF([@[Oldest DOT Week Start]]="","Missing DOT Date",IF([@[Age Months]]&gt;='Settings'!$B$6,"Age Review","Current")))))</f>
        <v/>
      </c>
      <c r="AC28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1">
      <c r="A281" s="28" t="n"/>
      <c r="B281" s="28" t="n"/>
      <c r="C281" s="28" t="n"/>
      <c r="D281" s="28" t="n"/>
      <c r="E281" s="28" t="n"/>
      <c r="F281" s="28" t="n"/>
      <c r="G281" s="28" t="n"/>
      <c r="H281" s="28" t="n"/>
      <c r="I281" s="28" t="n"/>
      <c r="J281" s="28" t="n"/>
      <c r="K281" s="49" t="n"/>
      <c r="L281" s="30" t="n"/>
      <c r="M281" s="30" t="n"/>
      <c r="N281" s="30" t="n"/>
      <c r="O281" s="30" t="n"/>
      <c r="P281" s="30" t="n"/>
      <c r="Q281" s="30" t="n"/>
      <c r="R281" s="50" t="n"/>
      <c r="S281" s="32">
        <f>IF([@[Inventory Item ID]]="","",IFERROR(SUMIFS(tblTransactions[Inventory Effect],tblTransactions[Inventory Item ID],[@[Inventory Item ID]],tblTransactions[Inventory Effect],"&gt;0",tblTransactions[Date],"&gt;"&amp;'Settings'!$B$4,tblTransactions[Date],"&lt;="&amp;'Settings'!$B$3),0))</f>
        <v/>
      </c>
      <c r="T281" s="32">
        <f>IF([@[Inventory Item ID]]="","",IFERROR(-SUMIFS(tblTransactions[Inventory Effect],tblTransactions[Inventory Item ID],[@[Inventory Item ID]],tblTransactions[Inventory Effect],"&lt;0",tblTransactions[Date],"&gt;"&amp;'Settings'!$B$4,tblTransactions[Date],"&lt;="&amp;'Settings'!$B$3),0))</f>
        <v/>
      </c>
      <c r="U281" s="32">
        <f>IF([@[Inventory Item ID]]="","",IFERROR([@[Opening Qty]]+[@[Qty In]]-[@[Qty Out]],0))</f>
        <v/>
      </c>
      <c r="V281" s="32">
        <f>IF([@[Inventory Item ID]]="","",IFERROR([@[On Hand Qty]]-[@[Reserved Qty]],0))</f>
        <v/>
      </c>
      <c r="W281" s="47">
        <f>IF([@[Inventory Item ID]]="","",IFERROR([@[On Hand Qty]]*[@[Unit Cost]],0))</f>
        <v/>
      </c>
      <c r="X281" s="32">
        <f>IF([@[Inventory Item ID]]="","",IFERROR(IF(AND([@Active]="Yes",[@[Available Qty]]&lt;=[@[Reorder Point]],[@[Target Stock]]-[@[Available Qty]]-[@[Qty on Order]]&gt;0),CEILING([@[Target Stock]]-[@[Available Qty]]-[@[Qty on Order]],[@[Order Pack Qty]]),0),0))</f>
        <v/>
      </c>
      <c r="Y281" s="47">
        <f>IF([@[Inventory Item ID]]="","",IFERROR([@[Suggested Order Qty]]*[@[Unit Cost]],0))</f>
        <v/>
      </c>
      <c r="Z281" s="15">
        <f>IF([@[Inventory Item ID]]="","",IFERROR(IF([@Active]="No","Inactive",IF([@[On Hand Qty]]&lt;0,"Negative Stock",IF([@[Available Qty]]&lt;=0,"Out of Stock",IF([@[Available Qty]]&lt;=[@[Reorder Point]],"Below Reorder",IF([@[Available Qty]]&lt;=[@[Reorder Point]]*(1+'Settings'!$B$5),"Reorder Soon","OK"))))),"Check Inputs"))</f>
        <v/>
      </c>
      <c r="AA281" s="32">
        <f>IF([@[Inventory Item ID]]="","",IFERROR(IF(OR([@[On Hand Qty]]&lt;=0,[@[Oldest DOT Week Start]]=""),"",DATEDIF([@[Oldest DOT Week Start]],'Settings'!$B$3,"m")),""))</f>
        <v/>
      </c>
      <c r="AB281" s="15">
        <f>IF([@[Inventory Item ID]]="","",IF([@Active]="No","Inactive",IF([@[On Hand Qty]]&lt;=0,"No Stock",IF([@[Oldest DOT Week Start]]="","Missing DOT Date",IF([@[Age Months]]&gt;='Settings'!$B$6,"Age Review","Current")))))</f>
        <v/>
      </c>
      <c r="AC28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2">
      <c r="A282" s="28" t="n"/>
      <c r="B282" s="28" t="n"/>
      <c r="C282" s="28" t="n"/>
      <c r="D282" s="28" t="n"/>
      <c r="E282" s="28" t="n"/>
      <c r="F282" s="28" t="n"/>
      <c r="G282" s="28" t="n"/>
      <c r="H282" s="28" t="n"/>
      <c r="I282" s="28" t="n"/>
      <c r="J282" s="28" t="n"/>
      <c r="K282" s="49" t="n"/>
      <c r="L282" s="30" t="n"/>
      <c r="M282" s="30" t="n"/>
      <c r="N282" s="30" t="n"/>
      <c r="O282" s="30" t="n"/>
      <c r="P282" s="30" t="n"/>
      <c r="Q282" s="30" t="n"/>
      <c r="R282" s="50" t="n"/>
      <c r="S282" s="32">
        <f>IF([@[Inventory Item ID]]="","",IFERROR(SUMIFS(tblTransactions[Inventory Effect],tblTransactions[Inventory Item ID],[@[Inventory Item ID]],tblTransactions[Inventory Effect],"&gt;0",tblTransactions[Date],"&gt;"&amp;'Settings'!$B$4,tblTransactions[Date],"&lt;="&amp;'Settings'!$B$3),0))</f>
        <v/>
      </c>
      <c r="T282" s="32">
        <f>IF([@[Inventory Item ID]]="","",IFERROR(-SUMIFS(tblTransactions[Inventory Effect],tblTransactions[Inventory Item ID],[@[Inventory Item ID]],tblTransactions[Inventory Effect],"&lt;0",tblTransactions[Date],"&gt;"&amp;'Settings'!$B$4,tblTransactions[Date],"&lt;="&amp;'Settings'!$B$3),0))</f>
        <v/>
      </c>
      <c r="U282" s="32">
        <f>IF([@[Inventory Item ID]]="","",IFERROR([@[Opening Qty]]+[@[Qty In]]-[@[Qty Out]],0))</f>
        <v/>
      </c>
      <c r="V282" s="32">
        <f>IF([@[Inventory Item ID]]="","",IFERROR([@[On Hand Qty]]-[@[Reserved Qty]],0))</f>
        <v/>
      </c>
      <c r="W282" s="47">
        <f>IF([@[Inventory Item ID]]="","",IFERROR([@[On Hand Qty]]*[@[Unit Cost]],0))</f>
        <v/>
      </c>
      <c r="X282" s="32">
        <f>IF([@[Inventory Item ID]]="","",IFERROR(IF(AND([@Active]="Yes",[@[Available Qty]]&lt;=[@[Reorder Point]],[@[Target Stock]]-[@[Available Qty]]-[@[Qty on Order]]&gt;0),CEILING([@[Target Stock]]-[@[Available Qty]]-[@[Qty on Order]],[@[Order Pack Qty]]),0),0))</f>
        <v/>
      </c>
      <c r="Y282" s="47">
        <f>IF([@[Inventory Item ID]]="","",IFERROR([@[Suggested Order Qty]]*[@[Unit Cost]],0))</f>
        <v/>
      </c>
      <c r="Z282" s="15">
        <f>IF([@[Inventory Item ID]]="","",IFERROR(IF([@Active]="No","Inactive",IF([@[On Hand Qty]]&lt;0,"Negative Stock",IF([@[Available Qty]]&lt;=0,"Out of Stock",IF([@[Available Qty]]&lt;=[@[Reorder Point]],"Below Reorder",IF([@[Available Qty]]&lt;=[@[Reorder Point]]*(1+'Settings'!$B$5),"Reorder Soon","OK"))))),"Check Inputs"))</f>
        <v/>
      </c>
      <c r="AA282" s="32">
        <f>IF([@[Inventory Item ID]]="","",IFERROR(IF(OR([@[On Hand Qty]]&lt;=0,[@[Oldest DOT Week Start]]=""),"",DATEDIF([@[Oldest DOT Week Start]],'Settings'!$B$3,"m")),""))</f>
        <v/>
      </c>
      <c r="AB282" s="15">
        <f>IF([@[Inventory Item ID]]="","",IF([@Active]="No","Inactive",IF([@[On Hand Qty]]&lt;=0,"No Stock",IF([@[Oldest DOT Week Start]]="","Missing DOT Date",IF([@[Age Months]]&gt;='Settings'!$B$6,"Age Review","Current")))))</f>
        <v/>
      </c>
      <c r="AC28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3">
      <c r="A283" s="28" t="n"/>
      <c r="B283" s="28" t="n"/>
      <c r="C283" s="28" t="n"/>
      <c r="D283" s="28" t="n"/>
      <c r="E283" s="28" t="n"/>
      <c r="F283" s="28" t="n"/>
      <c r="G283" s="28" t="n"/>
      <c r="H283" s="28" t="n"/>
      <c r="I283" s="28" t="n"/>
      <c r="J283" s="28" t="n"/>
      <c r="K283" s="49" t="n"/>
      <c r="L283" s="30" t="n"/>
      <c r="M283" s="30" t="n"/>
      <c r="N283" s="30" t="n"/>
      <c r="O283" s="30" t="n"/>
      <c r="P283" s="30" t="n"/>
      <c r="Q283" s="30" t="n"/>
      <c r="R283" s="50" t="n"/>
      <c r="S283" s="32">
        <f>IF([@[Inventory Item ID]]="","",IFERROR(SUMIFS(tblTransactions[Inventory Effect],tblTransactions[Inventory Item ID],[@[Inventory Item ID]],tblTransactions[Inventory Effect],"&gt;0",tblTransactions[Date],"&gt;"&amp;'Settings'!$B$4,tblTransactions[Date],"&lt;="&amp;'Settings'!$B$3),0))</f>
        <v/>
      </c>
      <c r="T283" s="32">
        <f>IF([@[Inventory Item ID]]="","",IFERROR(-SUMIFS(tblTransactions[Inventory Effect],tblTransactions[Inventory Item ID],[@[Inventory Item ID]],tblTransactions[Inventory Effect],"&lt;0",tblTransactions[Date],"&gt;"&amp;'Settings'!$B$4,tblTransactions[Date],"&lt;="&amp;'Settings'!$B$3),0))</f>
        <v/>
      </c>
      <c r="U283" s="32">
        <f>IF([@[Inventory Item ID]]="","",IFERROR([@[Opening Qty]]+[@[Qty In]]-[@[Qty Out]],0))</f>
        <v/>
      </c>
      <c r="V283" s="32">
        <f>IF([@[Inventory Item ID]]="","",IFERROR([@[On Hand Qty]]-[@[Reserved Qty]],0))</f>
        <v/>
      </c>
      <c r="W283" s="47">
        <f>IF([@[Inventory Item ID]]="","",IFERROR([@[On Hand Qty]]*[@[Unit Cost]],0))</f>
        <v/>
      </c>
      <c r="X283" s="32">
        <f>IF([@[Inventory Item ID]]="","",IFERROR(IF(AND([@Active]="Yes",[@[Available Qty]]&lt;=[@[Reorder Point]],[@[Target Stock]]-[@[Available Qty]]-[@[Qty on Order]]&gt;0),CEILING([@[Target Stock]]-[@[Available Qty]]-[@[Qty on Order]],[@[Order Pack Qty]]),0),0))</f>
        <v/>
      </c>
      <c r="Y283" s="47">
        <f>IF([@[Inventory Item ID]]="","",IFERROR([@[Suggested Order Qty]]*[@[Unit Cost]],0))</f>
        <v/>
      </c>
      <c r="Z283" s="15">
        <f>IF([@[Inventory Item ID]]="","",IFERROR(IF([@Active]="No","Inactive",IF([@[On Hand Qty]]&lt;0,"Negative Stock",IF([@[Available Qty]]&lt;=0,"Out of Stock",IF([@[Available Qty]]&lt;=[@[Reorder Point]],"Below Reorder",IF([@[Available Qty]]&lt;=[@[Reorder Point]]*(1+'Settings'!$B$5),"Reorder Soon","OK"))))),"Check Inputs"))</f>
        <v/>
      </c>
      <c r="AA283" s="32">
        <f>IF([@[Inventory Item ID]]="","",IFERROR(IF(OR([@[On Hand Qty]]&lt;=0,[@[Oldest DOT Week Start]]=""),"",DATEDIF([@[Oldest DOT Week Start]],'Settings'!$B$3,"m")),""))</f>
        <v/>
      </c>
      <c r="AB283" s="15">
        <f>IF([@[Inventory Item ID]]="","",IF([@Active]="No","Inactive",IF([@[On Hand Qty]]&lt;=0,"No Stock",IF([@[Oldest DOT Week Start]]="","Missing DOT Date",IF([@[Age Months]]&gt;='Settings'!$B$6,"Age Review","Current")))))</f>
        <v/>
      </c>
      <c r="AC28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4">
      <c r="A284" s="28" t="n"/>
      <c r="B284" s="28" t="n"/>
      <c r="C284" s="28" t="n"/>
      <c r="D284" s="28" t="n"/>
      <c r="E284" s="28" t="n"/>
      <c r="F284" s="28" t="n"/>
      <c r="G284" s="28" t="n"/>
      <c r="H284" s="28" t="n"/>
      <c r="I284" s="28" t="n"/>
      <c r="J284" s="28" t="n"/>
      <c r="K284" s="49" t="n"/>
      <c r="L284" s="30" t="n"/>
      <c r="M284" s="30" t="n"/>
      <c r="N284" s="30" t="n"/>
      <c r="O284" s="30" t="n"/>
      <c r="P284" s="30" t="n"/>
      <c r="Q284" s="30" t="n"/>
      <c r="R284" s="50" t="n"/>
      <c r="S284" s="32">
        <f>IF([@[Inventory Item ID]]="","",IFERROR(SUMIFS(tblTransactions[Inventory Effect],tblTransactions[Inventory Item ID],[@[Inventory Item ID]],tblTransactions[Inventory Effect],"&gt;0",tblTransactions[Date],"&gt;"&amp;'Settings'!$B$4,tblTransactions[Date],"&lt;="&amp;'Settings'!$B$3),0))</f>
        <v/>
      </c>
      <c r="T284" s="32">
        <f>IF([@[Inventory Item ID]]="","",IFERROR(-SUMIFS(tblTransactions[Inventory Effect],tblTransactions[Inventory Item ID],[@[Inventory Item ID]],tblTransactions[Inventory Effect],"&lt;0",tblTransactions[Date],"&gt;"&amp;'Settings'!$B$4,tblTransactions[Date],"&lt;="&amp;'Settings'!$B$3),0))</f>
        <v/>
      </c>
      <c r="U284" s="32">
        <f>IF([@[Inventory Item ID]]="","",IFERROR([@[Opening Qty]]+[@[Qty In]]-[@[Qty Out]],0))</f>
        <v/>
      </c>
      <c r="V284" s="32">
        <f>IF([@[Inventory Item ID]]="","",IFERROR([@[On Hand Qty]]-[@[Reserved Qty]],0))</f>
        <v/>
      </c>
      <c r="W284" s="47">
        <f>IF([@[Inventory Item ID]]="","",IFERROR([@[On Hand Qty]]*[@[Unit Cost]],0))</f>
        <v/>
      </c>
      <c r="X284" s="32">
        <f>IF([@[Inventory Item ID]]="","",IFERROR(IF(AND([@Active]="Yes",[@[Available Qty]]&lt;=[@[Reorder Point]],[@[Target Stock]]-[@[Available Qty]]-[@[Qty on Order]]&gt;0),CEILING([@[Target Stock]]-[@[Available Qty]]-[@[Qty on Order]],[@[Order Pack Qty]]),0),0))</f>
        <v/>
      </c>
      <c r="Y284" s="47">
        <f>IF([@[Inventory Item ID]]="","",IFERROR([@[Suggested Order Qty]]*[@[Unit Cost]],0))</f>
        <v/>
      </c>
      <c r="Z284" s="15">
        <f>IF([@[Inventory Item ID]]="","",IFERROR(IF([@Active]="No","Inactive",IF([@[On Hand Qty]]&lt;0,"Negative Stock",IF([@[Available Qty]]&lt;=0,"Out of Stock",IF([@[Available Qty]]&lt;=[@[Reorder Point]],"Below Reorder",IF([@[Available Qty]]&lt;=[@[Reorder Point]]*(1+'Settings'!$B$5),"Reorder Soon","OK"))))),"Check Inputs"))</f>
        <v/>
      </c>
      <c r="AA284" s="32">
        <f>IF([@[Inventory Item ID]]="","",IFERROR(IF(OR([@[On Hand Qty]]&lt;=0,[@[Oldest DOT Week Start]]=""),"",DATEDIF([@[Oldest DOT Week Start]],'Settings'!$B$3,"m")),""))</f>
        <v/>
      </c>
      <c r="AB284" s="15">
        <f>IF([@[Inventory Item ID]]="","",IF([@Active]="No","Inactive",IF([@[On Hand Qty]]&lt;=0,"No Stock",IF([@[Oldest DOT Week Start]]="","Missing DOT Date",IF([@[Age Months]]&gt;='Settings'!$B$6,"Age Review","Current")))))</f>
        <v/>
      </c>
      <c r="AC28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5">
      <c r="A285" s="28" t="n"/>
      <c r="B285" s="28" t="n"/>
      <c r="C285" s="28" t="n"/>
      <c r="D285" s="28" t="n"/>
      <c r="E285" s="28" t="n"/>
      <c r="F285" s="28" t="n"/>
      <c r="G285" s="28" t="n"/>
      <c r="H285" s="28" t="n"/>
      <c r="I285" s="28" t="n"/>
      <c r="J285" s="28" t="n"/>
      <c r="K285" s="49" t="n"/>
      <c r="L285" s="30" t="n"/>
      <c r="M285" s="30" t="n"/>
      <c r="N285" s="30" t="n"/>
      <c r="O285" s="30" t="n"/>
      <c r="P285" s="30" t="n"/>
      <c r="Q285" s="30" t="n"/>
      <c r="R285" s="50" t="n"/>
      <c r="S285" s="32">
        <f>IF([@[Inventory Item ID]]="","",IFERROR(SUMIFS(tblTransactions[Inventory Effect],tblTransactions[Inventory Item ID],[@[Inventory Item ID]],tblTransactions[Inventory Effect],"&gt;0",tblTransactions[Date],"&gt;"&amp;'Settings'!$B$4,tblTransactions[Date],"&lt;="&amp;'Settings'!$B$3),0))</f>
        <v/>
      </c>
      <c r="T285" s="32">
        <f>IF([@[Inventory Item ID]]="","",IFERROR(-SUMIFS(tblTransactions[Inventory Effect],tblTransactions[Inventory Item ID],[@[Inventory Item ID]],tblTransactions[Inventory Effect],"&lt;0",tblTransactions[Date],"&gt;"&amp;'Settings'!$B$4,tblTransactions[Date],"&lt;="&amp;'Settings'!$B$3),0))</f>
        <v/>
      </c>
      <c r="U285" s="32">
        <f>IF([@[Inventory Item ID]]="","",IFERROR([@[Opening Qty]]+[@[Qty In]]-[@[Qty Out]],0))</f>
        <v/>
      </c>
      <c r="V285" s="32">
        <f>IF([@[Inventory Item ID]]="","",IFERROR([@[On Hand Qty]]-[@[Reserved Qty]],0))</f>
        <v/>
      </c>
      <c r="W285" s="47">
        <f>IF([@[Inventory Item ID]]="","",IFERROR([@[On Hand Qty]]*[@[Unit Cost]],0))</f>
        <v/>
      </c>
      <c r="X285" s="32">
        <f>IF([@[Inventory Item ID]]="","",IFERROR(IF(AND([@Active]="Yes",[@[Available Qty]]&lt;=[@[Reorder Point]],[@[Target Stock]]-[@[Available Qty]]-[@[Qty on Order]]&gt;0),CEILING([@[Target Stock]]-[@[Available Qty]]-[@[Qty on Order]],[@[Order Pack Qty]]),0),0))</f>
        <v/>
      </c>
      <c r="Y285" s="47">
        <f>IF([@[Inventory Item ID]]="","",IFERROR([@[Suggested Order Qty]]*[@[Unit Cost]],0))</f>
        <v/>
      </c>
      <c r="Z285" s="15">
        <f>IF([@[Inventory Item ID]]="","",IFERROR(IF([@Active]="No","Inactive",IF([@[On Hand Qty]]&lt;0,"Negative Stock",IF([@[Available Qty]]&lt;=0,"Out of Stock",IF([@[Available Qty]]&lt;=[@[Reorder Point]],"Below Reorder",IF([@[Available Qty]]&lt;=[@[Reorder Point]]*(1+'Settings'!$B$5),"Reorder Soon","OK"))))),"Check Inputs"))</f>
        <v/>
      </c>
      <c r="AA285" s="32">
        <f>IF([@[Inventory Item ID]]="","",IFERROR(IF(OR([@[On Hand Qty]]&lt;=0,[@[Oldest DOT Week Start]]=""),"",DATEDIF([@[Oldest DOT Week Start]],'Settings'!$B$3,"m")),""))</f>
        <v/>
      </c>
      <c r="AB285" s="15">
        <f>IF([@[Inventory Item ID]]="","",IF([@Active]="No","Inactive",IF([@[On Hand Qty]]&lt;=0,"No Stock",IF([@[Oldest DOT Week Start]]="","Missing DOT Date",IF([@[Age Months]]&gt;='Settings'!$B$6,"Age Review","Current")))))</f>
        <v/>
      </c>
      <c r="AC28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6">
      <c r="A286" s="28" t="n"/>
      <c r="B286" s="28" t="n"/>
      <c r="C286" s="28" t="n"/>
      <c r="D286" s="28" t="n"/>
      <c r="E286" s="28" t="n"/>
      <c r="F286" s="28" t="n"/>
      <c r="G286" s="28" t="n"/>
      <c r="H286" s="28" t="n"/>
      <c r="I286" s="28" t="n"/>
      <c r="J286" s="28" t="n"/>
      <c r="K286" s="49" t="n"/>
      <c r="L286" s="30" t="n"/>
      <c r="M286" s="30" t="n"/>
      <c r="N286" s="30" t="n"/>
      <c r="O286" s="30" t="n"/>
      <c r="P286" s="30" t="n"/>
      <c r="Q286" s="30" t="n"/>
      <c r="R286" s="50" t="n"/>
      <c r="S286" s="32">
        <f>IF([@[Inventory Item ID]]="","",IFERROR(SUMIFS(tblTransactions[Inventory Effect],tblTransactions[Inventory Item ID],[@[Inventory Item ID]],tblTransactions[Inventory Effect],"&gt;0",tblTransactions[Date],"&gt;"&amp;'Settings'!$B$4,tblTransactions[Date],"&lt;="&amp;'Settings'!$B$3),0))</f>
        <v/>
      </c>
      <c r="T286" s="32">
        <f>IF([@[Inventory Item ID]]="","",IFERROR(-SUMIFS(tblTransactions[Inventory Effect],tblTransactions[Inventory Item ID],[@[Inventory Item ID]],tblTransactions[Inventory Effect],"&lt;0",tblTransactions[Date],"&gt;"&amp;'Settings'!$B$4,tblTransactions[Date],"&lt;="&amp;'Settings'!$B$3),0))</f>
        <v/>
      </c>
      <c r="U286" s="32">
        <f>IF([@[Inventory Item ID]]="","",IFERROR([@[Opening Qty]]+[@[Qty In]]-[@[Qty Out]],0))</f>
        <v/>
      </c>
      <c r="V286" s="32">
        <f>IF([@[Inventory Item ID]]="","",IFERROR([@[On Hand Qty]]-[@[Reserved Qty]],0))</f>
        <v/>
      </c>
      <c r="W286" s="47">
        <f>IF([@[Inventory Item ID]]="","",IFERROR([@[On Hand Qty]]*[@[Unit Cost]],0))</f>
        <v/>
      </c>
      <c r="X286" s="32">
        <f>IF([@[Inventory Item ID]]="","",IFERROR(IF(AND([@Active]="Yes",[@[Available Qty]]&lt;=[@[Reorder Point]],[@[Target Stock]]-[@[Available Qty]]-[@[Qty on Order]]&gt;0),CEILING([@[Target Stock]]-[@[Available Qty]]-[@[Qty on Order]],[@[Order Pack Qty]]),0),0))</f>
        <v/>
      </c>
      <c r="Y286" s="47">
        <f>IF([@[Inventory Item ID]]="","",IFERROR([@[Suggested Order Qty]]*[@[Unit Cost]],0))</f>
        <v/>
      </c>
      <c r="Z286" s="15">
        <f>IF([@[Inventory Item ID]]="","",IFERROR(IF([@Active]="No","Inactive",IF([@[On Hand Qty]]&lt;0,"Negative Stock",IF([@[Available Qty]]&lt;=0,"Out of Stock",IF([@[Available Qty]]&lt;=[@[Reorder Point]],"Below Reorder",IF([@[Available Qty]]&lt;=[@[Reorder Point]]*(1+'Settings'!$B$5),"Reorder Soon","OK"))))),"Check Inputs"))</f>
        <v/>
      </c>
      <c r="AA286" s="32">
        <f>IF([@[Inventory Item ID]]="","",IFERROR(IF(OR([@[On Hand Qty]]&lt;=0,[@[Oldest DOT Week Start]]=""),"",DATEDIF([@[Oldest DOT Week Start]],'Settings'!$B$3,"m")),""))</f>
        <v/>
      </c>
      <c r="AB286" s="15">
        <f>IF([@[Inventory Item ID]]="","",IF([@Active]="No","Inactive",IF([@[On Hand Qty]]&lt;=0,"No Stock",IF([@[Oldest DOT Week Start]]="","Missing DOT Date",IF([@[Age Months]]&gt;='Settings'!$B$6,"Age Review","Current")))))</f>
        <v/>
      </c>
      <c r="AC28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7">
      <c r="A287" s="28" t="n"/>
      <c r="B287" s="28" t="n"/>
      <c r="C287" s="28" t="n"/>
      <c r="D287" s="28" t="n"/>
      <c r="E287" s="28" t="n"/>
      <c r="F287" s="28" t="n"/>
      <c r="G287" s="28" t="n"/>
      <c r="H287" s="28" t="n"/>
      <c r="I287" s="28" t="n"/>
      <c r="J287" s="28" t="n"/>
      <c r="K287" s="49" t="n"/>
      <c r="L287" s="30" t="n"/>
      <c r="M287" s="30" t="n"/>
      <c r="N287" s="30" t="n"/>
      <c r="O287" s="30" t="n"/>
      <c r="P287" s="30" t="n"/>
      <c r="Q287" s="30" t="n"/>
      <c r="R287" s="50" t="n"/>
      <c r="S287" s="32">
        <f>IF([@[Inventory Item ID]]="","",IFERROR(SUMIFS(tblTransactions[Inventory Effect],tblTransactions[Inventory Item ID],[@[Inventory Item ID]],tblTransactions[Inventory Effect],"&gt;0",tblTransactions[Date],"&gt;"&amp;'Settings'!$B$4,tblTransactions[Date],"&lt;="&amp;'Settings'!$B$3),0))</f>
        <v/>
      </c>
      <c r="T287" s="32">
        <f>IF([@[Inventory Item ID]]="","",IFERROR(-SUMIFS(tblTransactions[Inventory Effect],tblTransactions[Inventory Item ID],[@[Inventory Item ID]],tblTransactions[Inventory Effect],"&lt;0",tblTransactions[Date],"&gt;"&amp;'Settings'!$B$4,tblTransactions[Date],"&lt;="&amp;'Settings'!$B$3),0))</f>
        <v/>
      </c>
      <c r="U287" s="32">
        <f>IF([@[Inventory Item ID]]="","",IFERROR([@[Opening Qty]]+[@[Qty In]]-[@[Qty Out]],0))</f>
        <v/>
      </c>
      <c r="V287" s="32">
        <f>IF([@[Inventory Item ID]]="","",IFERROR([@[On Hand Qty]]-[@[Reserved Qty]],0))</f>
        <v/>
      </c>
      <c r="W287" s="47">
        <f>IF([@[Inventory Item ID]]="","",IFERROR([@[On Hand Qty]]*[@[Unit Cost]],0))</f>
        <v/>
      </c>
      <c r="X287" s="32">
        <f>IF([@[Inventory Item ID]]="","",IFERROR(IF(AND([@Active]="Yes",[@[Available Qty]]&lt;=[@[Reorder Point]],[@[Target Stock]]-[@[Available Qty]]-[@[Qty on Order]]&gt;0),CEILING([@[Target Stock]]-[@[Available Qty]]-[@[Qty on Order]],[@[Order Pack Qty]]),0),0))</f>
        <v/>
      </c>
      <c r="Y287" s="47">
        <f>IF([@[Inventory Item ID]]="","",IFERROR([@[Suggested Order Qty]]*[@[Unit Cost]],0))</f>
        <v/>
      </c>
      <c r="Z287" s="15">
        <f>IF([@[Inventory Item ID]]="","",IFERROR(IF([@Active]="No","Inactive",IF([@[On Hand Qty]]&lt;0,"Negative Stock",IF([@[Available Qty]]&lt;=0,"Out of Stock",IF([@[Available Qty]]&lt;=[@[Reorder Point]],"Below Reorder",IF([@[Available Qty]]&lt;=[@[Reorder Point]]*(1+'Settings'!$B$5),"Reorder Soon","OK"))))),"Check Inputs"))</f>
        <v/>
      </c>
      <c r="AA287" s="32">
        <f>IF([@[Inventory Item ID]]="","",IFERROR(IF(OR([@[On Hand Qty]]&lt;=0,[@[Oldest DOT Week Start]]=""),"",DATEDIF([@[Oldest DOT Week Start]],'Settings'!$B$3,"m")),""))</f>
        <v/>
      </c>
      <c r="AB287" s="15">
        <f>IF([@[Inventory Item ID]]="","",IF([@Active]="No","Inactive",IF([@[On Hand Qty]]&lt;=0,"No Stock",IF([@[Oldest DOT Week Start]]="","Missing DOT Date",IF([@[Age Months]]&gt;='Settings'!$B$6,"Age Review","Current")))))</f>
        <v/>
      </c>
      <c r="AC28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8">
      <c r="A288" s="28" t="n"/>
      <c r="B288" s="28" t="n"/>
      <c r="C288" s="28" t="n"/>
      <c r="D288" s="28" t="n"/>
      <c r="E288" s="28" t="n"/>
      <c r="F288" s="28" t="n"/>
      <c r="G288" s="28" t="n"/>
      <c r="H288" s="28" t="n"/>
      <c r="I288" s="28" t="n"/>
      <c r="J288" s="28" t="n"/>
      <c r="K288" s="49" t="n"/>
      <c r="L288" s="30" t="n"/>
      <c r="M288" s="30" t="n"/>
      <c r="N288" s="30" t="n"/>
      <c r="O288" s="30" t="n"/>
      <c r="P288" s="30" t="n"/>
      <c r="Q288" s="30" t="n"/>
      <c r="R288" s="50" t="n"/>
      <c r="S288" s="32">
        <f>IF([@[Inventory Item ID]]="","",IFERROR(SUMIFS(tblTransactions[Inventory Effect],tblTransactions[Inventory Item ID],[@[Inventory Item ID]],tblTransactions[Inventory Effect],"&gt;0",tblTransactions[Date],"&gt;"&amp;'Settings'!$B$4,tblTransactions[Date],"&lt;="&amp;'Settings'!$B$3),0))</f>
        <v/>
      </c>
      <c r="T288" s="32">
        <f>IF([@[Inventory Item ID]]="","",IFERROR(-SUMIFS(tblTransactions[Inventory Effect],tblTransactions[Inventory Item ID],[@[Inventory Item ID]],tblTransactions[Inventory Effect],"&lt;0",tblTransactions[Date],"&gt;"&amp;'Settings'!$B$4,tblTransactions[Date],"&lt;="&amp;'Settings'!$B$3),0))</f>
        <v/>
      </c>
      <c r="U288" s="32">
        <f>IF([@[Inventory Item ID]]="","",IFERROR([@[Opening Qty]]+[@[Qty In]]-[@[Qty Out]],0))</f>
        <v/>
      </c>
      <c r="V288" s="32">
        <f>IF([@[Inventory Item ID]]="","",IFERROR([@[On Hand Qty]]-[@[Reserved Qty]],0))</f>
        <v/>
      </c>
      <c r="W288" s="47">
        <f>IF([@[Inventory Item ID]]="","",IFERROR([@[On Hand Qty]]*[@[Unit Cost]],0))</f>
        <v/>
      </c>
      <c r="X288" s="32">
        <f>IF([@[Inventory Item ID]]="","",IFERROR(IF(AND([@Active]="Yes",[@[Available Qty]]&lt;=[@[Reorder Point]],[@[Target Stock]]-[@[Available Qty]]-[@[Qty on Order]]&gt;0),CEILING([@[Target Stock]]-[@[Available Qty]]-[@[Qty on Order]],[@[Order Pack Qty]]),0),0))</f>
        <v/>
      </c>
      <c r="Y288" s="47">
        <f>IF([@[Inventory Item ID]]="","",IFERROR([@[Suggested Order Qty]]*[@[Unit Cost]],0))</f>
        <v/>
      </c>
      <c r="Z288" s="15">
        <f>IF([@[Inventory Item ID]]="","",IFERROR(IF([@Active]="No","Inactive",IF([@[On Hand Qty]]&lt;0,"Negative Stock",IF([@[Available Qty]]&lt;=0,"Out of Stock",IF([@[Available Qty]]&lt;=[@[Reorder Point]],"Below Reorder",IF([@[Available Qty]]&lt;=[@[Reorder Point]]*(1+'Settings'!$B$5),"Reorder Soon","OK"))))),"Check Inputs"))</f>
        <v/>
      </c>
      <c r="AA288" s="32">
        <f>IF([@[Inventory Item ID]]="","",IFERROR(IF(OR([@[On Hand Qty]]&lt;=0,[@[Oldest DOT Week Start]]=""),"",DATEDIF([@[Oldest DOT Week Start]],'Settings'!$B$3,"m")),""))</f>
        <v/>
      </c>
      <c r="AB288" s="15">
        <f>IF([@[Inventory Item ID]]="","",IF([@Active]="No","Inactive",IF([@[On Hand Qty]]&lt;=0,"No Stock",IF([@[Oldest DOT Week Start]]="","Missing DOT Date",IF([@[Age Months]]&gt;='Settings'!$B$6,"Age Review","Current")))))</f>
        <v/>
      </c>
      <c r="AC28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89">
      <c r="A289" s="28" t="n"/>
      <c r="B289" s="28" t="n"/>
      <c r="C289" s="28" t="n"/>
      <c r="D289" s="28" t="n"/>
      <c r="E289" s="28" t="n"/>
      <c r="F289" s="28" t="n"/>
      <c r="G289" s="28" t="n"/>
      <c r="H289" s="28" t="n"/>
      <c r="I289" s="28" t="n"/>
      <c r="J289" s="28" t="n"/>
      <c r="K289" s="49" t="n"/>
      <c r="L289" s="30" t="n"/>
      <c r="M289" s="30" t="n"/>
      <c r="N289" s="30" t="n"/>
      <c r="O289" s="30" t="n"/>
      <c r="P289" s="30" t="n"/>
      <c r="Q289" s="30" t="n"/>
      <c r="R289" s="50" t="n"/>
      <c r="S289" s="32">
        <f>IF([@[Inventory Item ID]]="","",IFERROR(SUMIFS(tblTransactions[Inventory Effect],tblTransactions[Inventory Item ID],[@[Inventory Item ID]],tblTransactions[Inventory Effect],"&gt;0",tblTransactions[Date],"&gt;"&amp;'Settings'!$B$4,tblTransactions[Date],"&lt;="&amp;'Settings'!$B$3),0))</f>
        <v/>
      </c>
      <c r="T289" s="32">
        <f>IF([@[Inventory Item ID]]="","",IFERROR(-SUMIFS(tblTransactions[Inventory Effect],tblTransactions[Inventory Item ID],[@[Inventory Item ID]],tblTransactions[Inventory Effect],"&lt;0",tblTransactions[Date],"&gt;"&amp;'Settings'!$B$4,tblTransactions[Date],"&lt;="&amp;'Settings'!$B$3),0))</f>
        <v/>
      </c>
      <c r="U289" s="32">
        <f>IF([@[Inventory Item ID]]="","",IFERROR([@[Opening Qty]]+[@[Qty In]]-[@[Qty Out]],0))</f>
        <v/>
      </c>
      <c r="V289" s="32">
        <f>IF([@[Inventory Item ID]]="","",IFERROR([@[On Hand Qty]]-[@[Reserved Qty]],0))</f>
        <v/>
      </c>
      <c r="W289" s="47">
        <f>IF([@[Inventory Item ID]]="","",IFERROR([@[On Hand Qty]]*[@[Unit Cost]],0))</f>
        <v/>
      </c>
      <c r="X289" s="32">
        <f>IF([@[Inventory Item ID]]="","",IFERROR(IF(AND([@Active]="Yes",[@[Available Qty]]&lt;=[@[Reorder Point]],[@[Target Stock]]-[@[Available Qty]]-[@[Qty on Order]]&gt;0),CEILING([@[Target Stock]]-[@[Available Qty]]-[@[Qty on Order]],[@[Order Pack Qty]]),0),0))</f>
        <v/>
      </c>
      <c r="Y289" s="47">
        <f>IF([@[Inventory Item ID]]="","",IFERROR([@[Suggested Order Qty]]*[@[Unit Cost]],0))</f>
        <v/>
      </c>
      <c r="Z289" s="15">
        <f>IF([@[Inventory Item ID]]="","",IFERROR(IF([@Active]="No","Inactive",IF([@[On Hand Qty]]&lt;0,"Negative Stock",IF([@[Available Qty]]&lt;=0,"Out of Stock",IF([@[Available Qty]]&lt;=[@[Reorder Point]],"Below Reorder",IF([@[Available Qty]]&lt;=[@[Reorder Point]]*(1+'Settings'!$B$5),"Reorder Soon","OK"))))),"Check Inputs"))</f>
        <v/>
      </c>
      <c r="AA289" s="32">
        <f>IF([@[Inventory Item ID]]="","",IFERROR(IF(OR([@[On Hand Qty]]&lt;=0,[@[Oldest DOT Week Start]]=""),"",DATEDIF([@[Oldest DOT Week Start]],'Settings'!$B$3,"m")),""))</f>
        <v/>
      </c>
      <c r="AB289" s="15">
        <f>IF([@[Inventory Item ID]]="","",IF([@Active]="No","Inactive",IF([@[On Hand Qty]]&lt;=0,"No Stock",IF([@[Oldest DOT Week Start]]="","Missing DOT Date",IF([@[Age Months]]&gt;='Settings'!$B$6,"Age Review","Current")))))</f>
        <v/>
      </c>
      <c r="AC28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0">
      <c r="A290" s="28" t="n"/>
      <c r="B290" s="28" t="n"/>
      <c r="C290" s="28" t="n"/>
      <c r="D290" s="28" t="n"/>
      <c r="E290" s="28" t="n"/>
      <c r="F290" s="28" t="n"/>
      <c r="G290" s="28" t="n"/>
      <c r="H290" s="28" t="n"/>
      <c r="I290" s="28" t="n"/>
      <c r="J290" s="28" t="n"/>
      <c r="K290" s="49" t="n"/>
      <c r="L290" s="30" t="n"/>
      <c r="M290" s="30" t="n"/>
      <c r="N290" s="30" t="n"/>
      <c r="O290" s="30" t="n"/>
      <c r="P290" s="30" t="n"/>
      <c r="Q290" s="30" t="n"/>
      <c r="R290" s="50" t="n"/>
      <c r="S290" s="32">
        <f>IF([@[Inventory Item ID]]="","",IFERROR(SUMIFS(tblTransactions[Inventory Effect],tblTransactions[Inventory Item ID],[@[Inventory Item ID]],tblTransactions[Inventory Effect],"&gt;0",tblTransactions[Date],"&gt;"&amp;'Settings'!$B$4,tblTransactions[Date],"&lt;="&amp;'Settings'!$B$3),0))</f>
        <v/>
      </c>
      <c r="T290" s="32">
        <f>IF([@[Inventory Item ID]]="","",IFERROR(-SUMIFS(tblTransactions[Inventory Effect],tblTransactions[Inventory Item ID],[@[Inventory Item ID]],tblTransactions[Inventory Effect],"&lt;0",tblTransactions[Date],"&gt;"&amp;'Settings'!$B$4,tblTransactions[Date],"&lt;="&amp;'Settings'!$B$3),0))</f>
        <v/>
      </c>
      <c r="U290" s="32">
        <f>IF([@[Inventory Item ID]]="","",IFERROR([@[Opening Qty]]+[@[Qty In]]-[@[Qty Out]],0))</f>
        <v/>
      </c>
      <c r="V290" s="32">
        <f>IF([@[Inventory Item ID]]="","",IFERROR([@[On Hand Qty]]-[@[Reserved Qty]],0))</f>
        <v/>
      </c>
      <c r="W290" s="47">
        <f>IF([@[Inventory Item ID]]="","",IFERROR([@[On Hand Qty]]*[@[Unit Cost]],0))</f>
        <v/>
      </c>
      <c r="X290" s="32">
        <f>IF([@[Inventory Item ID]]="","",IFERROR(IF(AND([@Active]="Yes",[@[Available Qty]]&lt;=[@[Reorder Point]],[@[Target Stock]]-[@[Available Qty]]-[@[Qty on Order]]&gt;0),CEILING([@[Target Stock]]-[@[Available Qty]]-[@[Qty on Order]],[@[Order Pack Qty]]),0),0))</f>
        <v/>
      </c>
      <c r="Y290" s="47">
        <f>IF([@[Inventory Item ID]]="","",IFERROR([@[Suggested Order Qty]]*[@[Unit Cost]],0))</f>
        <v/>
      </c>
      <c r="Z290" s="15">
        <f>IF([@[Inventory Item ID]]="","",IFERROR(IF([@Active]="No","Inactive",IF([@[On Hand Qty]]&lt;0,"Negative Stock",IF([@[Available Qty]]&lt;=0,"Out of Stock",IF([@[Available Qty]]&lt;=[@[Reorder Point]],"Below Reorder",IF([@[Available Qty]]&lt;=[@[Reorder Point]]*(1+'Settings'!$B$5),"Reorder Soon","OK"))))),"Check Inputs"))</f>
        <v/>
      </c>
      <c r="AA290" s="32">
        <f>IF([@[Inventory Item ID]]="","",IFERROR(IF(OR([@[On Hand Qty]]&lt;=0,[@[Oldest DOT Week Start]]=""),"",DATEDIF([@[Oldest DOT Week Start]],'Settings'!$B$3,"m")),""))</f>
        <v/>
      </c>
      <c r="AB290" s="15">
        <f>IF([@[Inventory Item ID]]="","",IF([@Active]="No","Inactive",IF([@[On Hand Qty]]&lt;=0,"No Stock",IF([@[Oldest DOT Week Start]]="","Missing DOT Date",IF([@[Age Months]]&gt;='Settings'!$B$6,"Age Review","Current")))))</f>
        <v/>
      </c>
      <c r="AC29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1">
      <c r="A291" s="28" t="n"/>
      <c r="B291" s="28" t="n"/>
      <c r="C291" s="28" t="n"/>
      <c r="D291" s="28" t="n"/>
      <c r="E291" s="28" t="n"/>
      <c r="F291" s="28" t="n"/>
      <c r="G291" s="28" t="n"/>
      <c r="H291" s="28" t="n"/>
      <c r="I291" s="28" t="n"/>
      <c r="J291" s="28" t="n"/>
      <c r="K291" s="49" t="n"/>
      <c r="L291" s="30" t="n"/>
      <c r="M291" s="30" t="n"/>
      <c r="N291" s="30" t="n"/>
      <c r="O291" s="30" t="n"/>
      <c r="P291" s="30" t="n"/>
      <c r="Q291" s="30" t="n"/>
      <c r="R291" s="50" t="n"/>
      <c r="S291" s="32">
        <f>IF([@[Inventory Item ID]]="","",IFERROR(SUMIFS(tblTransactions[Inventory Effect],tblTransactions[Inventory Item ID],[@[Inventory Item ID]],tblTransactions[Inventory Effect],"&gt;0",tblTransactions[Date],"&gt;"&amp;'Settings'!$B$4,tblTransactions[Date],"&lt;="&amp;'Settings'!$B$3),0))</f>
        <v/>
      </c>
      <c r="T291" s="32">
        <f>IF([@[Inventory Item ID]]="","",IFERROR(-SUMIFS(tblTransactions[Inventory Effect],tblTransactions[Inventory Item ID],[@[Inventory Item ID]],tblTransactions[Inventory Effect],"&lt;0",tblTransactions[Date],"&gt;"&amp;'Settings'!$B$4,tblTransactions[Date],"&lt;="&amp;'Settings'!$B$3),0))</f>
        <v/>
      </c>
      <c r="U291" s="32">
        <f>IF([@[Inventory Item ID]]="","",IFERROR([@[Opening Qty]]+[@[Qty In]]-[@[Qty Out]],0))</f>
        <v/>
      </c>
      <c r="V291" s="32">
        <f>IF([@[Inventory Item ID]]="","",IFERROR([@[On Hand Qty]]-[@[Reserved Qty]],0))</f>
        <v/>
      </c>
      <c r="W291" s="47">
        <f>IF([@[Inventory Item ID]]="","",IFERROR([@[On Hand Qty]]*[@[Unit Cost]],0))</f>
        <v/>
      </c>
      <c r="X291" s="32">
        <f>IF([@[Inventory Item ID]]="","",IFERROR(IF(AND([@Active]="Yes",[@[Available Qty]]&lt;=[@[Reorder Point]],[@[Target Stock]]-[@[Available Qty]]-[@[Qty on Order]]&gt;0),CEILING([@[Target Stock]]-[@[Available Qty]]-[@[Qty on Order]],[@[Order Pack Qty]]),0),0))</f>
        <v/>
      </c>
      <c r="Y291" s="47">
        <f>IF([@[Inventory Item ID]]="","",IFERROR([@[Suggested Order Qty]]*[@[Unit Cost]],0))</f>
        <v/>
      </c>
      <c r="Z291" s="15">
        <f>IF([@[Inventory Item ID]]="","",IFERROR(IF([@Active]="No","Inactive",IF([@[On Hand Qty]]&lt;0,"Negative Stock",IF([@[Available Qty]]&lt;=0,"Out of Stock",IF([@[Available Qty]]&lt;=[@[Reorder Point]],"Below Reorder",IF([@[Available Qty]]&lt;=[@[Reorder Point]]*(1+'Settings'!$B$5),"Reorder Soon","OK"))))),"Check Inputs"))</f>
        <v/>
      </c>
      <c r="AA291" s="32">
        <f>IF([@[Inventory Item ID]]="","",IFERROR(IF(OR([@[On Hand Qty]]&lt;=0,[@[Oldest DOT Week Start]]=""),"",DATEDIF([@[Oldest DOT Week Start]],'Settings'!$B$3,"m")),""))</f>
        <v/>
      </c>
      <c r="AB291" s="15">
        <f>IF([@[Inventory Item ID]]="","",IF([@Active]="No","Inactive",IF([@[On Hand Qty]]&lt;=0,"No Stock",IF([@[Oldest DOT Week Start]]="","Missing DOT Date",IF([@[Age Months]]&gt;='Settings'!$B$6,"Age Review","Current")))))</f>
        <v/>
      </c>
      <c r="AC29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2">
      <c r="A292" s="28" t="n"/>
      <c r="B292" s="28" t="n"/>
      <c r="C292" s="28" t="n"/>
      <c r="D292" s="28" t="n"/>
      <c r="E292" s="28" t="n"/>
      <c r="F292" s="28" t="n"/>
      <c r="G292" s="28" t="n"/>
      <c r="H292" s="28" t="n"/>
      <c r="I292" s="28" t="n"/>
      <c r="J292" s="28" t="n"/>
      <c r="K292" s="49" t="n"/>
      <c r="L292" s="30" t="n"/>
      <c r="M292" s="30" t="n"/>
      <c r="N292" s="30" t="n"/>
      <c r="O292" s="30" t="n"/>
      <c r="P292" s="30" t="n"/>
      <c r="Q292" s="30" t="n"/>
      <c r="R292" s="50" t="n"/>
      <c r="S292" s="32">
        <f>IF([@[Inventory Item ID]]="","",IFERROR(SUMIFS(tblTransactions[Inventory Effect],tblTransactions[Inventory Item ID],[@[Inventory Item ID]],tblTransactions[Inventory Effect],"&gt;0",tblTransactions[Date],"&gt;"&amp;'Settings'!$B$4,tblTransactions[Date],"&lt;="&amp;'Settings'!$B$3),0))</f>
        <v/>
      </c>
      <c r="T292" s="32">
        <f>IF([@[Inventory Item ID]]="","",IFERROR(-SUMIFS(tblTransactions[Inventory Effect],tblTransactions[Inventory Item ID],[@[Inventory Item ID]],tblTransactions[Inventory Effect],"&lt;0",tblTransactions[Date],"&gt;"&amp;'Settings'!$B$4,tblTransactions[Date],"&lt;="&amp;'Settings'!$B$3),0))</f>
        <v/>
      </c>
      <c r="U292" s="32">
        <f>IF([@[Inventory Item ID]]="","",IFERROR([@[Opening Qty]]+[@[Qty In]]-[@[Qty Out]],0))</f>
        <v/>
      </c>
      <c r="V292" s="32">
        <f>IF([@[Inventory Item ID]]="","",IFERROR([@[On Hand Qty]]-[@[Reserved Qty]],0))</f>
        <v/>
      </c>
      <c r="W292" s="47">
        <f>IF([@[Inventory Item ID]]="","",IFERROR([@[On Hand Qty]]*[@[Unit Cost]],0))</f>
        <v/>
      </c>
      <c r="X292" s="32">
        <f>IF([@[Inventory Item ID]]="","",IFERROR(IF(AND([@Active]="Yes",[@[Available Qty]]&lt;=[@[Reorder Point]],[@[Target Stock]]-[@[Available Qty]]-[@[Qty on Order]]&gt;0),CEILING([@[Target Stock]]-[@[Available Qty]]-[@[Qty on Order]],[@[Order Pack Qty]]),0),0))</f>
        <v/>
      </c>
      <c r="Y292" s="47">
        <f>IF([@[Inventory Item ID]]="","",IFERROR([@[Suggested Order Qty]]*[@[Unit Cost]],0))</f>
        <v/>
      </c>
      <c r="Z292" s="15">
        <f>IF([@[Inventory Item ID]]="","",IFERROR(IF([@Active]="No","Inactive",IF([@[On Hand Qty]]&lt;0,"Negative Stock",IF([@[Available Qty]]&lt;=0,"Out of Stock",IF([@[Available Qty]]&lt;=[@[Reorder Point]],"Below Reorder",IF([@[Available Qty]]&lt;=[@[Reorder Point]]*(1+'Settings'!$B$5),"Reorder Soon","OK"))))),"Check Inputs"))</f>
        <v/>
      </c>
      <c r="AA292" s="32">
        <f>IF([@[Inventory Item ID]]="","",IFERROR(IF(OR([@[On Hand Qty]]&lt;=0,[@[Oldest DOT Week Start]]=""),"",DATEDIF([@[Oldest DOT Week Start]],'Settings'!$B$3,"m")),""))</f>
        <v/>
      </c>
      <c r="AB292" s="15">
        <f>IF([@[Inventory Item ID]]="","",IF([@Active]="No","Inactive",IF([@[On Hand Qty]]&lt;=0,"No Stock",IF([@[Oldest DOT Week Start]]="","Missing DOT Date",IF([@[Age Months]]&gt;='Settings'!$B$6,"Age Review","Current")))))</f>
        <v/>
      </c>
      <c r="AC29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3">
      <c r="A293" s="28" t="n"/>
      <c r="B293" s="28" t="n"/>
      <c r="C293" s="28" t="n"/>
      <c r="D293" s="28" t="n"/>
      <c r="E293" s="28" t="n"/>
      <c r="F293" s="28" t="n"/>
      <c r="G293" s="28" t="n"/>
      <c r="H293" s="28" t="n"/>
      <c r="I293" s="28" t="n"/>
      <c r="J293" s="28" t="n"/>
      <c r="K293" s="49" t="n"/>
      <c r="L293" s="30" t="n"/>
      <c r="M293" s="30" t="n"/>
      <c r="N293" s="30" t="n"/>
      <c r="O293" s="30" t="n"/>
      <c r="P293" s="30" t="n"/>
      <c r="Q293" s="30" t="n"/>
      <c r="R293" s="50" t="n"/>
      <c r="S293" s="32">
        <f>IF([@[Inventory Item ID]]="","",IFERROR(SUMIFS(tblTransactions[Inventory Effect],tblTransactions[Inventory Item ID],[@[Inventory Item ID]],tblTransactions[Inventory Effect],"&gt;0",tblTransactions[Date],"&gt;"&amp;'Settings'!$B$4,tblTransactions[Date],"&lt;="&amp;'Settings'!$B$3),0))</f>
        <v/>
      </c>
      <c r="T293" s="32">
        <f>IF([@[Inventory Item ID]]="","",IFERROR(-SUMIFS(tblTransactions[Inventory Effect],tblTransactions[Inventory Item ID],[@[Inventory Item ID]],tblTransactions[Inventory Effect],"&lt;0",tblTransactions[Date],"&gt;"&amp;'Settings'!$B$4,tblTransactions[Date],"&lt;="&amp;'Settings'!$B$3),0))</f>
        <v/>
      </c>
      <c r="U293" s="32">
        <f>IF([@[Inventory Item ID]]="","",IFERROR([@[Opening Qty]]+[@[Qty In]]-[@[Qty Out]],0))</f>
        <v/>
      </c>
      <c r="V293" s="32">
        <f>IF([@[Inventory Item ID]]="","",IFERROR([@[On Hand Qty]]-[@[Reserved Qty]],0))</f>
        <v/>
      </c>
      <c r="W293" s="47">
        <f>IF([@[Inventory Item ID]]="","",IFERROR([@[On Hand Qty]]*[@[Unit Cost]],0))</f>
        <v/>
      </c>
      <c r="X293" s="32">
        <f>IF([@[Inventory Item ID]]="","",IFERROR(IF(AND([@Active]="Yes",[@[Available Qty]]&lt;=[@[Reorder Point]],[@[Target Stock]]-[@[Available Qty]]-[@[Qty on Order]]&gt;0),CEILING([@[Target Stock]]-[@[Available Qty]]-[@[Qty on Order]],[@[Order Pack Qty]]),0),0))</f>
        <v/>
      </c>
      <c r="Y293" s="47">
        <f>IF([@[Inventory Item ID]]="","",IFERROR([@[Suggested Order Qty]]*[@[Unit Cost]],0))</f>
        <v/>
      </c>
      <c r="Z293" s="15">
        <f>IF([@[Inventory Item ID]]="","",IFERROR(IF([@Active]="No","Inactive",IF([@[On Hand Qty]]&lt;0,"Negative Stock",IF([@[Available Qty]]&lt;=0,"Out of Stock",IF([@[Available Qty]]&lt;=[@[Reorder Point]],"Below Reorder",IF([@[Available Qty]]&lt;=[@[Reorder Point]]*(1+'Settings'!$B$5),"Reorder Soon","OK"))))),"Check Inputs"))</f>
        <v/>
      </c>
      <c r="AA293" s="32">
        <f>IF([@[Inventory Item ID]]="","",IFERROR(IF(OR([@[On Hand Qty]]&lt;=0,[@[Oldest DOT Week Start]]=""),"",DATEDIF([@[Oldest DOT Week Start]],'Settings'!$B$3,"m")),""))</f>
        <v/>
      </c>
      <c r="AB293" s="15">
        <f>IF([@[Inventory Item ID]]="","",IF([@Active]="No","Inactive",IF([@[On Hand Qty]]&lt;=0,"No Stock",IF([@[Oldest DOT Week Start]]="","Missing DOT Date",IF([@[Age Months]]&gt;='Settings'!$B$6,"Age Review","Current")))))</f>
        <v/>
      </c>
      <c r="AC29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4">
      <c r="A294" s="28" t="n"/>
      <c r="B294" s="28" t="n"/>
      <c r="C294" s="28" t="n"/>
      <c r="D294" s="28" t="n"/>
      <c r="E294" s="28" t="n"/>
      <c r="F294" s="28" t="n"/>
      <c r="G294" s="28" t="n"/>
      <c r="H294" s="28" t="n"/>
      <c r="I294" s="28" t="n"/>
      <c r="J294" s="28" t="n"/>
      <c r="K294" s="49" t="n"/>
      <c r="L294" s="30" t="n"/>
      <c r="M294" s="30" t="n"/>
      <c r="N294" s="30" t="n"/>
      <c r="O294" s="30" t="n"/>
      <c r="P294" s="30" t="n"/>
      <c r="Q294" s="30" t="n"/>
      <c r="R294" s="50" t="n"/>
      <c r="S294" s="32">
        <f>IF([@[Inventory Item ID]]="","",IFERROR(SUMIFS(tblTransactions[Inventory Effect],tblTransactions[Inventory Item ID],[@[Inventory Item ID]],tblTransactions[Inventory Effect],"&gt;0",tblTransactions[Date],"&gt;"&amp;'Settings'!$B$4,tblTransactions[Date],"&lt;="&amp;'Settings'!$B$3),0))</f>
        <v/>
      </c>
      <c r="T294" s="32">
        <f>IF([@[Inventory Item ID]]="","",IFERROR(-SUMIFS(tblTransactions[Inventory Effect],tblTransactions[Inventory Item ID],[@[Inventory Item ID]],tblTransactions[Inventory Effect],"&lt;0",tblTransactions[Date],"&gt;"&amp;'Settings'!$B$4,tblTransactions[Date],"&lt;="&amp;'Settings'!$B$3),0))</f>
        <v/>
      </c>
      <c r="U294" s="32">
        <f>IF([@[Inventory Item ID]]="","",IFERROR([@[Opening Qty]]+[@[Qty In]]-[@[Qty Out]],0))</f>
        <v/>
      </c>
      <c r="V294" s="32">
        <f>IF([@[Inventory Item ID]]="","",IFERROR([@[On Hand Qty]]-[@[Reserved Qty]],0))</f>
        <v/>
      </c>
      <c r="W294" s="47">
        <f>IF([@[Inventory Item ID]]="","",IFERROR([@[On Hand Qty]]*[@[Unit Cost]],0))</f>
        <v/>
      </c>
      <c r="X294" s="32">
        <f>IF([@[Inventory Item ID]]="","",IFERROR(IF(AND([@Active]="Yes",[@[Available Qty]]&lt;=[@[Reorder Point]],[@[Target Stock]]-[@[Available Qty]]-[@[Qty on Order]]&gt;0),CEILING([@[Target Stock]]-[@[Available Qty]]-[@[Qty on Order]],[@[Order Pack Qty]]),0),0))</f>
        <v/>
      </c>
      <c r="Y294" s="47">
        <f>IF([@[Inventory Item ID]]="","",IFERROR([@[Suggested Order Qty]]*[@[Unit Cost]],0))</f>
        <v/>
      </c>
      <c r="Z294" s="15">
        <f>IF([@[Inventory Item ID]]="","",IFERROR(IF([@Active]="No","Inactive",IF([@[On Hand Qty]]&lt;0,"Negative Stock",IF([@[Available Qty]]&lt;=0,"Out of Stock",IF([@[Available Qty]]&lt;=[@[Reorder Point]],"Below Reorder",IF([@[Available Qty]]&lt;=[@[Reorder Point]]*(1+'Settings'!$B$5),"Reorder Soon","OK"))))),"Check Inputs"))</f>
        <v/>
      </c>
      <c r="AA294" s="32">
        <f>IF([@[Inventory Item ID]]="","",IFERROR(IF(OR([@[On Hand Qty]]&lt;=0,[@[Oldest DOT Week Start]]=""),"",DATEDIF([@[Oldest DOT Week Start]],'Settings'!$B$3,"m")),""))</f>
        <v/>
      </c>
      <c r="AB294" s="15">
        <f>IF([@[Inventory Item ID]]="","",IF([@Active]="No","Inactive",IF([@[On Hand Qty]]&lt;=0,"No Stock",IF([@[Oldest DOT Week Start]]="","Missing DOT Date",IF([@[Age Months]]&gt;='Settings'!$B$6,"Age Review","Current")))))</f>
        <v/>
      </c>
      <c r="AC29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5">
      <c r="A295" s="28" t="n"/>
      <c r="B295" s="28" t="n"/>
      <c r="C295" s="28" t="n"/>
      <c r="D295" s="28" t="n"/>
      <c r="E295" s="28" t="n"/>
      <c r="F295" s="28" t="n"/>
      <c r="G295" s="28" t="n"/>
      <c r="H295" s="28" t="n"/>
      <c r="I295" s="28" t="n"/>
      <c r="J295" s="28" t="n"/>
      <c r="K295" s="49" t="n"/>
      <c r="L295" s="30" t="n"/>
      <c r="M295" s="30" t="n"/>
      <c r="N295" s="30" t="n"/>
      <c r="O295" s="30" t="n"/>
      <c r="P295" s="30" t="n"/>
      <c r="Q295" s="30" t="n"/>
      <c r="R295" s="50" t="n"/>
      <c r="S295" s="32">
        <f>IF([@[Inventory Item ID]]="","",IFERROR(SUMIFS(tblTransactions[Inventory Effect],tblTransactions[Inventory Item ID],[@[Inventory Item ID]],tblTransactions[Inventory Effect],"&gt;0",tblTransactions[Date],"&gt;"&amp;'Settings'!$B$4,tblTransactions[Date],"&lt;="&amp;'Settings'!$B$3),0))</f>
        <v/>
      </c>
      <c r="T295" s="32">
        <f>IF([@[Inventory Item ID]]="","",IFERROR(-SUMIFS(tblTransactions[Inventory Effect],tblTransactions[Inventory Item ID],[@[Inventory Item ID]],tblTransactions[Inventory Effect],"&lt;0",tblTransactions[Date],"&gt;"&amp;'Settings'!$B$4,tblTransactions[Date],"&lt;="&amp;'Settings'!$B$3),0))</f>
        <v/>
      </c>
      <c r="U295" s="32">
        <f>IF([@[Inventory Item ID]]="","",IFERROR([@[Opening Qty]]+[@[Qty In]]-[@[Qty Out]],0))</f>
        <v/>
      </c>
      <c r="V295" s="32">
        <f>IF([@[Inventory Item ID]]="","",IFERROR([@[On Hand Qty]]-[@[Reserved Qty]],0))</f>
        <v/>
      </c>
      <c r="W295" s="47">
        <f>IF([@[Inventory Item ID]]="","",IFERROR([@[On Hand Qty]]*[@[Unit Cost]],0))</f>
        <v/>
      </c>
      <c r="X295" s="32">
        <f>IF([@[Inventory Item ID]]="","",IFERROR(IF(AND([@Active]="Yes",[@[Available Qty]]&lt;=[@[Reorder Point]],[@[Target Stock]]-[@[Available Qty]]-[@[Qty on Order]]&gt;0),CEILING([@[Target Stock]]-[@[Available Qty]]-[@[Qty on Order]],[@[Order Pack Qty]]),0),0))</f>
        <v/>
      </c>
      <c r="Y295" s="47">
        <f>IF([@[Inventory Item ID]]="","",IFERROR([@[Suggested Order Qty]]*[@[Unit Cost]],0))</f>
        <v/>
      </c>
      <c r="Z295" s="15">
        <f>IF([@[Inventory Item ID]]="","",IFERROR(IF([@Active]="No","Inactive",IF([@[On Hand Qty]]&lt;0,"Negative Stock",IF([@[Available Qty]]&lt;=0,"Out of Stock",IF([@[Available Qty]]&lt;=[@[Reorder Point]],"Below Reorder",IF([@[Available Qty]]&lt;=[@[Reorder Point]]*(1+'Settings'!$B$5),"Reorder Soon","OK"))))),"Check Inputs"))</f>
        <v/>
      </c>
      <c r="AA295" s="32">
        <f>IF([@[Inventory Item ID]]="","",IFERROR(IF(OR([@[On Hand Qty]]&lt;=0,[@[Oldest DOT Week Start]]=""),"",DATEDIF([@[Oldest DOT Week Start]],'Settings'!$B$3,"m")),""))</f>
        <v/>
      </c>
      <c r="AB295" s="15">
        <f>IF([@[Inventory Item ID]]="","",IF([@Active]="No","Inactive",IF([@[On Hand Qty]]&lt;=0,"No Stock",IF([@[Oldest DOT Week Start]]="","Missing DOT Date",IF([@[Age Months]]&gt;='Settings'!$B$6,"Age Review","Current")))))</f>
        <v/>
      </c>
      <c r="AC29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6">
      <c r="A296" s="28" t="n"/>
      <c r="B296" s="28" t="n"/>
      <c r="C296" s="28" t="n"/>
      <c r="D296" s="28" t="n"/>
      <c r="E296" s="28" t="n"/>
      <c r="F296" s="28" t="n"/>
      <c r="G296" s="28" t="n"/>
      <c r="H296" s="28" t="n"/>
      <c r="I296" s="28" t="n"/>
      <c r="J296" s="28" t="n"/>
      <c r="K296" s="49" t="n"/>
      <c r="L296" s="30" t="n"/>
      <c r="M296" s="30" t="n"/>
      <c r="N296" s="30" t="n"/>
      <c r="O296" s="30" t="n"/>
      <c r="P296" s="30" t="n"/>
      <c r="Q296" s="30" t="n"/>
      <c r="R296" s="50" t="n"/>
      <c r="S296" s="32">
        <f>IF([@[Inventory Item ID]]="","",IFERROR(SUMIFS(tblTransactions[Inventory Effect],tblTransactions[Inventory Item ID],[@[Inventory Item ID]],tblTransactions[Inventory Effect],"&gt;0",tblTransactions[Date],"&gt;"&amp;'Settings'!$B$4,tblTransactions[Date],"&lt;="&amp;'Settings'!$B$3),0))</f>
        <v/>
      </c>
      <c r="T296" s="32">
        <f>IF([@[Inventory Item ID]]="","",IFERROR(-SUMIFS(tblTransactions[Inventory Effect],tblTransactions[Inventory Item ID],[@[Inventory Item ID]],tblTransactions[Inventory Effect],"&lt;0",tblTransactions[Date],"&gt;"&amp;'Settings'!$B$4,tblTransactions[Date],"&lt;="&amp;'Settings'!$B$3),0))</f>
        <v/>
      </c>
      <c r="U296" s="32">
        <f>IF([@[Inventory Item ID]]="","",IFERROR([@[Opening Qty]]+[@[Qty In]]-[@[Qty Out]],0))</f>
        <v/>
      </c>
      <c r="V296" s="32">
        <f>IF([@[Inventory Item ID]]="","",IFERROR([@[On Hand Qty]]-[@[Reserved Qty]],0))</f>
        <v/>
      </c>
      <c r="W296" s="47">
        <f>IF([@[Inventory Item ID]]="","",IFERROR([@[On Hand Qty]]*[@[Unit Cost]],0))</f>
        <v/>
      </c>
      <c r="X296" s="32">
        <f>IF([@[Inventory Item ID]]="","",IFERROR(IF(AND([@Active]="Yes",[@[Available Qty]]&lt;=[@[Reorder Point]],[@[Target Stock]]-[@[Available Qty]]-[@[Qty on Order]]&gt;0),CEILING([@[Target Stock]]-[@[Available Qty]]-[@[Qty on Order]],[@[Order Pack Qty]]),0),0))</f>
        <v/>
      </c>
      <c r="Y296" s="47">
        <f>IF([@[Inventory Item ID]]="","",IFERROR([@[Suggested Order Qty]]*[@[Unit Cost]],0))</f>
        <v/>
      </c>
      <c r="Z296" s="15">
        <f>IF([@[Inventory Item ID]]="","",IFERROR(IF([@Active]="No","Inactive",IF([@[On Hand Qty]]&lt;0,"Negative Stock",IF([@[Available Qty]]&lt;=0,"Out of Stock",IF([@[Available Qty]]&lt;=[@[Reorder Point]],"Below Reorder",IF([@[Available Qty]]&lt;=[@[Reorder Point]]*(1+'Settings'!$B$5),"Reorder Soon","OK"))))),"Check Inputs"))</f>
        <v/>
      </c>
      <c r="AA296" s="32">
        <f>IF([@[Inventory Item ID]]="","",IFERROR(IF(OR([@[On Hand Qty]]&lt;=0,[@[Oldest DOT Week Start]]=""),"",DATEDIF([@[Oldest DOT Week Start]],'Settings'!$B$3,"m")),""))</f>
        <v/>
      </c>
      <c r="AB296" s="15">
        <f>IF([@[Inventory Item ID]]="","",IF([@Active]="No","Inactive",IF([@[On Hand Qty]]&lt;=0,"No Stock",IF([@[Oldest DOT Week Start]]="","Missing DOT Date",IF([@[Age Months]]&gt;='Settings'!$B$6,"Age Review","Current")))))</f>
        <v/>
      </c>
      <c r="AC29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7">
      <c r="A297" s="28" t="n"/>
      <c r="B297" s="28" t="n"/>
      <c r="C297" s="28" t="n"/>
      <c r="D297" s="28" t="n"/>
      <c r="E297" s="28" t="n"/>
      <c r="F297" s="28" t="n"/>
      <c r="G297" s="28" t="n"/>
      <c r="H297" s="28" t="n"/>
      <c r="I297" s="28" t="n"/>
      <c r="J297" s="28" t="n"/>
      <c r="K297" s="49" t="n"/>
      <c r="L297" s="30" t="n"/>
      <c r="M297" s="30" t="n"/>
      <c r="N297" s="30" t="n"/>
      <c r="O297" s="30" t="n"/>
      <c r="P297" s="30" t="n"/>
      <c r="Q297" s="30" t="n"/>
      <c r="R297" s="50" t="n"/>
      <c r="S297" s="32">
        <f>IF([@[Inventory Item ID]]="","",IFERROR(SUMIFS(tblTransactions[Inventory Effect],tblTransactions[Inventory Item ID],[@[Inventory Item ID]],tblTransactions[Inventory Effect],"&gt;0",tblTransactions[Date],"&gt;"&amp;'Settings'!$B$4,tblTransactions[Date],"&lt;="&amp;'Settings'!$B$3),0))</f>
        <v/>
      </c>
      <c r="T297" s="32">
        <f>IF([@[Inventory Item ID]]="","",IFERROR(-SUMIFS(tblTransactions[Inventory Effect],tblTransactions[Inventory Item ID],[@[Inventory Item ID]],tblTransactions[Inventory Effect],"&lt;0",tblTransactions[Date],"&gt;"&amp;'Settings'!$B$4,tblTransactions[Date],"&lt;="&amp;'Settings'!$B$3),0))</f>
        <v/>
      </c>
      <c r="U297" s="32">
        <f>IF([@[Inventory Item ID]]="","",IFERROR([@[Opening Qty]]+[@[Qty In]]-[@[Qty Out]],0))</f>
        <v/>
      </c>
      <c r="V297" s="32">
        <f>IF([@[Inventory Item ID]]="","",IFERROR([@[On Hand Qty]]-[@[Reserved Qty]],0))</f>
        <v/>
      </c>
      <c r="W297" s="47">
        <f>IF([@[Inventory Item ID]]="","",IFERROR([@[On Hand Qty]]*[@[Unit Cost]],0))</f>
        <v/>
      </c>
      <c r="X297" s="32">
        <f>IF([@[Inventory Item ID]]="","",IFERROR(IF(AND([@Active]="Yes",[@[Available Qty]]&lt;=[@[Reorder Point]],[@[Target Stock]]-[@[Available Qty]]-[@[Qty on Order]]&gt;0),CEILING([@[Target Stock]]-[@[Available Qty]]-[@[Qty on Order]],[@[Order Pack Qty]]),0),0))</f>
        <v/>
      </c>
      <c r="Y297" s="47">
        <f>IF([@[Inventory Item ID]]="","",IFERROR([@[Suggested Order Qty]]*[@[Unit Cost]],0))</f>
        <v/>
      </c>
      <c r="Z297" s="15">
        <f>IF([@[Inventory Item ID]]="","",IFERROR(IF([@Active]="No","Inactive",IF([@[On Hand Qty]]&lt;0,"Negative Stock",IF([@[Available Qty]]&lt;=0,"Out of Stock",IF([@[Available Qty]]&lt;=[@[Reorder Point]],"Below Reorder",IF([@[Available Qty]]&lt;=[@[Reorder Point]]*(1+'Settings'!$B$5),"Reorder Soon","OK"))))),"Check Inputs"))</f>
        <v/>
      </c>
      <c r="AA297" s="32">
        <f>IF([@[Inventory Item ID]]="","",IFERROR(IF(OR([@[On Hand Qty]]&lt;=0,[@[Oldest DOT Week Start]]=""),"",DATEDIF([@[Oldest DOT Week Start]],'Settings'!$B$3,"m")),""))</f>
        <v/>
      </c>
      <c r="AB297" s="15">
        <f>IF([@[Inventory Item ID]]="","",IF([@Active]="No","Inactive",IF([@[On Hand Qty]]&lt;=0,"No Stock",IF([@[Oldest DOT Week Start]]="","Missing DOT Date",IF([@[Age Months]]&gt;='Settings'!$B$6,"Age Review","Current")))))</f>
        <v/>
      </c>
      <c r="AC29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8">
      <c r="A298" s="28" t="n"/>
      <c r="B298" s="28" t="n"/>
      <c r="C298" s="28" t="n"/>
      <c r="D298" s="28" t="n"/>
      <c r="E298" s="28" t="n"/>
      <c r="F298" s="28" t="n"/>
      <c r="G298" s="28" t="n"/>
      <c r="H298" s="28" t="n"/>
      <c r="I298" s="28" t="n"/>
      <c r="J298" s="28" t="n"/>
      <c r="K298" s="49" t="n"/>
      <c r="L298" s="30" t="n"/>
      <c r="M298" s="30" t="n"/>
      <c r="N298" s="30" t="n"/>
      <c r="O298" s="30" t="n"/>
      <c r="P298" s="30" t="n"/>
      <c r="Q298" s="30" t="n"/>
      <c r="R298" s="50" t="n"/>
      <c r="S298" s="32">
        <f>IF([@[Inventory Item ID]]="","",IFERROR(SUMIFS(tblTransactions[Inventory Effect],tblTransactions[Inventory Item ID],[@[Inventory Item ID]],tblTransactions[Inventory Effect],"&gt;0",tblTransactions[Date],"&gt;"&amp;'Settings'!$B$4,tblTransactions[Date],"&lt;="&amp;'Settings'!$B$3),0))</f>
        <v/>
      </c>
      <c r="T298" s="32">
        <f>IF([@[Inventory Item ID]]="","",IFERROR(-SUMIFS(tblTransactions[Inventory Effect],tblTransactions[Inventory Item ID],[@[Inventory Item ID]],tblTransactions[Inventory Effect],"&lt;0",tblTransactions[Date],"&gt;"&amp;'Settings'!$B$4,tblTransactions[Date],"&lt;="&amp;'Settings'!$B$3),0))</f>
        <v/>
      </c>
      <c r="U298" s="32">
        <f>IF([@[Inventory Item ID]]="","",IFERROR([@[Opening Qty]]+[@[Qty In]]-[@[Qty Out]],0))</f>
        <v/>
      </c>
      <c r="V298" s="32">
        <f>IF([@[Inventory Item ID]]="","",IFERROR([@[On Hand Qty]]-[@[Reserved Qty]],0))</f>
        <v/>
      </c>
      <c r="W298" s="47">
        <f>IF([@[Inventory Item ID]]="","",IFERROR([@[On Hand Qty]]*[@[Unit Cost]],0))</f>
        <v/>
      </c>
      <c r="X298" s="32">
        <f>IF([@[Inventory Item ID]]="","",IFERROR(IF(AND([@Active]="Yes",[@[Available Qty]]&lt;=[@[Reorder Point]],[@[Target Stock]]-[@[Available Qty]]-[@[Qty on Order]]&gt;0),CEILING([@[Target Stock]]-[@[Available Qty]]-[@[Qty on Order]],[@[Order Pack Qty]]),0),0))</f>
        <v/>
      </c>
      <c r="Y298" s="47">
        <f>IF([@[Inventory Item ID]]="","",IFERROR([@[Suggested Order Qty]]*[@[Unit Cost]],0))</f>
        <v/>
      </c>
      <c r="Z298" s="15">
        <f>IF([@[Inventory Item ID]]="","",IFERROR(IF([@Active]="No","Inactive",IF([@[On Hand Qty]]&lt;0,"Negative Stock",IF([@[Available Qty]]&lt;=0,"Out of Stock",IF([@[Available Qty]]&lt;=[@[Reorder Point]],"Below Reorder",IF([@[Available Qty]]&lt;=[@[Reorder Point]]*(1+'Settings'!$B$5),"Reorder Soon","OK"))))),"Check Inputs"))</f>
        <v/>
      </c>
      <c r="AA298" s="32">
        <f>IF([@[Inventory Item ID]]="","",IFERROR(IF(OR([@[On Hand Qty]]&lt;=0,[@[Oldest DOT Week Start]]=""),"",DATEDIF([@[Oldest DOT Week Start]],'Settings'!$B$3,"m")),""))</f>
        <v/>
      </c>
      <c r="AB298" s="15">
        <f>IF([@[Inventory Item ID]]="","",IF([@Active]="No","Inactive",IF([@[On Hand Qty]]&lt;=0,"No Stock",IF([@[Oldest DOT Week Start]]="","Missing DOT Date",IF([@[Age Months]]&gt;='Settings'!$B$6,"Age Review","Current")))))</f>
        <v/>
      </c>
      <c r="AC29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299">
      <c r="A299" s="28" t="n"/>
      <c r="B299" s="28" t="n"/>
      <c r="C299" s="28" t="n"/>
      <c r="D299" s="28" t="n"/>
      <c r="E299" s="28" t="n"/>
      <c r="F299" s="28" t="n"/>
      <c r="G299" s="28" t="n"/>
      <c r="H299" s="28" t="n"/>
      <c r="I299" s="28" t="n"/>
      <c r="J299" s="28" t="n"/>
      <c r="K299" s="49" t="n"/>
      <c r="L299" s="30" t="n"/>
      <c r="M299" s="30" t="n"/>
      <c r="N299" s="30" t="n"/>
      <c r="O299" s="30" t="n"/>
      <c r="P299" s="30" t="n"/>
      <c r="Q299" s="30" t="n"/>
      <c r="R299" s="50" t="n"/>
      <c r="S299" s="32">
        <f>IF([@[Inventory Item ID]]="","",IFERROR(SUMIFS(tblTransactions[Inventory Effect],tblTransactions[Inventory Item ID],[@[Inventory Item ID]],tblTransactions[Inventory Effect],"&gt;0",tblTransactions[Date],"&gt;"&amp;'Settings'!$B$4,tblTransactions[Date],"&lt;="&amp;'Settings'!$B$3),0))</f>
        <v/>
      </c>
      <c r="T299" s="32">
        <f>IF([@[Inventory Item ID]]="","",IFERROR(-SUMIFS(tblTransactions[Inventory Effect],tblTransactions[Inventory Item ID],[@[Inventory Item ID]],tblTransactions[Inventory Effect],"&lt;0",tblTransactions[Date],"&gt;"&amp;'Settings'!$B$4,tblTransactions[Date],"&lt;="&amp;'Settings'!$B$3),0))</f>
        <v/>
      </c>
      <c r="U299" s="32">
        <f>IF([@[Inventory Item ID]]="","",IFERROR([@[Opening Qty]]+[@[Qty In]]-[@[Qty Out]],0))</f>
        <v/>
      </c>
      <c r="V299" s="32">
        <f>IF([@[Inventory Item ID]]="","",IFERROR([@[On Hand Qty]]-[@[Reserved Qty]],0))</f>
        <v/>
      </c>
      <c r="W299" s="47">
        <f>IF([@[Inventory Item ID]]="","",IFERROR([@[On Hand Qty]]*[@[Unit Cost]],0))</f>
        <v/>
      </c>
      <c r="X299" s="32">
        <f>IF([@[Inventory Item ID]]="","",IFERROR(IF(AND([@Active]="Yes",[@[Available Qty]]&lt;=[@[Reorder Point]],[@[Target Stock]]-[@[Available Qty]]-[@[Qty on Order]]&gt;0),CEILING([@[Target Stock]]-[@[Available Qty]]-[@[Qty on Order]],[@[Order Pack Qty]]),0),0))</f>
        <v/>
      </c>
      <c r="Y299" s="47">
        <f>IF([@[Inventory Item ID]]="","",IFERROR([@[Suggested Order Qty]]*[@[Unit Cost]],0))</f>
        <v/>
      </c>
      <c r="Z299" s="15">
        <f>IF([@[Inventory Item ID]]="","",IFERROR(IF([@Active]="No","Inactive",IF([@[On Hand Qty]]&lt;0,"Negative Stock",IF([@[Available Qty]]&lt;=0,"Out of Stock",IF([@[Available Qty]]&lt;=[@[Reorder Point]],"Below Reorder",IF([@[Available Qty]]&lt;=[@[Reorder Point]]*(1+'Settings'!$B$5),"Reorder Soon","OK"))))),"Check Inputs"))</f>
        <v/>
      </c>
      <c r="AA299" s="32">
        <f>IF([@[Inventory Item ID]]="","",IFERROR(IF(OR([@[On Hand Qty]]&lt;=0,[@[Oldest DOT Week Start]]=""),"",DATEDIF([@[Oldest DOT Week Start]],'Settings'!$B$3,"m")),""))</f>
        <v/>
      </c>
      <c r="AB299" s="15">
        <f>IF([@[Inventory Item ID]]="","",IF([@Active]="No","Inactive",IF([@[On Hand Qty]]&lt;=0,"No Stock",IF([@[Oldest DOT Week Start]]="","Missing DOT Date",IF([@[Age Months]]&gt;='Settings'!$B$6,"Age Review","Current")))))</f>
        <v/>
      </c>
      <c r="AC29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0">
      <c r="A300" s="28" t="n"/>
      <c r="B300" s="28" t="n"/>
      <c r="C300" s="28" t="n"/>
      <c r="D300" s="28" t="n"/>
      <c r="E300" s="28" t="n"/>
      <c r="F300" s="28" t="n"/>
      <c r="G300" s="28" t="n"/>
      <c r="H300" s="28" t="n"/>
      <c r="I300" s="28" t="n"/>
      <c r="J300" s="28" t="n"/>
      <c r="K300" s="49" t="n"/>
      <c r="L300" s="30" t="n"/>
      <c r="M300" s="30" t="n"/>
      <c r="N300" s="30" t="n"/>
      <c r="O300" s="30" t="n"/>
      <c r="P300" s="30" t="n"/>
      <c r="Q300" s="30" t="n"/>
      <c r="R300" s="50" t="n"/>
      <c r="S300" s="32">
        <f>IF([@[Inventory Item ID]]="","",IFERROR(SUMIFS(tblTransactions[Inventory Effect],tblTransactions[Inventory Item ID],[@[Inventory Item ID]],tblTransactions[Inventory Effect],"&gt;0",tblTransactions[Date],"&gt;"&amp;'Settings'!$B$4,tblTransactions[Date],"&lt;="&amp;'Settings'!$B$3),0))</f>
        <v/>
      </c>
      <c r="T300" s="32">
        <f>IF([@[Inventory Item ID]]="","",IFERROR(-SUMIFS(tblTransactions[Inventory Effect],tblTransactions[Inventory Item ID],[@[Inventory Item ID]],tblTransactions[Inventory Effect],"&lt;0",tblTransactions[Date],"&gt;"&amp;'Settings'!$B$4,tblTransactions[Date],"&lt;="&amp;'Settings'!$B$3),0))</f>
        <v/>
      </c>
      <c r="U300" s="32">
        <f>IF([@[Inventory Item ID]]="","",IFERROR([@[Opening Qty]]+[@[Qty In]]-[@[Qty Out]],0))</f>
        <v/>
      </c>
      <c r="V300" s="32">
        <f>IF([@[Inventory Item ID]]="","",IFERROR([@[On Hand Qty]]-[@[Reserved Qty]],0))</f>
        <v/>
      </c>
      <c r="W300" s="47">
        <f>IF([@[Inventory Item ID]]="","",IFERROR([@[On Hand Qty]]*[@[Unit Cost]],0))</f>
        <v/>
      </c>
      <c r="X300" s="32">
        <f>IF([@[Inventory Item ID]]="","",IFERROR(IF(AND([@Active]="Yes",[@[Available Qty]]&lt;=[@[Reorder Point]],[@[Target Stock]]-[@[Available Qty]]-[@[Qty on Order]]&gt;0),CEILING([@[Target Stock]]-[@[Available Qty]]-[@[Qty on Order]],[@[Order Pack Qty]]),0),0))</f>
        <v/>
      </c>
      <c r="Y300" s="47">
        <f>IF([@[Inventory Item ID]]="","",IFERROR([@[Suggested Order Qty]]*[@[Unit Cost]],0))</f>
        <v/>
      </c>
      <c r="Z300" s="15">
        <f>IF([@[Inventory Item ID]]="","",IFERROR(IF([@Active]="No","Inactive",IF([@[On Hand Qty]]&lt;0,"Negative Stock",IF([@[Available Qty]]&lt;=0,"Out of Stock",IF([@[Available Qty]]&lt;=[@[Reorder Point]],"Below Reorder",IF([@[Available Qty]]&lt;=[@[Reorder Point]]*(1+'Settings'!$B$5),"Reorder Soon","OK"))))),"Check Inputs"))</f>
        <v/>
      </c>
      <c r="AA300" s="32">
        <f>IF([@[Inventory Item ID]]="","",IFERROR(IF(OR([@[On Hand Qty]]&lt;=0,[@[Oldest DOT Week Start]]=""),"",DATEDIF([@[Oldest DOT Week Start]],'Settings'!$B$3,"m")),""))</f>
        <v/>
      </c>
      <c r="AB300" s="15">
        <f>IF([@[Inventory Item ID]]="","",IF([@Active]="No","Inactive",IF([@[On Hand Qty]]&lt;=0,"No Stock",IF([@[Oldest DOT Week Start]]="","Missing DOT Date",IF([@[Age Months]]&gt;='Settings'!$B$6,"Age Review","Current")))))</f>
        <v/>
      </c>
      <c r="AC30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1">
      <c r="A301" s="28" t="n"/>
      <c r="B301" s="28" t="n"/>
      <c r="C301" s="28" t="n"/>
      <c r="D301" s="28" t="n"/>
      <c r="E301" s="28" t="n"/>
      <c r="F301" s="28" t="n"/>
      <c r="G301" s="28" t="n"/>
      <c r="H301" s="28" t="n"/>
      <c r="I301" s="28" t="n"/>
      <c r="J301" s="28" t="n"/>
      <c r="K301" s="49" t="n"/>
      <c r="L301" s="30" t="n"/>
      <c r="M301" s="30" t="n"/>
      <c r="N301" s="30" t="n"/>
      <c r="O301" s="30" t="n"/>
      <c r="P301" s="30" t="n"/>
      <c r="Q301" s="30" t="n"/>
      <c r="R301" s="50" t="n"/>
      <c r="S301" s="32">
        <f>IF([@[Inventory Item ID]]="","",IFERROR(SUMIFS(tblTransactions[Inventory Effect],tblTransactions[Inventory Item ID],[@[Inventory Item ID]],tblTransactions[Inventory Effect],"&gt;0",tblTransactions[Date],"&gt;"&amp;'Settings'!$B$4,tblTransactions[Date],"&lt;="&amp;'Settings'!$B$3),0))</f>
        <v/>
      </c>
      <c r="T301" s="32">
        <f>IF([@[Inventory Item ID]]="","",IFERROR(-SUMIFS(tblTransactions[Inventory Effect],tblTransactions[Inventory Item ID],[@[Inventory Item ID]],tblTransactions[Inventory Effect],"&lt;0",tblTransactions[Date],"&gt;"&amp;'Settings'!$B$4,tblTransactions[Date],"&lt;="&amp;'Settings'!$B$3),0))</f>
        <v/>
      </c>
      <c r="U301" s="32">
        <f>IF([@[Inventory Item ID]]="","",IFERROR([@[Opening Qty]]+[@[Qty In]]-[@[Qty Out]],0))</f>
        <v/>
      </c>
      <c r="V301" s="32">
        <f>IF([@[Inventory Item ID]]="","",IFERROR([@[On Hand Qty]]-[@[Reserved Qty]],0))</f>
        <v/>
      </c>
      <c r="W301" s="47">
        <f>IF([@[Inventory Item ID]]="","",IFERROR([@[On Hand Qty]]*[@[Unit Cost]],0))</f>
        <v/>
      </c>
      <c r="X301" s="32">
        <f>IF([@[Inventory Item ID]]="","",IFERROR(IF(AND([@Active]="Yes",[@[Available Qty]]&lt;=[@[Reorder Point]],[@[Target Stock]]-[@[Available Qty]]-[@[Qty on Order]]&gt;0),CEILING([@[Target Stock]]-[@[Available Qty]]-[@[Qty on Order]],[@[Order Pack Qty]]),0),0))</f>
        <v/>
      </c>
      <c r="Y301" s="47">
        <f>IF([@[Inventory Item ID]]="","",IFERROR([@[Suggested Order Qty]]*[@[Unit Cost]],0))</f>
        <v/>
      </c>
      <c r="Z301" s="15">
        <f>IF([@[Inventory Item ID]]="","",IFERROR(IF([@Active]="No","Inactive",IF([@[On Hand Qty]]&lt;0,"Negative Stock",IF([@[Available Qty]]&lt;=0,"Out of Stock",IF([@[Available Qty]]&lt;=[@[Reorder Point]],"Below Reorder",IF([@[Available Qty]]&lt;=[@[Reorder Point]]*(1+'Settings'!$B$5),"Reorder Soon","OK"))))),"Check Inputs"))</f>
        <v/>
      </c>
      <c r="AA301" s="32">
        <f>IF([@[Inventory Item ID]]="","",IFERROR(IF(OR([@[On Hand Qty]]&lt;=0,[@[Oldest DOT Week Start]]=""),"",DATEDIF([@[Oldest DOT Week Start]],'Settings'!$B$3,"m")),""))</f>
        <v/>
      </c>
      <c r="AB301" s="15">
        <f>IF([@[Inventory Item ID]]="","",IF([@Active]="No","Inactive",IF([@[On Hand Qty]]&lt;=0,"No Stock",IF([@[Oldest DOT Week Start]]="","Missing DOT Date",IF([@[Age Months]]&gt;='Settings'!$B$6,"Age Review","Current")))))</f>
        <v/>
      </c>
      <c r="AC30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2">
      <c r="A302" s="28" t="n"/>
      <c r="B302" s="28" t="n"/>
      <c r="C302" s="28" t="n"/>
      <c r="D302" s="28" t="n"/>
      <c r="E302" s="28" t="n"/>
      <c r="F302" s="28" t="n"/>
      <c r="G302" s="28" t="n"/>
      <c r="H302" s="28" t="n"/>
      <c r="I302" s="28" t="n"/>
      <c r="J302" s="28" t="n"/>
      <c r="K302" s="49" t="n"/>
      <c r="L302" s="30" t="n"/>
      <c r="M302" s="30" t="n"/>
      <c r="N302" s="30" t="n"/>
      <c r="O302" s="30" t="n"/>
      <c r="P302" s="30" t="n"/>
      <c r="Q302" s="30" t="n"/>
      <c r="R302" s="50" t="n"/>
      <c r="S302" s="32">
        <f>IF([@[Inventory Item ID]]="","",IFERROR(SUMIFS(tblTransactions[Inventory Effect],tblTransactions[Inventory Item ID],[@[Inventory Item ID]],tblTransactions[Inventory Effect],"&gt;0",tblTransactions[Date],"&gt;"&amp;'Settings'!$B$4,tblTransactions[Date],"&lt;="&amp;'Settings'!$B$3),0))</f>
        <v/>
      </c>
      <c r="T302" s="32">
        <f>IF([@[Inventory Item ID]]="","",IFERROR(-SUMIFS(tblTransactions[Inventory Effect],tblTransactions[Inventory Item ID],[@[Inventory Item ID]],tblTransactions[Inventory Effect],"&lt;0",tblTransactions[Date],"&gt;"&amp;'Settings'!$B$4,tblTransactions[Date],"&lt;="&amp;'Settings'!$B$3),0))</f>
        <v/>
      </c>
      <c r="U302" s="32">
        <f>IF([@[Inventory Item ID]]="","",IFERROR([@[Opening Qty]]+[@[Qty In]]-[@[Qty Out]],0))</f>
        <v/>
      </c>
      <c r="V302" s="32">
        <f>IF([@[Inventory Item ID]]="","",IFERROR([@[On Hand Qty]]-[@[Reserved Qty]],0))</f>
        <v/>
      </c>
      <c r="W302" s="47">
        <f>IF([@[Inventory Item ID]]="","",IFERROR([@[On Hand Qty]]*[@[Unit Cost]],0))</f>
        <v/>
      </c>
      <c r="X302" s="32">
        <f>IF([@[Inventory Item ID]]="","",IFERROR(IF(AND([@Active]="Yes",[@[Available Qty]]&lt;=[@[Reorder Point]],[@[Target Stock]]-[@[Available Qty]]-[@[Qty on Order]]&gt;0),CEILING([@[Target Stock]]-[@[Available Qty]]-[@[Qty on Order]],[@[Order Pack Qty]]),0),0))</f>
        <v/>
      </c>
      <c r="Y302" s="47">
        <f>IF([@[Inventory Item ID]]="","",IFERROR([@[Suggested Order Qty]]*[@[Unit Cost]],0))</f>
        <v/>
      </c>
      <c r="Z302" s="15">
        <f>IF([@[Inventory Item ID]]="","",IFERROR(IF([@Active]="No","Inactive",IF([@[On Hand Qty]]&lt;0,"Negative Stock",IF([@[Available Qty]]&lt;=0,"Out of Stock",IF([@[Available Qty]]&lt;=[@[Reorder Point]],"Below Reorder",IF([@[Available Qty]]&lt;=[@[Reorder Point]]*(1+'Settings'!$B$5),"Reorder Soon","OK"))))),"Check Inputs"))</f>
        <v/>
      </c>
      <c r="AA302" s="32">
        <f>IF([@[Inventory Item ID]]="","",IFERROR(IF(OR([@[On Hand Qty]]&lt;=0,[@[Oldest DOT Week Start]]=""),"",DATEDIF([@[Oldest DOT Week Start]],'Settings'!$B$3,"m")),""))</f>
        <v/>
      </c>
      <c r="AB302" s="15">
        <f>IF([@[Inventory Item ID]]="","",IF([@Active]="No","Inactive",IF([@[On Hand Qty]]&lt;=0,"No Stock",IF([@[Oldest DOT Week Start]]="","Missing DOT Date",IF([@[Age Months]]&gt;='Settings'!$B$6,"Age Review","Current")))))</f>
        <v/>
      </c>
      <c r="AC30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3">
      <c r="A303" s="28" t="n"/>
      <c r="B303" s="28" t="n"/>
      <c r="C303" s="28" t="n"/>
      <c r="D303" s="28" t="n"/>
      <c r="E303" s="28" t="n"/>
      <c r="F303" s="28" t="n"/>
      <c r="G303" s="28" t="n"/>
      <c r="H303" s="28" t="n"/>
      <c r="I303" s="28" t="n"/>
      <c r="J303" s="28" t="n"/>
      <c r="K303" s="49" t="n"/>
      <c r="L303" s="30" t="n"/>
      <c r="M303" s="30" t="n"/>
      <c r="N303" s="30" t="n"/>
      <c r="O303" s="30" t="n"/>
      <c r="P303" s="30" t="n"/>
      <c r="Q303" s="30" t="n"/>
      <c r="R303" s="50" t="n"/>
      <c r="S303" s="32">
        <f>IF([@[Inventory Item ID]]="","",IFERROR(SUMIFS(tblTransactions[Inventory Effect],tblTransactions[Inventory Item ID],[@[Inventory Item ID]],tblTransactions[Inventory Effect],"&gt;0",tblTransactions[Date],"&gt;"&amp;'Settings'!$B$4,tblTransactions[Date],"&lt;="&amp;'Settings'!$B$3),0))</f>
        <v/>
      </c>
      <c r="T303" s="32">
        <f>IF([@[Inventory Item ID]]="","",IFERROR(-SUMIFS(tblTransactions[Inventory Effect],tblTransactions[Inventory Item ID],[@[Inventory Item ID]],tblTransactions[Inventory Effect],"&lt;0",tblTransactions[Date],"&gt;"&amp;'Settings'!$B$4,tblTransactions[Date],"&lt;="&amp;'Settings'!$B$3),0))</f>
        <v/>
      </c>
      <c r="U303" s="32">
        <f>IF([@[Inventory Item ID]]="","",IFERROR([@[Opening Qty]]+[@[Qty In]]-[@[Qty Out]],0))</f>
        <v/>
      </c>
      <c r="V303" s="32">
        <f>IF([@[Inventory Item ID]]="","",IFERROR([@[On Hand Qty]]-[@[Reserved Qty]],0))</f>
        <v/>
      </c>
      <c r="W303" s="47">
        <f>IF([@[Inventory Item ID]]="","",IFERROR([@[On Hand Qty]]*[@[Unit Cost]],0))</f>
        <v/>
      </c>
      <c r="X303" s="32">
        <f>IF([@[Inventory Item ID]]="","",IFERROR(IF(AND([@Active]="Yes",[@[Available Qty]]&lt;=[@[Reorder Point]],[@[Target Stock]]-[@[Available Qty]]-[@[Qty on Order]]&gt;0),CEILING([@[Target Stock]]-[@[Available Qty]]-[@[Qty on Order]],[@[Order Pack Qty]]),0),0))</f>
        <v/>
      </c>
      <c r="Y303" s="47">
        <f>IF([@[Inventory Item ID]]="","",IFERROR([@[Suggested Order Qty]]*[@[Unit Cost]],0))</f>
        <v/>
      </c>
      <c r="Z303" s="15">
        <f>IF([@[Inventory Item ID]]="","",IFERROR(IF([@Active]="No","Inactive",IF([@[On Hand Qty]]&lt;0,"Negative Stock",IF([@[Available Qty]]&lt;=0,"Out of Stock",IF([@[Available Qty]]&lt;=[@[Reorder Point]],"Below Reorder",IF([@[Available Qty]]&lt;=[@[Reorder Point]]*(1+'Settings'!$B$5),"Reorder Soon","OK"))))),"Check Inputs"))</f>
        <v/>
      </c>
      <c r="AA303" s="32">
        <f>IF([@[Inventory Item ID]]="","",IFERROR(IF(OR([@[On Hand Qty]]&lt;=0,[@[Oldest DOT Week Start]]=""),"",DATEDIF([@[Oldest DOT Week Start]],'Settings'!$B$3,"m")),""))</f>
        <v/>
      </c>
      <c r="AB303" s="15">
        <f>IF([@[Inventory Item ID]]="","",IF([@Active]="No","Inactive",IF([@[On Hand Qty]]&lt;=0,"No Stock",IF([@[Oldest DOT Week Start]]="","Missing DOT Date",IF([@[Age Months]]&gt;='Settings'!$B$6,"Age Review","Current")))))</f>
        <v/>
      </c>
      <c r="AC30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4">
      <c r="A304" s="28" t="n"/>
      <c r="B304" s="28" t="n"/>
      <c r="C304" s="28" t="n"/>
      <c r="D304" s="28" t="n"/>
      <c r="E304" s="28" t="n"/>
      <c r="F304" s="28" t="n"/>
      <c r="G304" s="28" t="n"/>
      <c r="H304" s="28" t="n"/>
      <c r="I304" s="28" t="n"/>
      <c r="J304" s="28" t="n"/>
      <c r="K304" s="49" t="n"/>
      <c r="L304" s="30" t="n"/>
      <c r="M304" s="30" t="n"/>
      <c r="N304" s="30" t="n"/>
      <c r="O304" s="30" t="n"/>
      <c r="P304" s="30" t="n"/>
      <c r="Q304" s="30" t="n"/>
      <c r="R304" s="50" t="n"/>
      <c r="S304" s="32">
        <f>IF([@[Inventory Item ID]]="","",IFERROR(SUMIFS(tblTransactions[Inventory Effect],tblTransactions[Inventory Item ID],[@[Inventory Item ID]],tblTransactions[Inventory Effect],"&gt;0",tblTransactions[Date],"&gt;"&amp;'Settings'!$B$4,tblTransactions[Date],"&lt;="&amp;'Settings'!$B$3),0))</f>
        <v/>
      </c>
      <c r="T304" s="32">
        <f>IF([@[Inventory Item ID]]="","",IFERROR(-SUMIFS(tblTransactions[Inventory Effect],tblTransactions[Inventory Item ID],[@[Inventory Item ID]],tblTransactions[Inventory Effect],"&lt;0",tblTransactions[Date],"&gt;"&amp;'Settings'!$B$4,tblTransactions[Date],"&lt;="&amp;'Settings'!$B$3),0))</f>
        <v/>
      </c>
      <c r="U304" s="32">
        <f>IF([@[Inventory Item ID]]="","",IFERROR([@[Opening Qty]]+[@[Qty In]]-[@[Qty Out]],0))</f>
        <v/>
      </c>
      <c r="V304" s="32">
        <f>IF([@[Inventory Item ID]]="","",IFERROR([@[On Hand Qty]]-[@[Reserved Qty]],0))</f>
        <v/>
      </c>
      <c r="W304" s="47">
        <f>IF([@[Inventory Item ID]]="","",IFERROR([@[On Hand Qty]]*[@[Unit Cost]],0))</f>
        <v/>
      </c>
      <c r="X304" s="32">
        <f>IF([@[Inventory Item ID]]="","",IFERROR(IF(AND([@Active]="Yes",[@[Available Qty]]&lt;=[@[Reorder Point]],[@[Target Stock]]-[@[Available Qty]]-[@[Qty on Order]]&gt;0),CEILING([@[Target Stock]]-[@[Available Qty]]-[@[Qty on Order]],[@[Order Pack Qty]]),0),0))</f>
        <v/>
      </c>
      <c r="Y304" s="47">
        <f>IF([@[Inventory Item ID]]="","",IFERROR([@[Suggested Order Qty]]*[@[Unit Cost]],0))</f>
        <v/>
      </c>
      <c r="Z304" s="15">
        <f>IF([@[Inventory Item ID]]="","",IFERROR(IF([@Active]="No","Inactive",IF([@[On Hand Qty]]&lt;0,"Negative Stock",IF([@[Available Qty]]&lt;=0,"Out of Stock",IF([@[Available Qty]]&lt;=[@[Reorder Point]],"Below Reorder",IF([@[Available Qty]]&lt;=[@[Reorder Point]]*(1+'Settings'!$B$5),"Reorder Soon","OK"))))),"Check Inputs"))</f>
        <v/>
      </c>
      <c r="AA304" s="32">
        <f>IF([@[Inventory Item ID]]="","",IFERROR(IF(OR([@[On Hand Qty]]&lt;=0,[@[Oldest DOT Week Start]]=""),"",DATEDIF([@[Oldest DOT Week Start]],'Settings'!$B$3,"m")),""))</f>
        <v/>
      </c>
      <c r="AB304" s="15">
        <f>IF([@[Inventory Item ID]]="","",IF([@Active]="No","Inactive",IF([@[On Hand Qty]]&lt;=0,"No Stock",IF([@[Oldest DOT Week Start]]="","Missing DOT Date",IF([@[Age Months]]&gt;='Settings'!$B$6,"Age Review","Current")))))</f>
        <v/>
      </c>
      <c r="AC30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5">
      <c r="A305" s="28" t="n"/>
      <c r="B305" s="28" t="n"/>
      <c r="C305" s="28" t="n"/>
      <c r="D305" s="28" t="n"/>
      <c r="E305" s="28" t="n"/>
      <c r="F305" s="28" t="n"/>
      <c r="G305" s="28" t="n"/>
      <c r="H305" s="28" t="n"/>
      <c r="I305" s="28" t="n"/>
      <c r="J305" s="28" t="n"/>
      <c r="K305" s="49" t="n"/>
      <c r="L305" s="30" t="n"/>
      <c r="M305" s="30" t="n"/>
      <c r="N305" s="30" t="n"/>
      <c r="O305" s="30" t="n"/>
      <c r="P305" s="30" t="n"/>
      <c r="Q305" s="30" t="n"/>
      <c r="R305" s="50" t="n"/>
      <c r="S305" s="32">
        <f>IF([@[Inventory Item ID]]="","",IFERROR(SUMIFS(tblTransactions[Inventory Effect],tblTransactions[Inventory Item ID],[@[Inventory Item ID]],tblTransactions[Inventory Effect],"&gt;0",tblTransactions[Date],"&gt;"&amp;'Settings'!$B$4,tblTransactions[Date],"&lt;="&amp;'Settings'!$B$3),0))</f>
        <v/>
      </c>
      <c r="T305" s="32">
        <f>IF([@[Inventory Item ID]]="","",IFERROR(-SUMIFS(tblTransactions[Inventory Effect],tblTransactions[Inventory Item ID],[@[Inventory Item ID]],tblTransactions[Inventory Effect],"&lt;0",tblTransactions[Date],"&gt;"&amp;'Settings'!$B$4,tblTransactions[Date],"&lt;="&amp;'Settings'!$B$3),0))</f>
        <v/>
      </c>
      <c r="U305" s="32">
        <f>IF([@[Inventory Item ID]]="","",IFERROR([@[Opening Qty]]+[@[Qty In]]-[@[Qty Out]],0))</f>
        <v/>
      </c>
      <c r="V305" s="32">
        <f>IF([@[Inventory Item ID]]="","",IFERROR([@[On Hand Qty]]-[@[Reserved Qty]],0))</f>
        <v/>
      </c>
      <c r="W305" s="47">
        <f>IF([@[Inventory Item ID]]="","",IFERROR([@[On Hand Qty]]*[@[Unit Cost]],0))</f>
        <v/>
      </c>
      <c r="X305" s="32">
        <f>IF([@[Inventory Item ID]]="","",IFERROR(IF(AND([@Active]="Yes",[@[Available Qty]]&lt;=[@[Reorder Point]],[@[Target Stock]]-[@[Available Qty]]-[@[Qty on Order]]&gt;0),CEILING([@[Target Stock]]-[@[Available Qty]]-[@[Qty on Order]],[@[Order Pack Qty]]),0),0))</f>
        <v/>
      </c>
      <c r="Y305" s="47">
        <f>IF([@[Inventory Item ID]]="","",IFERROR([@[Suggested Order Qty]]*[@[Unit Cost]],0))</f>
        <v/>
      </c>
      <c r="Z305" s="15">
        <f>IF([@[Inventory Item ID]]="","",IFERROR(IF([@Active]="No","Inactive",IF([@[On Hand Qty]]&lt;0,"Negative Stock",IF([@[Available Qty]]&lt;=0,"Out of Stock",IF([@[Available Qty]]&lt;=[@[Reorder Point]],"Below Reorder",IF([@[Available Qty]]&lt;=[@[Reorder Point]]*(1+'Settings'!$B$5),"Reorder Soon","OK"))))),"Check Inputs"))</f>
        <v/>
      </c>
      <c r="AA305" s="32">
        <f>IF([@[Inventory Item ID]]="","",IFERROR(IF(OR([@[On Hand Qty]]&lt;=0,[@[Oldest DOT Week Start]]=""),"",DATEDIF([@[Oldest DOT Week Start]],'Settings'!$B$3,"m")),""))</f>
        <v/>
      </c>
      <c r="AB305" s="15">
        <f>IF([@[Inventory Item ID]]="","",IF([@Active]="No","Inactive",IF([@[On Hand Qty]]&lt;=0,"No Stock",IF([@[Oldest DOT Week Start]]="","Missing DOT Date",IF([@[Age Months]]&gt;='Settings'!$B$6,"Age Review","Current")))))</f>
        <v/>
      </c>
      <c r="AC30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6">
      <c r="A306" s="28" t="n"/>
      <c r="B306" s="28" t="n"/>
      <c r="C306" s="28" t="n"/>
      <c r="D306" s="28" t="n"/>
      <c r="E306" s="28" t="n"/>
      <c r="F306" s="28" t="n"/>
      <c r="G306" s="28" t="n"/>
      <c r="H306" s="28" t="n"/>
      <c r="I306" s="28" t="n"/>
      <c r="J306" s="28" t="n"/>
      <c r="K306" s="49" t="n"/>
      <c r="L306" s="30" t="n"/>
      <c r="M306" s="30" t="n"/>
      <c r="N306" s="30" t="n"/>
      <c r="O306" s="30" t="n"/>
      <c r="P306" s="30" t="n"/>
      <c r="Q306" s="30" t="n"/>
      <c r="R306" s="50" t="n"/>
      <c r="S306" s="32">
        <f>IF([@[Inventory Item ID]]="","",IFERROR(SUMIFS(tblTransactions[Inventory Effect],tblTransactions[Inventory Item ID],[@[Inventory Item ID]],tblTransactions[Inventory Effect],"&gt;0",tblTransactions[Date],"&gt;"&amp;'Settings'!$B$4,tblTransactions[Date],"&lt;="&amp;'Settings'!$B$3),0))</f>
        <v/>
      </c>
      <c r="T306" s="32">
        <f>IF([@[Inventory Item ID]]="","",IFERROR(-SUMIFS(tblTransactions[Inventory Effect],tblTransactions[Inventory Item ID],[@[Inventory Item ID]],tblTransactions[Inventory Effect],"&lt;0",tblTransactions[Date],"&gt;"&amp;'Settings'!$B$4,tblTransactions[Date],"&lt;="&amp;'Settings'!$B$3),0))</f>
        <v/>
      </c>
      <c r="U306" s="32">
        <f>IF([@[Inventory Item ID]]="","",IFERROR([@[Opening Qty]]+[@[Qty In]]-[@[Qty Out]],0))</f>
        <v/>
      </c>
      <c r="V306" s="32">
        <f>IF([@[Inventory Item ID]]="","",IFERROR([@[On Hand Qty]]-[@[Reserved Qty]],0))</f>
        <v/>
      </c>
      <c r="W306" s="47">
        <f>IF([@[Inventory Item ID]]="","",IFERROR([@[On Hand Qty]]*[@[Unit Cost]],0))</f>
        <v/>
      </c>
      <c r="X306" s="32">
        <f>IF([@[Inventory Item ID]]="","",IFERROR(IF(AND([@Active]="Yes",[@[Available Qty]]&lt;=[@[Reorder Point]],[@[Target Stock]]-[@[Available Qty]]-[@[Qty on Order]]&gt;0),CEILING([@[Target Stock]]-[@[Available Qty]]-[@[Qty on Order]],[@[Order Pack Qty]]),0),0))</f>
        <v/>
      </c>
      <c r="Y306" s="47">
        <f>IF([@[Inventory Item ID]]="","",IFERROR([@[Suggested Order Qty]]*[@[Unit Cost]],0))</f>
        <v/>
      </c>
      <c r="Z306" s="15">
        <f>IF([@[Inventory Item ID]]="","",IFERROR(IF([@Active]="No","Inactive",IF([@[On Hand Qty]]&lt;0,"Negative Stock",IF([@[Available Qty]]&lt;=0,"Out of Stock",IF([@[Available Qty]]&lt;=[@[Reorder Point]],"Below Reorder",IF([@[Available Qty]]&lt;=[@[Reorder Point]]*(1+'Settings'!$B$5),"Reorder Soon","OK"))))),"Check Inputs"))</f>
        <v/>
      </c>
      <c r="AA306" s="32">
        <f>IF([@[Inventory Item ID]]="","",IFERROR(IF(OR([@[On Hand Qty]]&lt;=0,[@[Oldest DOT Week Start]]=""),"",DATEDIF([@[Oldest DOT Week Start]],'Settings'!$B$3,"m")),""))</f>
        <v/>
      </c>
      <c r="AB306" s="15">
        <f>IF([@[Inventory Item ID]]="","",IF([@Active]="No","Inactive",IF([@[On Hand Qty]]&lt;=0,"No Stock",IF([@[Oldest DOT Week Start]]="","Missing DOT Date",IF([@[Age Months]]&gt;='Settings'!$B$6,"Age Review","Current")))))</f>
        <v/>
      </c>
      <c r="AC30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7">
      <c r="A307" s="28" t="n"/>
      <c r="B307" s="28" t="n"/>
      <c r="C307" s="28" t="n"/>
      <c r="D307" s="28" t="n"/>
      <c r="E307" s="28" t="n"/>
      <c r="F307" s="28" t="n"/>
      <c r="G307" s="28" t="n"/>
      <c r="H307" s="28" t="n"/>
      <c r="I307" s="28" t="n"/>
      <c r="J307" s="28" t="n"/>
      <c r="K307" s="49" t="n"/>
      <c r="L307" s="30" t="n"/>
      <c r="M307" s="30" t="n"/>
      <c r="N307" s="30" t="n"/>
      <c r="O307" s="30" t="n"/>
      <c r="P307" s="30" t="n"/>
      <c r="Q307" s="30" t="n"/>
      <c r="R307" s="50" t="n"/>
      <c r="S307" s="32">
        <f>IF([@[Inventory Item ID]]="","",IFERROR(SUMIFS(tblTransactions[Inventory Effect],tblTransactions[Inventory Item ID],[@[Inventory Item ID]],tblTransactions[Inventory Effect],"&gt;0",tblTransactions[Date],"&gt;"&amp;'Settings'!$B$4,tblTransactions[Date],"&lt;="&amp;'Settings'!$B$3),0))</f>
        <v/>
      </c>
      <c r="T307" s="32">
        <f>IF([@[Inventory Item ID]]="","",IFERROR(-SUMIFS(tblTransactions[Inventory Effect],tblTransactions[Inventory Item ID],[@[Inventory Item ID]],tblTransactions[Inventory Effect],"&lt;0",tblTransactions[Date],"&gt;"&amp;'Settings'!$B$4,tblTransactions[Date],"&lt;="&amp;'Settings'!$B$3),0))</f>
        <v/>
      </c>
      <c r="U307" s="32">
        <f>IF([@[Inventory Item ID]]="","",IFERROR([@[Opening Qty]]+[@[Qty In]]-[@[Qty Out]],0))</f>
        <v/>
      </c>
      <c r="V307" s="32">
        <f>IF([@[Inventory Item ID]]="","",IFERROR([@[On Hand Qty]]-[@[Reserved Qty]],0))</f>
        <v/>
      </c>
      <c r="W307" s="47">
        <f>IF([@[Inventory Item ID]]="","",IFERROR([@[On Hand Qty]]*[@[Unit Cost]],0))</f>
        <v/>
      </c>
      <c r="X307" s="32">
        <f>IF([@[Inventory Item ID]]="","",IFERROR(IF(AND([@Active]="Yes",[@[Available Qty]]&lt;=[@[Reorder Point]],[@[Target Stock]]-[@[Available Qty]]-[@[Qty on Order]]&gt;0),CEILING([@[Target Stock]]-[@[Available Qty]]-[@[Qty on Order]],[@[Order Pack Qty]]),0),0))</f>
        <v/>
      </c>
      <c r="Y307" s="47">
        <f>IF([@[Inventory Item ID]]="","",IFERROR([@[Suggested Order Qty]]*[@[Unit Cost]],0))</f>
        <v/>
      </c>
      <c r="Z307" s="15">
        <f>IF([@[Inventory Item ID]]="","",IFERROR(IF([@Active]="No","Inactive",IF([@[On Hand Qty]]&lt;0,"Negative Stock",IF([@[Available Qty]]&lt;=0,"Out of Stock",IF([@[Available Qty]]&lt;=[@[Reorder Point]],"Below Reorder",IF([@[Available Qty]]&lt;=[@[Reorder Point]]*(1+'Settings'!$B$5),"Reorder Soon","OK"))))),"Check Inputs"))</f>
        <v/>
      </c>
      <c r="AA307" s="32">
        <f>IF([@[Inventory Item ID]]="","",IFERROR(IF(OR([@[On Hand Qty]]&lt;=0,[@[Oldest DOT Week Start]]=""),"",DATEDIF([@[Oldest DOT Week Start]],'Settings'!$B$3,"m")),""))</f>
        <v/>
      </c>
      <c r="AB307" s="15">
        <f>IF([@[Inventory Item ID]]="","",IF([@Active]="No","Inactive",IF([@[On Hand Qty]]&lt;=0,"No Stock",IF([@[Oldest DOT Week Start]]="","Missing DOT Date",IF([@[Age Months]]&gt;='Settings'!$B$6,"Age Review","Current")))))</f>
        <v/>
      </c>
      <c r="AC30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8">
      <c r="A308" s="28" t="n"/>
      <c r="B308" s="28" t="n"/>
      <c r="C308" s="28" t="n"/>
      <c r="D308" s="28" t="n"/>
      <c r="E308" s="28" t="n"/>
      <c r="F308" s="28" t="n"/>
      <c r="G308" s="28" t="n"/>
      <c r="H308" s="28" t="n"/>
      <c r="I308" s="28" t="n"/>
      <c r="J308" s="28" t="n"/>
      <c r="K308" s="49" t="n"/>
      <c r="L308" s="30" t="n"/>
      <c r="M308" s="30" t="n"/>
      <c r="N308" s="30" t="n"/>
      <c r="O308" s="30" t="n"/>
      <c r="P308" s="30" t="n"/>
      <c r="Q308" s="30" t="n"/>
      <c r="R308" s="50" t="n"/>
      <c r="S308" s="32">
        <f>IF([@[Inventory Item ID]]="","",IFERROR(SUMIFS(tblTransactions[Inventory Effect],tblTransactions[Inventory Item ID],[@[Inventory Item ID]],tblTransactions[Inventory Effect],"&gt;0",tblTransactions[Date],"&gt;"&amp;'Settings'!$B$4,tblTransactions[Date],"&lt;="&amp;'Settings'!$B$3),0))</f>
        <v/>
      </c>
      <c r="T308" s="32">
        <f>IF([@[Inventory Item ID]]="","",IFERROR(-SUMIFS(tblTransactions[Inventory Effect],tblTransactions[Inventory Item ID],[@[Inventory Item ID]],tblTransactions[Inventory Effect],"&lt;0",tblTransactions[Date],"&gt;"&amp;'Settings'!$B$4,tblTransactions[Date],"&lt;="&amp;'Settings'!$B$3),0))</f>
        <v/>
      </c>
      <c r="U308" s="32">
        <f>IF([@[Inventory Item ID]]="","",IFERROR([@[Opening Qty]]+[@[Qty In]]-[@[Qty Out]],0))</f>
        <v/>
      </c>
      <c r="V308" s="32">
        <f>IF([@[Inventory Item ID]]="","",IFERROR([@[On Hand Qty]]-[@[Reserved Qty]],0))</f>
        <v/>
      </c>
      <c r="W308" s="47">
        <f>IF([@[Inventory Item ID]]="","",IFERROR([@[On Hand Qty]]*[@[Unit Cost]],0))</f>
        <v/>
      </c>
      <c r="X308" s="32">
        <f>IF([@[Inventory Item ID]]="","",IFERROR(IF(AND([@Active]="Yes",[@[Available Qty]]&lt;=[@[Reorder Point]],[@[Target Stock]]-[@[Available Qty]]-[@[Qty on Order]]&gt;0),CEILING([@[Target Stock]]-[@[Available Qty]]-[@[Qty on Order]],[@[Order Pack Qty]]),0),0))</f>
        <v/>
      </c>
      <c r="Y308" s="47">
        <f>IF([@[Inventory Item ID]]="","",IFERROR([@[Suggested Order Qty]]*[@[Unit Cost]],0))</f>
        <v/>
      </c>
      <c r="Z308" s="15">
        <f>IF([@[Inventory Item ID]]="","",IFERROR(IF([@Active]="No","Inactive",IF([@[On Hand Qty]]&lt;0,"Negative Stock",IF([@[Available Qty]]&lt;=0,"Out of Stock",IF([@[Available Qty]]&lt;=[@[Reorder Point]],"Below Reorder",IF([@[Available Qty]]&lt;=[@[Reorder Point]]*(1+'Settings'!$B$5),"Reorder Soon","OK"))))),"Check Inputs"))</f>
        <v/>
      </c>
      <c r="AA308" s="32">
        <f>IF([@[Inventory Item ID]]="","",IFERROR(IF(OR([@[On Hand Qty]]&lt;=0,[@[Oldest DOT Week Start]]=""),"",DATEDIF([@[Oldest DOT Week Start]],'Settings'!$B$3,"m")),""))</f>
        <v/>
      </c>
      <c r="AB308" s="15">
        <f>IF([@[Inventory Item ID]]="","",IF([@Active]="No","Inactive",IF([@[On Hand Qty]]&lt;=0,"No Stock",IF([@[Oldest DOT Week Start]]="","Missing DOT Date",IF([@[Age Months]]&gt;='Settings'!$B$6,"Age Review","Current")))))</f>
        <v/>
      </c>
      <c r="AC30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09">
      <c r="A309" s="28" t="n"/>
      <c r="B309" s="28" t="n"/>
      <c r="C309" s="28" t="n"/>
      <c r="D309" s="28" t="n"/>
      <c r="E309" s="28" t="n"/>
      <c r="F309" s="28" t="n"/>
      <c r="G309" s="28" t="n"/>
      <c r="H309" s="28" t="n"/>
      <c r="I309" s="28" t="n"/>
      <c r="J309" s="28" t="n"/>
      <c r="K309" s="49" t="n"/>
      <c r="L309" s="30" t="n"/>
      <c r="M309" s="30" t="n"/>
      <c r="N309" s="30" t="n"/>
      <c r="O309" s="30" t="n"/>
      <c r="P309" s="30" t="n"/>
      <c r="Q309" s="30" t="n"/>
      <c r="R309" s="50" t="n"/>
      <c r="S309" s="32">
        <f>IF([@[Inventory Item ID]]="","",IFERROR(SUMIFS(tblTransactions[Inventory Effect],tblTransactions[Inventory Item ID],[@[Inventory Item ID]],tblTransactions[Inventory Effect],"&gt;0",tblTransactions[Date],"&gt;"&amp;'Settings'!$B$4,tblTransactions[Date],"&lt;="&amp;'Settings'!$B$3),0))</f>
        <v/>
      </c>
      <c r="T309" s="32">
        <f>IF([@[Inventory Item ID]]="","",IFERROR(-SUMIFS(tblTransactions[Inventory Effect],tblTransactions[Inventory Item ID],[@[Inventory Item ID]],tblTransactions[Inventory Effect],"&lt;0",tblTransactions[Date],"&gt;"&amp;'Settings'!$B$4,tblTransactions[Date],"&lt;="&amp;'Settings'!$B$3),0))</f>
        <v/>
      </c>
      <c r="U309" s="32">
        <f>IF([@[Inventory Item ID]]="","",IFERROR([@[Opening Qty]]+[@[Qty In]]-[@[Qty Out]],0))</f>
        <v/>
      </c>
      <c r="V309" s="32">
        <f>IF([@[Inventory Item ID]]="","",IFERROR([@[On Hand Qty]]-[@[Reserved Qty]],0))</f>
        <v/>
      </c>
      <c r="W309" s="47">
        <f>IF([@[Inventory Item ID]]="","",IFERROR([@[On Hand Qty]]*[@[Unit Cost]],0))</f>
        <v/>
      </c>
      <c r="X309" s="32">
        <f>IF([@[Inventory Item ID]]="","",IFERROR(IF(AND([@Active]="Yes",[@[Available Qty]]&lt;=[@[Reorder Point]],[@[Target Stock]]-[@[Available Qty]]-[@[Qty on Order]]&gt;0),CEILING([@[Target Stock]]-[@[Available Qty]]-[@[Qty on Order]],[@[Order Pack Qty]]),0),0))</f>
        <v/>
      </c>
      <c r="Y309" s="47">
        <f>IF([@[Inventory Item ID]]="","",IFERROR([@[Suggested Order Qty]]*[@[Unit Cost]],0))</f>
        <v/>
      </c>
      <c r="Z309" s="15">
        <f>IF([@[Inventory Item ID]]="","",IFERROR(IF([@Active]="No","Inactive",IF([@[On Hand Qty]]&lt;0,"Negative Stock",IF([@[Available Qty]]&lt;=0,"Out of Stock",IF([@[Available Qty]]&lt;=[@[Reorder Point]],"Below Reorder",IF([@[Available Qty]]&lt;=[@[Reorder Point]]*(1+'Settings'!$B$5),"Reorder Soon","OK"))))),"Check Inputs"))</f>
        <v/>
      </c>
      <c r="AA309" s="32">
        <f>IF([@[Inventory Item ID]]="","",IFERROR(IF(OR([@[On Hand Qty]]&lt;=0,[@[Oldest DOT Week Start]]=""),"",DATEDIF([@[Oldest DOT Week Start]],'Settings'!$B$3,"m")),""))</f>
        <v/>
      </c>
      <c r="AB309" s="15">
        <f>IF([@[Inventory Item ID]]="","",IF([@Active]="No","Inactive",IF([@[On Hand Qty]]&lt;=0,"No Stock",IF([@[Oldest DOT Week Start]]="","Missing DOT Date",IF([@[Age Months]]&gt;='Settings'!$B$6,"Age Review","Current")))))</f>
        <v/>
      </c>
      <c r="AC30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0">
      <c r="A310" s="28" t="n"/>
      <c r="B310" s="28" t="n"/>
      <c r="C310" s="28" t="n"/>
      <c r="D310" s="28" t="n"/>
      <c r="E310" s="28" t="n"/>
      <c r="F310" s="28" t="n"/>
      <c r="G310" s="28" t="n"/>
      <c r="H310" s="28" t="n"/>
      <c r="I310" s="28" t="n"/>
      <c r="J310" s="28" t="n"/>
      <c r="K310" s="49" t="n"/>
      <c r="L310" s="30" t="n"/>
      <c r="M310" s="30" t="n"/>
      <c r="N310" s="30" t="n"/>
      <c r="O310" s="30" t="n"/>
      <c r="P310" s="30" t="n"/>
      <c r="Q310" s="30" t="n"/>
      <c r="R310" s="50" t="n"/>
      <c r="S310" s="32">
        <f>IF([@[Inventory Item ID]]="","",IFERROR(SUMIFS(tblTransactions[Inventory Effect],tblTransactions[Inventory Item ID],[@[Inventory Item ID]],tblTransactions[Inventory Effect],"&gt;0",tblTransactions[Date],"&gt;"&amp;'Settings'!$B$4,tblTransactions[Date],"&lt;="&amp;'Settings'!$B$3),0))</f>
        <v/>
      </c>
      <c r="T310" s="32">
        <f>IF([@[Inventory Item ID]]="","",IFERROR(-SUMIFS(tblTransactions[Inventory Effect],tblTransactions[Inventory Item ID],[@[Inventory Item ID]],tblTransactions[Inventory Effect],"&lt;0",tblTransactions[Date],"&gt;"&amp;'Settings'!$B$4,tblTransactions[Date],"&lt;="&amp;'Settings'!$B$3),0))</f>
        <v/>
      </c>
      <c r="U310" s="32">
        <f>IF([@[Inventory Item ID]]="","",IFERROR([@[Opening Qty]]+[@[Qty In]]-[@[Qty Out]],0))</f>
        <v/>
      </c>
      <c r="V310" s="32">
        <f>IF([@[Inventory Item ID]]="","",IFERROR([@[On Hand Qty]]-[@[Reserved Qty]],0))</f>
        <v/>
      </c>
      <c r="W310" s="47">
        <f>IF([@[Inventory Item ID]]="","",IFERROR([@[On Hand Qty]]*[@[Unit Cost]],0))</f>
        <v/>
      </c>
      <c r="X310" s="32">
        <f>IF([@[Inventory Item ID]]="","",IFERROR(IF(AND([@Active]="Yes",[@[Available Qty]]&lt;=[@[Reorder Point]],[@[Target Stock]]-[@[Available Qty]]-[@[Qty on Order]]&gt;0),CEILING([@[Target Stock]]-[@[Available Qty]]-[@[Qty on Order]],[@[Order Pack Qty]]),0),0))</f>
        <v/>
      </c>
      <c r="Y310" s="47">
        <f>IF([@[Inventory Item ID]]="","",IFERROR([@[Suggested Order Qty]]*[@[Unit Cost]],0))</f>
        <v/>
      </c>
      <c r="Z310" s="15">
        <f>IF([@[Inventory Item ID]]="","",IFERROR(IF([@Active]="No","Inactive",IF([@[On Hand Qty]]&lt;0,"Negative Stock",IF([@[Available Qty]]&lt;=0,"Out of Stock",IF([@[Available Qty]]&lt;=[@[Reorder Point]],"Below Reorder",IF([@[Available Qty]]&lt;=[@[Reorder Point]]*(1+'Settings'!$B$5),"Reorder Soon","OK"))))),"Check Inputs"))</f>
        <v/>
      </c>
      <c r="AA310" s="32">
        <f>IF([@[Inventory Item ID]]="","",IFERROR(IF(OR([@[On Hand Qty]]&lt;=0,[@[Oldest DOT Week Start]]=""),"",DATEDIF([@[Oldest DOT Week Start]],'Settings'!$B$3,"m")),""))</f>
        <v/>
      </c>
      <c r="AB310" s="15">
        <f>IF([@[Inventory Item ID]]="","",IF([@Active]="No","Inactive",IF([@[On Hand Qty]]&lt;=0,"No Stock",IF([@[Oldest DOT Week Start]]="","Missing DOT Date",IF([@[Age Months]]&gt;='Settings'!$B$6,"Age Review","Current")))))</f>
        <v/>
      </c>
      <c r="AC31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1">
      <c r="A311" s="28" t="n"/>
      <c r="B311" s="28" t="n"/>
      <c r="C311" s="28" t="n"/>
      <c r="D311" s="28" t="n"/>
      <c r="E311" s="28" t="n"/>
      <c r="F311" s="28" t="n"/>
      <c r="G311" s="28" t="n"/>
      <c r="H311" s="28" t="n"/>
      <c r="I311" s="28" t="n"/>
      <c r="J311" s="28" t="n"/>
      <c r="K311" s="49" t="n"/>
      <c r="L311" s="30" t="n"/>
      <c r="M311" s="30" t="n"/>
      <c r="N311" s="30" t="n"/>
      <c r="O311" s="30" t="n"/>
      <c r="P311" s="30" t="n"/>
      <c r="Q311" s="30" t="n"/>
      <c r="R311" s="50" t="n"/>
      <c r="S311" s="32">
        <f>IF([@[Inventory Item ID]]="","",IFERROR(SUMIFS(tblTransactions[Inventory Effect],tblTransactions[Inventory Item ID],[@[Inventory Item ID]],tblTransactions[Inventory Effect],"&gt;0",tblTransactions[Date],"&gt;"&amp;'Settings'!$B$4,tblTransactions[Date],"&lt;="&amp;'Settings'!$B$3),0))</f>
        <v/>
      </c>
      <c r="T311" s="32">
        <f>IF([@[Inventory Item ID]]="","",IFERROR(-SUMIFS(tblTransactions[Inventory Effect],tblTransactions[Inventory Item ID],[@[Inventory Item ID]],tblTransactions[Inventory Effect],"&lt;0",tblTransactions[Date],"&gt;"&amp;'Settings'!$B$4,tblTransactions[Date],"&lt;="&amp;'Settings'!$B$3),0))</f>
        <v/>
      </c>
      <c r="U311" s="32">
        <f>IF([@[Inventory Item ID]]="","",IFERROR([@[Opening Qty]]+[@[Qty In]]-[@[Qty Out]],0))</f>
        <v/>
      </c>
      <c r="V311" s="32">
        <f>IF([@[Inventory Item ID]]="","",IFERROR([@[On Hand Qty]]-[@[Reserved Qty]],0))</f>
        <v/>
      </c>
      <c r="W311" s="47">
        <f>IF([@[Inventory Item ID]]="","",IFERROR([@[On Hand Qty]]*[@[Unit Cost]],0))</f>
        <v/>
      </c>
      <c r="X311" s="32">
        <f>IF([@[Inventory Item ID]]="","",IFERROR(IF(AND([@Active]="Yes",[@[Available Qty]]&lt;=[@[Reorder Point]],[@[Target Stock]]-[@[Available Qty]]-[@[Qty on Order]]&gt;0),CEILING([@[Target Stock]]-[@[Available Qty]]-[@[Qty on Order]],[@[Order Pack Qty]]),0),0))</f>
        <v/>
      </c>
      <c r="Y311" s="47">
        <f>IF([@[Inventory Item ID]]="","",IFERROR([@[Suggested Order Qty]]*[@[Unit Cost]],0))</f>
        <v/>
      </c>
      <c r="Z311" s="15">
        <f>IF([@[Inventory Item ID]]="","",IFERROR(IF([@Active]="No","Inactive",IF([@[On Hand Qty]]&lt;0,"Negative Stock",IF([@[Available Qty]]&lt;=0,"Out of Stock",IF([@[Available Qty]]&lt;=[@[Reorder Point]],"Below Reorder",IF([@[Available Qty]]&lt;=[@[Reorder Point]]*(1+'Settings'!$B$5),"Reorder Soon","OK"))))),"Check Inputs"))</f>
        <v/>
      </c>
      <c r="AA311" s="32">
        <f>IF([@[Inventory Item ID]]="","",IFERROR(IF(OR([@[On Hand Qty]]&lt;=0,[@[Oldest DOT Week Start]]=""),"",DATEDIF([@[Oldest DOT Week Start]],'Settings'!$B$3,"m")),""))</f>
        <v/>
      </c>
      <c r="AB311" s="15">
        <f>IF([@[Inventory Item ID]]="","",IF([@Active]="No","Inactive",IF([@[On Hand Qty]]&lt;=0,"No Stock",IF([@[Oldest DOT Week Start]]="","Missing DOT Date",IF([@[Age Months]]&gt;='Settings'!$B$6,"Age Review","Current")))))</f>
        <v/>
      </c>
      <c r="AC31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2">
      <c r="A312" s="28" t="n"/>
      <c r="B312" s="28" t="n"/>
      <c r="C312" s="28" t="n"/>
      <c r="D312" s="28" t="n"/>
      <c r="E312" s="28" t="n"/>
      <c r="F312" s="28" t="n"/>
      <c r="G312" s="28" t="n"/>
      <c r="H312" s="28" t="n"/>
      <c r="I312" s="28" t="n"/>
      <c r="J312" s="28" t="n"/>
      <c r="K312" s="49" t="n"/>
      <c r="L312" s="30" t="n"/>
      <c r="M312" s="30" t="n"/>
      <c r="N312" s="30" t="n"/>
      <c r="O312" s="30" t="n"/>
      <c r="P312" s="30" t="n"/>
      <c r="Q312" s="30" t="n"/>
      <c r="R312" s="50" t="n"/>
      <c r="S312" s="32">
        <f>IF([@[Inventory Item ID]]="","",IFERROR(SUMIFS(tblTransactions[Inventory Effect],tblTransactions[Inventory Item ID],[@[Inventory Item ID]],tblTransactions[Inventory Effect],"&gt;0",tblTransactions[Date],"&gt;"&amp;'Settings'!$B$4,tblTransactions[Date],"&lt;="&amp;'Settings'!$B$3),0))</f>
        <v/>
      </c>
      <c r="T312" s="32">
        <f>IF([@[Inventory Item ID]]="","",IFERROR(-SUMIFS(tblTransactions[Inventory Effect],tblTransactions[Inventory Item ID],[@[Inventory Item ID]],tblTransactions[Inventory Effect],"&lt;0",tblTransactions[Date],"&gt;"&amp;'Settings'!$B$4,tblTransactions[Date],"&lt;="&amp;'Settings'!$B$3),0))</f>
        <v/>
      </c>
      <c r="U312" s="32">
        <f>IF([@[Inventory Item ID]]="","",IFERROR([@[Opening Qty]]+[@[Qty In]]-[@[Qty Out]],0))</f>
        <v/>
      </c>
      <c r="V312" s="32">
        <f>IF([@[Inventory Item ID]]="","",IFERROR([@[On Hand Qty]]-[@[Reserved Qty]],0))</f>
        <v/>
      </c>
      <c r="W312" s="47">
        <f>IF([@[Inventory Item ID]]="","",IFERROR([@[On Hand Qty]]*[@[Unit Cost]],0))</f>
        <v/>
      </c>
      <c r="X312" s="32">
        <f>IF([@[Inventory Item ID]]="","",IFERROR(IF(AND([@Active]="Yes",[@[Available Qty]]&lt;=[@[Reorder Point]],[@[Target Stock]]-[@[Available Qty]]-[@[Qty on Order]]&gt;0),CEILING([@[Target Stock]]-[@[Available Qty]]-[@[Qty on Order]],[@[Order Pack Qty]]),0),0))</f>
        <v/>
      </c>
      <c r="Y312" s="47">
        <f>IF([@[Inventory Item ID]]="","",IFERROR([@[Suggested Order Qty]]*[@[Unit Cost]],0))</f>
        <v/>
      </c>
      <c r="Z312" s="15">
        <f>IF([@[Inventory Item ID]]="","",IFERROR(IF([@Active]="No","Inactive",IF([@[On Hand Qty]]&lt;0,"Negative Stock",IF([@[Available Qty]]&lt;=0,"Out of Stock",IF([@[Available Qty]]&lt;=[@[Reorder Point]],"Below Reorder",IF([@[Available Qty]]&lt;=[@[Reorder Point]]*(1+'Settings'!$B$5),"Reorder Soon","OK"))))),"Check Inputs"))</f>
        <v/>
      </c>
      <c r="AA312" s="32">
        <f>IF([@[Inventory Item ID]]="","",IFERROR(IF(OR([@[On Hand Qty]]&lt;=0,[@[Oldest DOT Week Start]]=""),"",DATEDIF([@[Oldest DOT Week Start]],'Settings'!$B$3,"m")),""))</f>
        <v/>
      </c>
      <c r="AB312" s="15">
        <f>IF([@[Inventory Item ID]]="","",IF([@Active]="No","Inactive",IF([@[On Hand Qty]]&lt;=0,"No Stock",IF([@[Oldest DOT Week Start]]="","Missing DOT Date",IF([@[Age Months]]&gt;='Settings'!$B$6,"Age Review","Current")))))</f>
        <v/>
      </c>
      <c r="AC31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3">
      <c r="A313" s="28" t="n"/>
      <c r="B313" s="28" t="n"/>
      <c r="C313" s="28" t="n"/>
      <c r="D313" s="28" t="n"/>
      <c r="E313" s="28" t="n"/>
      <c r="F313" s="28" t="n"/>
      <c r="G313" s="28" t="n"/>
      <c r="H313" s="28" t="n"/>
      <c r="I313" s="28" t="n"/>
      <c r="J313" s="28" t="n"/>
      <c r="K313" s="49" t="n"/>
      <c r="L313" s="30" t="n"/>
      <c r="M313" s="30" t="n"/>
      <c r="N313" s="30" t="n"/>
      <c r="O313" s="30" t="n"/>
      <c r="P313" s="30" t="n"/>
      <c r="Q313" s="30" t="n"/>
      <c r="R313" s="50" t="n"/>
      <c r="S313" s="32">
        <f>IF([@[Inventory Item ID]]="","",IFERROR(SUMIFS(tblTransactions[Inventory Effect],tblTransactions[Inventory Item ID],[@[Inventory Item ID]],tblTransactions[Inventory Effect],"&gt;0",tblTransactions[Date],"&gt;"&amp;'Settings'!$B$4,tblTransactions[Date],"&lt;="&amp;'Settings'!$B$3),0))</f>
        <v/>
      </c>
      <c r="T313" s="32">
        <f>IF([@[Inventory Item ID]]="","",IFERROR(-SUMIFS(tblTransactions[Inventory Effect],tblTransactions[Inventory Item ID],[@[Inventory Item ID]],tblTransactions[Inventory Effect],"&lt;0",tblTransactions[Date],"&gt;"&amp;'Settings'!$B$4,tblTransactions[Date],"&lt;="&amp;'Settings'!$B$3),0))</f>
        <v/>
      </c>
      <c r="U313" s="32">
        <f>IF([@[Inventory Item ID]]="","",IFERROR([@[Opening Qty]]+[@[Qty In]]-[@[Qty Out]],0))</f>
        <v/>
      </c>
      <c r="V313" s="32">
        <f>IF([@[Inventory Item ID]]="","",IFERROR([@[On Hand Qty]]-[@[Reserved Qty]],0))</f>
        <v/>
      </c>
      <c r="W313" s="47">
        <f>IF([@[Inventory Item ID]]="","",IFERROR([@[On Hand Qty]]*[@[Unit Cost]],0))</f>
        <v/>
      </c>
      <c r="X313" s="32">
        <f>IF([@[Inventory Item ID]]="","",IFERROR(IF(AND([@Active]="Yes",[@[Available Qty]]&lt;=[@[Reorder Point]],[@[Target Stock]]-[@[Available Qty]]-[@[Qty on Order]]&gt;0),CEILING([@[Target Stock]]-[@[Available Qty]]-[@[Qty on Order]],[@[Order Pack Qty]]),0),0))</f>
        <v/>
      </c>
      <c r="Y313" s="47">
        <f>IF([@[Inventory Item ID]]="","",IFERROR([@[Suggested Order Qty]]*[@[Unit Cost]],0))</f>
        <v/>
      </c>
      <c r="Z313" s="15">
        <f>IF([@[Inventory Item ID]]="","",IFERROR(IF([@Active]="No","Inactive",IF([@[On Hand Qty]]&lt;0,"Negative Stock",IF([@[Available Qty]]&lt;=0,"Out of Stock",IF([@[Available Qty]]&lt;=[@[Reorder Point]],"Below Reorder",IF([@[Available Qty]]&lt;=[@[Reorder Point]]*(1+'Settings'!$B$5),"Reorder Soon","OK"))))),"Check Inputs"))</f>
        <v/>
      </c>
      <c r="AA313" s="32">
        <f>IF([@[Inventory Item ID]]="","",IFERROR(IF(OR([@[On Hand Qty]]&lt;=0,[@[Oldest DOT Week Start]]=""),"",DATEDIF([@[Oldest DOT Week Start]],'Settings'!$B$3,"m")),""))</f>
        <v/>
      </c>
      <c r="AB313" s="15">
        <f>IF([@[Inventory Item ID]]="","",IF([@Active]="No","Inactive",IF([@[On Hand Qty]]&lt;=0,"No Stock",IF([@[Oldest DOT Week Start]]="","Missing DOT Date",IF([@[Age Months]]&gt;='Settings'!$B$6,"Age Review","Current")))))</f>
        <v/>
      </c>
      <c r="AC31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4">
      <c r="A314" s="28" t="n"/>
      <c r="B314" s="28" t="n"/>
      <c r="C314" s="28" t="n"/>
      <c r="D314" s="28" t="n"/>
      <c r="E314" s="28" t="n"/>
      <c r="F314" s="28" t="n"/>
      <c r="G314" s="28" t="n"/>
      <c r="H314" s="28" t="n"/>
      <c r="I314" s="28" t="n"/>
      <c r="J314" s="28" t="n"/>
      <c r="K314" s="49" t="n"/>
      <c r="L314" s="30" t="n"/>
      <c r="M314" s="30" t="n"/>
      <c r="N314" s="30" t="n"/>
      <c r="O314" s="30" t="n"/>
      <c r="P314" s="30" t="n"/>
      <c r="Q314" s="30" t="n"/>
      <c r="R314" s="50" t="n"/>
      <c r="S314" s="32">
        <f>IF([@[Inventory Item ID]]="","",IFERROR(SUMIFS(tblTransactions[Inventory Effect],tblTransactions[Inventory Item ID],[@[Inventory Item ID]],tblTransactions[Inventory Effect],"&gt;0",tblTransactions[Date],"&gt;"&amp;'Settings'!$B$4,tblTransactions[Date],"&lt;="&amp;'Settings'!$B$3),0))</f>
        <v/>
      </c>
      <c r="T314" s="32">
        <f>IF([@[Inventory Item ID]]="","",IFERROR(-SUMIFS(tblTransactions[Inventory Effect],tblTransactions[Inventory Item ID],[@[Inventory Item ID]],tblTransactions[Inventory Effect],"&lt;0",tblTransactions[Date],"&gt;"&amp;'Settings'!$B$4,tblTransactions[Date],"&lt;="&amp;'Settings'!$B$3),0))</f>
        <v/>
      </c>
      <c r="U314" s="32">
        <f>IF([@[Inventory Item ID]]="","",IFERROR([@[Opening Qty]]+[@[Qty In]]-[@[Qty Out]],0))</f>
        <v/>
      </c>
      <c r="V314" s="32">
        <f>IF([@[Inventory Item ID]]="","",IFERROR([@[On Hand Qty]]-[@[Reserved Qty]],0))</f>
        <v/>
      </c>
      <c r="W314" s="47">
        <f>IF([@[Inventory Item ID]]="","",IFERROR([@[On Hand Qty]]*[@[Unit Cost]],0))</f>
        <v/>
      </c>
      <c r="X314" s="32">
        <f>IF([@[Inventory Item ID]]="","",IFERROR(IF(AND([@Active]="Yes",[@[Available Qty]]&lt;=[@[Reorder Point]],[@[Target Stock]]-[@[Available Qty]]-[@[Qty on Order]]&gt;0),CEILING([@[Target Stock]]-[@[Available Qty]]-[@[Qty on Order]],[@[Order Pack Qty]]),0),0))</f>
        <v/>
      </c>
      <c r="Y314" s="47">
        <f>IF([@[Inventory Item ID]]="","",IFERROR([@[Suggested Order Qty]]*[@[Unit Cost]],0))</f>
        <v/>
      </c>
      <c r="Z314" s="15">
        <f>IF([@[Inventory Item ID]]="","",IFERROR(IF([@Active]="No","Inactive",IF([@[On Hand Qty]]&lt;0,"Negative Stock",IF([@[Available Qty]]&lt;=0,"Out of Stock",IF([@[Available Qty]]&lt;=[@[Reorder Point]],"Below Reorder",IF([@[Available Qty]]&lt;=[@[Reorder Point]]*(1+'Settings'!$B$5),"Reorder Soon","OK"))))),"Check Inputs"))</f>
        <v/>
      </c>
      <c r="AA314" s="32">
        <f>IF([@[Inventory Item ID]]="","",IFERROR(IF(OR([@[On Hand Qty]]&lt;=0,[@[Oldest DOT Week Start]]=""),"",DATEDIF([@[Oldest DOT Week Start]],'Settings'!$B$3,"m")),""))</f>
        <v/>
      </c>
      <c r="AB314" s="15">
        <f>IF([@[Inventory Item ID]]="","",IF([@Active]="No","Inactive",IF([@[On Hand Qty]]&lt;=0,"No Stock",IF([@[Oldest DOT Week Start]]="","Missing DOT Date",IF([@[Age Months]]&gt;='Settings'!$B$6,"Age Review","Current")))))</f>
        <v/>
      </c>
      <c r="AC31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5">
      <c r="A315" s="28" t="n"/>
      <c r="B315" s="28" t="n"/>
      <c r="C315" s="28" t="n"/>
      <c r="D315" s="28" t="n"/>
      <c r="E315" s="28" t="n"/>
      <c r="F315" s="28" t="n"/>
      <c r="G315" s="28" t="n"/>
      <c r="H315" s="28" t="n"/>
      <c r="I315" s="28" t="n"/>
      <c r="J315" s="28" t="n"/>
      <c r="K315" s="49" t="n"/>
      <c r="L315" s="30" t="n"/>
      <c r="M315" s="30" t="n"/>
      <c r="N315" s="30" t="n"/>
      <c r="O315" s="30" t="n"/>
      <c r="P315" s="30" t="n"/>
      <c r="Q315" s="30" t="n"/>
      <c r="R315" s="50" t="n"/>
      <c r="S315" s="32">
        <f>IF([@[Inventory Item ID]]="","",IFERROR(SUMIFS(tblTransactions[Inventory Effect],tblTransactions[Inventory Item ID],[@[Inventory Item ID]],tblTransactions[Inventory Effect],"&gt;0",tblTransactions[Date],"&gt;"&amp;'Settings'!$B$4,tblTransactions[Date],"&lt;="&amp;'Settings'!$B$3),0))</f>
        <v/>
      </c>
      <c r="T315" s="32">
        <f>IF([@[Inventory Item ID]]="","",IFERROR(-SUMIFS(tblTransactions[Inventory Effect],tblTransactions[Inventory Item ID],[@[Inventory Item ID]],tblTransactions[Inventory Effect],"&lt;0",tblTransactions[Date],"&gt;"&amp;'Settings'!$B$4,tblTransactions[Date],"&lt;="&amp;'Settings'!$B$3),0))</f>
        <v/>
      </c>
      <c r="U315" s="32">
        <f>IF([@[Inventory Item ID]]="","",IFERROR([@[Opening Qty]]+[@[Qty In]]-[@[Qty Out]],0))</f>
        <v/>
      </c>
      <c r="V315" s="32">
        <f>IF([@[Inventory Item ID]]="","",IFERROR([@[On Hand Qty]]-[@[Reserved Qty]],0))</f>
        <v/>
      </c>
      <c r="W315" s="47">
        <f>IF([@[Inventory Item ID]]="","",IFERROR([@[On Hand Qty]]*[@[Unit Cost]],0))</f>
        <v/>
      </c>
      <c r="X315" s="32">
        <f>IF([@[Inventory Item ID]]="","",IFERROR(IF(AND([@Active]="Yes",[@[Available Qty]]&lt;=[@[Reorder Point]],[@[Target Stock]]-[@[Available Qty]]-[@[Qty on Order]]&gt;0),CEILING([@[Target Stock]]-[@[Available Qty]]-[@[Qty on Order]],[@[Order Pack Qty]]),0),0))</f>
        <v/>
      </c>
      <c r="Y315" s="47">
        <f>IF([@[Inventory Item ID]]="","",IFERROR([@[Suggested Order Qty]]*[@[Unit Cost]],0))</f>
        <v/>
      </c>
      <c r="Z315" s="15">
        <f>IF([@[Inventory Item ID]]="","",IFERROR(IF([@Active]="No","Inactive",IF([@[On Hand Qty]]&lt;0,"Negative Stock",IF([@[Available Qty]]&lt;=0,"Out of Stock",IF([@[Available Qty]]&lt;=[@[Reorder Point]],"Below Reorder",IF([@[Available Qty]]&lt;=[@[Reorder Point]]*(1+'Settings'!$B$5),"Reorder Soon","OK"))))),"Check Inputs"))</f>
        <v/>
      </c>
      <c r="AA315" s="32">
        <f>IF([@[Inventory Item ID]]="","",IFERROR(IF(OR([@[On Hand Qty]]&lt;=0,[@[Oldest DOT Week Start]]=""),"",DATEDIF([@[Oldest DOT Week Start]],'Settings'!$B$3,"m")),""))</f>
        <v/>
      </c>
      <c r="AB315" s="15">
        <f>IF([@[Inventory Item ID]]="","",IF([@Active]="No","Inactive",IF([@[On Hand Qty]]&lt;=0,"No Stock",IF([@[Oldest DOT Week Start]]="","Missing DOT Date",IF([@[Age Months]]&gt;='Settings'!$B$6,"Age Review","Current")))))</f>
        <v/>
      </c>
      <c r="AC31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6">
      <c r="A316" s="28" t="n"/>
      <c r="B316" s="28" t="n"/>
      <c r="C316" s="28" t="n"/>
      <c r="D316" s="28" t="n"/>
      <c r="E316" s="28" t="n"/>
      <c r="F316" s="28" t="n"/>
      <c r="G316" s="28" t="n"/>
      <c r="H316" s="28" t="n"/>
      <c r="I316" s="28" t="n"/>
      <c r="J316" s="28" t="n"/>
      <c r="K316" s="49" t="n"/>
      <c r="L316" s="30" t="n"/>
      <c r="M316" s="30" t="n"/>
      <c r="N316" s="30" t="n"/>
      <c r="O316" s="30" t="n"/>
      <c r="P316" s="30" t="n"/>
      <c r="Q316" s="30" t="n"/>
      <c r="R316" s="50" t="n"/>
      <c r="S316" s="32">
        <f>IF([@[Inventory Item ID]]="","",IFERROR(SUMIFS(tblTransactions[Inventory Effect],tblTransactions[Inventory Item ID],[@[Inventory Item ID]],tblTransactions[Inventory Effect],"&gt;0",tblTransactions[Date],"&gt;"&amp;'Settings'!$B$4,tblTransactions[Date],"&lt;="&amp;'Settings'!$B$3),0))</f>
        <v/>
      </c>
      <c r="T316" s="32">
        <f>IF([@[Inventory Item ID]]="","",IFERROR(-SUMIFS(tblTransactions[Inventory Effect],tblTransactions[Inventory Item ID],[@[Inventory Item ID]],tblTransactions[Inventory Effect],"&lt;0",tblTransactions[Date],"&gt;"&amp;'Settings'!$B$4,tblTransactions[Date],"&lt;="&amp;'Settings'!$B$3),0))</f>
        <v/>
      </c>
      <c r="U316" s="32">
        <f>IF([@[Inventory Item ID]]="","",IFERROR([@[Opening Qty]]+[@[Qty In]]-[@[Qty Out]],0))</f>
        <v/>
      </c>
      <c r="V316" s="32">
        <f>IF([@[Inventory Item ID]]="","",IFERROR([@[On Hand Qty]]-[@[Reserved Qty]],0))</f>
        <v/>
      </c>
      <c r="W316" s="47">
        <f>IF([@[Inventory Item ID]]="","",IFERROR([@[On Hand Qty]]*[@[Unit Cost]],0))</f>
        <v/>
      </c>
      <c r="X316" s="32">
        <f>IF([@[Inventory Item ID]]="","",IFERROR(IF(AND([@Active]="Yes",[@[Available Qty]]&lt;=[@[Reorder Point]],[@[Target Stock]]-[@[Available Qty]]-[@[Qty on Order]]&gt;0),CEILING([@[Target Stock]]-[@[Available Qty]]-[@[Qty on Order]],[@[Order Pack Qty]]),0),0))</f>
        <v/>
      </c>
      <c r="Y316" s="47">
        <f>IF([@[Inventory Item ID]]="","",IFERROR([@[Suggested Order Qty]]*[@[Unit Cost]],0))</f>
        <v/>
      </c>
      <c r="Z316" s="15">
        <f>IF([@[Inventory Item ID]]="","",IFERROR(IF([@Active]="No","Inactive",IF([@[On Hand Qty]]&lt;0,"Negative Stock",IF([@[Available Qty]]&lt;=0,"Out of Stock",IF([@[Available Qty]]&lt;=[@[Reorder Point]],"Below Reorder",IF([@[Available Qty]]&lt;=[@[Reorder Point]]*(1+'Settings'!$B$5),"Reorder Soon","OK"))))),"Check Inputs"))</f>
        <v/>
      </c>
      <c r="AA316" s="32">
        <f>IF([@[Inventory Item ID]]="","",IFERROR(IF(OR([@[On Hand Qty]]&lt;=0,[@[Oldest DOT Week Start]]=""),"",DATEDIF([@[Oldest DOT Week Start]],'Settings'!$B$3,"m")),""))</f>
        <v/>
      </c>
      <c r="AB316" s="15">
        <f>IF([@[Inventory Item ID]]="","",IF([@Active]="No","Inactive",IF([@[On Hand Qty]]&lt;=0,"No Stock",IF([@[Oldest DOT Week Start]]="","Missing DOT Date",IF([@[Age Months]]&gt;='Settings'!$B$6,"Age Review","Current")))))</f>
        <v/>
      </c>
      <c r="AC31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7">
      <c r="A317" s="28" t="n"/>
      <c r="B317" s="28" t="n"/>
      <c r="C317" s="28" t="n"/>
      <c r="D317" s="28" t="n"/>
      <c r="E317" s="28" t="n"/>
      <c r="F317" s="28" t="n"/>
      <c r="G317" s="28" t="n"/>
      <c r="H317" s="28" t="n"/>
      <c r="I317" s="28" t="n"/>
      <c r="J317" s="28" t="n"/>
      <c r="K317" s="49" t="n"/>
      <c r="L317" s="30" t="n"/>
      <c r="M317" s="30" t="n"/>
      <c r="N317" s="30" t="n"/>
      <c r="O317" s="30" t="n"/>
      <c r="P317" s="30" t="n"/>
      <c r="Q317" s="30" t="n"/>
      <c r="R317" s="50" t="n"/>
      <c r="S317" s="32">
        <f>IF([@[Inventory Item ID]]="","",IFERROR(SUMIFS(tblTransactions[Inventory Effect],tblTransactions[Inventory Item ID],[@[Inventory Item ID]],tblTransactions[Inventory Effect],"&gt;0",tblTransactions[Date],"&gt;"&amp;'Settings'!$B$4,tblTransactions[Date],"&lt;="&amp;'Settings'!$B$3),0))</f>
        <v/>
      </c>
      <c r="T317" s="32">
        <f>IF([@[Inventory Item ID]]="","",IFERROR(-SUMIFS(tblTransactions[Inventory Effect],tblTransactions[Inventory Item ID],[@[Inventory Item ID]],tblTransactions[Inventory Effect],"&lt;0",tblTransactions[Date],"&gt;"&amp;'Settings'!$B$4,tblTransactions[Date],"&lt;="&amp;'Settings'!$B$3),0))</f>
        <v/>
      </c>
      <c r="U317" s="32">
        <f>IF([@[Inventory Item ID]]="","",IFERROR([@[Opening Qty]]+[@[Qty In]]-[@[Qty Out]],0))</f>
        <v/>
      </c>
      <c r="V317" s="32">
        <f>IF([@[Inventory Item ID]]="","",IFERROR([@[On Hand Qty]]-[@[Reserved Qty]],0))</f>
        <v/>
      </c>
      <c r="W317" s="47">
        <f>IF([@[Inventory Item ID]]="","",IFERROR([@[On Hand Qty]]*[@[Unit Cost]],0))</f>
        <v/>
      </c>
      <c r="X317" s="32">
        <f>IF([@[Inventory Item ID]]="","",IFERROR(IF(AND([@Active]="Yes",[@[Available Qty]]&lt;=[@[Reorder Point]],[@[Target Stock]]-[@[Available Qty]]-[@[Qty on Order]]&gt;0),CEILING([@[Target Stock]]-[@[Available Qty]]-[@[Qty on Order]],[@[Order Pack Qty]]),0),0))</f>
        <v/>
      </c>
      <c r="Y317" s="47">
        <f>IF([@[Inventory Item ID]]="","",IFERROR([@[Suggested Order Qty]]*[@[Unit Cost]],0))</f>
        <v/>
      </c>
      <c r="Z317" s="15">
        <f>IF([@[Inventory Item ID]]="","",IFERROR(IF([@Active]="No","Inactive",IF([@[On Hand Qty]]&lt;0,"Negative Stock",IF([@[Available Qty]]&lt;=0,"Out of Stock",IF([@[Available Qty]]&lt;=[@[Reorder Point]],"Below Reorder",IF([@[Available Qty]]&lt;=[@[Reorder Point]]*(1+'Settings'!$B$5),"Reorder Soon","OK"))))),"Check Inputs"))</f>
        <v/>
      </c>
      <c r="AA317" s="32">
        <f>IF([@[Inventory Item ID]]="","",IFERROR(IF(OR([@[On Hand Qty]]&lt;=0,[@[Oldest DOT Week Start]]=""),"",DATEDIF([@[Oldest DOT Week Start]],'Settings'!$B$3,"m")),""))</f>
        <v/>
      </c>
      <c r="AB317" s="15">
        <f>IF([@[Inventory Item ID]]="","",IF([@Active]="No","Inactive",IF([@[On Hand Qty]]&lt;=0,"No Stock",IF([@[Oldest DOT Week Start]]="","Missing DOT Date",IF([@[Age Months]]&gt;='Settings'!$B$6,"Age Review","Current")))))</f>
        <v/>
      </c>
      <c r="AC31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8">
      <c r="A318" s="28" t="n"/>
      <c r="B318" s="28" t="n"/>
      <c r="C318" s="28" t="n"/>
      <c r="D318" s="28" t="n"/>
      <c r="E318" s="28" t="n"/>
      <c r="F318" s="28" t="n"/>
      <c r="G318" s="28" t="n"/>
      <c r="H318" s="28" t="n"/>
      <c r="I318" s="28" t="n"/>
      <c r="J318" s="28" t="n"/>
      <c r="K318" s="49" t="n"/>
      <c r="L318" s="30" t="n"/>
      <c r="M318" s="30" t="n"/>
      <c r="N318" s="30" t="n"/>
      <c r="O318" s="30" t="n"/>
      <c r="P318" s="30" t="n"/>
      <c r="Q318" s="30" t="n"/>
      <c r="R318" s="50" t="n"/>
      <c r="S318" s="32">
        <f>IF([@[Inventory Item ID]]="","",IFERROR(SUMIFS(tblTransactions[Inventory Effect],tblTransactions[Inventory Item ID],[@[Inventory Item ID]],tblTransactions[Inventory Effect],"&gt;0",tblTransactions[Date],"&gt;"&amp;'Settings'!$B$4,tblTransactions[Date],"&lt;="&amp;'Settings'!$B$3),0))</f>
        <v/>
      </c>
      <c r="T318" s="32">
        <f>IF([@[Inventory Item ID]]="","",IFERROR(-SUMIFS(tblTransactions[Inventory Effect],tblTransactions[Inventory Item ID],[@[Inventory Item ID]],tblTransactions[Inventory Effect],"&lt;0",tblTransactions[Date],"&gt;"&amp;'Settings'!$B$4,tblTransactions[Date],"&lt;="&amp;'Settings'!$B$3),0))</f>
        <v/>
      </c>
      <c r="U318" s="32">
        <f>IF([@[Inventory Item ID]]="","",IFERROR([@[Opening Qty]]+[@[Qty In]]-[@[Qty Out]],0))</f>
        <v/>
      </c>
      <c r="V318" s="32">
        <f>IF([@[Inventory Item ID]]="","",IFERROR([@[On Hand Qty]]-[@[Reserved Qty]],0))</f>
        <v/>
      </c>
      <c r="W318" s="47">
        <f>IF([@[Inventory Item ID]]="","",IFERROR([@[On Hand Qty]]*[@[Unit Cost]],0))</f>
        <v/>
      </c>
      <c r="X318" s="32">
        <f>IF([@[Inventory Item ID]]="","",IFERROR(IF(AND([@Active]="Yes",[@[Available Qty]]&lt;=[@[Reorder Point]],[@[Target Stock]]-[@[Available Qty]]-[@[Qty on Order]]&gt;0),CEILING([@[Target Stock]]-[@[Available Qty]]-[@[Qty on Order]],[@[Order Pack Qty]]),0),0))</f>
        <v/>
      </c>
      <c r="Y318" s="47">
        <f>IF([@[Inventory Item ID]]="","",IFERROR([@[Suggested Order Qty]]*[@[Unit Cost]],0))</f>
        <v/>
      </c>
      <c r="Z318" s="15">
        <f>IF([@[Inventory Item ID]]="","",IFERROR(IF([@Active]="No","Inactive",IF([@[On Hand Qty]]&lt;0,"Negative Stock",IF([@[Available Qty]]&lt;=0,"Out of Stock",IF([@[Available Qty]]&lt;=[@[Reorder Point]],"Below Reorder",IF([@[Available Qty]]&lt;=[@[Reorder Point]]*(1+'Settings'!$B$5),"Reorder Soon","OK"))))),"Check Inputs"))</f>
        <v/>
      </c>
      <c r="AA318" s="32">
        <f>IF([@[Inventory Item ID]]="","",IFERROR(IF(OR([@[On Hand Qty]]&lt;=0,[@[Oldest DOT Week Start]]=""),"",DATEDIF([@[Oldest DOT Week Start]],'Settings'!$B$3,"m")),""))</f>
        <v/>
      </c>
      <c r="AB318" s="15">
        <f>IF([@[Inventory Item ID]]="","",IF([@Active]="No","Inactive",IF([@[On Hand Qty]]&lt;=0,"No Stock",IF([@[Oldest DOT Week Start]]="","Missing DOT Date",IF([@[Age Months]]&gt;='Settings'!$B$6,"Age Review","Current")))))</f>
        <v/>
      </c>
      <c r="AC31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19">
      <c r="A319" s="28" t="n"/>
      <c r="B319" s="28" t="n"/>
      <c r="C319" s="28" t="n"/>
      <c r="D319" s="28" t="n"/>
      <c r="E319" s="28" t="n"/>
      <c r="F319" s="28" t="n"/>
      <c r="G319" s="28" t="n"/>
      <c r="H319" s="28" t="n"/>
      <c r="I319" s="28" t="n"/>
      <c r="J319" s="28" t="n"/>
      <c r="K319" s="49" t="n"/>
      <c r="L319" s="30" t="n"/>
      <c r="M319" s="30" t="n"/>
      <c r="N319" s="30" t="n"/>
      <c r="O319" s="30" t="n"/>
      <c r="P319" s="30" t="n"/>
      <c r="Q319" s="30" t="n"/>
      <c r="R319" s="50" t="n"/>
      <c r="S319" s="32">
        <f>IF([@[Inventory Item ID]]="","",IFERROR(SUMIFS(tblTransactions[Inventory Effect],tblTransactions[Inventory Item ID],[@[Inventory Item ID]],tblTransactions[Inventory Effect],"&gt;0",tblTransactions[Date],"&gt;"&amp;'Settings'!$B$4,tblTransactions[Date],"&lt;="&amp;'Settings'!$B$3),0))</f>
        <v/>
      </c>
      <c r="T319" s="32">
        <f>IF([@[Inventory Item ID]]="","",IFERROR(-SUMIFS(tblTransactions[Inventory Effect],tblTransactions[Inventory Item ID],[@[Inventory Item ID]],tblTransactions[Inventory Effect],"&lt;0",tblTransactions[Date],"&gt;"&amp;'Settings'!$B$4,tblTransactions[Date],"&lt;="&amp;'Settings'!$B$3),0))</f>
        <v/>
      </c>
      <c r="U319" s="32">
        <f>IF([@[Inventory Item ID]]="","",IFERROR([@[Opening Qty]]+[@[Qty In]]-[@[Qty Out]],0))</f>
        <v/>
      </c>
      <c r="V319" s="32">
        <f>IF([@[Inventory Item ID]]="","",IFERROR([@[On Hand Qty]]-[@[Reserved Qty]],0))</f>
        <v/>
      </c>
      <c r="W319" s="47">
        <f>IF([@[Inventory Item ID]]="","",IFERROR([@[On Hand Qty]]*[@[Unit Cost]],0))</f>
        <v/>
      </c>
      <c r="X319" s="32">
        <f>IF([@[Inventory Item ID]]="","",IFERROR(IF(AND([@Active]="Yes",[@[Available Qty]]&lt;=[@[Reorder Point]],[@[Target Stock]]-[@[Available Qty]]-[@[Qty on Order]]&gt;0),CEILING([@[Target Stock]]-[@[Available Qty]]-[@[Qty on Order]],[@[Order Pack Qty]]),0),0))</f>
        <v/>
      </c>
      <c r="Y319" s="47">
        <f>IF([@[Inventory Item ID]]="","",IFERROR([@[Suggested Order Qty]]*[@[Unit Cost]],0))</f>
        <v/>
      </c>
      <c r="Z319" s="15">
        <f>IF([@[Inventory Item ID]]="","",IFERROR(IF([@Active]="No","Inactive",IF([@[On Hand Qty]]&lt;0,"Negative Stock",IF([@[Available Qty]]&lt;=0,"Out of Stock",IF([@[Available Qty]]&lt;=[@[Reorder Point]],"Below Reorder",IF([@[Available Qty]]&lt;=[@[Reorder Point]]*(1+'Settings'!$B$5),"Reorder Soon","OK"))))),"Check Inputs"))</f>
        <v/>
      </c>
      <c r="AA319" s="32">
        <f>IF([@[Inventory Item ID]]="","",IFERROR(IF(OR([@[On Hand Qty]]&lt;=0,[@[Oldest DOT Week Start]]=""),"",DATEDIF([@[Oldest DOT Week Start]],'Settings'!$B$3,"m")),""))</f>
        <v/>
      </c>
      <c r="AB319" s="15">
        <f>IF([@[Inventory Item ID]]="","",IF([@Active]="No","Inactive",IF([@[On Hand Qty]]&lt;=0,"No Stock",IF([@[Oldest DOT Week Start]]="","Missing DOT Date",IF([@[Age Months]]&gt;='Settings'!$B$6,"Age Review","Current")))))</f>
        <v/>
      </c>
      <c r="AC31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0">
      <c r="A320" s="28" t="n"/>
      <c r="B320" s="28" t="n"/>
      <c r="C320" s="28" t="n"/>
      <c r="D320" s="28" t="n"/>
      <c r="E320" s="28" t="n"/>
      <c r="F320" s="28" t="n"/>
      <c r="G320" s="28" t="n"/>
      <c r="H320" s="28" t="n"/>
      <c r="I320" s="28" t="n"/>
      <c r="J320" s="28" t="n"/>
      <c r="K320" s="49" t="n"/>
      <c r="L320" s="30" t="n"/>
      <c r="M320" s="30" t="n"/>
      <c r="N320" s="30" t="n"/>
      <c r="O320" s="30" t="n"/>
      <c r="P320" s="30" t="n"/>
      <c r="Q320" s="30" t="n"/>
      <c r="R320" s="50" t="n"/>
      <c r="S320" s="32">
        <f>IF([@[Inventory Item ID]]="","",IFERROR(SUMIFS(tblTransactions[Inventory Effect],tblTransactions[Inventory Item ID],[@[Inventory Item ID]],tblTransactions[Inventory Effect],"&gt;0",tblTransactions[Date],"&gt;"&amp;'Settings'!$B$4,tblTransactions[Date],"&lt;="&amp;'Settings'!$B$3),0))</f>
        <v/>
      </c>
      <c r="T320" s="32">
        <f>IF([@[Inventory Item ID]]="","",IFERROR(-SUMIFS(tblTransactions[Inventory Effect],tblTransactions[Inventory Item ID],[@[Inventory Item ID]],tblTransactions[Inventory Effect],"&lt;0",tblTransactions[Date],"&gt;"&amp;'Settings'!$B$4,tblTransactions[Date],"&lt;="&amp;'Settings'!$B$3),0))</f>
        <v/>
      </c>
      <c r="U320" s="32">
        <f>IF([@[Inventory Item ID]]="","",IFERROR([@[Opening Qty]]+[@[Qty In]]-[@[Qty Out]],0))</f>
        <v/>
      </c>
      <c r="V320" s="32">
        <f>IF([@[Inventory Item ID]]="","",IFERROR([@[On Hand Qty]]-[@[Reserved Qty]],0))</f>
        <v/>
      </c>
      <c r="W320" s="47">
        <f>IF([@[Inventory Item ID]]="","",IFERROR([@[On Hand Qty]]*[@[Unit Cost]],0))</f>
        <v/>
      </c>
      <c r="X320" s="32">
        <f>IF([@[Inventory Item ID]]="","",IFERROR(IF(AND([@Active]="Yes",[@[Available Qty]]&lt;=[@[Reorder Point]],[@[Target Stock]]-[@[Available Qty]]-[@[Qty on Order]]&gt;0),CEILING([@[Target Stock]]-[@[Available Qty]]-[@[Qty on Order]],[@[Order Pack Qty]]),0),0))</f>
        <v/>
      </c>
      <c r="Y320" s="47">
        <f>IF([@[Inventory Item ID]]="","",IFERROR([@[Suggested Order Qty]]*[@[Unit Cost]],0))</f>
        <v/>
      </c>
      <c r="Z320" s="15">
        <f>IF([@[Inventory Item ID]]="","",IFERROR(IF([@Active]="No","Inactive",IF([@[On Hand Qty]]&lt;0,"Negative Stock",IF([@[Available Qty]]&lt;=0,"Out of Stock",IF([@[Available Qty]]&lt;=[@[Reorder Point]],"Below Reorder",IF([@[Available Qty]]&lt;=[@[Reorder Point]]*(1+'Settings'!$B$5),"Reorder Soon","OK"))))),"Check Inputs"))</f>
        <v/>
      </c>
      <c r="AA320" s="32">
        <f>IF([@[Inventory Item ID]]="","",IFERROR(IF(OR([@[On Hand Qty]]&lt;=0,[@[Oldest DOT Week Start]]=""),"",DATEDIF([@[Oldest DOT Week Start]],'Settings'!$B$3,"m")),""))</f>
        <v/>
      </c>
      <c r="AB320" s="15">
        <f>IF([@[Inventory Item ID]]="","",IF([@Active]="No","Inactive",IF([@[On Hand Qty]]&lt;=0,"No Stock",IF([@[Oldest DOT Week Start]]="","Missing DOT Date",IF([@[Age Months]]&gt;='Settings'!$B$6,"Age Review","Current")))))</f>
        <v/>
      </c>
      <c r="AC32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1">
      <c r="A321" s="28" t="n"/>
      <c r="B321" s="28" t="n"/>
      <c r="C321" s="28" t="n"/>
      <c r="D321" s="28" t="n"/>
      <c r="E321" s="28" t="n"/>
      <c r="F321" s="28" t="n"/>
      <c r="G321" s="28" t="n"/>
      <c r="H321" s="28" t="n"/>
      <c r="I321" s="28" t="n"/>
      <c r="J321" s="28" t="n"/>
      <c r="K321" s="49" t="n"/>
      <c r="L321" s="30" t="n"/>
      <c r="M321" s="30" t="n"/>
      <c r="N321" s="30" t="n"/>
      <c r="O321" s="30" t="n"/>
      <c r="P321" s="30" t="n"/>
      <c r="Q321" s="30" t="n"/>
      <c r="R321" s="50" t="n"/>
      <c r="S321" s="32">
        <f>IF([@[Inventory Item ID]]="","",IFERROR(SUMIFS(tblTransactions[Inventory Effect],tblTransactions[Inventory Item ID],[@[Inventory Item ID]],tblTransactions[Inventory Effect],"&gt;0",tblTransactions[Date],"&gt;"&amp;'Settings'!$B$4,tblTransactions[Date],"&lt;="&amp;'Settings'!$B$3),0))</f>
        <v/>
      </c>
      <c r="T321" s="32">
        <f>IF([@[Inventory Item ID]]="","",IFERROR(-SUMIFS(tblTransactions[Inventory Effect],tblTransactions[Inventory Item ID],[@[Inventory Item ID]],tblTransactions[Inventory Effect],"&lt;0",tblTransactions[Date],"&gt;"&amp;'Settings'!$B$4,tblTransactions[Date],"&lt;="&amp;'Settings'!$B$3),0))</f>
        <v/>
      </c>
      <c r="U321" s="32">
        <f>IF([@[Inventory Item ID]]="","",IFERROR([@[Opening Qty]]+[@[Qty In]]-[@[Qty Out]],0))</f>
        <v/>
      </c>
      <c r="V321" s="32">
        <f>IF([@[Inventory Item ID]]="","",IFERROR([@[On Hand Qty]]-[@[Reserved Qty]],0))</f>
        <v/>
      </c>
      <c r="W321" s="47">
        <f>IF([@[Inventory Item ID]]="","",IFERROR([@[On Hand Qty]]*[@[Unit Cost]],0))</f>
        <v/>
      </c>
      <c r="X321" s="32">
        <f>IF([@[Inventory Item ID]]="","",IFERROR(IF(AND([@Active]="Yes",[@[Available Qty]]&lt;=[@[Reorder Point]],[@[Target Stock]]-[@[Available Qty]]-[@[Qty on Order]]&gt;0),CEILING([@[Target Stock]]-[@[Available Qty]]-[@[Qty on Order]],[@[Order Pack Qty]]),0),0))</f>
        <v/>
      </c>
      <c r="Y321" s="47">
        <f>IF([@[Inventory Item ID]]="","",IFERROR([@[Suggested Order Qty]]*[@[Unit Cost]],0))</f>
        <v/>
      </c>
      <c r="Z321" s="15">
        <f>IF([@[Inventory Item ID]]="","",IFERROR(IF([@Active]="No","Inactive",IF([@[On Hand Qty]]&lt;0,"Negative Stock",IF([@[Available Qty]]&lt;=0,"Out of Stock",IF([@[Available Qty]]&lt;=[@[Reorder Point]],"Below Reorder",IF([@[Available Qty]]&lt;=[@[Reorder Point]]*(1+'Settings'!$B$5),"Reorder Soon","OK"))))),"Check Inputs"))</f>
        <v/>
      </c>
      <c r="AA321" s="32">
        <f>IF([@[Inventory Item ID]]="","",IFERROR(IF(OR([@[On Hand Qty]]&lt;=0,[@[Oldest DOT Week Start]]=""),"",DATEDIF([@[Oldest DOT Week Start]],'Settings'!$B$3,"m")),""))</f>
        <v/>
      </c>
      <c r="AB321" s="15">
        <f>IF([@[Inventory Item ID]]="","",IF([@Active]="No","Inactive",IF([@[On Hand Qty]]&lt;=0,"No Stock",IF([@[Oldest DOT Week Start]]="","Missing DOT Date",IF([@[Age Months]]&gt;='Settings'!$B$6,"Age Review","Current")))))</f>
        <v/>
      </c>
      <c r="AC32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2">
      <c r="A322" s="28" t="n"/>
      <c r="B322" s="28" t="n"/>
      <c r="C322" s="28" t="n"/>
      <c r="D322" s="28" t="n"/>
      <c r="E322" s="28" t="n"/>
      <c r="F322" s="28" t="n"/>
      <c r="G322" s="28" t="n"/>
      <c r="H322" s="28" t="n"/>
      <c r="I322" s="28" t="n"/>
      <c r="J322" s="28" t="n"/>
      <c r="K322" s="49" t="n"/>
      <c r="L322" s="30" t="n"/>
      <c r="M322" s="30" t="n"/>
      <c r="N322" s="30" t="n"/>
      <c r="O322" s="30" t="n"/>
      <c r="P322" s="30" t="n"/>
      <c r="Q322" s="30" t="n"/>
      <c r="R322" s="50" t="n"/>
      <c r="S322" s="32">
        <f>IF([@[Inventory Item ID]]="","",IFERROR(SUMIFS(tblTransactions[Inventory Effect],tblTransactions[Inventory Item ID],[@[Inventory Item ID]],tblTransactions[Inventory Effect],"&gt;0",tblTransactions[Date],"&gt;"&amp;'Settings'!$B$4,tblTransactions[Date],"&lt;="&amp;'Settings'!$B$3),0))</f>
        <v/>
      </c>
      <c r="T322" s="32">
        <f>IF([@[Inventory Item ID]]="","",IFERROR(-SUMIFS(tblTransactions[Inventory Effect],tblTransactions[Inventory Item ID],[@[Inventory Item ID]],tblTransactions[Inventory Effect],"&lt;0",tblTransactions[Date],"&gt;"&amp;'Settings'!$B$4,tblTransactions[Date],"&lt;="&amp;'Settings'!$B$3),0))</f>
        <v/>
      </c>
      <c r="U322" s="32">
        <f>IF([@[Inventory Item ID]]="","",IFERROR([@[Opening Qty]]+[@[Qty In]]-[@[Qty Out]],0))</f>
        <v/>
      </c>
      <c r="V322" s="32">
        <f>IF([@[Inventory Item ID]]="","",IFERROR([@[On Hand Qty]]-[@[Reserved Qty]],0))</f>
        <v/>
      </c>
      <c r="W322" s="47">
        <f>IF([@[Inventory Item ID]]="","",IFERROR([@[On Hand Qty]]*[@[Unit Cost]],0))</f>
        <v/>
      </c>
      <c r="X322" s="32">
        <f>IF([@[Inventory Item ID]]="","",IFERROR(IF(AND([@Active]="Yes",[@[Available Qty]]&lt;=[@[Reorder Point]],[@[Target Stock]]-[@[Available Qty]]-[@[Qty on Order]]&gt;0),CEILING([@[Target Stock]]-[@[Available Qty]]-[@[Qty on Order]],[@[Order Pack Qty]]),0),0))</f>
        <v/>
      </c>
      <c r="Y322" s="47">
        <f>IF([@[Inventory Item ID]]="","",IFERROR([@[Suggested Order Qty]]*[@[Unit Cost]],0))</f>
        <v/>
      </c>
      <c r="Z322" s="15">
        <f>IF([@[Inventory Item ID]]="","",IFERROR(IF([@Active]="No","Inactive",IF([@[On Hand Qty]]&lt;0,"Negative Stock",IF([@[Available Qty]]&lt;=0,"Out of Stock",IF([@[Available Qty]]&lt;=[@[Reorder Point]],"Below Reorder",IF([@[Available Qty]]&lt;=[@[Reorder Point]]*(1+'Settings'!$B$5),"Reorder Soon","OK"))))),"Check Inputs"))</f>
        <v/>
      </c>
      <c r="AA322" s="32">
        <f>IF([@[Inventory Item ID]]="","",IFERROR(IF(OR([@[On Hand Qty]]&lt;=0,[@[Oldest DOT Week Start]]=""),"",DATEDIF([@[Oldest DOT Week Start]],'Settings'!$B$3,"m")),""))</f>
        <v/>
      </c>
      <c r="AB322" s="15">
        <f>IF([@[Inventory Item ID]]="","",IF([@Active]="No","Inactive",IF([@[On Hand Qty]]&lt;=0,"No Stock",IF([@[Oldest DOT Week Start]]="","Missing DOT Date",IF([@[Age Months]]&gt;='Settings'!$B$6,"Age Review","Current")))))</f>
        <v/>
      </c>
      <c r="AC32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3">
      <c r="A323" s="28" t="n"/>
      <c r="B323" s="28" t="n"/>
      <c r="C323" s="28" t="n"/>
      <c r="D323" s="28" t="n"/>
      <c r="E323" s="28" t="n"/>
      <c r="F323" s="28" t="n"/>
      <c r="G323" s="28" t="n"/>
      <c r="H323" s="28" t="n"/>
      <c r="I323" s="28" t="n"/>
      <c r="J323" s="28" t="n"/>
      <c r="K323" s="49" t="n"/>
      <c r="L323" s="30" t="n"/>
      <c r="M323" s="30" t="n"/>
      <c r="N323" s="30" t="n"/>
      <c r="O323" s="30" t="n"/>
      <c r="P323" s="30" t="n"/>
      <c r="Q323" s="30" t="n"/>
      <c r="R323" s="50" t="n"/>
      <c r="S323" s="32">
        <f>IF([@[Inventory Item ID]]="","",IFERROR(SUMIFS(tblTransactions[Inventory Effect],tblTransactions[Inventory Item ID],[@[Inventory Item ID]],tblTransactions[Inventory Effect],"&gt;0",tblTransactions[Date],"&gt;"&amp;'Settings'!$B$4,tblTransactions[Date],"&lt;="&amp;'Settings'!$B$3),0))</f>
        <v/>
      </c>
      <c r="T323" s="32">
        <f>IF([@[Inventory Item ID]]="","",IFERROR(-SUMIFS(tblTransactions[Inventory Effect],tblTransactions[Inventory Item ID],[@[Inventory Item ID]],tblTransactions[Inventory Effect],"&lt;0",tblTransactions[Date],"&gt;"&amp;'Settings'!$B$4,tblTransactions[Date],"&lt;="&amp;'Settings'!$B$3),0))</f>
        <v/>
      </c>
      <c r="U323" s="32">
        <f>IF([@[Inventory Item ID]]="","",IFERROR([@[Opening Qty]]+[@[Qty In]]-[@[Qty Out]],0))</f>
        <v/>
      </c>
      <c r="V323" s="32">
        <f>IF([@[Inventory Item ID]]="","",IFERROR([@[On Hand Qty]]-[@[Reserved Qty]],0))</f>
        <v/>
      </c>
      <c r="W323" s="47">
        <f>IF([@[Inventory Item ID]]="","",IFERROR([@[On Hand Qty]]*[@[Unit Cost]],0))</f>
        <v/>
      </c>
      <c r="X323" s="32">
        <f>IF([@[Inventory Item ID]]="","",IFERROR(IF(AND([@Active]="Yes",[@[Available Qty]]&lt;=[@[Reorder Point]],[@[Target Stock]]-[@[Available Qty]]-[@[Qty on Order]]&gt;0),CEILING([@[Target Stock]]-[@[Available Qty]]-[@[Qty on Order]],[@[Order Pack Qty]]),0),0))</f>
        <v/>
      </c>
      <c r="Y323" s="47">
        <f>IF([@[Inventory Item ID]]="","",IFERROR([@[Suggested Order Qty]]*[@[Unit Cost]],0))</f>
        <v/>
      </c>
      <c r="Z323" s="15">
        <f>IF([@[Inventory Item ID]]="","",IFERROR(IF([@Active]="No","Inactive",IF([@[On Hand Qty]]&lt;0,"Negative Stock",IF([@[Available Qty]]&lt;=0,"Out of Stock",IF([@[Available Qty]]&lt;=[@[Reorder Point]],"Below Reorder",IF([@[Available Qty]]&lt;=[@[Reorder Point]]*(1+'Settings'!$B$5),"Reorder Soon","OK"))))),"Check Inputs"))</f>
        <v/>
      </c>
      <c r="AA323" s="32">
        <f>IF([@[Inventory Item ID]]="","",IFERROR(IF(OR([@[On Hand Qty]]&lt;=0,[@[Oldest DOT Week Start]]=""),"",DATEDIF([@[Oldest DOT Week Start]],'Settings'!$B$3,"m")),""))</f>
        <v/>
      </c>
      <c r="AB323" s="15">
        <f>IF([@[Inventory Item ID]]="","",IF([@Active]="No","Inactive",IF([@[On Hand Qty]]&lt;=0,"No Stock",IF([@[Oldest DOT Week Start]]="","Missing DOT Date",IF([@[Age Months]]&gt;='Settings'!$B$6,"Age Review","Current")))))</f>
        <v/>
      </c>
      <c r="AC32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4">
      <c r="A324" s="28" t="n"/>
      <c r="B324" s="28" t="n"/>
      <c r="C324" s="28" t="n"/>
      <c r="D324" s="28" t="n"/>
      <c r="E324" s="28" t="n"/>
      <c r="F324" s="28" t="n"/>
      <c r="G324" s="28" t="n"/>
      <c r="H324" s="28" t="n"/>
      <c r="I324" s="28" t="n"/>
      <c r="J324" s="28" t="n"/>
      <c r="K324" s="49" t="n"/>
      <c r="L324" s="30" t="n"/>
      <c r="M324" s="30" t="n"/>
      <c r="N324" s="30" t="n"/>
      <c r="O324" s="30" t="n"/>
      <c r="P324" s="30" t="n"/>
      <c r="Q324" s="30" t="n"/>
      <c r="R324" s="50" t="n"/>
      <c r="S324" s="32">
        <f>IF([@[Inventory Item ID]]="","",IFERROR(SUMIFS(tblTransactions[Inventory Effect],tblTransactions[Inventory Item ID],[@[Inventory Item ID]],tblTransactions[Inventory Effect],"&gt;0",tblTransactions[Date],"&gt;"&amp;'Settings'!$B$4,tblTransactions[Date],"&lt;="&amp;'Settings'!$B$3),0))</f>
        <v/>
      </c>
      <c r="T324" s="32">
        <f>IF([@[Inventory Item ID]]="","",IFERROR(-SUMIFS(tblTransactions[Inventory Effect],tblTransactions[Inventory Item ID],[@[Inventory Item ID]],tblTransactions[Inventory Effect],"&lt;0",tblTransactions[Date],"&gt;"&amp;'Settings'!$B$4,tblTransactions[Date],"&lt;="&amp;'Settings'!$B$3),0))</f>
        <v/>
      </c>
      <c r="U324" s="32">
        <f>IF([@[Inventory Item ID]]="","",IFERROR([@[Opening Qty]]+[@[Qty In]]-[@[Qty Out]],0))</f>
        <v/>
      </c>
      <c r="V324" s="32">
        <f>IF([@[Inventory Item ID]]="","",IFERROR([@[On Hand Qty]]-[@[Reserved Qty]],0))</f>
        <v/>
      </c>
      <c r="W324" s="47">
        <f>IF([@[Inventory Item ID]]="","",IFERROR([@[On Hand Qty]]*[@[Unit Cost]],0))</f>
        <v/>
      </c>
      <c r="X324" s="32">
        <f>IF([@[Inventory Item ID]]="","",IFERROR(IF(AND([@Active]="Yes",[@[Available Qty]]&lt;=[@[Reorder Point]],[@[Target Stock]]-[@[Available Qty]]-[@[Qty on Order]]&gt;0),CEILING([@[Target Stock]]-[@[Available Qty]]-[@[Qty on Order]],[@[Order Pack Qty]]),0),0))</f>
        <v/>
      </c>
      <c r="Y324" s="47">
        <f>IF([@[Inventory Item ID]]="","",IFERROR([@[Suggested Order Qty]]*[@[Unit Cost]],0))</f>
        <v/>
      </c>
      <c r="Z324" s="15">
        <f>IF([@[Inventory Item ID]]="","",IFERROR(IF([@Active]="No","Inactive",IF([@[On Hand Qty]]&lt;0,"Negative Stock",IF([@[Available Qty]]&lt;=0,"Out of Stock",IF([@[Available Qty]]&lt;=[@[Reorder Point]],"Below Reorder",IF([@[Available Qty]]&lt;=[@[Reorder Point]]*(1+'Settings'!$B$5),"Reorder Soon","OK"))))),"Check Inputs"))</f>
        <v/>
      </c>
      <c r="AA324" s="32">
        <f>IF([@[Inventory Item ID]]="","",IFERROR(IF(OR([@[On Hand Qty]]&lt;=0,[@[Oldest DOT Week Start]]=""),"",DATEDIF([@[Oldest DOT Week Start]],'Settings'!$B$3,"m")),""))</f>
        <v/>
      </c>
      <c r="AB324" s="15">
        <f>IF([@[Inventory Item ID]]="","",IF([@Active]="No","Inactive",IF([@[On Hand Qty]]&lt;=0,"No Stock",IF([@[Oldest DOT Week Start]]="","Missing DOT Date",IF([@[Age Months]]&gt;='Settings'!$B$6,"Age Review","Current")))))</f>
        <v/>
      </c>
      <c r="AC32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5">
      <c r="A325" s="28" t="n"/>
      <c r="B325" s="28" t="n"/>
      <c r="C325" s="28" t="n"/>
      <c r="D325" s="28" t="n"/>
      <c r="E325" s="28" t="n"/>
      <c r="F325" s="28" t="n"/>
      <c r="G325" s="28" t="n"/>
      <c r="H325" s="28" t="n"/>
      <c r="I325" s="28" t="n"/>
      <c r="J325" s="28" t="n"/>
      <c r="K325" s="49" t="n"/>
      <c r="L325" s="30" t="n"/>
      <c r="M325" s="30" t="n"/>
      <c r="N325" s="30" t="n"/>
      <c r="O325" s="30" t="n"/>
      <c r="P325" s="30" t="n"/>
      <c r="Q325" s="30" t="n"/>
      <c r="R325" s="50" t="n"/>
      <c r="S325" s="32">
        <f>IF([@[Inventory Item ID]]="","",IFERROR(SUMIFS(tblTransactions[Inventory Effect],tblTransactions[Inventory Item ID],[@[Inventory Item ID]],tblTransactions[Inventory Effect],"&gt;0",tblTransactions[Date],"&gt;"&amp;'Settings'!$B$4,tblTransactions[Date],"&lt;="&amp;'Settings'!$B$3),0))</f>
        <v/>
      </c>
      <c r="T325" s="32">
        <f>IF([@[Inventory Item ID]]="","",IFERROR(-SUMIFS(tblTransactions[Inventory Effect],tblTransactions[Inventory Item ID],[@[Inventory Item ID]],tblTransactions[Inventory Effect],"&lt;0",tblTransactions[Date],"&gt;"&amp;'Settings'!$B$4,tblTransactions[Date],"&lt;="&amp;'Settings'!$B$3),0))</f>
        <v/>
      </c>
      <c r="U325" s="32">
        <f>IF([@[Inventory Item ID]]="","",IFERROR([@[Opening Qty]]+[@[Qty In]]-[@[Qty Out]],0))</f>
        <v/>
      </c>
      <c r="V325" s="32">
        <f>IF([@[Inventory Item ID]]="","",IFERROR([@[On Hand Qty]]-[@[Reserved Qty]],0))</f>
        <v/>
      </c>
      <c r="W325" s="47">
        <f>IF([@[Inventory Item ID]]="","",IFERROR([@[On Hand Qty]]*[@[Unit Cost]],0))</f>
        <v/>
      </c>
      <c r="X325" s="32">
        <f>IF([@[Inventory Item ID]]="","",IFERROR(IF(AND([@Active]="Yes",[@[Available Qty]]&lt;=[@[Reorder Point]],[@[Target Stock]]-[@[Available Qty]]-[@[Qty on Order]]&gt;0),CEILING([@[Target Stock]]-[@[Available Qty]]-[@[Qty on Order]],[@[Order Pack Qty]]),0),0))</f>
        <v/>
      </c>
      <c r="Y325" s="47">
        <f>IF([@[Inventory Item ID]]="","",IFERROR([@[Suggested Order Qty]]*[@[Unit Cost]],0))</f>
        <v/>
      </c>
      <c r="Z325" s="15">
        <f>IF([@[Inventory Item ID]]="","",IFERROR(IF([@Active]="No","Inactive",IF([@[On Hand Qty]]&lt;0,"Negative Stock",IF([@[Available Qty]]&lt;=0,"Out of Stock",IF([@[Available Qty]]&lt;=[@[Reorder Point]],"Below Reorder",IF([@[Available Qty]]&lt;=[@[Reorder Point]]*(1+'Settings'!$B$5),"Reorder Soon","OK"))))),"Check Inputs"))</f>
        <v/>
      </c>
      <c r="AA325" s="32">
        <f>IF([@[Inventory Item ID]]="","",IFERROR(IF(OR([@[On Hand Qty]]&lt;=0,[@[Oldest DOT Week Start]]=""),"",DATEDIF([@[Oldest DOT Week Start]],'Settings'!$B$3,"m")),""))</f>
        <v/>
      </c>
      <c r="AB325" s="15">
        <f>IF([@[Inventory Item ID]]="","",IF([@Active]="No","Inactive",IF([@[On Hand Qty]]&lt;=0,"No Stock",IF([@[Oldest DOT Week Start]]="","Missing DOT Date",IF([@[Age Months]]&gt;='Settings'!$B$6,"Age Review","Current")))))</f>
        <v/>
      </c>
      <c r="AC32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6">
      <c r="A326" s="28" t="n"/>
      <c r="B326" s="28" t="n"/>
      <c r="C326" s="28" t="n"/>
      <c r="D326" s="28" t="n"/>
      <c r="E326" s="28" t="n"/>
      <c r="F326" s="28" t="n"/>
      <c r="G326" s="28" t="n"/>
      <c r="H326" s="28" t="n"/>
      <c r="I326" s="28" t="n"/>
      <c r="J326" s="28" t="n"/>
      <c r="K326" s="49" t="n"/>
      <c r="L326" s="30" t="n"/>
      <c r="M326" s="30" t="n"/>
      <c r="N326" s="30" t="n"/>
      <c r="O326" s="30" t="n"/>
      <c r="P326" s="30" t="n"/>
      <c r="Q326" s="30" t="n"/>
      <c r="R326" s="50" t="n"/>
      <c r="S326" s="32">
        <f>IF([@[Inventory Item ID]]="","",IFERROR(SUMIFS(tblTransactions[Inventory Effect],tblTransactions[Inventory Item ID],[@[Inventory Item ID]],tblTransactions[Inventory Effect],"&gt;0",tblTransactions[Date],"&gt;"&amp;'Settings'!$B$4,tblTransactions[Date],"&lt;="&amp;'Settings'!$B$3),0))</f>
        <v/>
      </c>
      <c r="T326" s="32">
        <f>IF([@[Inventory Item ID]]="","",IFERROR(-SUMIFS(tblTransactions[Inventory Effect],tblTransactions[Inventory Item ID],[@[Inventory Item ID]],tblTransactions[Inventory Effect],"&lt;0",tblTransactions[Date],"&gt;"&amp;'Settings'!$B$4,tblTransactions[Date],"&lt;="&amp;'Settings'!$B$3),0))</f>
        <v/>
      </c>
      <c r="U326" s="32">
        <f>IF([@[Inventory Item ID]]="","",IFERROR([@[Opening Qty]]+[@[Qty In]]-[@[Qty Out]],0))</f>
        <v/>
      </c>
      <c r="V326" s="32">
        <f>IF([@[Inventory Item ID]]="","",IFERROR([@[On Hand Qty]]-[@[Reserved Qty]],0))</f>
        <v/>
      </c>
      <c r="W326" s="47">
        <f>IF([@[Inventory Item ID]]="","",IFERROR([@[On Hand Qty]]*[@[Unit Cost]],0))</f>
        <v/>
      </c>
      <c r="X326" s="32">
        <f>IF([@[Inventory Item ID]]="","",IFERROR(IF(AND([@Active]="Yes",[@[Available Qty]]&lt;=[@[Reorder Point]],[@[Target Stock]]-[@[Available Qty]]-[@[Qty on Order]]&gt;0),CEILING([@[Target Stock]]-[@[Available Qty]]-[@[Qty on Order]],[@[Order Pack Qty]]),0),0))</f>
        <v/>
      </c>
      <c r="Y326" s="47">
        <f>IF([@[Inventory Item ID]]="","",IFERROR([@[Suggested Order Qty]]*[@[Unit Cost]],0))</f>
        <v/>
      </c>
      <c r="Z326" s="15">
        <f>IF([@[Inventory Item ID]]="","",IFERROR(IF([@Active]="No","Inactive",IF([@[On Hand Qty]]&lt;0,"Negative Stock",IF([@[Available Qty]]&lt;=0,"Out of Stock",IF([@[Available Qty]]&lt;=[@[Reorder Point]],"Below Reorder",IF([@[Available Qty]]&lt;=[@[Reorder Point]]*(1+'Settings'!$B$5),"Reorder Soon","OK"))))),"Check Inputs"))</f>
        <v/>
      </c>
      <c r="AA326" s="32">
        <f>IF([@[Inventory Item ID]]="","",IFERROR(IF(OR([@[On Hand Qty]]&lt;=0,[@[Oldest DOT Week Start]]=""),"",DATEDIF([@[Oldest DOT Week Start]],'Settings'!$B$3,"m")),""))</f>
        <v/>
      </c>
      <c r="AB326" s="15">
        <f>IF([@[Inventory Item ID]]="","",IF([@Active]="No","Inactive",IF([@[On Hand Qty]]&lt;=0,"No Stock",IF([@[Oldest DOT Week Start]]="","Missing DOT Date",IF([@[Age Months]]&gt;='Settings'!$B$6,"Age Review","Current")))))</f>
        <v/>
      </c>
      <c r="AC32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7">
      <c r="A327" s="28" t="n"/>
      <c r="B327" s="28" t="n"/>
      <c r="C327" s="28" t="n"/>
      <c r="D327" s="28" t="n"/>
      <c r="E327" s="28" t="n"/>
      <c r="F327" s="28" t="n"/>
      <c r="G327" s="28" t="n"/>
      <c r="H327" s="28" t="n"/>
      <c r="I327" s="28" t="n"/>
      <c r="J327" s="28" t="n"/>
      <c r="K327" s="49" t="n"/>
      <c r="L327" s="30" t="n"/>
      <c r="M327" s="30" t="n"/>
      <c r="N327" s="30" t="n"/>
      <c r="O327" s="30" t="n"/>
      <c r="P327" s="30" t="n"/>
      <c r="Q327" s="30" t="n"/>
      <c r="R327" s="50" t="n"/>
      <c r="S327" s="32">
        <f>IF([@[Inventory Item ID]]="","",IFERROR(SUMIFS(tblTransactions[Inventory Effect],tblTransactions[Inventory Item ID],[@[Inventory Item ID]],tblTransactions[Inventory Effect],"&gt;0",tblTransactions[Date],"&gt;"&amp;'Settings'!$B$4,tblTransactions[Date],"&lt;="&amp;'Settings'!$B$3),0))</f>
        <v/>
      </c>
      <c r="T327" s="32">
        <f>IF([@[Inventory Item ID]]="","",IFERROR(-SUMIFS(tblTransactions[Inventory Effect],tblTransactions[Inventory Item ID],[@[Inventory Item ID]],tblTransactions[Inventory Effect],"&lt;0",tblTransactions[Date],"&gt;"&amp;'Settings'!$B$4,tblTransactions[Date],"&lt;="&amp;'Settings'!$B$3),0))</f>
        <v/>
      </c>
      <c r="U327" s="32">
        <f>IF([@[Inventory Item ID]]="","",IFERROR([@[Opening Qty]]+[@[Qty In]]-[@[Qty Out]],0))</f>
        <v/>
      </c>
      <c r="V327" s="32">
        <f>IF([@[Inventory Item ID]]="","",IFERROR([@[On Hand Qty]]-[@[Reserved Qty]],0))</f>
        <v/>
      </c>
      <c r="W327" s="47">
        <f>IF([@[Inventory Item ID]]="","",IFERROR([@[On Hand Qty]]*[@[Unit Cost]],0))</f>
        <v/>
      </c>
      <c r="X327" s="32">
        <f>IF([@[Inventory Item ID]]="","",IFERROR(IF(AND([@Active]="Yes",[@[Available Qty]]&lt;=[@[Reorder Point]],[@[Target Stock]]-[@[Available Qty]]-[@[Qty on Order]]&gt;0),CEILING([@[Target Stock]]-[@[Available Qty]]-[@[Qty on Order]],[@[Order Pack Qty]]),0),0))</f>
        <v/>
      </c>
      <c r="Y327" s="47">
        <f>IF([@[Inventory Item ID]]="","",IFERROR([@[Suggested Order Qty]]*[@[Unit Cost]],0))</f>
        <v/>
      </c>
      <c r="Z327" s="15">
        <f>IF([@[Inventory Item ID]]="","",IFERROR(IF([@Active]="No","Inactive",IF([@[On Hand Qty]]&lt;0,"Negative Stock",IF([@[Available Qty]]&lt;=0,"Out of Stock",IF([@[Available Qty]]&lt;=[@[Reorder Point]],"Below Reorder",IF([@[Available Qty]]&lt;=[@[Reorder Point]]*(1+'Settings'!$B$5),"Reorder Soon","OK"))))),"Check Inputs"))</f>
        <v/>
      </c>
      <c r="AA327" s="32">
        <f>IF([@[Inventory Item ID]]="","",IFERROR(IF(OR([@[On Hand Qty]]&lt;=0,[@[Oldest DOT Week Start]]=""),"",DATEDIF([@[Oldest DOT Week Start]],'Settings'!$B$3,"m")),""))</f>
        <v/>
      </c>
      <c r="AB327" s="15">
        <f>IF([@[Inventory Item ID]]="","",IF([@Active]="No","Inactive",IF([@[On Hand Qty]]&lt;=0,"No Stock",IF([@[Oldest DOT Week Start]]="","Missing DOT Date",IF([@[Age Months]]&gt;='Settings'!$B$6,"Age Review","Current")))))</f>
        <v/>
      </c>
      <c r="AC32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8">
      <c r="A328" s="28" t="n"/>
      <c r="B328" s="28" t="n"/>
      <c r="C328" s="28" t="n"/>
      <c r="D328" s="28" t="n"/>
      <c r="E328" s="28" t="n"/>
      <c r="F328" s="28" t="n"/>
      <c r="G328" s="28" t="n"/>
      <c r="H328" s="28" t="n"/>
      <c r="I328" s="28" t="n"/>
      <c r="J328" s="28" t="n"/>
      <c r="K328" s="49" t="n"/>
      <c r="L328" s="30" t="n"/>
      <c r="M328" s="30" t="n"/>
      <c r="N328" s="30" t="n"/>
      <c r="O328" s="30" t="n"/>
      <c r="P328" s="30" t="n"/>
      <c r="Q328" s="30" t="n"/>
      <c r="R328" s="50" t="n"/>
      <c r="S328" s="32">
        <f>IF([@[Inventory Item ID]]="","",IFERROR(SUMIFS(tblTransactions[Inventory Effect],tblTransactions[Inventory Item ID],[@[Inventory Item ID]],tblTransactions[Inventory Effect],"&gt;0",tblTransactions[Date],"&gt;"&amp;'Settings'!$B$4,tblTransactions[Date],"&lt;="&amp;'Settings'!$B$3),0))</f>
        <v/>
      </c>
      <c r="T328" s="32">
        <f>IF([@[Inventory Item ID]]="","",IFERROR(-SUMIFS(tblTransactions[Inventory Effect],tblTransactions[Inventory Item ID],[@[Inventory Item ID]],tblTransactions[Inventory Effect],"&lt;0",tblTransactions[Date],"&gt;"&amp;'Settings'!$B$4,tblTransactions[Date],"&lt;="&amp;'Settings'!$B$3),0))</f>
        <v/>
      </c>
      <c r="U328" s="32">
        <f>IF([@[Inventory Item ID]]="","",IFERROR([@[Opening Qty]]+[@[Qty In]]-[@[Qty Out]],0))</f>
        <v/>
      </c>
      <c r="V328" s="32">
        <f>IF([@[Inventory Item ID]]="","",IFERROR([@[On Hand Qty]]-[@[Reserved Qty]],0))</f>
        <v/>
      </c>
      <c r="W328" s="47">
        <f>IF([@[Inventory Item ID]]="","",IFERROR([@[On Hand Qty]]*[@[Unit Cost]],0))</f>
        <v/>
      </c>
      <c r="X328" s="32">
        <f>IF([@[Inventory Item ID]]="","",IFERROR(IF(AND([@Active]="Yes",[@[Available Qty]]&lt;=[@[Reorder Point]],[@[Target Stock]]-[@[Available Qty]]-[@[Qty on Order]]&gt;0),CEILING([@[Target Stock]]-[@[Available Qty]]-[@[Qty on Order]],[@[Order Pack Qty]]),0),0))</f>
        <v/>
      </c>
      <c r="Y328" s="47">
        <f>IF([@[Inventory Item ID]]="","",IFERROR([@[Suggested Order Qty]]*[@[Unit Cost]],0))</f>
        <v/>
      </c>
      <c r="Z328" s="15">
        <f>IF([@[Inventory Item ID]]="","",IFERROR(IF([@Active]="No","Inactive",IF([@[On Hand Qty]]&lt;0,"Negative Stock",IF([@[Available Qty]]&lt;=0,"Out of Stock",IF([@[Available Qty]]&lt;=[@[Reorder Point]],"Below Reorder",IF([@[Available Qty]]&lt;=[@[Reorder Point]]*(1+'Settings'!$B$5),"Reorder Soon","OK"))))),"Check Inputs"))</f>
        <v/>
      </c>
      <c r="AA328" s="32">
        <f>IF([@[Inventory Item ID]]="","",IFERROR(IF(OR([@[On Hand Qty]]&lt;=0,[@[Oldest DOT Week Start]]=""),"",DATEDIF([@[Oldest DOT Week Start]],'Settings'!$B$3,"m")),""))</f>
        <v/>
      </c>
      <c r="AB328" s="15">
        <f>IF([@[Inventory Item ID]]="","",IF([@Active]="No","Inactive",IF([@[On Hand Qty]]&lt;=0,"No Stock",IF([@[Oldest DOT Week Start]]="","Missing DOT Date",IF([@[Age Months]]&gt;='Settings'!$B$6,"Age Review","Current")))))</f>
        <v/>
      </c>
      <c r="AC32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29">
      <c r="A329" s="28" t="n"/>
      <c r="B329" s="28" t="n"/>
      <c r="C329" s="28" t="n"/>
      <c r="D329" s="28" t="n"/>
      <c r="E329" s="28" t="n"/>
      <c r="F329" s="28" t="n"/>
      <c r="G329" s="28" t="n"/>
      <c r="H329" s="28" t="n"/>
      <c r="I329" s="28" t="n"/>
      <c r="J329" s="28" t="n"/>
      <c r="K329" s="49" t="n"/>
      <c r="L329" s="30" t="n"/>
      <c r="M329" s="30" t="n"/>
      <c r="N329" s="30" t="n"/>
      <c r="O329" s="30" t="n"/>
      <c r="P329" s="30" t="n"/>
      <c r="Q329" s="30" t="n"/>
      <c r="R329" s="50" t="n"/>
      <c r="S329" s="32">
        <f>IF([@[Inventory Item ID]]="","",IFERROR(SUMIFS(tblTransactions[Inventory Effect],tblTransactions[Inventory Item ID],[@[Inventory Item ID]],tblTransactions[Inventory Effect],"&gt;0",tblTransactions[Date],"&gt;"&amp;'Settings'!$B$4,tblTransactions[Date],"&lt;="&amp;'Settings'!$B$3),0))</f>
        <v/>
      </c>
      <c r="T329" s="32">
        <f>IF([@[Inventory Item ID]]="","",IFERROR(-SUMIFS(tblTransactions[Inventory Effect],tblTransactions[Inventory Item ID],[@[Inventory Item ID]],tblTransactions[Inventory Effect],"&lt;0",tblTransactions[Date],"&gt;"&amp;'Settings'!$B$4,tblTransactions[Date],"&lt;="&amp;'Settings'!$B$3),0))</f>
        <v/>
      </c>
      <c r="U329" s="32">
        <f>IF([@[Inventory Item ID]]="","",IFERROR([@[Opening Qty]]+[@[Qty In]]-[@[Qty Out]],0))</f>
        <v/>
      </c>
      <c r="V329" s="32">
        <f>IF([@[Inventory Item ID]]="","",IFERROR([@[On Hand Qty]]-[@[Reserved Qty]],0))</f>
        <v/>
      </c>
      <c r="W329" s="47">
        <f>IF([@[Inventory Item ID]]="","",IFERROR([@[On Hand Qty]]*[@[Unit Cost]],0))</f>
        <v/>
      </c>
      <c r="X329" s="32">
        <f>IF([@[Inventory Item ID]]="","",IFERROR(IF(AND([@Active]="Yes",[@[Available Qty]]&lt;=[@[Reorder Point]],[@[Target Stock]]-[@[Available Qty]]-[@[Qty on Order]]&gt;0),CEILING([@[Target Stock]]-[@[Available Qty]]-[@[Qty on Order]],[@[Order Pack Qty]]),0),0))</f>
        <v/>
      </c>
      <c r="Y329" s="47">
        <f>IF([@[Inventory Item ID]]="","",IFERROR([@[Suggested Order Qty]]*[@[Unit Cost]],0))</f>
        <v/>
      </c>
      <c r="Z329" s="15">
        <f>IF([@[Inventory Item ID]]="","",IFERROR(IF([@Active]="No","Inactive",IF([@[On Hand Qty]]&lt;0,"Negative Stock",IF([@[Available Qty]]&lt;=0,"Out of Stock",IF([@[Available Qty]]&lt;=[@[Reorder Point]],"Below Reorder",IF([@[Available Qty]]&lt;=[@[Reorder Point]]*(1+'Settings'!$B$5),"Reorder Soon","OK"))))),"Check Inputs"))</f>
        <v/>
      </c>
      <c r="AA329" s="32">
        <f>IF([@[Inventory Item ID]]="","",IFERROR(IF(OR([@[On Hand Qty]]&lt;=0,[@[Oldest DOT Week Start]]=""),"",DATEDIF([@[Oldest DOT Week Start]],'Settings'!$B$3,"m")),""))</f>
        <v/>
      </c>
      <c r="AB329" s="15">
        <f>IF([@[Inventory Item ID]]="","",IF([@Active]="No","Inactive",IF([@[On Hand Qty]]&lt;=0,"No Stock",IF([@[Oldest DOT Week Start]]="","Missing DOT Date",IF([@[Age Months]]&gt;='Settings'!$B$6,"Age Review","Current")))))</f>
        <v/>
      </c>
      <c r="AC32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0">
      <c r="A330" s="28" t="n"/>
      <c r="B330" s="28" t="n"/>
      <c r="C330" s="28" t="n"/>
      <c r="D330" s="28" t="n"/>
      <c r="E330" s="28" t="n"/>
      <c r="F330" s="28" t="n"/>
      <c r="G330" s="28" t="n"/>
      <c r="H330" s="28" t="n"/>
      <c r="I330" s="28" t="n"/>
      <c r="J330" s="28" t="n"/>
      <c r="K330" s="49" t="n"/>
      <c r="L330" s="30" t="n"/>
      <c r="M330" s="30" t="n"/>
      <c r="N330" s="30" t="n"/>
      <c r="O330" s="30" t="n"/>
      <c r="P330" s="30" t="n"/>
      <c r="Q330" s="30" t="n"/>
      <c r="R330" s="50" t="n"/>
      <c r="S330" s="32">
        <f>IF([@[Inventory Item ID]]="","",IFERROR(SUMIFS(tblTransactions[Inventory Effect],tblTransactions[Inventory Item ID],[@[Inventory Item ID]],tblTransactions[Inventory Effect],"&gt;0",tblTransactions[Date],"&gt;"&amp;'Settings'!$B$4,tblTransactions[Date],"&lt;="&amp;'Settings'!$B$3),0))</f>
        <v/>
      </c>
      <c r="T330" s="32">
        <f>IF([@[Inventory Item ID]]="","",IFERROR(-SUMIFS(tblTransactions[Inventory Effect],tblTransactions[Inventory Item ID],[@[Inventory Item ID]],tblTransactions[Inventory Effect],"&lt;0",tblTransactions[Date],"&gt;"&amp;'Settings'!$B$4,tblTransactions[Date],"&lt;="&amp;'Settings'!$B$3),0))</f>
        <v/>
      </c>
      <c r="U330" s="32">
        <f>IF([@[Inventory Item ID]]="","",IFERROR([@[Opening Qty]]+[@[Qty In]]-[@[Qty Out]],0))</f>
        <v/>
      </c>
      <c r="V330" s="32">
        <f>IF([@[Inventory Item ID]]="","",IFERROR([@[On Hand Qty]]-[@[Reserved Qty]],0))</f>
        <v/>
      </c>
      <c r="W330" s="47">
        <f>IF([@[Inventory Item ID]]="","",IFERROR([@[On Hand Qty]]*[@[Unit Cost]],0))</f>
        <v/>
      </c>
      <c r="X330" s="32">
        <f>IF([@[Inventory Item ID]]="","",IFERROR(IF(AND([@Active]="Yes",[@[Available Qty]]&lt;=[@[Reorder Point]],[@[Target Stock]]-[@[Available Qty]]-[@[Qty on Order]]&gt;0),CEILING([@[Target Stock]]-[@[Available Qty]]-[@[Qty on Order]],[@[Order Pack Qty]]),0),0))</f>
        <v/>
      </c>
      <c r="Y330" s="47">
        <f>IF([@[Inventory Item ID]]="","",IFERROR([@[Suggested Order Qty]]*[@[Unit Cost]],0))</f>
        <v/>
      </c>
      <c r="Z330" s="15">
        <f>IF([@[Inventory Item ID]]="","",IFERROR(IF([@Active]="No","Inactive",IF([@[On Hand Qty]]&lt;0,"Negative Stock",IF([@[Available Qty]]&lt;=0,"Out of Stock",IF([@[Available Qty]]&lt;=[@[Reorder Point]],"Below Reorder",IF([@[Available Qty]]&lt;=[@[Reorder Point]]*(1+'Settings'!$B$5),"Reorder Soon","OK"))))),"Check Inputs"))</f>
        <v/>
      </c>
      <c r="AA330" s="32">
        <f>IF([@[Inventory Item ID]]="","",IFERROR(IF(OR([@[On Hand Qty]]&lt;=0,[@[Oldest DOT Week Start]]=""),"",DATEDIF([@[Oldest DOT Week Start]],'Settings'!$B$3,"m")),""))</f>
        <v/>
      </c>
      <c r="AB330" s="15">
        <f>IF([@[Inventory Item ID]]="","",IF([@Active]="No","Inactive",IF([@[On Hand Qty]]&lt;=0,"No Stock",IF([@[Oldest DOT Week Start]]="","Missing DOT Date",IF([@[Age Months]]&gt;='Settings'!$B$6,"Age Review","Current")))))</f>
        <v/>
      </c>
      <c r="AC33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1">
      <c r="A331" s="28" t="n"/>
      <c r="B331" s="28" t="n"/>
      <c r="C331" s="28" t="n"/>
      <c r="D331" s="28" t="n"/>
      <c r="E331" s="28" t="n"/>
      <c r="F331" s="28" t="n"/>
      <c r="G331" s="28" t="n"/>
      <c r="H331" s="28" t="n"/>
      <c r="I331" s="28" t="n"/>
      <c r="J331" s="28" t="n"/>
      <c r="K331" s="49" t="n"/>
      <c r="L331" s="30" t="n"/>
      <c r="M331" s="30" t="n"/>
      <c r="N331" s="30" t="n"/>
      <c r="O331" s="30" t="n"/>
      <c r="P331" s="30" t="n"/>
      <c r="Q331" s="30" t="n"/>
      <c r="R331" s="50" t="n"/>
      <c r="S331" s="32">
        <f>IF([@[Inventory Item ID]]="","",IFERROR(SUMIFS(tblTransactions[Inventory Effect],tblTransactions[Inventory Item ID],[@[Inventory Item ID]],tblTransactions[Inventory Effect],"&gt;0",tblTransactions[Date],"&gt;"&amp;'Settings'!$B$4,tblTransactions[Date],"&lt;="&amp;'Settings'!$B$3),0))</f>
        <v/>
      </c>
      <c r="T331" s="32">
        <f>IF([@[Inventory Item ID]]="","",IFERROR(-SUMIFS(tblTransactions[Inventory Effect],tblTransactions[Inventory Item ID],[@[Inventory Item ID]],tblTransactions[Inventory Effect],"&lt;0",tblTransactions[Date],"&gt;"&amp;'Settings'!$B$4,tblTransactions[Date],"&lt;="&amp;'Settings'!$B$3),0))</f>
        <v/>
      </c>
      <c r="U331" s="32">
        <f>IF([@[Inventory Item ID]]="","",IFERROR([@[Opening Qty]]+[@[Qty In]]-[@[Qty Out]],0))</f>
        <v/>
      </c>
      <c r="V331" s="32">
        <f>IF([@[Inventory Item ID]]="","",IFERROR([@[On Hand Qty]]-[@[Reserved Qty]],0))</f>
        <v/>
      </c>
      <c r="W331" s="47">
        <f>IF([@[Inventory Item ID]]="","",IFERROR([@[On Hand Qty]]*[@[Unit Cost]],0))</f>
        <v/>
      </c>
      <c r="X331" s="32">
        <f>IF([@[Inventory Item ID]]="","",IFERROR(IF(AND([@Active]="Yes",[@[Available Qty]]&lt;=[@[Reorder Point]],[@[Target Stock]]-[@[Available Qty]]-[@[Qty on Order]]&gt;0),CEILING([@[Target Stock]]-[@[Available Qty]]-[@[Qty on Order]],[@[Order Pack Qty]]),0),0))</f>
        <v/>
      </c>
      <c r="Y331" s="47">
        <f>IF([@[Inventory Item ID]]="","",IFERROR([@[Suggested Order Qty]]*[@[Unit Cost]],0))</f>
        <v/>
      </c>
      <c r="Z331" s="15">
        <f>IF([@[Inventory Item ID]]="","",IFERROR(IF([@Active]="No","Inactive",IF([@[On Hand Qty]]&lt;0,"Negative Stock",IF([@[Available Qty]]&lt;=0,"Out of Stock",IF([@[Available Qty]]&lt;=[@[Reorder Point]],"Below Reorder",IF([@[Available Qty]]&lt;=[@[Reorder Point]]*(1+'Settings'!$B$5),"Reorder Soon","OK"))))),"Check Inputs"))</f>
        <v/>
      </c>
      <c r="AA331" s="32">
        <f>IF([@[Inventory Item ID]]="","",IFERROR(IF(OR([@[On Hand Qty]]&lt;=0,[@[Oldest DOT Week Start]]=""),"",DATEDIF([@[Oldest DOT Week Start]],'Settings'!$B$3,"m")),""))</f>
        <v/>
      </c>
      <c r="AB331" s="15">
        <f>IF([@[Inventory Item ID]]="","",IF([@Active]="No","Inactive",IF([@[On Hand Qty]]&lt;=0,"No Stock",IF([@[Oldest DOT Week Start]]="","Missing DOT Date",IF([@[Age Months]]&gt;='Settings'!$B$6,"Age Review","Current")))))</f>
        <v/>
      </c>
      <c r="AC33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2">
      <c r="A332" s="28" t="n"/>
      <c r="B332" s="28" t="n"/>
      <c r="C332" s="28" t="n"/>
      <c r="D332" s="28" t="n"/>
      <c r="E332" s="28" t="n"/>
      <c r="F332" s="28" t="n"/>
      <c r="G332" s="28" t="n"/>
      <c r="H332" s="28" t="n"/>
      <c r="I332" s="28" t="n"/>
      <c r="J332" s="28" t="n"/>
      <c r="K332" s="49" t="n"/>
      <c r="L332" s="30" t="n"/>
      <c r="M332" s="30" t="n"/>
      <c r="N332" s="30" t="n"/>
      <c r="O332" s="30" t="n"/>
      <c r="P332" s="30" t="n"/>
      <c r="Q332" s="30" t="n"/>
      <c r="R332" s="50" t="n"/>
      <c r="S332" s="32">
        <f>IF([@[Inventory Item ID]]="","",IFERROR(SUMIFS(tblTransactions[Inventory Effect],tblTransactions[Inventory Item ID],[@[Inventory Item ID]],tblTransactions[Inventory Effect],"&gt;0",tblTransactions[Date],"&gt;"&amp;'Settings'!$B$4,tblTransactions[Date],"&lt;="&amp;'Settings'!$B$3),0))</f>
        <v/>
      </c>
      <c r="T332" s="32">
        <f>IF([@[Inventory Item ID]]="","",IFERROR(-SUMIFS(tblTransactions[Inventory Effect],tblTransactions[Inventory Item ID],[@[Inventory Item ID]],tblTransactions[Inventory Effect],"&lt;0",tblTransactions[Date],"&gt;"&amp;'Settings'!$B$4,tblTransactions[Date],"&lt;="&amp;'Settings'!$B$3),0))</f>
        <v/>
      </c>
      <c r="U332" s="32">
        <f>IF([@[Inventory Item ID]]="","",IFERROR([@[Opening Qty]]+[@[Qty In]]-[@[Qty Out]],0))</f>
        <v/>
      </c>
      <c r="V332" s="32">
        <f>IF([@[Inventory Item ID]]="","",IFERROR([@[On Hand Qty]]-[@[Reserved Qty]],0))</f>
        <v/>
      </c>
      <c r="W332" s="47">
        <f>IF([@[Inventory Item ID]]="","",IFERROR([@[On Hand Qty]]*[@[Unit Cost]],0))</f>
        <v/>
      </c>
      <c r="X332" s="32">
        <f>IF([@[Inventory Item ID]]="","",IFERROR(IF(AND([@Active]="Yes",[@[Available Qty]]&lt;=[@[Reorder Point]],[@[Target Stock]]-[@[Available Qty]]-[@[Qty on Order]]&gt;0),CEILING([@[Target Stock]]-[@[Available Qty]]-[@[Qty on Order]],[@[Order Pack Qty]]),0),0))</f>
        <v/>
      </c>
      <c r="Y332" s="47">
        <f>IF([@[Inventory Item ID]]="","",IFERROR([@[Suggested Order Qty]]*[@[Unit Cost]],0))</f>
        <v/>
      </c>
      <c r="Z332" s="15">
        <f>IF([@[Inventory Item ID]]="","",IFERROR(IF([@Active]="No","Inactive",IF([@[On Hand Qty]]&lt;0,"Negative Stock",IF([@[Available Qty]]&lt;=0,"Out of Stock",IF([@[Available Qty]]&lt;=[@[Reorder Point]],"Below Reorder",IF([@[Available Qty]]&lt;=[@[Reorder Point]]*(1+'Settings'!$B$5),"Reorder Soon","OK"))))),"Check Inputs"))</f>
        <v/>
      </c>
      <c r="AA332" s="32">
        <f>IF([@[Inventory Item ID]]="","",IFERROR(IF(OR([@[On Hand Qty]]&lt;=0,[@[Oldest DOT Week Start]]=""),"",DATEDIF([@[Oldest DOT Week Start]],'Settings'!$B$3,"m")),""))</f>
        <v/>
      </c>
      <c r="AB332" s="15">
        <f>IF([@[Inventory Item ID]]="","",IF([@Active]="No","Inactive",IF([@[On Hand Qty]]&lt;=0,"No Stock",IF([@[Oldest DOT Week Start]]="","Missing DOT Date",IF([@[Age Months]]&gt;='Settings'!$B$6,"Age Review","Current")))))</f>
        <v/>
      </c>
      <c r="AC33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3">
      <c r="A333" s="28" t="n"/>
      <c r="B333" s="28" t="n"/>
      <c r="C333" s="28" t="n"/>
      <c r="D333" s="28" t="n"/>
      <c r="E333" s="28" t="n"/>
      <c r="F333" s="28" t="n"/>
      <c r="G333" s="28" t="n"/>
      <c r="H333" s="28" t="n"/>
      <c r="I333" s="28" t="n"/>
      <c r="J333" s="28" t="n"/>
      <c r="K333" s="49" t="n"/>
      <c r="L333" s="30" t="n"/>
      <c r="M333" s="30" t="n"/>
      <c r="N333" s="30" t="n"/>
      <c r="O333" s="30" t="n"/>
      <c r="P333" s="30" t="n"/>
      <c r="Q333" s="30" t="n"/>
      <c r="R333" s="50" t="n"/>
      <c r="S333" s="32">
        <f>IF([@[Inventory Item ID]]="","",IFERROR(SUMIFS(tblTransactions[Inventory Effect],tblTransactions[Inventory Item ID],[@[Inventory Item ID]],tblTransactions[Inventory Effect],"&gt;0",tblTransactions[Date],"&gt;"&amp;'Settings'!$B$4,tblTransactions[Date],"&lt;="&amp;'Settings'!$B$3),0))</f>
        <v/>
      </c>
      <c r="T333" s="32">
        <f>IF([@[Inventory Item ID]]="","",IFERROR(-SUMIFS(tblTransactions[Inventory Effect],tblTransactions[Inventory Item ID],[@[Inventory Item ID]],tblTransactions[Inventory Effect],"&lt;0",tblTransactions[Date],"&gt;"&amp;'Settings'!$B$4,tblTransactions[Date],"&lt;="&amp;'Settings'!$B$3),0))</f>
        <v/>
      </c>
      <c r="U333" s="32">
        <f>IF([@[Inventory Item ID]]="","",IFERROR([@[Opening Qty]]+[@[Qty In]]-[@[Qty Out]],0))</f>
        <v/>
      </c>
      <c r="V333" s="32">
        <f>IF([@[Inventory Item ID]]="","",IFERROR([@[On Hand Qty]]-[@[Reserved Qty]],0))</f>
        <v/>
      </c>
      <c r="W333" s="47">
        <f>IF([@[Inventory Item ID]]="","",IFERROR([@[On Hand Qty]]*[@[Unit Cost]],0))</f>
        <v/>
      </c>
      <c r="X333" s="32">
        <f>IF([@[Inventory Item ID]]="","",IFERROR(IF(AND([@Active]="Yes",[@[Available Qty]]&lt;=[@[Reorder Point]],[@[Target Stock]]-[@[Available Qty]]-[@[Qty on Order]]&gt;0),CEILING([@[Target Stock]]-[@[Available Qty]]-[@[Qty on Order]],[@[Order Pack Qty]]),0),0))</f>
        <v/>
      </c>
      <c r="Y333" s="47">
        <f>IF([@[Inventory Item ID]]="","",IFERROR([@[Suggested Order Qty]]*[@[Unit Cost]],0))</f>
        <v/>
      </c>
      <c r="Z333" s="15">
        <f>IF([@[Inventory Item ID]]="","",IFERROR(IF([@Active]="No","Inactive",IF([@[On Hand Qty]]&lt;0,"Negative Stock",IF([@[Available Qty]]&lt;=0,"Out of Stock",IF([@[Available Qty]]&lt;=[@[Reorder Point]],"Below Reorder",IF([@[Available Qty]]&lt;=[@[Reorder Point]]*(1+'Settings'!$B$5),"Reorder Soon","OK"))))),"Check Inputs"))</f>
        <v/>
      </c>
      <c r="AA333" s="32">
        <f>IF([@[Inventory Item ID]]="","",IFERROR(IF(OR([@[On Hand Qty]]&lt;=0,[@[Oldest DOT Week Start]]=""),"",DATEDIF([@[Oldest DOT Week Start]],'Settings'!$B$3,"m")),""))</f>
        <v/>
      </c>
      <c r="AB333" s="15">
        <f>IF([@[Inventory Item ID]]="","",IF([@Active]="No","Inactive",IF([@[On Hand Qty]]&lt;=0,"No Stock",IF([@[Oldest DOT Week Start]]="","Missing DOT Date",IF([@[Age Months]]&gt;='Settings'!$B$6,"Age Review","Current")))))</f>
        <v/>
      </c>
      <c r="AC33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4">
      <c r="A334" s="28" t="n"/>
      <c r="B334" s="28" t="n"/>
      <c r="C334" s="28" t="n"/>
      <c r="D334" s="28" t="n"/>
      <c r="E334" s="28" t="n"/>
      <c r="F334" s="28" t="n"/>
      <c r="G334" s="28" t="n"/>
      <c r="H334" s="28" t="n"/>
      <c r="I334" s="28" t="n"/>
      <c r="J334" s="28" t="n"/>
      <c r="K334" s="49" t="n"/>
      <c r="L334" s="30" t="n"/>
      <c r="M334" s="30" t="n"/>
      <c r="N334" s="30" t="n"/>
      <c r="O334" s="30" t="n"/>
      <c r="P334" s="30" t="n"/>
      <c r="Q334" s="30" t="n"/>
      <c r="R334" s="50" t="n"/>
      <c r="S334" s="32">
        <f>IF([@[Inventory Item ID]]="","",IFERROR(SUMIFS(tblTransactions[Inventory Effect],tblTransactions[Inventory Item ID],[@[Inventory Item ID]],tblTransactions[Inventory Effect],"&gt;0",tblTransactions[Date],"&gt;"&amp;'Settings'!$B$4,tblTransactions[Date],"&lt;="&amp;'Settings'!$B$3),0))</f>
        <v/>
      </c>
      <c r="T334" s="32">
        <f>IF([@[Inventory Item ID]]="","",IFERROR(-SUMIFS(tblTransactions[Inventory Effect],tblTransactions[Inventory Item ID],[@[Inventory Item ID]],tblTransactions[Inventory Effect],"&lt;0",tblTransactions[Date],"&gt;"&amp;'Settings'!$B$4,tblTransactions[Date],"&lt;="&amp;'Settings'!$B$3),0))</f>
        <v/>
      </c>
      <c r="U334" s="32">
        <f>IF([@[Inventory Item ID]]="","",IFERROR([@[Opening Qty]]+[@[Qty In]]-[@[Qty Out]],0))</f>
        <v/>
      </c>
      <c r="V334" s="32">
        <f>IF([@[Inventory Item ID]]="","",IFERROR([@[On Hand Qty]]-[@[Reserved Qty]],0))</f>
        <v/>
      </c>
      <c r="W334" s="47">
        <f>IF([@[Inventory Item ID]]="","",IFERROR([@[On Hand Qty]]*[@[Unit Cost]],0))</f>
        <v/>
      </c>
      <c r="X334" s="32">
        <f>IF([@[Inventory Item ID]]="","",IFERROR(IF(AND([@Active]="Yes",[@[Available Qty]]&lt;=[@[Reorder Point]],[@[Target Stock]]-[@[Available Qty]]-[@[Qty on Order]]&gt;0),CEILING([@[Target Stock]]-[@[Available Qty]]-[@[Qty on Order]],[@[Order Pack Qty]]),0),0))</f>
        <v/>
      </c>
      <c r="Y334" s="47">
        <f>IF([@[Inventory Item ID]]="","",IFERROR([@[Suggested Order Qty]]*[@[Unit Cost]],0))</f>
        <v/>
      </c>
      <c r="Z334" s="15">
        <f>IF([@[Inventory Item ID]]="","",IFERROR(IF([@Active]="No","Inactive",IF([@[On Hand Qty]]&lt;0,"Negative Stock",IF([@[Available Qty]]&lt;=0,"Out of Stock",IF([@[Available Qty]]&lt;=[@[Reorder Point]],"Below Reorder",IF([@[Available Qty]]&lt;=[@[Reorder Point]]*(1+'Settings'!$B$5),"Reorder Soon","OK"))))),"Check Inputs"))</f>
        <v/>
      </c>
      <c r="AA334" s="32">
        <f>IF([@[Inventory Item ID]]="","",IFERROR(IF(OR([@[On Hand Qty]]&lt;=0,[@[Oldest DOT Week Start]]=""),"",DATEDIF([@[Oldest DOT Week Start]],'Settings'!$B$3,"m")),""))</f>
        <v/>
      </c>
      <c r="AB334" s="15">
        <f>IF([@[Inventory Item ID]]="","",IF([@Active]="No","Inactive",IF([@[On Hand Qty]]&lt;=0,"No Stock",IF([@[Oldest DOT Week Start]]="","Missing DOT Date",IF([@[Age Months]]&gt;='Settings'!$B$6,"Age Review","Current")))))</f>
        <v/>
      </c>
      <c r="AC33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5">
      <c r="A335" s="28" t="n"/>
      <c r="B335" s="28" t="n"/>
      <c r="C335" s="28" t="n"/>
      <c r="D335" s="28" t="n"/>
      <c r="E335" s="28" t="n"/>
      <c r="F335" s="28" t="n"/>
      <c r="G335" s="28" t="n"/>
      <c r="H335" s="28" t="n"/>
      <c r="I335" s="28" t="n"/>
      <c r="J335" s="28" t="n"/>
      <c r="K335" s="49" t="n"/>
      <c r="L335" s="30" t="n"/>
      <c r="M335" s="30" t="n"/>
      <c r="N335" s="30" t="n"/>
      <c r="O335" s="30" t="n"/>
      <c r="P335" s="30" t="n"/>
      <c r="Q335" s="30" t="n"/>
      <c r="R335" s="50" t="n"/>
      <c r="S335" s="32">
        <f>IF([@[Inventory Item ID]]="","",IFERROR(SUMIFS(tblTransactions[Inventory Effect],tblTransactions[Inventory Item ID],[@[Inventory Item ID]],tblTransactions[Inventory Effect],"&gt;0",tblTransactions[Date],"&gt;"&amp;'Settings'!$B$4,tblTransactions[Date],"&lt;="&amp;'Settings'!$B$3),0))</f>
        <v/>
      </c>
      <c r="T335" s="32">
        <f>IF([@[Inventory Item ID]]="","",IFERROR(-SUMIFS(tblTransactions[Inventory Effect],tblTransactions[Inventory Item ID],[@[Inventory Item ID]],tblTransactions[Inventory Effect],"&lt;0",tblTransactions[Date],"&gt;"&amp;'Settings'!$B$4,tblTransactions[Date],"&lt;="&amp;'Settings'!$B$3),0))</f>
        <v/>
      </c>
      <c r="U335" s="32">
        <f>IF([@[Inventory Item ID]]="","",IFERROR([@[Opening Qty]]+[@[Qty In]]-[@[Qty Out]],0))</f>
        <v/>
      </c>
      <c r="V335" s="32">
        <f>IF([@[Inventory Item ID]]="","",IFERROR([@[On Hand Qty]]-[@[Reserved Qty]],0))</f>
        <v/>
      </c>
      <c r="W335" s="47">
        <f>IF([@[Inventory Item ID]]="","",IFERROR([@[On Hand Qty]]*[@[Unit Cost]],0))</f>
        <v/>
      </c>
      <c r="X335" s="32">
        <f>IF([@[Inventory Item ID]]="","",IFERROR(IF(AND([@Active]="Yes",[@[Available Qty]]&lt;=[@[Reorder Point]],[@[Target Stock]]-[@[Available Qty]]-[@[Qty on Order]]&gt;0),CEILING([@[Target Stock]]-[@[Available Qty]]-[@[Qty on Order]],[@[Order Pack Qty]]),0),0))</f>
        <v/>
      </c>
      <c r="Y335" s="47">
        <f>IF([@[Inventory Item ID]]="","",IFERROR([@[Suggested Order Qty]]*[@[Unit Cost]],0))</f>
        <v/>
      </c>
      <c r="Z335" s="15">
        <f>IF([@[Inventory Item ID]]="","",IFERROR(IF([@Active]="No","Inactive",IF([@[On Hand Qty]]&lt;0,"Negative Stock",IF([@[Available Qty]]&lt;=0,"Out of Stock",IF([@[Available Qty]]&lt;=[@[Reorder Point]],"Below Reorder",IF([@[Available Qty]]&lt;=[@[Reorder Point]]*(1+'Settings'!$B$5),"Reorder Soon","OK"))))),"Check Inputs"))</f>
        <v/>
      </c>
      <c r="AA335" s="32">
        <f>IF([@[Inventory Item ID]]="","",IFERROR(IF(OR([@[On Hand Qty]]&lt;=0,[@[Oldest DOT Week Start]]=""),"",DATEDIF([@[Oldest DOT Week Start]],'Settings'!$B$3,"m")),""))</f>
        <v/>
      </c>
      <c r="AB335" s="15">
        <f>IF([@[Inventory Item ID]]="","",IF([@Active]="No","Inactive",IF([@[On Hand Qty]]&lt;=0,"No Stock",IF([@[Oldest DOT Week Start]]="","Missing DOT Date",IF([@[Age Months]]&gt;='Settings'!$B$6,"Age Review","Current")))))</f>
        <v/>
      </c>
      <c r="AC33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6">
      <c r="A336" s="28" t="n"/>
      <c r="B336" s="28" t="n"/>
      <c r="C336" s="28" t="n"/>
      <c r="D336" s="28" t="n"/>
      <c r="E336" s="28" t="n"/>
      <c r="F336" s="28" t="n"/>
      <c r="G336" s="28" t="n"/>
      <c r="H336" s="28" t="n"/>
      <c r="I336" s="28" t="n"/>
      <c r="J336" s="28" t="n"/>
      <c r="K336" s="49" t="n"/>
      <c r="L336" s="30" t="n"/>
      <c r="M336" s="30" t="n"/>
      <c r="N336" s="30" t="n"/>
      <c r="O336" s="30" t="n"/>
      <c r="P336" s="30" t="n"/>
      <c r="Q336" s="30" t="n"/>
      <c r="R336" s="50" t="n"/>
      <c r="S336" s="32">
        <f>IF([@[Inventory Item ID]]="","",IFERROR(SUMIFS(tblTransactions[Inventory Effect],tblTransactions[Inventory Item ID],[@[Inventory Item ID]],tblTransactions[Inventory Effect],"&gt;0",tblTransactions[Date],"&gt;"&amp;'Settings'!$B$4,tblTransactions[Date],"&lt;="&amp;'Settings'!$B$3),0))</f>
        <v/>
      </c>
      <c r="T336" s="32">
        <f>IF([@[Inventory Item ID]]="","",IFERROR(-SUMIFS(tblTransactions[Inventory Effect],tblTransactions[Inventory Item ID],[@[Inventory Item ID]],tblTransactions[Inventory Effect],"&lt;0",tblTransactions[Date],"&gt;"&amp;'Settings'!$B$4,tblTransactions[Date],"&lt;="&amp;'Settings'!$B$3),0))</f>
        <v/>
      </c>
      <c r="U336" s="32">
        <f>IF([@[Inventory Item ID]]="","",IFERROR([@[Opening Qty]]+[@[Qty In]]-[@[Qty Out]],0))</f>
        <v/>
      </c>
      <c r="V336" s="32">
        <f>IF([@[Inventory Item ID]]="","",IFERROR([@[On Hand Qty]]-[@[Reserved Qty]],0))</f>
        <v/>
      </c>
      <c r="W336" s="47">
        <f>IF([@[Inventory Item ID]]="","",IFERROR([@[On Hand Qty]]*[@[Unit Cost]],0))</f>
        <v/>
      </c>
      <c r="X336" s="32">
        <f>IF([@[Inventory Item ID]]="","",IFERROR(IF(AND([@Active]="Yes",[@[Available Qty]]&lt;=[@[Reorder Point]],[@[Target Stock]]-[@[Available Qty]]-[@[Qty on Order]]&gt;0),CEILING([@[Target Stock]]-[@[Available Qty]]-[@[Qty on Order]],[@[Order Pack Qty]]),0),0))</f>
        <v/>
      </c>
      <c r="Y336" s="47">
        <f>IF([@[Inventory Item ID]]="","",IFERROR([@[Suggested Order Qty]]*[@[Unit Cost]],0))</f>
        <v/>
      </c>
      <c r="Z336" s="15">
        <f>IF([@[Inventory Item ID]]="","",IFERROR(IF([@Active]="No","Inactive",IF([@[On Hand Qty]]&lt;0,"Negative Stock",IF([@[Available Qty]]&lt;=0,"Out of Stock",IF([@[Available Qty]]&lt;=[@[Reorder Point]],"Below Reorder",IF([@[Available Qty]]&lt;=[@[Reorder Point]]*(1+'Settings'!$B$5),"Reorder Soon","OK"))))),"Check Inputs"))</f>
        <v/>
      </c>
      <c r="AA336" s="32">
        <f>IF([@[Inventory Item ID]]="","",IFERROR(IF(OR([@[On Hand Qty]]&lt;=0,[@[Oldest DOT Week Start]]=""),"",DATEDIF([@[Oldest DOT Week Start]],'Settings'!$B$3,"m")),""))</f>
        <v/>
      </c>
      <c r="AB336" s="15">
        <f>IF([@[Inventory Item ID]]="","",IF([@Active]="No","Inactive",IF([@[On Hand Qty]]&lt;=0,"No Stock",IF([@[Oldest DOT Week Start]]="","Missing DOT Date",IF([@[Age Months]]&gt;='Settings'!$B$6,"Age Review","Current")))))</f>
        <v/>
      </c>
      <c r="AC33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7">
      <c r="A337" s="28" t="n"/>
      <c r="B337" s="28" t="n"/>
      <c r="C337" s="28" t="n"/>
      <c r="D337" s="28" t="n"/>
      <c r="E337" s="28" t="n"/>
      <c r="F337" s="28" t="n"/>
      <c r="G337" s="28" t="n"/>
      <c r="H337" s="28" t="n"/>
      <c r="I337" s="28" t="n"/>
      <c r="J337" s="28" t="n"/>
      <c r="K337" s="49" t="n"/>
      <c r="L337" s="30" t="n"/>
      <c r="M337" s="30" t="n"/>
      <c r="N337" s="30" t="n"/>
      <c r="O337" s="30" t="n"/>
      <c r="P337" s="30" t="n"/>
      <c r="Q337" s="30" t="n"/>
      <c r="R337" s="50" t="n"/>
      <c r="S337" s="32">
        <f>IF([@[Inventory Item ID]]="","",IFERROR(SUMIFS(tblTransactions[Inventory Effect],tblTransactions[Inventory Item ID],[@[Inventory Item ID]],tblTransactions[Inventory Effect],"&gt;0",tblTransactions[Date],"&gt;"&amp;'Settings'!$B$4,tblTransactions[Date],"&lt;="&amp;'Settings'!$B$3),0))</f>
        <v/>
      </c>
      <c r="T337" s="32">
        <f>IF([@[Inventory Item ID]]="","",IFERROR(-SUMIFS(tblTransactions[Inventory Effect],tblTransactions[Inventory Item ID],[@[Inventory Item ID]],tblTransactions[Inventory Effect],"&lt;0",tblTransactions[Date],"&gt;"&amp;'Settings'!$B$4,tblTransactions[Date],"&lt;="&amp;'Settings'!$B$3),0))</f>
        <v/>
      </c>
      <c r="U337" s="32">
        <f>IF([@[Inventory Item ID]]="","",IFERROR([@[Opening Qty]]+[@[Qty In]]-[@[Qty Out]],0))</f>
        <v/>
      </c>
      <c r="V337" s="32">
        <f>IF([@[Inventory Item ID]]="","",IFERROR([@[On Hand Qty]]-[@[Reserved Qty]],0))</f>
        <v/>
      </c>
      <c r="W337" s="47">
        <f>IF([@[Inventory Item ID]]="","",IFERROR([@[On Hand Qty]]*[@[Unit Cost]],0))</f>
        <v/>
      </c>
      <c r="X337" s="32">
        <f>IF([@[Inventory Item ID]]="","",IFERROR(IF(AND([@Active]="Yes",[@[Available Qty]]&lt;=[@[Reorder Point]],[@[Target Stock]]-[@[Available Qty]]-[@[Qty on Order]]&gt;0),CEILING([@[Target Stock]]-[@[Available Qty]]-[@[Qty on Order]],[@[Order Pack Qty]]),0),0))</f>
        <v/>
      </c>
      <c r="Y337" s="47">
        <f>IF([@[Inventory Item ID]]="","",IFERROR([@[Suggested Order Qty]]*[@[Unit Cost]],0))</f>
        <v/>
      </c>
      <c r="Z337" s="15">
        <f>IF([@[Inventory Item ID]]="","",IFERROR(IF([@Active]="No","Inactive",IF([@[On Hand Qty]]&lt;0,"Negative Stock",IF([@[Available Qty]]&lt;=0,"Out of Stock",IF([@[Available Qty]]&lt;=[@[Reorder Point]],"Below Reorder",IF([@[Available Qty]]&lt;=[@[Reorder Point]]*(1+'Settings'!$B$5),"Reorder Soon","OK"))))),"Check Inputs"))</f>
        <v/>
      </c>
      <c r="AA337" s="32">
        <f>IF([@[Inventory Item ID]]="","",IFERROR(IF(OR([@[On Hand Qty]]&lt;=0,[@[Oldest DOT Week Start]]=""),"",DATEDIF([@[Oldest DOT Week Start]],'Settings'!$B$3,"m")),""))</f>
        <v/>
      </c>
      <c r="AB337" s="15">
        <f>IF([@[Inventory Item ID]]="","",IF([@Active]="No","Inactive",IF([@[On Hand Qty]]&lt;=0,"No Stock",IF([@[Oldest DOT Week Start]]="","Missing DOT Date",IF([@[Age Months]]&gt;='Settings'!$B$6,"Age Review","Current")))))</f>
        <v/>
      </c>
      <c r="AC33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8">
      <c r="A338" s="28" t="n"/>
      <c r="B338" s="28" t="n"/>
      <c r="C338" s="28" t="n"/>
      <c r="D338" s="28" t="n"/>
      <c r="E338" s="28" t="n"/>
      <c r="F338" s="28" t="n"/>
      <c r="G338" s="28" t="n"/>
      <c r="H338" s="28" t="n"/>
      <c r="I338" s="28" t="n"/>
      <c r="J338" s="28" t="n"/>
      <c r="K338" s="49" t="n"/>
      <c r="L338" s="30" t="n"/>
      <c r="M338" s="30" t="n"/>
      <c r="N338" s="30" t="n"/>
      <c r="O338" s="30" t="n"/>
      <c r="P338" s="30" t="n"/>
      <c r="Q338" s="30" t="n"/>
      <c r="R338" s="50" t="n"/>
      <c r="S338" s="32">
        <f>IF([@[Inventory Item ID]]="","",IFERROR(SUMIFS(tblTransactions[Inventory Effect],tblTransactions[Inventory Item ID],[@[Inventory Item ID]],tblTransactions[Inventory Effect],"&gt;0",tblTransactions[Date],"&gt;"&amp;'Settings'!$B$4,tblTransactions[Date],"&lt;="&amp;'Settings'!$B$3),0))</f>
        <v/>
      </c>
      <c r="T338" s="32">
        <f>IF([@[Inventory Item ID]]="","",IFERROR(-SUMIFS(tblTransactions[Inventory Effect],tblTransactions[Inventory Item ID],[@[Inventory Item ID]],tblTransactions[Inventory Effect],"&lt;0",tblTransactions[Date],"&gt;"&amp;'Settings'!$B$4,tblTransactions[Date],"&lt;="&amp;'Settings'!$B$3),0))</f>
        <v/>
      </c>
      <c r="U338" s="32">
        <f>IF([@[Inventory Item ID]]="","",IFERROR([@[Opening Qty]]+[@[Qty In]]-[@[Qty Out]],0))</f>
        <v/>
      </c>
      <c r="V338" s="32">
        <f>IF([@[Inventory Item ID]]="","",IFERROR([@[On Hand Qty]]-[@[Reserved Qty]],0))</f>
        <v/>
      </c>
      <c r="W338" s="47">
        <f>IF([@[Inventory Item ID]]="","",IFERROR([@[On Hand Qty]]*[@[Unit Cost]],0))</f>
        <v/>
      </c>
      <c r="X338" s="32">
        <f>IF([@[Inventory Item ID]]="","",IFERROR(IF(AND([@Active]="Yes",[@[Available Qty]]&lt;=[@[Reorder Point]],[@[Target Stock]]-[@[Available Qty]]-[@[Qty on Order]]&gt;0),CEILING([@[Target Stock]]-[@[Available Qty]]-[@[Qty on Order]],[@[Order Pack Qty]]),0),0))</f>
        <v/>
      </c>
      <c r="Y338" s="47">
        <f>IF([@[Inventory Item ID]]="","",IFERROR([@[Suggested Order Qty]]*[@[Unit Cost]],0))</f>
        <v/>
      </c>
      <c r="Z338" s="15">
        <f>IF([@[Inventory Item ID]]="","",IFERROR(IF([@Active]="No","Inactive",IF([@[On Hand Qty]]&lt;0,"Negative Stock",IF([@[Available Qty]]&lt;=0,"Out of Stock",IF([@[Available Qty]]&lt;=[@[Reorder Point]],"Below Reorder",IF([@[Available Qty]]&lt;=[@[Reorder Point]]*(1+'Settings'!$B$5),"Reorder Soon","OK"))))),"Check Inputs"))</f>
        <v/>
      </c>
      <c r="AA338" s="32">
        <f>IF([@[Inventory Item ID]]="","",IFERROR(IF(OR([@[On Hand Qty]]&lt;=0,[@[Oldest DOT Week Start]]=""),"",DATEDIF([@[Oldest DOT Week Start]],'Settings'!$B$3,"m")),""))</f>
        <v/>
      </c>
      <c r="AB338" s="15">
        <f>IF([@[Inventory Item ID]]="","",IF([@Active]="No","Inactive",IF([@[On Hand Qty]]&lt;=0,"No Stock",IF([@[Oldest DOT Week Start]]="","Missing DOT Date",IF([@[Age Months]]&gt;='Settings'!$B$6,"Age Review","Current")))))</f>
        <v/>
      </c>
      <c r="AC33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39">
      <c r="A339" s="28" t="n"/>
      <c r="B339" s="28" t="n"/>
      <c r="C339" s="28" t="n"/>
      <c r="D339" s="28" t="n"/>
      <c r="E339" s="28" t="n"/>
      <c r="F339" s="28" t="n"/>
      <c r="G339" s="28" t="n"/>
      <c r="H339" s="28" t="n"/>
      <c r="I339" s="28" t="n"/>
      <c r="J339" s="28" t="n"/>
      <c r="K339" s="49" t="n"/>
      <c r="L339" s="30" t="n"/>
      <c r="M339" s="30" t="n"/>
      <c r="N339" s="30" t="n"/>
      <c r="O339" s="30" t="n"/>
      <c r="P339" s="30" t="n"/>
      <c r="Q339" s="30" t="n"/>
      <c r="R339" s="50" t="n"/>
      <c r="S339" s="32">
        <f>IF([@[Inventory Item ID]]="","",IFERROR(SUMIFS(tblTransactions[Inventory Effect],tblTransactions[Inventory Item ID],[@[Inventory Item ID]],tblTransactions[Inventory Effect],"&gt;0",tblTransactions[Date],"&gt;"&amp;'Settings'!$B$4,tblTransactions[Date],"&lt;="&amp;'Settings'!$B$3),0))</f>
        <v/>
      </c>
      <c r="T339" s="32">
        <f>IF([@[Inventory Item ID]]="","",IFERROR(-SUMIFS(tblTransactions[Inventory Effect],tblTransactions[Inventory Item ID],[@[Inventory Item ID]],tblTransactions[Inventory Effect],"&lt;0",tblTransactions[Date],"&gt;"&amp;'Settings'!$B$4,tblTransactions[Date],"&lt;="&amp;'Settings'!$B$3),0))</f>
        <v/>
      </c>
      <c r="U339" s="32">
        <f>IF([@[Inventory Item ID]]="","",IFERROR([@[Opening Qty]]+[@[Qty In]]-[@[Qty Out]],0))</f>
        <v/>
      </c>
      <c r="V339" s="32">
        <f>IF([@[Inventory Item ID]]="","",IFERROR([@[On Hand Qty]]-[@[Reserved Qty]],0))</f>
        <v/>
      </c>
      <c r="W339" s="47">
        <f>IF([@[Inventory Item ID]]="","",IFERROR([@[On Hand Qty]]*[@[Unit Cost]],0))</f>
        <v/>
      </c>
      <c r="X339" s="32">
        <f>IF([@[Inventory Item ID]]="","",IFERROR(IF(AND([@Active]="Yes",[@[Available Qty]]&lt;=[@[Reorder Point]],[@[Target Stock]]-[@[Available Qty]]-[@[Qty on Order]]&gt;0),CEILING([@[Target Stock]]-[@[Available Qty]]-[@[Qty on Order]],[@[Order Pack Qty]]),0),0))</f>
        <v/>
      </c>
      <c r="Y339" s="47">
        <f>IF([@[Inventory Item ID]]="","",IFERROR([@[Suggested Order Qty]]*[@[Unit Cost]],0))</f>
        <v/>
      </c>
      <c r="Z339" s="15">
        <f>IF([@[Inventory Item ID]]="","",IFERROR(IF([@Active]="No","Inactive",IF([@[On Hand Qty]]&lt;0,"Negative Stock",IF([@[Available Qty]]&lt;=0,"Out of Stock",IF([@[Available Qty]]&lt;=[@[Reorder Point]],"Below Reorder",IF([@[Available Qty]]&lt;=[@[Reorder Point]]*(1+'Settings'!$B$5),"Reorder Soon","OK"))))),"Check Inputs"))</f>
        <v/>
      </c>
      <c r="AA339" s="32">
        <f>IF([@[Inventory Item ID]]="","",IFERROR(IF(OR([@[On Hand Qty]]&lt;=0,[@[Oldest DOT Week Start]]=""),"",DATEDIF([@[Oldest DOT Week Start]],'Settings'!$B$3,"m")),""))</f>
        <v/>
      </c>
      <c r="AB339" s="15">
        <f>IF([@[Inventory Item ID]]="","",IF([@Active]="No","Inactive",IF([@[On Hand Qty]]&lt;=0,"No Stock",IF([@[Oldest DOT Week Start]]="","Missing DOT Date",IF([@[Age Months]]&gt;='Settings'!$B$6,"Age Review","Current")))))</f>
        <v/>
      </c>
      <c r="AC33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0">
      <c r="A340" s="28" t="n"/>
      <c r="B340" s="28" t="n"/>
      <c r="C340" s="28" t="n"/>
      <c r="D340" s="28" t="n"/>
      <c r="E340" s="28" t="n"/>
      <c r="F340" s="28" t="n"/>
      <c r="G340" s="28" t="n"/>
      <c r="H340" s="28" t="n"/>
      <c r="I340" s="28" t="n"/>
      <c r="J340" s="28" t="n"/>
      <c r="K340" s="49" t="n"/>
      <c r="L340" s="30" t="n"/>
      <c r="M340" s="30" t="n"/>
      <c r="N340" s="30" t="n"/>
      <c r="O340" s="30" t="n"/>
      <c r="P340" s="30" t="n"/>
      <c r="Q340" s="30" t="n"/>
      <c r="R340" s="50" t="n"/>
      <c r="S340" s="32">
        <f>IF([@[Inventory Item ID]]="","",IFERROR(SUMIFS(tblTransactions[Inventory Effect],tblTransactions[Inventory Item ID],[@[Inventory Item ID]],tblTransactions[Inventory Effect],"&gt;0",tblTransactions[Date],"&gt;"&amp;'Settings'!$B$4,tblTransactions[Date],"&lt;="&amp;'Settings'!$B$3),0))</f>
        <v/>
      </c>
      <c r="T340" s="32">
        <f>IF([@[Inventory Item ID]]="","",IFERROR(-SUMIFS(tblTransactions[Inventory Effect],tblTransactions[Inventory Item ID],[@[Inventory Item ID]],tblTransactions[Inventory Effect],"&lt;0",tblTransactions[Date],"&gt;"&amp;'Settings'!$B$4,tblTransactions[Date],"&lt;="&amp;'Settings'!$B$3),0))</f>
        <v/>
      </c>
      <c r="U340" s="32">
        <f>IF([@[Inventory Item ID]]="","",IFERROR([@[Opening Qty]]+[@[Qty In]]-[@[Qty Out]],0))</f>
        <v/>
      </c>
      <c r="V340" s="32">
        <f>IF([@[Inventory Item ID]]="","",IFERROR([@[On Hand Qty]]-[@[Reserved Qty]],0))</f>
        <v/>
      </c>
      <c r="W340" s="47">
        <f>IF([@[Inventory Item ID]]="","",IFERROR([@[On Hand Qty]]*[@[Unit Cost]],0))</f>
        <v/>
      </c>
      <c r="X340" s="32">
        <f>IF([@[Inventory Item ID]]="","",IFERROR(IF(AND([@Active]="Yes",[@[Available Qty]]&lt;=[@[Reorder Point]],[@[Target Stock]]-[@[Available Qty]]-[@[Qty on Order]]&gt;0),CEILING([@[Target Stock]]-[@[Available Qty]]-[@[Qty on Order]],[@[Order Pack Qty]]),0),0))</f>
        <v/>
      </c>
      <c r="Y340" s="47">
        <f>IF([@[Inventory Item ID]]="","",IFERROR([@[Suggested Order Qty]]*[@[Unit Cost]],0))</f>
        <v/>
      </c>
      <c r="Z340" s="15">
        <f>IF([@[Inventory Item ID]]="","",IFERROR(IF([@Active]="No","Inactive",IF([@[On Hand Qty]]&lt;0,"Negative Stock",IF([@[Available Qty]]&lt;=0,"Out of Stock",IF([@[Available Qty]]&lt;=[@[Reorder Point]],"Below Reorder",IF([@[Available Qty]]&lt;=[@[Reorder Point]]*(1+'Settings'!$B$5),"Reorder Soon","OK"))))),"Check Inputs"))</f>
        <v/>
      </c>
      <c r="AA340" s="32">
        <f>IF([@[Inventory Item ID]]="","",IFERROR(IF(OR([@[On Hand Qty]]&lt;=0,[@[Oldest DOT Week Start]]=""),"",DATEDIF([@[Oldest DOT Week Start]],'Settings'!$B$3,"m")),""))</f>
        <v/>
      </c>
      <c r="AB340" s="15">
        <f>IF([@[Inventory Item ID]]="","",IF([@Active]="No","Inactive",IF([@[On Hand Qty]]&lt;=0,"No Stock",IF([@[Oldest DOT Week Start]]="","Missing DOT Date",IF([@[Age Months]]&gt;='Settings'!$B$6,"Age Review","Current")))))</f>
        <v/>
      </c>
      <c r="AC34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1">
      <c r="A341" s="28" t="n"/>
      <c r="B341" s="28" t="n"/>
      <c r="C341" s="28" t="n"/>
      <c r="D341" s="28" t="n"/>
      <c r="E341" s="28" t="n"/>
      <c r="F341" s="28" t="n"/>
      <c r="G341" s="28" t="n"/>
      <c r="H341" s="28" t="n"/>
      <c r="I341" s="28" t="n"/>
      <c r="J341" s="28" t="n"/>
      <c r="K341" s="49" t="n"/>
      <c r="L341" s="30" t="n"/>
      <c r="M341" s="30" t="n"/>
      <c r="N341" s="30" t="n"/>
      <c r="O341" s="30" t="n"/>
      <c r="P341" s="30" t="n"/>
      <c r="Q341" s="30" t="n"/>
      <c r="R341" s="50" t="n"/>
      <c r="S341" s="32">
        <f>IF([@[Inventory Item ID]]="","",IFERROR(SUMIFS(tblTransactions[Inventory Effect],tblTransactions[Inventory Item ID],[@[Inventory Item ID]],tblTransactions[Inventory Effect],"&gt;0",tblTransactions[Date],"&gt;"&amp;'Settings'!$B$4,tblTransactions[Date],"&lt;="&amp;'Settings'!$B$3),0))</f>
        <v/>
      </c>
      <c r="T341" s="32">
        <f>IF([@[Inventory Item ID]]="","",IFERROR(-SUMIFS(tblTransactions[Inventory Effect],tblTransactions[Inventory Item ID],[@[Inventory Item ID]],tblTransactions[Inventory Effect],"&lt;0",tblTransactions[Date],"&gt;"&amp;'Settings'!$B$4,tblTransactions[Date],"&lt;="&amp;'Settings'!$B$3),0))</f>
        <v/>
      </c>
      <c r="U341" s="32">
        <f>IF([@[Inventory Item ID]]="","",IFERROR([@[Opening Qty]]+[@[Qty In]]-[@[Qty Out]],0))</f>
        <v/>
      </c>
      <c r="V341" s="32">
        <f>IF([@[Inventory Item ID]]="","",IFERROR([@[On Hand Qty]]-[@[Reserved Qty]],0))</f>
        <v/>
      </c>
      <c r="W341" s="47">
        <f>IF([@[Inventory Item ID]]="","",IFERROR([@[On Hand Qty]]*[@[Unit Cost]],0))</f>
        <v/>
      </c>
      <c r="X341" s="32">
        <f>IF([@[Inventory Item ID]]="","",IFERROR(IF(AND([@Active]="Yes",[@[Available Qty]]&lt;=[@[Reorder Point]],[@[Target Stock]]-[@[Available Qty]]-[@[Qty on Order]]&gt;0),CEILING([@[Target Stock]]-[@[Available Qty]]-[@[Qty on Order]],[@[Order Pack Qty]]),0),0))</f>
        <v/>
      </c>
      <c r="Y341" s="47">
        <f>IF([@[Inventory Item ID]]="","",IFERROR([@[Suggested Order Qty]]*[@[Unit Cost]],0))</f>
        <v/>
      </c>
      <c r="Z341" s="15">
        <f>IF([@[Inventory Item ID]]="","",IFERROR(IF([@Active]="No","Inactive",IF([@[On Hand Qty]]&lt;0,"Negative Stock",IF([@[Available Qty]]&lt;=0,"Out of Stock",IF([@[Available Qty]]&lt;=[@[Reorder Point]],"Below Reorder",IF([@[Available Qty]]&lt;=[@[Reorder Point]]*(1+'Settings'!$B$5),"Reorder Soon","OK"))))),"Check Inputs"))</f>
        <v/>
      </c>
      <c r="AA341" s="32">
        <f>IF([@[Inventory Item ID]]="","",IFERROR(IF(OR([@[On Hand Qty]]&lt;=0,[@[Oldest DOT Week Start]]=""),"",DATEDIF([@[Oldest DOT Week Start]],'Settings'!$B$3,"m")),""))</f>
        <v/>
      </c>
      <c r="AB341" s="15">
        <f>IF([@[Inventory Item ID]]="","",IF([@Active]="No","Inactive",IF([@[On Hand Qty]]&lt;=0,"No Stock",IF([@[Oldest DOT Week Start]]="","Missing DOT Date",IF([@[Age Months]]&gt;='Settings'!$B$6,"Age Review","Current")))))</f>
        <v/>
      </c>
      <c r="AC34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2">
      <c r="A342" s="28" t="n"/>
      <c r="B342" s="28" t="n"/>
      <c r="C342" s="28" t="n"/>
      <c r="D342" s="28" t="n"/>
      <c r="E342" s="28" t="n"/>
      <c r="F342" s="28" t="n"/>
      <c r="G342" s="28" t="n"/>
      <c r="H342" s="28" t="n"/>
      <c r="I342" s="28" t="n"/>
      <c r="J342" s="28" t="n"/>
      <c r="K342" s="49" t="n"/>
      <c r="L342" s="30" t="n"/>
      <c r="M342" s="30" t="n"/>
      <c r="N342" s="30" t="n"/>
      <c r="O342" s="30" t="n"/>
      <c r="P342" s="30" t="n"/>
      <c r="Q342" s="30" t="n"/>
      <c r="R342" s="50" t="n"/>
      <c r="S342" s="32">
        <f>IF([@[Inventory Item ID]]="","",IFERROR(SUMIFS(tblTransactions[Inventory Effect],tblTransactions[Inventory Item ID],[@[Inventory Item ID]],tblTransactions[Inventory Effect],"&gt;0",tblTransactions[Date],"&gt;"&amp;'Settings'!$B$4,tblTransactions[Date],"&lt;="&amp;'Settings'!$B$3),0))</f>
        <v/>
      </c>
      <c r="T342" s="32">
        <f>IF([@[Inventory Item ID]]="","",IFERROR(-SUMIFS(tblTransactions[Inventory Effect],tblTransactions[Inventory Item ID],[@[Inventory Item ID]],tblTransactions[Inventory Effect],"&lt;0",tblTransactions[Date],"&gt;"&amp;'Settings'!$B$4,tblTransactions[Date],"&lt;="&amp;'Settings'!$B$3),0))</f>
        <v/>
      </c>
      <c r="U342" s="32">
        <f>IF([@[Inventory Item ID]]="","",IFERROR([@[Opening Qty]]+[@[Qty In]]-[@[Qty Out]],0))</f>
        <v/>
      </c>
      <c r="V342" s="32">
        <f>IF([@[Inventory Item ID]]="","",IFERROR([@[On Hand Qty]]-[@[Reserved Qty]],0))</f>
        <v/>
      </c>
      <c r="W342" s="47">
        <f>IF([@[Inventory Item ID]]="","",IFERROR([@[On Hand Qty]]*[@[Unit Cost]],0))</f>
        <v/>
      </c>
      <c r="X342" s="32">
        <f>IF([@[Inventory Item ID]]="","",IFERROR(IF(AND([@Active]="Yes",[@[Available Qty]]&lt;=[@[Reorder Point]],[@[Target Stock]]-[@[Available Qty]]-[@[Qty on Order]]&gt;0),CEILING([@[Target Stock]]-[@[Available Qty]]-[@[Qty on Order]],[@[Order Pack Qty]]),0),0))</f>
        <v/>
      </c>
      <c r="Y342" s="47">
        <f>IF([@[Inventory Item ID]]="","",IFERROR([@[Suggested Order Qty]]*[@[Unit Cost]],0))</f>
        <v/>
      </c>
      <c r="Z342" s="15">
        <f>IF([@[Inventory Item ID]]="","",IFERROR(IF([@Active]="No","Inactive",IF([@[On Hand Qty]]&lt;0,"Negative Stock",IF([@[Available Qty]]&lt;=0,"Out of Stock",IF([@[Available Qty]]&lt;=[@[Reorder Point]],"Below Reorder",IF([@[Available Qty]]&lt;=[@[Reorder Point]]*(1+'Settings'!$B$5),"Reorder Soon","OK"))))),"Check Inputs"))</f>
        <v/>
      </c>
      <c r="AA342" s="32">
        <f>IF([@[Inventory Item ID]]="","",IFERROR(IF(OR([@[On Hand Qty]]&lt;=0,[@[Oldest DOT Week Start]]=""),"",DATEDIF([@[Oldest DOT Week Start]],'Settings'!$B$3,"m")),""))</f>
        <v/>
      </c>
      <c r="AB342" s="15">
        <f>IF([@[Inventory Item ID]]="","",IF([@Active]="No","Inactive",IF([@[On Hand Qty]]&lt;=0,"No Stock",IF([@[Oldest DOT Week Start]]="","Missing DOT Date",IF([@[Age Months]]&gt;='Settings'!$B$6,"Age Review","Current")))))</f>
        <v/>
      </c>
      <c r="AC34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3">
      <c r="A343" s="28" t="n"/>
      <c r="B343" s="28" t="n"/>
      <c r="C343" s="28" t="n"/>
      <c r="D343" s="28" t="n"/>
      <c r="E343" s="28" t="n"/>
      <c r="F343" s="28" t="n"/>
      <c r="G343" s="28" t="n"/>
      <c r="H343" s="28" t="n"/>
      <c r="I343" s="28" t="n"/>
      <c r="J343" s="28" t="n"/>
      <c r="K343" s="49" t="n"/>
      <c r="L343" s="30" t="n"/>
      <c r="M343" s="30" t="n"/>
      <c r="N343" s="30" t="n"/>
      <c r="O343" s="30" t="n"/>
      <c r="P343" s="30" t="n"/>
      <c r="Q343" s="30" t="n"/>
      <c r="R343" s="50" t="n"/>
      <c r="S343" s="32">
        <f>IF([@[Inventory Item ID]]="","",IFERROR(SUMIFS(tblTransactions[Inventory Effect],tblTransactions[Inventory Item ID],[@[Inventory Item ID]],tblTransactions[Inventory Effect],"&gt;0",tblTransactions[Date],"&gt;"&amp;'Settings'!$B$4,tblTransactions[Date],"&lt;="&amp;'Settings'!$B$3),0))</f>
        <v/>
      </c>
      <c r="T343" s="32">
        <f>IF([@[Inventory Item ID]]="","",IFERROR(-SUMIFS(tblTransactions[Inventory Effect],tblTransactions[Inventory Item ID],[@[Inventory Item ID]],tblTransactions[Inventory Effect],"&lt;0",tblTransactions[Date],"&gt;"&amp;'Settings'!$B$4,tblTransactions[Date],"&lt;="&amp;'Settings'!$B$3),0))</f>
        <v/>
      </c>
      <c r="U343" s="32">
        <f>IF([@[Inventory Item ID]]="","",IFERROR([@[Opening Qty]]+[@[Qty In]]-[@[Qty Out]],0))</f>
        <v/>
      </c>
      <c r="V343" s="32">
        <f>IF([@[Inventory Item ID]]="","",IFERROR([@[On Hand Qty]]-[@[Reserved Qty]],0))</f>
        <v/>
      </c>
      <c r="W343" s="47">
        <f>IF([@[Inventory Item ID]]="","",IFERROR([@[On Hand Qty]]*[@[Unit Cost]],0))</f>
        <v/>
      </c>
      <c r="X343" s="32">
        <f>IF([@[Inventory Item ID]]="","",IFERROR(IF(AND([@Active]="Yes",[@[Available Qty]]&lt;=[@[Reorder Point]],[@[Target Stock]]-[@[Available Qty]]-[@[Qty on Order]]&gt;0),CEILING([@[Target Stock]]-[@[Available Qty]]-[@[Qty on Order]],[@[Order Pack Qty]]),0),0))</f>
        <v/>
      </c>
      <c r="Y343" s="47">
        <f>IF([@[Inventory Item ID]]="","",IFERROR([@[Suggested Order Qty]]*[@[Unit Cost]],0))</f>
        <v/>
      </c>
      <c r="Z343" s="15">
        <f>IF([@[Inventory Item ID]]="","",IFERROR(IF([@Active]="No","Inactive",IF([@[On Hand Qty]]&lt;0,"Negative Stock",IF([@[Available Qty]]&lt;=0,"Out of Stock",IF([@[Available Qty]]&lt;=[@[Reorder Point]],"Below Reorder",IF([@[Available Qty]]&lt;=[@[Reorder Point]]*(1+'Settings'!$B$5),"Reorder Soon","OK"))))),"Check Inputs"))</f>
        <v/>
      </c>
      <c r="AA343" s="32">
        <f>IF([@[Inventory Item ID]]="","",IFERROR(IF(OR([@[On Hand Qty]]&lt;=0,[@[Oldest DOT Week Start]]=""),"",DATEDIF([@[Oldest DOT Week Start]],'Settings'!$B$3,"m")),""))</f>
        <v/>
      </c>
      <c r="AB343" s="15">
        <f>IF([@[Inventory Item ID]]="","",IF([@Active]="No","Inactive",IF([@[On Hand Qty]]&lt;=0,"No Stock",IF([@[Oldest DOT Week Start]]="","Missing DOT Date",IF([@[Age Months]]&gt;='Settings'!$B$6,"Age Review","Current")))))</f>
        <v/>
      </c>
      <c r="AC34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4">
      <c r="A344" s="28" t="n"/>
      <c r="B344" s="28" t="n"/>
      <c r="C344" s="28" t="n"/>
      <c r="D344" s="28" t="n"/>
      <c r="E344" s="28" t="n"/>
      <c r="F344" s="28" t="n"/>
      <c r="G344" s="28" t="n"/>
      <c r="H344" s="28" t="n"/>
      <c r="I344" s="28" t="n"/>
      <c r="J344" s="28" t="n"/>
      <c r="K344" s="49" t="n"/>
      <c r="L344" s="30" t="n"/>
      <c r="M344" s="30" t="n"/>
      <c r="N344" s="30" t="n"/>
      <c r="O344" s="30" t="n"/>
      <c r="P344" s="30" t="n"/>
      <c r="Q344" s="30" t="n"/>
      <c r="R344" s="50" t="n"/>
      <c r="S344" s="32">
        <f>IF([@[Inventory Item ID]]="","",IFERROR(SUMIFS(tblTransactions[Inventory Effect],tblTransactions[Inventory Item ID],[@[Inventory Item ID]],tblTransactions[Inventory Effect],"&gt;0",tblTransactions[Date],"&gt;"&amp;'Settings'!$B$4,tblTransactions[Date],"&lt;="&amp;'Settings'!$B$3),0))</f>
        <v/>
      </c>
      <c r="T344" s="32">
        <f>IF([@[Inventory Item ID]]="","",IFERROR(-SUMIFS(tblTransactions[Inventory Effect],tblTransactions[Inventory Item ID],[@[Inventory Item ID]],tblTransactions[Inventory Effect],"&lt;0",tblTransactions[Date],"&gt;"&amp;'Settings'!$B$4,tblTransactions[Date],"&lt;="&amp;'Settings'!$B$3),0))</f>
        <v/>
      </c>
      <c r="U344" s="32">
        <f>IF([@[Inventory Item ID]]="","",IFERROR([@[Opening Qty]]+[@[Qty In]]-[@[Qty Out]],0))</f>
        <v/>
      </c>
      <c r="V344" s="32">
        <f>IF([@[Inventory Item ID]]="","",IFERROR([@[On Hand Qty]]-[@[Reserved Qty]],0))</f>
        <v/>
      </c>
      <c r="W344" s="47">
        <f>IF([@[Inventory Item ID]]="","",IFERROR([@[On Hand Qty]]*[@[Unit Cost]],0))</f>
        <v/>
      </c>
      <c r="X344" s="32">
        <f>IF([@[Inventory Item ID]]="","",IFERROR(IF(AND([@Active]="Yes",[@[Available Qty]]&lt;=[@[Reorder Point]],[@[Target Stock]]-[@[Available Qty]]-[@[Qty on Order]]&gt;0),CEILING([@[Target Stock]]-[@[Available Qty]]-[@[Qty on Order]],[@[Order Pack Qty]]),0),0))</f>
        <v/>
      </c>
      <c r="Y344" s="47">
        <f>IF([@[Inventory Item ID]]="","",IFERROR([@[Suggested Order Qty]]*[@[Unit Cost]],0))</f>
        <v/>
      </c>
      <c r="Z344" s="15">
        <f>IF([@[Inventory Item ID]]="","",IFERROR(IF([@Active]="No","Inactive",IF([@[On Hand Qty]]&lt;0,"Negative Stock",IF([@[Available Qty]]&lt;=0,"Out of Stock",IF([@[Available Qty]]&lt;=[@[Reorder Point]],"Below Reorder",IF([@[Available Qty]]&lt;=[@[Reorder Point]]*(1+'Settings'!$B$5),"Reorder Soon","OK"))))),"Check Inputs"))</f>
        <v/>
      </c>
      <c r="AA344" s="32">
        <f>IF([@[Inventory Item ID]]="","",IFERROR(IF(OR([@[On Hand Qty]]&lt;=0,[@[Oldest DOT Week Start]]=""),"",DATEDIF([@[Oldest DOT Week Start]],'Settings'!$B$3,"m")),""))</f>
        <v/>
      </c>
      <c r="AB344" s="15">
        <f>IF([@[Inventory Item ID]]="","",IF([@Active]="No","Inactive",IF([@[On Hand Qty]]&lt;=0,"No Stock",IF([@[Oldest DOT Week Start]]="","Missing DOT Date",IF([@[Age Months]]&gt;='Settings'!$B$6,"Age Review","Current")))))</f>
        <v/>
      </c>
      <c r="AC34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5">
      <c r="A345" s="28" t="n"/>
      <c r="B345" s="28" t="n"/>
      <c r="C345" s="28" t="n"/>
      <c r="D345" s="28" t="n"/>
      <c r="E345" s="28" t="n"/>
      <c r="F345" s="28" t="n"/>
      <c r="G345" s="28" t="n"/>
      <c r="H345" s="28" t="n"/>
      <c r="I345" s="28" t="n"/>
      <c r="J345" s="28" t="n"/>
      <c r="K345" s="49" t="n"/>
      <c r="L345" s="30" t="n"/>
      <c r="M345" s="30" t="n"/>
      <c r="N345" s="30" t="n"/>
      <c r="O345" s="30" t="n"/>
      <c r="P345" s="30" t="n"/>
      <c r="Q345" s="30" t="n"/>
      <c r="R345" s="50" t="n"/>
      <c r="S345" s="32">
        <f>IF([@[Inventory Item ID]]="","",IFERROR(SUMIFS(tblTransactions[Inventory Effect],tblTransactions[Inventory Item ID],[@[Inventory Item ID]],tblTransactions[Inventory Effect],"&gt;0",tblTransactions[Date],"&gt;"&amp;'Settings'!$B$4,tblTransactions[Date],"&lt;="&amp;'Settings'!$B$3),0))</f>
        <v/>
      </c>
      <c r="T345" s="32">
        <f>IF([@[Inventory Item ID]]="","",IFERROR(-SUMIFS(tblTransactions[Inventory Effect],tblTransactions[Inventory Item ID],[@[Inventory Item ID]],tblTransactions[Inventory Effect],"&lt;0",tblTransactions[Date],"&gt;"&amp;'Settings'!$B$4,tblTransactions[Date],"&lt;="&amp;'Settings'!$B$3),0))</f>
        <v/>
      </c>
      <c r="U345" s="32">
        <f>IF([@[Inventory Item ID]]="","",IFERROR([@[Opening Qty]]+[@[Qty In]]-[@[Qty Out]],0))</f>
        <v/>
      </c>
      <c r="V345" s="32">
        <f>IF([@[Inventory Item ID]]="","",IFERROR([@[On Hand Qty]]-[@[Reserved Qty]],0))</f>
        <v/>
      </c>
      <c r="W345" s="47">
        <f>IF([@[Inventory Item ID]]="","",IFERROR([@[On Hand Qty]]*[@[Unit Cost]],0))</f>
        <v/>
      </c>
      <c r="X345" s="32">
        <f>IF([@[Inventory Item ID]]="","",IFERROR(IF(AND([@Active]="Yes",[@[Available Qty]]&lt;=[@[Reorder Point]],[@[Target Stock]]-[@[Available Qty]]-[@[Qty on Order]]&gt;0),CEILING([@[Target Stock]]-[@[Available Qty]]-[@[Qty on Order]],[@[Order Pack Qty]]),0),0))</f>
        <v/>
      </c>
      <c r="Y345" s="47">
        <f>IF([@[Inventory Item ID]]="","",IFERROR([@[Suggested Order Qty]]*[@[Unit Cost]],0))</f>
        <v/>
      </c>
      <c r="Z345" s="15">
        <f>IF([@[Inventory Item ID]]="","",IFERROR(IF([@Active]="No","Inactive",IF([@[On Hand Qty]]&lt;0,"Negative Stock",IF([@[Available Qty]]&lt;=0,"Out of Stock",IF([@[Available Qty]]&lt;=[@[Reorder Point]],"Below Reorder",IF([@[Available Qty]]&lt;=[@[Reorder Point]]*(1+'Settings'!$B$5),"Reorder Soon","OK"))))),"Check Inputs"))</f>
        <v/>
      </c>
      <c r="AA345" s="32">
        <f>IF([@[Inventory Item ID]]="","",IFERROR(IF(OR([@[On Hand Qty]]&lt;=0,[@[Oldest DOT Week Start]]=""),"",DATEDIF([@[Oldest DOT Week Start]],'Settings'!$B$3,"m")),""))</f>
        <v/>
      </c>
      <c r="AB345" s="15">
        <f>IF([@[Inventory Item ID]]="","",IF([@Active]="No","Inactive",IF([@[On Hand Qty]]&lt;=0,"No Stock",IF([@[Oldest DOT Week Start]]="","Missing DOT Date",IF([@[Age Months]]&gt;='Settings'!$B$6,"Age Review","Current")))))</f>
        <v/>
      </c>
      <c r="AC34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6">
      <c r="A346" s="28" t="n"/>
      <c r="B346" s="28" t="n"/>
      <c r="C346" s="28" t="n"/>
      <c r="D346" s="28" t="n"/>
      <c r="E346" s="28" t="n"/>
      <c r="F346" s="28" t="n"/>
      <c r="G346" s="28" t="n"/>
      <c r="H346" s="28" t="n"/>
      <c r="I346" s="28" t="n"/>
      <c r="J346" s="28" t="n"/>
      <c r="K346" s="49" t="n"/>
      <c r="L346" s="30" t="n"/>
      <c r="M346" s="30" t="n"/>
      <c r="N346" s="30" t="n"/>
      <c r="O346" s="30" t="n"/>
      <c r="P346" s="30" t="n"/>
      <c r="Q346" s="30" t="n"/>
      <c r="R346" s="50" t="n"/>
      <c r="S346" s="32">
        <f>IF([@[Inventory Item ID]]="","",IFERROR(SUMIFS(tblTransactions[Inventory Effect],tblTransactions[Inventory Item ID],[@[Inventory Item ID]],tblTransactions[Inventory Effect],"&gt;0",tblTransactions[Date],"&gt;"&amp;'Settings'!$B$4,tblTransactions[Date],"&lt;="&amp;'Settings'!$B$3),0))</f>
        <v/>
      </c>
      <c r="T346" s="32">
        <f>IF([@[Inventory Item ID]]="","",IFERROR(-SUMIFS(tblTransactions[Inventory Effect],tblTransactions[Inventory Item ID],[@[Inventory Item ID]],tblTransactions[Inventory Effect],"&lt;0",tblTransactions[Date],"&gt;"&amp;'Settings'!$B$4,tblTransactions[Date],"&lt;="&amp;'Settings'!$B$3),0))</f>
        <v/>
      </c>
      <c r="U346" s="32">
        <f>IF([@[Inventory Item ID]]="","",IFERROR([@[Opening Qty]]+[@[Qty In]]-[@[Qty Out]],0))</f>
        <v/>
      </c>
      <c r="V346" s="32">
        <f>IF([@[Inventory Item ID]]="","",IFERROR([@[On Hand Qty]]-[@[Reserved Qty]],0))</f>
        <v/>
      </c>
      <c r="W346" s="47">
        <f>IF([@[Inventory Item ID]]="","",IFERROR([@[On Hand Qty]]*[@[Unit Cost]],0))</f>
        <v/>
      </c>
      <c r="X346" s="32">
        <f>IF([@[Inventory Item ID]]="","",IFERROR(IF(AND([@Active]="Yes",[@[Available Qty]]&lt;=[@[Reorder Point]],[@[Target Stock]]-[@[Available Qty]]-[@[Qty on Order]]&gt;0),CEILING([@[Target Stock]]-[@[Available Qty]]-[@[Qty on Order]],[@[Order Pack Qty]]),0),0))</f>
        <v/>
      </c>
      <c r="Y346" s="47">
        <f>IF([@[Inventory Item ID]]="","",IFERROR([@[Suggested Order Qty]]*[@[Unit Cost]],0))</f>
        <v/>
      </c>
      <c r="Z346" s="15">
        <f>IF([@[Inventory Item ID]]="","",IFERROR(IF([@Active]="No","Inactive",IF([@[On Hand Qty]]&lt;0,"Negative Stock",IF([@[Available Qty]]&lt;=0,"Out of Stock",IF([@[Available Qty]]&lt;=[@[Reorder Point]],"Below Reorder",IF([@[Available Qty]]&lt;=[@[Reorder Point]]*(1+'Settings'!$B$5),"Reorder Soon","OK"))))),"Check Inputs"))</f>
        <v/>
      </c>
      <c r="AA346" s="32">
        <f>IF([@[Inventory Item ID]]="","",IFERROR(IF(OR([@[On Hand Qty]]&lt;=0,[@[Oldest DOT Week Start]]=""),"",DATEDIF([@[Oldest DOT Week Start]],'Settings'!$B$3,"m")),""))</f>
        <v/>
      </c>
      <c r="AB346" s="15">
        <f>IF([@[Inventory Item ID]]="","",IF([@Active]="No","Inactive",IF([@[On Hand Qty]]&lt;=0,"No Stock",IF([@[Oldest DOT Week Start]]="","Missing DOT Date",IF([@[Age Months]]&gt;='Settings'!$B$6,"Age Review","Current")))))</f>
        <v/>
      </c>
      <c r="AC34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7">
      <c r="A347" s="28" t="n"/>
      <c r="B347" s="28" t="n"/>
      <c r="C347" s="28" t="n"/>
      <c r="D347" s="28" t="n"/>
      <c r="E347" s="28" t="n"/>
      <c r="F347" s="28" t="n"/>
      <c r="G347" s="28" t="n"/>
      <c r="H347" s="28" t="n"/>
      <c r="I347" s="28" t="n"/>
      <c r="J347" s="28" t="n"/>
      <c r="K347" s="49" t="n"/>
      <c r="L347" s="30" t="n"/>
      <c r="M347" s="30" t="n"/>
      <c r="N347" s="30" t="n"/>
      <c r="O347" s="30" t="n"/>
      <c r="P347" s="30" t="n"/>
      <c r="Q347" s="30" t="n"/>
      <c r="R347" s="50" t="n"/>
      <c r="S347" s="32">
        <f>IF([@[Inventory Item ID]]="","",IFERROR(SUMIFS(tblTransactions[Inventory Effect],tblTransactions[Inventory Item ID],[@[Inventory Item ID]],tblTransactions[Inventory Effect],"&gt;0",tblTransactions[Date],"&gt;"&amp;'Settings'!$B$4,tblTransactions[Date],"&lt;="&amp;'Settings'!$B$3),0))</f>
        <v/>
      </c>
      <c r="T347" s="32">
        <f>IF([@[Inventory Item ID]]="","",IFERROR(-SUMIFS(tblTransactions[Inventory Effect],tblTransactions[Inventory Item ID],[@[Inventory Item ID]],tblTransactions[Inventory Effect],"&lt;0",tblTransactions[Date],"&gt;"&amp;'Settings'!$B$4,tblTransactions[Date],"&lt;="&amp;'Settings'!$B$3),0))</f>
        <v/>
      </c>
      <c r="U347" s="32">
        <f>IF([@[Inventory Item ID]]="","",IFERROR([@[Opening Qty]]+[@[Qty In]]-[@[Qty Out]],0))</f>
        <v/>
      </c>
      <c r="V347" s="32">
        <f>IF([@[Inventory Item ID]]="","",IFERROR([@[On Hand Qty]]-[@[Reserved Qty]],0))</f>
        <v/>
      </c>
      <c r="W347" s="47">
        <f>IF([@[Inventory Item ID]]="","",IFERROR([@[On Hand Qty]]*[@[Unit Cost]],0))</f>
        <v/>
      </c>
      <c r="X347" s="32">
        <f>IF([@[Inventory Item ID]]="","",IFERROR(IF(AND([@Active]="Yes",[@[Available Qty]]&lt;=[@[Reorder Point]],[@[Target Stock]]-[@[Available Qty]]-[@[Qty on Order]]&gt;0),CEILING([@[Target Stock]]-[@[Available Qty]]-[@[Qty on Order]],[@[Order Pack Qty]]),0),0))</f>
        <v/>
      </c>
      <c r="Y347" s="47">
        <f>IF([@[Inventory Item ID]]="","",IFERROR([@[Suggested Order Qty]]*[@[Unit Cost]],0))</f>
        <v/>
      </c>
      <c r="Z347" s="15">
        <f>IF([@[Inventory Item ID]]="","",IFERROR(IF([@Active]="No","Inactive",IF([@[On Hand Qty]]&lt;0,"Negative Stock",IF([@[Available Qty]]&lt;=0,"Out of Stock",IF([@[Available Qty]]&lt;=[@[Reorder Point]],"Below Reorder",IF([@[Available Qty]]&lt;=[@[Reorder Point]]*(1+'Settings'!$B$5),"Reorder Soon","OK"))))),"Check Inputs"))</f>
        <v/>
      </c>
      <c r="AA347" s="32">
        <f>IF([@[Inventory Item ID]]="","",IFERROR(IF(OR([@[On Hand Qty]]&lt;=0,[@[Oldest DOT Week Start]]=""),"",DATEDIF([@[Oldest DOT Week Start]],'Settings'!$B$3,"m")),""))</f>
        <v/>
      </c>
      <c r="AB347" s="15">
        <f>IF([@[Inventory Item ID]]="","",IF([@Active]="No","Inactive",IF([@[On Hand Qty]]&lt;=0,"No Stock",IF([@[Oldest DOT Week Start]]="","Missing DOT Date",IF([@[Age Months]]&gt;='Settings'!$B$6,"Age Review","Current")))))</f>
        <v/>
      </c>
      <c r="AC34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8">
      <c r="A348" s="28" t="n"/>
      <c r="B348" s="28" t="n"/>
      <c r="C348" s="28" t="n"/>
      <c r="D348" s="28" t="n"/>
      <c r="E348" s="28" t="n"/>
      <c r="F348" s="28" t="n"/>
      <c r="G348" s="28" t="n"/>
      <c r="H348" s="28" t="n"/>
      <c r="I348" s="28" t="n"/>
      <c r="J348" s="28" t="n"/>
      <c r="K348" s="49" t="n"/>
      <c r="L348" s="30" t="n"/>
      <c r="M348" s="30" t="n"/>
      <c r="N348" s="30" t="n"/>
      <c r="O348" s="30" t="n"/>
      <c r="P348" s="30" t="n"/>
      <c r="Q348" s="30" t="n"/>
      <c r="R348" s="50" t="n"/>
      <c r="S348" s="32">
        <f>IF([@[Inventory Item ID]]="","",IFERROR(SUMIFS(tblTransactions[Inventory Effect],tblTransactions[Inventory Item ID],[@[Inventory Item ID]],tblTransactions[Inventory Effect],"&gt;0",tblTransactions[Date],"&gt;"&amp;'Settings'!$B$4,tblTransactions[Date],"&lt;="&amp;'Settings'!$B$3),0))</f>
        <v/>
      </c>
      <c r="T348" s="32">
        <f>IF([@[Inventory Item ID]]="","",IFERROR(-SUMIFS(tblTransactions[Inventory Effect],tblTransactions[Inventory Item ID],[@[Inventory Item ID]],tblTransactions[Inventory Effect],"&lt;0",tblTransactions[Date],"&gt;"&amp;'Settings'!$B$4,tblTransactions[Date],"&lt;="&amp;'Settings'!$B$3),0))</f>
        <v/>
      </c>
      <c r="U348" s="32">
        <f>IF([@[Inventory Item ID]]="","",IFERROR([@[Opening Qty]]+[@[Qty In]]-[@[Qty Out]],0))</f>
        <v/>
      </c>
      <c r="V348" s="32">
        <f>IF([@[Inventory Item ID]]="","",IFERROR([@[On Hand Qty]]-[@[Reserved Qty]],0))</f>
        <v/>
      </c>
      <c r="W348" s="47">
        <f>IF([@[Inventory Item ID]]="","",IFERROR([@[On Hand Qty]]*[@[Unit Cost]],0))</f>
        <v/>
      </c>
      <c r="X348" s="32">
        <f>IF([@[Inventory Item ID]]="","",IFERROR(IF(AND([@Active]="Yes",[@[Available Qty]]&lt;=[@[Reorder Point]],[@[Target Stock]]-[@[Available Qty]]-[@[Qty on Order]]&gt;0),CEILING([@[Target Stock]]-[@[Available Qty]]-[@[Qty on Order]],[@[Order Pack Qty]]),0),0))</f>
        <v/>
      </c>
      <c r="Y348" s="47">
        <f>IF([@[Inventory Item ID]]="","",IFERROR([@[Suggested Order Qty]]*[@[Unit Cost]],0))</f>
        <v/>
      </c>
      <c r="Z348" s="15">
        <f>IF([@[Inventory Item ID]]="","",IFERROR(IF([@Active]="No","Inactive",IF([@[On Hand Qty]]&lt;0,"Negative Stock",IF([@[Available Qty]]&lt;=0,"Out of Stock",IF([@[Available Qty]]&lt;=[@[Reorder Point]],"Below Reorder",IF([@[Available Qty]]&lt;=[@[Reorder Point]]*(1+'Settings'!$B$5),"Reorder Soon","OK"))))),"Check Inputs"))</f>
        <v/>
      </c>
      <c r="AA348" s="32">
        <f>IF([@[Inventory Item ID]]="","",IFERROR(IF(OR([@[On Hand Qty]]&lt;=0,[@[Oldest DOT Week Start]]=""),"",DATEDIF([@[Oldest DOT Week Start]],'Settings'!$B$3,"m")),""))</f>
        <v/>
      </c>
      <c r="AB348" s="15">
        <f>IF([@[Inventory Item ID]]="","",IF([@Active]="No","Inactive",IF([@[On Hand Qty]]&lt;=0,"No Stock",IF([@[Oldest DOT Week Start]]="","Missing DOT Date",IF([@[Age Months]]&gt;='Settings'!$B$6,"Age Review","Current")))))</f>
        <v/>
      </c>
      <c r="AC34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49">
      <c r="A349" s="28" t="n"/>
      <c r="B349" s="28" t="n"/>
      <c r="C349" s="28" t="n"/>
      <c r="D349" s="28" t="n"/>
      <c r="E349" s="28" t="n"/>
      <c r="F349" s="28" t="n"/>
      <c r="G349" s="28" t="n"/>
      <c r="H349" s="28" t="n"/>
      <c r="I349" s="28" t="n"/>
      <c r="J349" s="28" t="n"/>
      <c r="K349" s="49" t="n"/>
      <c r="L349" s="30" t="n"/>
      <c r="M349" s="30" t="n"/>
      <c r="N349" s="30" t="n"/>
      <c r="O349" s="30" t="n"/>
      <c r="P349" s="30" t="n"/>
      <c r="Q349" s="30" t="n"/>
      <c r="R349" s="50" t="n"/>
      <c r="S349" s="32">
        <f>IF([@[Inventory Item ID]]="","",IFERROR(SUMIFS(tblTransactions[Inventory Effect],tblTransactions[Inventory Item ID],[@[Inventory Item ID]],tblTransactions[Inventory Effect],"&gt;0",tblTransactions[Date],"&gt;"&amp;'Settings'!$B$4,tblTransactions[Date],"&lt;="&amp;'Settings'!$B$3),0))</f>
        <v/>
      </c>
      <c r="T349" s="32">
        <f>IF([@[Inventory Item ID]]="","",IFERROR(-SUMIFS(tblTransactions[Inventory Effect],tblTransactions[Inventory Item ID],[@[Inventory Item ID]],tblTransactions[Inventory Effect],"&lt;0",tblTransactions[Date],"&gt;"&amp;'Settings'!$B$4,tblTransactions[Date],"&lt;="&amp;'Settings'!$B$3),0))</f>
        <v/>
      </c>
      <c r="U349" s="32">
        <f>IF([@[Inventory Item ID]]="","",IFERROR([@[Opening Qty]]+[@[Qty In]]-[@[Qty Out]],0))</f>
        <v/>
      </c>
      <c r="V349" s="32">
        <f>IF([@[Inventory Item ID]]="","",IFERROR([@[On Hand Qty]]-[@[Reserved Qty]],0))</f>
        <v/>
      </c>
      <c r="W349" s="47">
        <f>IF([@[Inventory Item ID]]="","",IFERROR([@[On Hand Qty]]*[@[Unit Cost]],0))</f>
        <v/>
      </c>
      <c r="X349" s="32">
        <f>IF([@[Inventory Item ID]]="","",IFERROR(IF(AND([@Active]="Yes",[@[Available Qty]]&lt;=[@[Reorder Point]],[@[Target Stock]]-[@[Available Qty]]-[@[Qty on Order]]&gt;0),CEILING([@[Target Stock]]-[@[Available Qty]]-[@[Qty on Order]],[@[Order Pack Qty]]),0),0))</f>
        <v/>
      </c>
      <c r="Y349" s="47">
        <f>IF([@[Inventory Item ID]]="","",IFERROR([@[Suggested Order Qty]]*[@[Unit Cost]],0))</f>
        <v/>
      </c>
      <c r="Z349" s="15">
        <f>IF([@[Inventory Item ID]]="","",IFERROR(IF([@Active]="No","Inactive",IF([@[On Hand Qty]]&lt;0,"Negative Stock",IF([@[Available Qty]]&lt;=0,"Out of Stock",IF([@[Available Qty]]&lt;=[@[Reorder Point]],"Below Reorder",IF([@[Available Qty]]&lt;=[@[Reorder Point]]*(1+'Settings'!$B$5),"Reorder Soon","OK"))))),"Check Inputs"))</f>
        <v/>
      </c>
      <c r="AA349" s="32">
        <f>IF([@[Inventory Item ID]]="","",IFERROR(IF(OR([@[On Hand Qty]]&lt;=0,[@[Oldest DOT Week Start]]=""),"",DATEDIF([@[Oldest DOT Week Start]],'Settings'!$B$3,"m")),""))</f>
        <v/>
      </c>
      <c r="AB349" s="15">
        <f>IF([@[Inventory Item ID]]="","",IF([@Active]="No","Inactive",IF([@[On Hand Qty]]&lt;=0,"No Stock",IF([@[Oldest DOT Week Start]]="","Missing DOT Date",IF([@[Age Months]]&gt;='Settings'!$B$6,"Age Review","Current")))))</f>
        <v/>
      </c>
      <c r="AC34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0">
      <c r="A350" s="28" t="n"/>
      <c r="B350" s="28" t="n"/>
      <c r="C350" s="28" t="n"/>
      <c r="D350" s="28" t="n"/>
      <c r="E350" s="28" t="n"/>
      <c r="F350" s="28" t="n"/>
      <c r="G350" s="28" t="n"/>
      <c r="H350" s="28" t="n"/>
      <c r="I350" s="28" t="n"/>
      <c r="J350" s="28" t="n"/>
      <c r="K350" s="49" t="n"/>
      <c r="L350" s="30" t="n"/>
      <c r="M350" s="30" t="n"/>
      <c r="N350" s="30" t="n"/>
      <c r="O350" s="30" t="n"/>
      <c r="P350" s="30" t="n"/>
      <c r="Q350" s="30" t="n"/>
      <c r="R350" s="50" t="n"/>
      <c r="S350" s="32">
        <f>IF([@[Inventory Item ID]]="","",IFERROR(SUMIFS(tblTransactions[Inventory Effect],tblTransactions[Inventory Item ID],[@[Inventory Item ID]],tblTransactions[Inventory Effect],"&gt;0",tblTransactions[Date],"&gt;"&amp;'Settings'!$B$4,tblTransactions[Date],"&lt;="&amp;'Settings'!$B$3),0))</f>
        <v/>
      </c>
      <c r="T350" s="32">
        <f>IF([@[Inventory Item ID]]="","",IFERROR(-SUMIFS(tblTransactions[Inventory Effect],tblTransactions[Inventory Item ID],[@[Inventory Item ID]],tblTransactions[Inventory Effect],"&lt;0",tblTransactions[Date],"&gt;"&amp;'Settings'!$B$4,tblTransactions[Date],"&lt;="&amp;'Settings'!$B$3),0))</f>
        <v/>
      </c>
      <c r="U350" s="32">
        <f>IF([@[Inventory Item ID]]="","",IFERROR([@[Opening Qty]]+[@[Qty In]]-[@[Qty Out]],0))</f>
        <v/>
      </c>
      <c r="V350" s="32">
        <f>IF([@[Inventory Item ID]]="","",IFERROR([@[On Hand Qty]]-[@[Reserved Qty]],0))</f>
        <v/>
      </c>
      <c r="W350" s="47">
        <f>IF([@[Inventory Item ID]]="","",IFERROR([@[On Hand Qty]]*[@[Unit Cost]],0))</f>
        <v/>
      </c>
      <c r="X350" s="32">
        <f>IF([@[Inventory Item ID]]="","",IFERROR(IF(AND([@Active]="Yes",[@[Available Qty]]&lt;=[@[Reorder Point]],[@[Target Stock]]-[@[Available Qty]]-[@[Qty on Order]]&gt;0),CEILING([@[Target Stock]]-[@[Available Qty]]-[@[Qty on Order]],[@[Order Pack Qty]]),0),0))</f>
        <v/>
      </c>
      <c r="Y350" s="47">
        <f>IF([@[Inventory Item ID]]="","",IFERROR([@[Suggested Order Qty]]*[@[Unit Cost]],0))</f>
        <v/>
      </c>
      <c r="Z350" s="15">
        <f>IF([@[Inventory Item ID]]="","",IFERROR(IF([@Active]="No","Inactive",IF([@[On Hand Qty]]&lt;0,"Negative Stock",IF([@[Available Qty]]&lt;=0,"Out of Stock",IF([@[Available Qty]]&lt;=[@[Reorder Point]],"Below Reorder",IF([@[Available Qty]]&lt;=[@[Reorder Point]]*(1+'Settings'!$B$5),"Reorder Soon","OK"))))),"Check Inputs"))</f>
        <v/>
      </c>
      <c r="AA350" s="32">
        <f>IF([@[Inventory Item ID]]="","",IFERROR(IF(OR([@[On Hand Qty]]&lt;=0,[@[Oldest DOT Week Start]]=""),"",DATEDIF([@[Oldest DOT Week Start]],'Settings'!$B$3,"m")),""))</f>
        <v/>
      </c>
      <c r="AB350" s="15">
        <f>IF([@[Inventory Item ID]]="","",IF([@Active]="No","Inactive",IF([@[On Hand Qty]]&lt;=0,"No Stock",IF([@[Oldest DOT Week Start]]="","Missing DOT Date",IF([@[Age Months]]&gt;='Settings'!$B$6,"Age Review","Current")))))</f>
        <v/>
      </c>
      <c r="AC35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1">
      <c r="A351" s="28" t="n"/>
      <c r="B351" s="28" t="n"/>
      <c r="C351" s="28" t="n"/>
      <c r="D351" s="28" t="n"/>
      <c r="E351" s="28" t="n"/>
      <c r="F351" s="28" t="n"/>
      <c r="G351" s="28" t="n"/>
      <c r="H351" s="28" t="n"/>
      <c r="I351" s="28" t="n"/>
      <c r="J351" s="28" t="n"/>
      <c r="K351" s="49" t="n"/>
      <c r="L351" s="30" t="n"/>
      <c r="M351" s="30" t="n"/>
      <c r="N351" s="30" t="n"/>
      <c r="O351" s="30" t="n"/>
      <c r="P351" s="30" t="n"/>
      <c r="Q351" s="30" t="n"/>
      <c r="R351" s="50" t="n"/>
      <c r="S351" s="32">
        <f>IF([@[Inventory Item ID]]="","",IFERROR(SUMIFS(tblTransactions[Inventory Effect],tblTransactions[Inventory Item ID],[@[Inventory Item ID]],tblTransactions[Inventory Effect],"&gt;0",tblTransactions[Date],"&gt;"&amp;'Settings'!$B$4,tblTransactions[Date],"&lt;="&amp;'Settings'!$B$3),0))</f>
        <v/>
      </c>
      <c r="T351" s="32">
        <f>IF([@[Inventory Item ID]]="","",IFERROR(-SUMIFS(tblTransactions[Inventory Effect],tblTransactions[Inventory Item ID],[@[Inventory Item ID]],tblTransactions[Inventory Effect],"&lt;0",tblTransactions[Date],"&gt;"&amp;'Settings'!$B$4,tblTransactions[Date],"&lt;="&amp;'Settings'!$B$3),0))</f>
        <v/>
      </c>
      <c r="U351" s="32">
        <f>IF([@[Inventory Item ID]]="","",IFERROR([@[Opening Qty]]+[@[Qty In]]-[@[Qty Out]],0))</f>
        <v/>
      </c>
      <c r="V351" s="32">
        <f>IF([@[Inventory Item ID]]="","",IFERROR([@[On Hand Qty]]-[@[Reserved Qty]],0))</f>
        <v/>
      </c>
      <c r="W351" s="47">
        <f>IF([@[Inventory Item ID]]="","",IFERROR([@[On Hand Qty]]*[@[Unit Cost]],0))</f>
        <v/>
      </c>
      <c r="X351" s="32">
        <f>IF([@[Inventory Item ID]]="","",IFERROR(IF(AND([@Active]="Yes",[@[Available Qty]]&lt;=[@[Reorder Point]],[@[Target Stock]]-[@[Available Qty]]-[@[Qty on Order]]&gt;0),CEILING([@[Target Stock]]-[@[Available Qty]]-[@[Qty on Order]],[@[Order Pack Qty]]),0),0))</f>
        <v/>
      </c>
      <c r="Y351" s="47">
        <f>IF([@[Inventory Item ID]]="","",IFERROR([@[Suggested Order Qty]]*[@[Unit Cost]],0))</f>
        <v/>
      </c>
      <c r="Z351" s="15">
        <f>IF([@[Inventory Item ID]]="","",IFERROR(IF([@Active]="No","Inactive",IF([@[On Hand Qty]]&lt;0,"Negative Stock",IF([@[Available Qty]]&lt;=0,"Out of Stock",IF([@[Available Qty]]&lt;=[@[Reorder Point]],"Below Reorder",IF([@[Available Qty]]&lt;=[@[Reorder Point]]*(1+'Settings'!$B$5),"Reorder Soon","OK"))))),"Check Inputs"))</f>
        <v/>
      </c>
      <c r="AA351" s="32">
        <f>IF([@[Inventory Item ID]]="","",IFERROR(IF(OR([@[On Hand Qty]]&lt;=0,[@[Oldest DOT Week Start]]=""),"",DATEDIF([@[Oldest DOT Week Start]],'Settings'!$B$3,"m")),""))</f>
        <v/>
      </c>
      <c r="AB351" s="15">
        <f>IF([@[Inventory Item ID]]="","",IF([@Active]="No","Inactive",IF([@[On Hand Qty]]&lt;=0,"No Stock",IF([@[Oldest DOT Week Start]]="","Missing DOT Date",IF([@[Age Months]]&gt;='Settings'!$B$6,"Age Review","Current")))))</f>
        <v/>
      </c>
      <c r="AC35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2">
      <c r="A352" s="28" t="n"/>
      <c r="B352" s="28" t="n"/>
      <c r="C352" s="28" t="n"/>
      <c r="D352" s="28" t="n"/>
      <c r="E352" s="28" t="n"/>
      <c r="F352" s="28" t="n"/>
      <c r="G352" s="28" t="n"/>
      <c r="H352" s="28" t="n"/>
      <c r="I352" s="28" t="n"/>
      <c r="J352" s="28" t="n"/>
      <c r="K352" s="49" t="n"/>
      <c r="L352" s="30" t="n"/>
      <c r="M352" s="30" t="n"/>
      <c r="N352" s="30" t="n"/>
      <c r="O352" s="30" t="n"/>
      <c r="P352" s="30" t="n"/>
      <c r="Q352" s="30" t="n"/>
      <c r="R352" s="50" t="n"/>
      <c r="S352" s="32">
        <f>IF([@[Inventory Item ID]]="","",IFERROR(SUMIFS(tblTransactions[Inventory Effect],tblTransactions[Inventory Item ID],[@[Inventory Item ID]],tblTransactions[Inventory Effect],"&gt;0",tblTransactions[Date],"&gt;"&amp;'Settings'!$B$4,tblTransactions[Date],"&lt;="&amp;'Settings'!$B$3),0))</f>
        <v/>
      </c>
      <c r="T352" s="32">
        <f>IF([@[Inventory Item ID]]="","",IFERROR(-SUMIFS(tblTransactions[Inventory Effect],tblTransactions[Inventory Item ID],[@[Inventory Item ID]],tblTransactions[Inventory Effect],"&lt;0",tblTransactions[Date],"&gt;"&amp;'Settings'!$B$4,tblTransactions[Date],"&lt;="&amp;'Settings'!$B$3),0))</f>
        <v/>
      </c>
      <c r="U352" s="32">
        <f>IF([@[Inventory Item ID]]="","",IFERROR([@[Opening Qty]]+[@[Qty In]]-[@[Qty Out]],0))</f>
        <v/>
      </c>
      <c r="V352" s="32">
        <f>IF([@[Inventory Item ID]]="","",IFERROR([@[On Hand Qty]]-[@[Reserved Qty]],0))</f>
        <v/>
      </c>
      <c r="W352" s="47">
        <f>IF([@[Inventory Item ID]]="","",IFERROR([@[On Hand Qty]]*[@[Unit Cost]],0))</f>
        <v/>
      </c>
      <c r="X352" s="32">
        <f>IF([@[Inventory Item ID]]="","",IFERROR(IF(AND([@Active]="Yes",[@[Available Qty]]&lt;=[@[Reorder Point]],[@[Target Stock]]-[@[Available Qty]]-[@[Qty on Order]]&gt;0),CEILING([@[Target Stock]]-[@[Available Qty]]-[@[Qty on Order]],[@[Order Pack Qty]]),0),0))</f>
        <v/>
      </c>
      <c r="Y352" s="47">
        <f>IF([@[Inventory Item ID]]="","",IFERROR([@[Suggested Order Qty]]*[@[Unit Cost]],0))</f>
        <v/>
      </c>
      <c r="Z352" s="15">
        <f>IF([@[Inventory Item ID]]="","",IFERROR(IF([@Active]="No","Inactive",IF([@[On Hand Qty]]&lt;0,"Negative Stock",IF([@[Available Qty]]&lt;=0,"Out of Stock",IF([@[Available Qty]]&lt;=[@[Reorder Point]],"Below Reorder",IF([@[Available Qty]]&lt;=[@[Reorder Point]]*(1+'Settings'!$B$5),"Reorder Soon","OK"))))),"Check Inputs"))</f>
        <v/>
      </c>
      <c r="AA352" s="32">
        <f>IF([@[Inventory Item ID]]="","",IFERROR(IF(OR([@[On Hand Qty]]&lt;=0,[@[Oldest DOT Week Start]]=""),"",DATEDIF([@[Oldest DOT Week Start]],'Settings'!$B$3,"m")),""))</f>
        <v/>
      </c>
      <c r="AB352" s="15">
        <f>IF([@[Inventory Item ID]]="","",IF([@Active]="No","Inactive",IF([@[On Hand Qty]]&lt;=0,"No Stock",IF([@[Oldest DOT Week Start]]="","Missing DOT Date",IF([@[Age Months]]&gt;='Settings'!$B$6,"Age Review","Current")))))</f>
        <v/>
      </c>
      <c r="AC35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3">
      <c r="A353" s="28" t="n"/>
      <c r="B353" s="28" t="n"/>
      <c r="C353" s="28" t="n"/>
      <c r="D353" s="28" t="n"/>
      <c r="E353" s="28" t="n"/>
      <c r="F353" s="28" t="n"/>
      <c r="G353" s="28" t="n"/>
      <c r="H353" s="28" t="n"/>
      <c r="I353" s="28" t="n"/>
      <c r="J353" s="28" t="n"/>
      <c r="K353" s="49" t="n"/>
      <c r="L353" s="30" t="n"/>
      <c r="M353" s="30" t="n"/>
      <c r="N353" s="30" t="n"/>
      <c r="O353" s="30" t="n"/>
      <c r="P353" s="30" t="n"/>
      <c r="Q353" s="30" t="n"/>
      <c r="R353" s="50" t="n"/>
      <c r="S353" s="32">
        <f>IF([@[Inventory Item ID]]="","",IFERROR(SUMIFS(tblTransactions[Inventory Effect],tblTransactions[Inventory Item ID],[@[Inventory Item ID]],tblTransactions[Inventory Effect],"&gt;0",tblTransactions[Date],"&gt;"&amp;'Settings'!$B$4,tblTransactions[Date],"&lt;="&amp;'Settings'!$B$3),0))</f>
        <v/>
      </c>
      <c r="T353" s="32">
        <f>IF([@[Inventory Item ID]]="","",IFERROR(-SUMIFS(tblTransactions[Inventory Effect],tblTransactions[Inventory Item ID],[@[Inventory Item ID]],tblTransactions[Inventory Effect],"&lt;0",tblTransactions[Date],"&gt;"&amp;'Settings'!$B$4,tblTransactions[Date],"&lt;="&amp;'Settings'!$B$3),0))</f>
        <v/>
      </c>
      <c r="U353" s="32">
        <f>IF([@[Inventory Item ID]]="","",IFERROR([@[Opening Qty]]+[@[Qty In]]-[@[Qty Out]],0))</f>
        <v/>
      </c>
      <c r="V353" s="32">
        <f>IF([@[Inventory Item ID]]="","",IFERROR([@[On Hand Qty]]-[@[Reserved Qty]],0))</f>
        <v/>
      </c>
      <c r="W353" s="47">
        <f>IF([@[Inventory Item ID]]="","",IFERROR([@[On Hand Qty]]*[@[Unit Cost]],0))</f>
        <v/>
      </c>
      <c r="X353" s="32">
        <f>IF([@[Inventory Item ID]]="","",IFERROR(IF(AND([@Active]="Yes",[@[Available Qty]]&lt;=[@[Reorder Point]],[@[Target Stock]]-[@[Available Qty]]-[@[Qty on Order]]&gt;0),CEILING([@[Target Stock]]-[@[Available Qty]]-[@[Qty on Order]],[@[Order Pack Qty]]),0),0))</f>
        <v/>
      </c>
      <c r="Y353" s="47">
        <f>IF([@[Inventory Item ID]]="","",IFERROR([@[Suggested Order Qty]]*[@[Unit Cost]],0))</f>
        <v/>
      </c>
      <c r="Z353" s="15">
        <f>IF([@[Inventory Item ID]]="","",IFERROR(IF([@Active]="No","Inactive",IF([@[On Hand Qty]]&lt;0,"Negative Stock",IF([@[Available Qty]]&lt;=0,"Out of Stock",IF([@[Available Qty]]&lt;=[@[Reorder Point]],"Below Reorder",IF([@[Available Qty]]&lt;=[@[Reorder Point]]*(1+'Settings'!$B$5),"Reorder Soon","OK"))))),"Check Inputs"))</f>
        <v/>
      </c>
      <c r="AA353" s="32">
        <f>IF([@[Inventory Item ID]]="","",IFERROR(IF(OR([@[On Hand Qty]]&lt;=0,[@[Oldest DOT Week Start]]=""),"",DATEDIF([@[Oldest DOT Week Start]],'Settings'!$B$3,"m")),""))</f>
        <v/>
      </c>
      <c r="AB353" s="15">
        <f>IF([@[Inventory Item ID]]="","",IF([@Active]="No","Inactive",IF([@[On Hand Qty]]&lt;=0,"No Stock",IF([@[Oldest DOT Week Start]]="","Missing DOT Date",IF([@[Age Months]]&gt;='Settings'!$B$6,"Age Review","Current")))))</f>
        <v/>
      </c>
      <c r="AC35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4">
      <c r="A354" s="28" t="n"/>
      <c r="B354" s="28" t="n"/>
      <c r="C354" s="28" t="n"/>
      <c r="D354" s="28" t="n"/>
      <c r="E354" s="28" t="n"/>
      <c r="F354" s="28" t="n"/>
      <c r="G354" s="28" t="n"/>
      <c r="H354" s="28" t="n"/>
      <c r="I354" s="28" t="n"/>
      <c r="J354" s="28" t="n"/>
      <c r="K354" s="49" t="n"/>
      <c r="L354" s="30" t="n"/>
      <c r="M354" s="30" t="n"/>
      <c r="N354" s="30" t="n"/>
      <c r="O354" s="30" t="n"/>
      <c r="P354" s="30" t="n"/>
      <c r="Q354" s="30" t="n"/>
      <c r="R354" s="50" t="n"/>
      <c r="S354" s="32">
        <f>IF([@[Inventory Item ID]]="","",IFERROR(SUMIFS(tblTransactions[Inventory Effect],tblTransactions[Inventory Item ID],[@[Inventory Item ID]],tblTransactions[Inventory Effect],"&gt;0",tblTransactions[Date],"&gt;"&amp;'Settings'!$B$4,tblTransactions[Date],"&lt;="&amp;'Settings'!$B$3),0))</f>
        <v/>
      </c>
      <c r="T354" s="32">
        <f>IF([@[Inventory Item ID]]="","",IFERROR(-SUMIFS(tblTransactions[Inventory Effect],tblTransactions[Inventory Item ID],[@[Inventory Item ID]],tblTransactions[Inventory Effect],"&lt;0",tblTransactions[Date],"&gt;"&amp;'Settings'!$B$4,tblTransactions[Date],"&lt;="&amp;'Settings'!$B$3),0))</f>
        <v/>
      </c>
      <c r="U354" s="32">
        <f>IF([@[Inventory Item ID]]="","",IFERROR([@[Opening Qty]]+[@[Qty In]]-[@[Qty Out]],0))</f>
        <v/>
      </c>
      <c r="V354" s="32">
        <f>IF([@[Inventory Item ID]]="","",IFERROR([@[On Hand Qty]]-[@[Reserved Qty]],0))</f>
        <v/>
      </c>
      <c r="W354" s="47">
        <f>IF([@[Inventory Item ID]]="","",IFERROR([@[On Hand Qty]]*[@[Unit Cost]],0))</f>
        <v/>
      </c>
      <c r="X354" s="32">
        <f>IF([@[Inventory Item ID]]="","",IFERROR(IF(AND([@Active]="Yes",[@[Available Qty]]&lt;=[@[Reorder Point]],[@[Target Stock]]-[@[Available Qty]]-[@[Qty on Order]]&gt;0),CEILING([@[Target Stock]]-[@[Available Qty]]-[@[Qty on Order]],[@[Order Pack Qty]]),0),0))</f>
        <v/>
      </c>
      <c r="Y354" s="47">
        <f>IF([@[Inventory Item ID]]="","",IFERROR([@[Suggested Order Qty]]*[@[Unit Cost]],0))</f>
        <v/>
      </c>
      <c r="Z354" s="15">
        <f>IF([@[Inventory Item ID]]="","",IFERROR(IF([@Active]="No","Inactive",IF([@[On Hand Qty]]&lt;0,"Negative Stock",IF([@[Available Qty]]&lt;=0,"Out of Stock",IF([@[Available Qty]]&lt;=[@[Reorder Point]],"Below Reorder",IF([@[Available Qty]]&lt;=[@[Reorder Point]]*(1+'Settings'!$B$5),"Reorder Soon","OK"))))),"Check Inputs"))</f>
        <v/>
      </c>
      <c r="AA354" s="32">
        <f>IF([@[Inventory Item ID]]="","",IFERROR(IF(OR([@[On Hand Qty]]&lt;=0,[@[Oldest DOT Week Start]]=""),"",DATEDIF([@[Oldest DOT Week Start]],'Settings'!$B$3,"m")),""))</f>
        <v/>
      </c>
      <c r="AB354" s="15">
        <f>IF([@[Inventory Item ID]]="","",IF([@Active]="No","Inactive",IF([@[On Hand Qty]]&lt;=0,"No Stock",IF([@[Oldest DOT Week Start]]="","Missing DOT Date",IF([@[Age Months]]&gt;='Settings'!$B$6,"Age Review","Current")))))</f>
        <v/>
      </c>
      <c r="AC35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5">
      <c r="A355" s="28" t="n"/>
      <c r="B355" s="28" t="n"/>
      <c r="C355" s="28" t="n"/>
      <c r="D355" s="28" t="n"/>
      <c r="E355" s="28" t="n"/>
      <c r="F355" s="28" t="n"/>
      <c r="G355" s="28" t="n"/>
      <c r="H355" s="28" t="n"/>
      <c r="I355" s="28" t="n"/>
      <c r="J355" s="28" t="n"/>
      <c r="K355" s="49" t="n"/>
      <c r="L355" s="30" t="n"/>
      <c r="M355" s="30" t="n"/>
      <c r="N355" s="30" t="n"/>
      <c r="O355" s="30" t="n"/>
      <c r="P355" s="30" t="n"/>
      <c r="Q355" s="30" t="n"/>
      <c r="R355" s="50" t="n"/>
      <c r="S355" s="32">
        <f>IF([@[Inventory Item ID]]="","",IFERROR(SUMIFS(tblTransactions[Inventory Effect],tblTransactions[Inventory Item ID],[@[Inventory Item ID]],tblTransactions[Inventory Effect],"&gt;0",tblTransactions[Date],"&gt;"&amp;'Settings'!$B$4,tblTransactions[Date],"&lt;="&amp;'Settings'!$B$3),0))</f>
        <v/>
      </c>
      <c r="T355" s="32">
        <f>IF([@[Inventory Item ID]]="","",IFERROR(-SUMIFS(tblTransactions[Inventory Effect],tblTransactions[Inventory Item ID],[@[Inventory Item ID]],tblTransactions[Inventory Effect],"&lt;0",tblTransactions[Date],"&gt;"&amp;'Settings'!$B$4,tblTransactions[Date],"&lt;="&amp;'Settings'!$B$3),0))</f>
        <v/>
      </c>
      <c r="U355" s="32">
        <f>IF([@[Inventory Item ID]]="","",IFERROR([@[Opening Qty]]+[@[Qty In]]-[@[Qty Out]],0))</f>
        <v/>
      </c>
      <c r="V355" s="32">
        <f>IF([@[Inventory Item ID]]="","",IFERROR([@[On Hand Qty]]-[@[Reserved Qty]],0))</f>
        <v/>
      </c>
      <c r="W355" s="47">
        <f>IF([@[Inventory Item ID]]="","",IFERROR([@[On Hand Qty]]*[@[Unit Cost]],0))</f>
        <v/>
      </c>
      <c r="X355" s="32">
        <f>IF([@[Inventory Item ID]]="","",IFERROR(IF(AND([@Active]="Yes",[@[Available Qty]]&lt;=[@[Reorder Point]],[@[Target Stock]]-[@[Available Qty]]-[@[Qty on Order]]&gt;0),CEILING([@[Target Stock]]-[@[Available Qty]]-[@[Qty on Order]],[@[Order Pack Qty]]),0),0))</f>
        <v/>
      </c>
      <c r="Y355" s="47">
        <f>IF([@[Inventory Item ID]]="","",IFERROR([@[Suggested Order Qty]]*[@[Unit Cost]],0))</f>
        <v/>
      </c>
      <c r="Z355" s="15">
        <f>IF([@[Inventory Item ID]]="","",IFERROR(IF([@Active]="No","Inactive",IF([@[On Hand Qty]]&lt;0,"Negative Stock",IF([@[Available Qty]]&lt;=0,"Out of Stock",IF([@[Available Qty]]&lt;=[@[Reorder Point]],"Below Reorder",IF([@[Available Qty]]&lt;=[@[Reorder Point]]*(1+'Settings'!$B$5),"Reorder Soon","OK"))))),"Check Inputs"))</f>
        <v/>
      </c>
      <c r="AA355" s="32">
        <f>IF([@[Inventory Item ID]]="","",IFERROR(IF(OR([@[On Hand Qty]]&lt;=0,[@[Oldest DOT Week Start]]=""),"",DATEDIF([@[Oldest DOT Week Start]],'Settings'!$B$3,"m")),""))</f>
        <v/>
      </c>
      <c r="AB355" s="15">
        <f>IF([@[Inventory Item ID]]="","",IF([@Active]="No","Inactive",IF([@[On Hand Qty]]&lt;=0,"No Stock",IF([@[Oldest DOT Week Start]]="","Missing DOT Date",IF([@[Age Months]]&gt;='Settings'!$B$6,"Age Review","Current")))))</f>
        <v/>
      </c>
      <c r="AC35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6">
      <c r="A356" s="28" t="n"/>
      <c r="B356" s="28" t="n"/>
      <c r="C356" s="28" t="n"/>
      <c r="D356" s="28" t="n"/>
      <c r="E356" s="28" t="n"/>
      <c r="F356" s="28" t="n"/>
      <c r="G356" s="28" t="n"/>
      <c r="H356" s="28" t="n"/>
      <c r="I356" s="28" t="n"/>
      <c r="J356" s="28" t="n"/>
      <c r="K356" s="49" t="n"/>
      <c r="L356" s="30" t="n"/>
      <c r="M356" s="30" t="n"/>
      <c r="N356" s="30" t="n"/>
      <c r="O356" s="30" t="n"/>
      <c r="P356" s="30" t="n"/>
      <c r="Q356" s="30" t="n"/>
      <c r="R356" s="50" t="n"/>
      <c r="S356" s="32">
        <f>IF([@[Inventory Item ID]]="","",IFERROR(SUMIFS(tblTransactions[Inventory Effect],tblTransactions[Inventory Item ID],[@[Inventory Item ID]],tblTransactions[Inventory Effect],"&gt;0",tblTransactions[Date],"&gt;"&amp;'Settings'!$B$4,tblTransactions[Date],"&lt;="&amp;'Settings'!$B$3),0))</f>
        <v/>
      </c>
      <c r="T356" s="32">
        <f>IF([@[Inventory Item ID]]="","",IFERROR(-SUMIFS(tblTransactions[Inventory Effect],tblTransactions[Inventory Item ID],[@[Inventory Item ID]],tblTransactions[Inventory Effect],"&lt;0",tblTransactions[Date],"&gt;"&amp;'Settings'!$B$4,tblTransactions[Date],"&lt;="&amp;'Settings'!$B$3),0))</f>
        <v/>
      </c>
      <c r="U356" s="32">
        <f>IF([@[Inventory Item ID]]="","",IFERROR([@[Opening Qty]]+[@[Qty In]]-[@[Qty Out]],0))</f>
        <v/>
      </c>
      <c r="V356" s="32">
        <f>IF([@[Inventory Item ID]]="","",IFERROR([@[On Hand Qty]]-[@[Reserved Qty]],0))</f>
        <v/>
      </c>
      <c r="W356" s="47">
        <f>IF([@[Inventory Item ID]]="","",IFERROR([@[On Hand Qty]]*[@[Unit Cost]],0))</f>
        <v/>
      </c>
      <c r="X356" s="32">
        <f>IF([@[Inventory Item ID]]="","",IFERROR(IF(AND([@Active]="Yes",[@[Available Qty]]&lt;=[@[Reorder Point]],[@[Target Stock]]-[@[Available Qty]]-[@[Qty on Order]]&gt;0),CEILING([@[Target Stock]]-[@[Available Qty]]-[@[Qty on Order]],[@[Order Pack Qty]]),0),0))</f>
        <v/>
      </c>
      <c r="Y356" s="47">
        <f>IF([@[Inventory Item ID]]="","",IFERROR([@[Suggested Order Qty]]*[@[Unit Cost]],0))</f>
        <v/>
      </c>
      <c r="Z356" s="15">
        <f>IF([@[Inventory Item ID]]="","",IFERROR(IF([@Active]="No","Inactive",IF([@[On Hand Qty]]&lt;0,"Negative Stock",IF([@[Available Qty]]&lt;=0,"Out of Stock",IF([@[Available Qty]]&lt;=[@[Reorder Point]],"Below Reorder",IF([@[Available Qty]]&lt;=[@[Reorder Point]]*(1+'Settings'!$B$5),"Reorder Soon","OK"))))),"Check Inputs"))</f>
        <v/>
      </c>
      <c r="AA356" s="32">
        <f>IF([@[Inventory Item ID]]="","",IFERROR(IF(OR([@[On Hand Qty]]&lt;=0,[@[Oldest DOT Week Start]]=""),"",DATEDIF([@[Oldest DOT Week Start]],'Settings'!$B$3,"m")),""))</f>
        <v/>
      </c>
      <c r="AB356" s="15">
        <f>IF([@[Inventory Item ID]]="","",IF([@Active]="No","Inactive",IF([@[On Hand Qty]]&lt;=0,"No Stock",IF([@[Oldest DOT Week Start]]="","Missing DOT Date",IF([@[Age Months]]&gt;='Settings'!$B$6,"Age Review","Current")))))</f>
        <v/>
      </c>
      <c r="AC35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7">
      <c r="A357" s="28" t="n"/>
      <c r="B357" s="28" t="n"/>
      <c r="C357" s="28" t="n"/>
      <c r="D357" s="28" t="n"/>
      <c r="E357" s="28" t="n"/>
      <c r="F357" s="28" t="n"/>
      <c r="G357" s="28" t="n"/>
      <c r="H357" s="28" t="n"/>
      <c r="I357" s="28" t="n"/>
      <c r="J357" s="28" t="n"/>
      <c r="K357" s="49" t="n"/>
      <c r="L357" s="30" t="n"/>
      <c r="M357" s="30" t="n"/>
      <c r="N357" s="30" t="n"/>
      <c r="O357" s="30" t="n"/>
      <c r="P357" s="30" t="n"/>
      <c r="Q357" s="30" t="n"/>
      <c r="R357" s="50" t="n"/>
      <c r="S357" s="32">
        <f>IF([@[Inventory Item ID]]="","",IFERROR(SUMIFS(tblTransactions[Inventory Effect],tblTransactions[Inventory Item ID],[@[Inventory Item ID]],tblTransactions[Inventory Effect],"&gt;0",tblTransactions[Date],"&gt;"&amp;'Settings'!$B$4,tblTransactions[Date],"&lt;="&amp;'Settings'!$B$3),0))</f>
        <v/>
      </c>
      <c r="T357" s="32">
        <f>IF([@[Inventory Item ID]]="","",IFERROR(-SUMIFS(tblTransactions[Inventory Effect],tblTransactions[Inventory Item ID],[@[Inventory Item ID]],tblTransactions[Inventory Effect],"&lt;0",tblTransactions[Date],"&gt;"&amp;'Settings'!$B$4,tblTransactions[Date],"&lt;="&amp;'Settings'!$B$3),0))</f>
        <v/>
      </c>
      <c r="U357" s="32">
        <f>IF([@[Inventory Item ID]]="","",IFERROR([@[Opening Qty]]+[@[Qty In]]-[@[Qty Out]],0))</f>
        <v/>
      </c>
      <c r="V357" s="32">
        <f>IF([@[Inventory Item ID]]="","",IFERROR([@[On Hand Qty]]-[@[Reserved Qty]],0))</f>
        <v/>
      </c>
      <c r="W357" s="47">
        <f>IF([@[Inventory Item ID]]="","",IFERROR([@[On Hand Qty]]*[@[Unit Cost]],0))</f>
        <v/>
      </c>
      <c r="X357" s="32">
        <f>IF([@[Inventory Item ID]]="","",IFERROR(IF(AND([@Active]="Yes",[@[Available Qty]]&lt;=[@[Reorder Point]],[@[Target Stock]]-[@[Available Qty]]-[@[Qty on Order]]&gt;0),CEILING([@[Target Stock]]-[@[Available Qty]]-[@[Qty on Order]],[@[Order Pack Qty]]),0),0))</f>
        <v/>
      </c>
      <c r="Y357" s="47">
        <f>IF([@[Inventory Item ID]]="","",IFERROR([@[Suggested Order Qty]]*[@[Unit Cost]],0))</f>
        <v/>
      </c>
      <c r="Z357" s="15">
        <f>IF([@[Inventory Item ID]]="","",IFERROR(IF([@Active]="No","Inactive",IF([@[On Hand Qty]]&lt;0,"Negative Stock",IF([@[Available Qty]]&lt;=0,"Out of Stock",IF([@[Available Qty]]&lt;=[@[Reorder Point]],"Below Reorder",IF([@[Available Qty]]&lt;=[@[Reorder Point]]*(1+'Settings'!$B$5),"Reorder Soon","OK"))))),"Check Inputs"))</f>
        <v/>
      </c>
      <c r="AA357" s="32">
        <f>IF([@[Inventory Item ID]]="","",IFERROR(IF(OR([@[On Hand Qty]]&lt;=0,[@[Oldest DOT Week Start]]=""),"",DATEDIF([@[Oldest DOT Week Start]],'Settings'!$B$3,"m")),""))</f>
        <v/>
      </c>
      <c r="AB357" s="15">
        <f>IF([@[Inventory Item ID]]="","",IF([@Active]="No","Inactive",IF([@[On Hand Qty]]&lt;=0,"No Stock",IF([@[Oldest DOT Week Start]]="","Missing DOT Date",IF([@[Age Months]]&gt;='Settings'!$B$6,"Age Review","Current")))))</f>
        <v/>
      </c>
      <c r="AC35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8">
      <c r="A358" s="28" t="n"/>
      <c r="B358" s="28" t="n"/>
      <c r="C358" s="28" t="n"/>
      <c r="D358" s="28" t="n"/>
      <c r="E358" s="28" t="n"/>
      <c r="F358" s="28" t="n"/>
      <c r="G358" s="28" t="n"/>
      <c r="H358" s="28" t="n"/>
      <c r="I358" s="28" t="n"/>
      <c r="J358" s="28" t="n"/>
      <c r="K358" s="49" t="n"/>
      <c r="L358" s="30" t="n"/>
      <c r="M358" s="30" t="n"/>
      <c r="N358" s="30" t="n"/>
      <c r="O358" s="30" t="n"/>
      <c r="P358" s="30" t="n"/>
      <c r="Q358" s="30" t="n"/>
      <c r="R358" s="50" t="n"/>
      <c r="S358" s="32">
        <f>IF([@[Inventory Item ID]]="","",IFERROR(SUMIFS(tblTransactions[Inventory Effect],tblTransactions[Inventory Item ID],[@[Inventory Item ID]],tblTransactions[Inventory Effect],"&gt;0",tblTransactions[Date],"&gt;"&amp;'Settings'!$B$4,tblTransactions[Date],"&lt;="&amp;'Settings'!$B$3),0))</f>
        <v/>
      </c>
      <c r="T358" s="32">
        <f>IF([@[Inventory Item ID]]="","",IFERROR(-SUMIFS(tblTransactions[Inventory Effect],tblTransactions[Inventory Item ID],[@[Inventory Item ID]],tblTransactions[Inventory Effect],"&lt;0",tblTransactions[Date],"&gt;"&amp;'Settings'!$B$4,tblTransactions[Date],"&lt;="&amp;'Settings'!$B$3),0))</f>
        <v/>
      </c>
      <c r="U358" s="32">
        <f>IF([@[Inventory Item ID]]="","",IFERROR([@[Opening Qty]]+[@[Qty In]]-[@[Qty Out]],0))</f>
        <v/>
      </c>
      <c r="V358" s="32">
        <f>IF([@[Inventory Item ID]]="","",IFERROR([@[On Hand Qty]]-[@[Reserved Qty]],0))</f>
        <v/>
      </c>
      <c r="W358" s="47">
        <f>IF([@[Inventory Item ID]]="","",IFERROR([@[On Hand Qty]]*[@[Unit Cost]],0))</f>
        <v/>
      </c>
      <c r="X358" s="32">
        <f>IF([@[Inventory Item ID]]="","",IFERROR(IF(AND([@Active]="Yes",[@[Available Qty]]&lt;=[@[Reorder Point]],[@[Target Stock]]-[@[Available Qty]]-[@[Qty on Order]]&gt;0),CEILING([@[Target Stock]]-[@[Available Qty]]-[@[Qty on Order]],[@[Order Pack Qty]]),0),0))</f>
        <v/>
      </c>
      <c r="Y358" s="47">
        <f>IF([@[Inventory Item ID]]="","",IFERROR([@[Suggested Order Qty]]*[@[Unit Cost]],0))</f>
        <v/>
      </c>
      <c r="Z358" s="15">
        <f>IF([@[Inventory Item ID]]="","",IFERROR(IF([@Active]="No","Inactive",IF([@[On Hand Qty]]&lt;0,"Negative Stock",IF([@[Available Qty]]&lt;=0,"Out of Stock",IF([@[Available Qty]]&lt;=[@[Reorder Point]],"Below Reorder",IF([@[Available Qty]]&lt;=[@[Reorder Point]]*(1+'Settings'!$B$5),"Reorder Soon","OK"))))),"Check Inputs"))</f>
        <v/>
      </c>
      <c r="AA358" s="32">
        <f>IF([@[Inventory Item ID]]="","",IFERROR(IF(OR([@[On Hand Qty]]&lt;=0,[@[Oldest DOT Week Start]]=""),"",DATEDIF([@[Oldest DOT Week Start]],'Settings'!$B$3,"m")),""))</f>
        <v/>
      </c>
      <c r="AB358" s="15">
        <f>IF([@[Inventory Item ID]]="","",IF([@Active]="No","Inactive",IF([@[On Hand Qty]]&lt;=0,"No Stock",IF([@[Oldest DOT Week Start]]="","Missing DOT Date",IF([@[Age Months]]&gt;='Settings'!$B$6,"Age Review","Current")))))</f>
        <v/>
      </c>
      <c r="AC35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59">
      <c r="A359" s="28" t="n"/>
      <c r="B359" s="28" t="n"/>
      <c r="C359" s="28" t="n"/>
      <c r="D359" s="28" t="n"/>
      <c r="E359" s="28" t="n"/>
      <c r="F359" s="28" t="n"/>
      <c r="G359" s="28" t="n"/>
      <c r="H359" s="28" t="n"/>
      <c r="I359" s="28" t="n"/>
      <c r="J359" s="28" t="n"/>
      <c r="K359" s="49" t="n"/>
      <c r="L359" s="30" t="n"/>
      <c r="M359" s="30" t="n"/>
      <c r="N359" s="30" t="n"/>
      <c r="O359" s="30" t="n"/>
      <c r="P359" s="30" t="n"/>
      <c r="Q359" s="30" t="n"/>
      <c r="R359" s="50" t="n"/>
      <c r="S359" s="32">
        <f>IF([@[Inventory Item ID]]="","",IFERROR(SUMIFS(tblTransactions[Inventory Effect],tblTransactions[Inventory Item ID],[@[Inventory Item ID]],tblTransactions[Inventory Effect],"&gt;0",tblTransactions[Date],"&gt;"&amp;'Settings'!$B$4,tblTransactions[Date],"&lt;="&amp;'Settings'!$B$3),0))</f>
        <v/>
      </c>
      <c r="T359" s="32">
        <f>IF([@[Inventory Item ID]]="","",IFERROR(-SUMIFS(tblTransactions[Inventory Effect],tblTransactions[Inventory Item ID],[@[Inventory Item ID]],tblTransactions[Inventory Effect],"&lt;0",tblTransactions[Date],"&gt;"&amp;'Settings'!$B$4,tblTransactions[Date],"&lt;="&amp;'Settings'!$B$3),0))</f>
        <v/>
      </c>
      <c r="U359" s="32">
        <f>IF([@[Inventory Item ID]]="","",IFERROR([@[Opening Qty]]+[@[Qty In]]-[@[Qty Out]],0))</f>
        <v/>
      </c>
      <c r="V359" s="32">
        <f>IF([@[Inventory Item ID]]="","",IFERROR([@[On Hand Qty]]-[@[Reserved Qty]],0))</f>
        <v/>
      </c>
      <c r="W359" s="47">
        <f>IF([@[Inventory Item ID]]="","",IFERROR([@[On Hand Qty]]*[@[Unit Cost]],0))</f>
        <v/>
      </c>
      <c r="X359" s="32">
        <f>IF([@[Inventory Item ID]]="","",IFERROR(IF(AND([@Active]="Yes",[@[Available Qty]]&lt;=[@[Reorder Point]],[@[Target Stock]]-[@[Available Qty]]-[@[Qty on Order]]&gt;0),CEILING([@[Target Stock]]-[@[Available Qty]]-[@[Qty on Order]],[@[Order Pack Qty]]),0),0))</f>
        <v/>
      </c>
      <c r="Y359" s="47">
        <f>IF([@[Inventory Item ID]]="","",IFERROR([@[Suggested Order Qty]]*[@[Unit Cost]],0))</f>
        <v/>
      </c>
      <c r="Z359" s="15">
        <f>IF([@[Inventory Item ID]]="","",IFERROR(IF([@Active]="No","Inactive",IF([@[On Hand Qty]]&lt;0,"Negative Stock",IF([@[Available Qty]]&lt;=0,"Out of Stock",IF([@[Available Qty]]&lt;=[@[Reorder Point]],"Below Reorder",IF([@[Available Qty]]&lt;=[@[Reorder Point]]*(1+'Settings'!$B$5),"Reorder Soon","OK"))))),"Check Inputs"))</f>
        <v/>
      </c>
      <c r="AA359" s="32">
        <f>IF([@[Inventory Item ID]]="","",IFERROR(IF(OR([@[On Hand Qty]]&lt;=0,[@[Oldest DOT Week Start]]=""),"",DATEDIF([@[Oldest DOT Week Start]],'Settings'!$B$3,"m")),""))</f>
        <v/>
      </c>
      <c r="AB359" s="15">
        <f>IF([@[Inventory Item ID]]="","",IF([@Active]="No","Inactive",IF([@[On Hand Qty]]&lt;=0,"No Stock",IF([@[Oldest DOT Week Start]]="","Missing DOT Date",IF([@[Age Months]]&gt;='Settings'!$B$6,"Age Review","Current")))))</f>
        <v/>
      </c>
      <c r="AC35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0">
      <c r="A360" s="28" t="n"/>
      <c r="B360" s="28" t="n"/>
      <c r="C360" s="28" t="n"/>
      <c r="D360" s="28" t="n"/>
      <c r="E360" s="28" t="n"/>
      <c r="F360" s="28" t="n"/>
      <c r="G360" s="28" t="n"/>
      <c r="H360" s="28" t="n"/>
      <c r="I360" s="28" t="n"/>
      <c r="J360" s="28" t="n"/>
      <c r="K360" s="49" t="n"/>
      <c r="L360" s="30" t="n"/>
      <c r="M360" s="30" t="n"/>
      <c r="N360" s="30" t="n"/>
      <c r="O360" s="30" t="n"/>
      <c r="P360" s="30" t="n"/>
      <c r="Q360" s="30" t="n"/>
      <c r="R360" s="50" t="n"/>
      <c r="S360" s="32">
        <f>IF([@[Inventory Item ID]]="","",IFERROR(SUMIFS(tblTransactions[Inventory Effect],tblTransactions[Inventory Item ID],[@[Inventory Item ID]],tblTransactions[Inventory Effect],"&gt;0",tblTransactions[Date],"&gt;"&amp;'Settings'!$B$4,tblTransactions[Date],"&lt;="&amp;'Settings'!$B$3),0))</f>
        <v/>
      </c>
      <c r="T360" s="32">
        <f>IF([@[Inventory Item ID]]="","",IFERROR(-SUMIFS(tblTransactions[Inventory Effect],tblTransactions[Inventory Item ID],[@[Inventory Item ID]],tblTransactions[Inventory Effect],"&lt;0",tblTransactions[Date],"&gt;"&amp;'Settings'!$B$4,tblTransactions[Date],"&lt;="&amp;'Settings'!$B$3),0))</f>
        <v/>
      </c>
      <c r="U360" s="32">
        <f>IF([@[Inventory Item ID]]="","",IFERROR([@[Opening Qty]]+[@[Qty In]]-[@[Qty Out]],0))</f>
        <v/>
      </c>
      <c r="V360" s="32">
        <f>IF([@[Inventory Item ID]]="","",IFERROR([@[On Hand Qty]]-[@[Reserved Qty]],0))</f>
        <v/>
      </c>
      <c r="W360" s="47">
        <f>IF([@[Inventory Item ID]]="","",IFERROR([@[On Hand Qty]]*[@[Unit Cost]],0))</f>
        <v/>
      </c>
      <c r="X360" s="32">
        <f>IF([@[Inventory Item ID]]="","",IFERROR(IF(AND([@Active]="Yes",[@[Available Qty]]&lt;=[@[Reorder Point]],[@[Target Stock]]-[@[Available Qty]]-[@[Qty on Order]]&gt;0),CEILING([@[Target Stock]]-[@[Available Qty]]-[@[Qty on Order]],[@[Order Pack Qty]]),0),0))</f>
        <v/>
      </c>
      <c r="Y360" s="47">
        <f>IF([@[Inventory Item ID]]="","",IFERROR([@[Suggested Order Qty]]*[@[Unit Cost]],0))</f>
        <v/>
      </c>
      <c r="Z360" s="15">
        <f>IF([@[Inventory Item ID]]="","",IFERROR(IF([@Active]="No","Inactive",IF([@[On Hand Qty]]&lt;0,"Negative Stock",IF([@[Available Qty]]&lt;=0,"Out of Stock",IF([@[Available Qty]]&lt;=[@[Reorder Point]],"Below Reorder",IF([@[Available Qty]]&lt;=[@[Reorder Point]]*(1+'Settings'!$B$5),"Reorder Soon","OK"))))),"Check Inputs"))</f>
        <v/>
      </c>
      <c r="AA360" s="32">
        <f>IF([@[Inventory Item ID]]="","",IFERROR(IF(OR([@[On Hand Qty]]&lt;=0,[@[Oldest DOT Week Start]]=""),"",DATEDIF([@[Oldest DOT Week Start]],'Settings'!$B$3,"m")),""))</f>
        <v/>
      </c>
      <c r="AB360" s="15">
        <f>IF([@[Inventory Item ID]]="","",IF([@Active]="No","Inactive",IF([@[On Hand Qty]]&lt;=0,"No Stock",IF([@[Oldest DOT Week Start]]="","Missing DOT Date",IF([@[Age Months]]&gt;='Settings'!$B$6,"Age Review","Current")))))</f>
        <v/>
      </c>
      <c r="AC36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1">
      <c r="A361" s="28" t="n"/>
      <c r="B361" s="28" t="n"/>
      <c r="C361" s="28" t="n"/>
      <c r="D361" s="28" t="n"/>
      <c r="E361" s="28" t="n"/>
      <c r="F361" s="28" t="n"/>
      <c r="G361" s="28" t="n"/>
      <c r="H361" s="28" t="n"/>
      <c r="I361" s="28" t="n"/>
      <c r="J361" s="28" t="n"/>
      <c r="K361" s="49" t="n"/>
      <c r="L361" s="30" t="n"/>
      <c r="M361" s="30" t="n"/>
      <c r="N361" s="30" t="n"/>
      <c r="O361" s="30" t="n"/>
      <c r="P361" s="30" t="n"/>
      <c r="Q361" s="30" t="n"/>
      <c r="R361" s="50" t="n"/>
      <c r="S361" s="32">
        <f>IF([@[Inventory Item ID]]="","",IFERROR(SUMIFS(tblTransactions[Inventory Effect],tblTransactions[Inventory Item ID],[@[Inventory Item ID]],tblTransactions[Inventory Effect],"&gt;0",tblTransactions[Date],"&gt;"&amp;'Settings'!$B$4,tblTransactions[Date],"&lt;="&amp;'Settings'!$B$3),0))</f>
        <v/>
      </c>
      <c r="T361" s="32">
        <f>IF([@[Inventory Item ID]]="","",IFERROR(-SUMIFS(tblTransactions[Inventory Effect],tblTransactions[Inventory Item ID],[@[Inventory Item ID]],tblTransactions[Inventory Effect],"&lt;0",tblTransactions[Date],"&gt;"&amp;'Settings'!$B$4,tblTransactions[Date],"&lt;="&amp;'Settings'!$B$3),0))</f>
        <v/>
      </c>
      <c r="U361" s="32">
        <f>IF([@[Inventory Item ID]]="","",IFERROR([@[Opening Qty]]+[@[Qty In]]-[@[Qty Out]],0))</f>
        <v/>
      </c>
      <c r="V361" s="32">
        <f>IF([@[Inventory Item ID]]="","",IFERROR([@[On Hand Qty]]-[@[Reserved Qty]],0))</f>
        <v/>
      </c>
      <c r="W361" s="47">
        <f>IF([@[Inventory Item ID]]="","",IFERROR([@[On Hand Qty]]*[@[Unit Cost]],0))</f>
        <v/>
      </c>
      <c r="X361" s="32">
        <f>IF([@[Inventory Item ID]]="","",IFERROR(IF(AND([@Active]="Yes",[@[Available Qty]]&lt;=[@[Reorder Point]],[@[Target Stock]]-[@[Available Qty]]-[@[Qty on Order]]&gt;0),CEILING([@[Target Stock]]-[@[Available Qty]]-[@[Qty on Order]],[@[Order Pack Qty]]),0),0))</f>
        <v/>
      </c>
      <c r="Y361" s="47">
        <f>IF([@[Inventory Item ID]]="","",IFERROR([@[Suggested Order Qty]]*[@[Unit Cost]],0))</f>
        <v/>
      </c>
      <c r="Z361" s="15">
        <f>IF([@[Inventory Item ID]]="","",IFERROR(IF([@Active]="No","Inactive",IF([@[On Hand Qty]]&lt;0,"Negative Stock",IF([@[Available Qty]]&lt;=0,"Out of Stock",IF([@[Available Qty]]&lt;=[@[Reorder Point]],"Below Reorder",IF([@[Available Qty]]&lt;=[@[Reorder Point]]*(1+'Settings'!$B$5),"Reorder Soon","OK"))))),"Check Inputs"))</f>
        <v/>
      </c>
      <c r="AA361" s="32">
        <f>IF([@[Inventory Item ID]]="","",IFERROR(IF(OR([@[On Hand Qty]]&lt;=0,[@[Oldest DOT Week Start]]=""),"",DATEDIF([@[Oldest DOT Week Start]],'Settings'!$B$3,"m")),""))</f>
        <v/>
      </c>
      <c r="AB361" s="15">
        <f>IF([@[Inventory Item ID]]="","",IF([@Active]="No","Inactive",IF([@[On Hand Qty]]&lt;=0,"No Stock",IF([@[Oldest DOT Week Start]]="","Missing DOT Date",IF([@[Age Months]]&gt;='Settings'!$B$6,"Age Review","Current")))))</f>
        <v/>
      </c>
      <c r="AC36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2">
      <c r="A362" s="28" t="n"/>
      <c r="B362" s="28" t="n"/>
      <c r="C362" s="28" t="n"/>
      <c r="D362" s="28" t="n"/>
      <c r="E362" s="28" t="n"/>
      <c r="F362" s="28" t="n"/>
      <c r="G362" s="28" t="n"/>
      <c r="H362" s="28" t="n"/>
      <c r="I362" s="28" t="n"/>
      <c r="J362" s="28" t="n"/>
      <c r="K362" s="49" t="n"/>
      <c r="L362" s="30" t="n"/>
      <c r="M362" s="30" t="n"/>
      <c r="N362" s="30" t="n"/>
      <c r="O362" s="30" t="n"/>
      <c r="P362" s="30" t="n"/>
      <c r="Q362" s="30" t="n"/>
      <c r="R362" s="50" t="n"/>
      <c r="S362" s="32">
        <f>IF([@[Inventory Item ID]]="","",IFERROR(SUMIFS(tblTransactions[Inventory Effect],tblTransactions[Inventory Item ID],[@[Inventory Item ID]],tblTransactions[Inventory Effect],"&gt;0",tblTransactions[Date],"&gt;"&amp;'Settings'!$B$4,tblTransactions[Date],"&lt;="&amp;'Settings'!$B$3),0))</f>
        <v/>
      </c>
      <c r="T362" s="32">
        <f>IF([@[Inventory Item ID]]="","",IFERROR(-SUMIFS(tblTransactions[Inventory Effect],tblTransactions[Inventory Item ID],[@[Inventory Item ID]],tblTransactions[Inventory Effect],"&lt;0",tblTransactions[Date],"&gt;"&amp;'Settings'!$B$4,tblTransactions[Date],"&lt;="&amp;'Settings'!$B$3),0))</f>
        <v/>
      </c>
      <c r="U362" s="32">
        <f>IF([@[Inventory Item ID]]="","",IFERROR([@[Opening Qty]]+[@[Qty In]]-[@[Qty Out]],0))</f>
        <v/>
      </c>
      <c r="V362" s="32">
        <f>IF([@[Inventory Item ID]]="","",IFERROR([@[On Hand Qty]]-[@[Reserved Qty]],0))</f>
        <v/>
      </c>
      <c r="W362" s="47">
        <f>IF([@[Inventory Item ID]]="","",IFERROR([@[On Hand Qty]]*[@[Unit Cost]],0))</f>
        <v/>
      </c>
      <c r="X362" s="32">
        <f>IF([@[Inventory Item ID]]="","",IFERROR(IF(AND([@Active]="Yes",[@[Available Qty]]&lt;=[@[Reorder Point]],[@[Target Stock]]-[@[Available Qty]]-[@[Qty on Order]]&gt;0),CEILING([@[Target Stock]]-[@[Available Qty]]-[@[Qty on Order]],[@[Order Pack Qty]]),0),0))</f>
        <v/>
      </c>
      <c r="Y362" s="47">
        <f>IF([@[Inventory Item ID]]="","",IFERROR([@[Suggested Order Qty]]*[@[Unit Cost]],0))</f>
        <v/>
      </c>
      <c r="Z362" s="15">
        <f>IF([@[Inventory Item ID]]="","",IFERROR(IF([@Active]="No","Inactive",IF([@[On Hand Qty]]&lt;0,"Negative Stock",IF([@[Available Qty]]&lt;=0,"Out of Stock",IF([@[Available Qty]]&lt;=[@[Reorder Point]],"Below Reorder",IF([@[Available Qty]]&lt;=[@[Reorder Point]]*(1+'Settings'!$B$5),"Reorder Soon","OK"))))),"Check Inputs"))</f>
        <v/>
      </c>
      <c r="AA362" s="32">
        <f>IF([@[Inventory Item ID]]="","",IFERROR(IF(OR([@[On Hand Qty]]&lt;=0,[@[Oldest DOT Week Start]]=""),"",DATEDIF([@[Oldest DOT Week Start]],'Settings'!$B$3,"m")),""))</f>
        <v/>
      </c>
      <c r="AB362" s="15">
        <f>IF([@[Inventory Item ID]]="","",IF([@Active]="No","Inactive",IF([@[On Hand Qty]]&lt;=0,"No Stock",IF([@[Oldest DOT Week Start]]="","Missing DOT Date",IF([@[Age Months]]&gt;='Settings'!$B$6,"Age Review","Current")))))</f>
        <v/>
      </c>
      <c r="AC36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3">
      <c r="A363" s="28" t="n"/>
      <c r="B363" s="28" t="n"/>
      <c r="C363" s="28" t="n"/>
      <c r="D363" s="28" t="n"/>
      <c r="E363" s="28" t="n"/>
      <c r="F363" s="28" t="n"/>
      <c r="G363" s="28" t="n"/>
      <c r="H363" s="28" t="n"/>
      <c r="I363" s="28" t="n"/>
      <c r="J363" s="28" t="n"/>
      <c r="K363" s="49" t="n"/>
      <c r="L363" s="30" t="n"/>
      <c r="M363" s="30" t="n"/>
      <c r="N363" s="30" t="n"/>
      <c r="O363" s="30" t="n"/>
      <c r="P363" s="30" t="n"/>
      <c r="Q363" s="30" t="n"/>
      <c r="R363" s="50" t="n"/>
      <c r="S363" s="32">
        <f>IF([@[Inventory Item ID]]="","",IFERROR(SUMIFS(tblTransactions[Inventory Effect],tblTransactions[Inventory Item ID],[@[Inventory Item ID]],tblTransactions[Inventory Effect],"&gt;0",tblTransactions[Date],"&gt;"&amp;'Settings'!$B$4,tblTransactions[Date],"&lt;="&amp;'Settings'!$B$3),0))</f>
        <v/>
      </c>
      <c r="T363" s="32">
        <f>IF([@[Inventory Item ID]]="","",IFERROR(-SUMIFS(tblTransactions[Inventory Effect],tblTransactions[Inventory Item ID],[@[Inventory Item ID]],tblTransactions[Inventory Effect],"&lt;0",tblTransactions[Date],"&gt;"&amp;'Settings'!$B$4,tblTransactions[Date],"&lt;="&amp;'Settings'!$B$3),0))</f>
        <v/>
      </c>
      <c r="U363" s="32">
        <f>IF([@[Inventory Item ID]]="","",IFERROR([@[Opening Qty]]+[@[Qty In]]-[@[Qty Out]],0))</f>
        <v/>
      </c>
      <c r="V363" s="32">
        <f>IF([@[Inventory Item ID]]="","",IFERROR([@[On Hand Qty]]-[@[Reserved Qty]],0))</f>
        <v/>
      </c>
      <c r="W363" s="47">
        <f>IF([@[Inventory Item ID]]="","",IFERROR([@[On Hand Qty]]*[@[Unit Cost]],0))</f>
        <v/>
      </c>
      <c r="X363" s="32">
        <f>IF([@[Inventory Item ID]]="","",IFERROR(IF(AND([@Active]="Yes",[@[Available Qty]]&lt;=[@[Reorder Point]],[@[Target Stock]]-[@[Available Qty]]-[@[Qty on Order]]&gt;0),CEILING([@[Target Stock]]-[@[Available Qty]]-[@[Qty on Order]],[@[Order Pack Qty]]),0),0))</f>
        <v/>
      </c>
      <c r="Y363" s="47">
        <f>IF([@[Inventory Item ID]]="","",IFERROR([@[Suggested Order Qty]]*[@[Unit Cost]],0))</f>
        <v/>
      </c>
      <c r="Z363" s="15">
        <f>IF([@[Inventory Item ID]]="","",IFERROR(IF([@Active]="No","Inactive",IF([@[On Hand Qty]]&lt;0,"Negative Stock",IF([@[Available Qty]]&lt;=0,"Out of Stock",IF([@[Available Qty]]&lt;=[@[Reorder Point]],"Below Reorder",IF([@[Available Qty]]&lt;=[@[Reorder Point]]*(1+'Settings'!$B$5),"Reorder Soon","OK"))))),"Check Inputs"))</f>
        <v/>
      </c>
      <c r="AA363" s="32">
        <f>IF([@[Inventory Item ID]]="","",IFERROR(IF(OR([@[On Hand Qty]]&lt;=0,[@[Oldest DOT Week Start]]=""),"",DATEDIF([@[Oldest DOT Week Start]],'Settings'!$B$3,"m")),""))</f>
        <v/>
      </c>
      <c r="AB363" s="15">
        <f>IF([@[Inventory Item ID]]="","",IF([@Active]="No","Inactive",IF([@[On Hand Qty]]&lt;=0,"No Stock",IF([@[Oldest DOT Week Start]]="","Missing DOT Date",IF([@[Age Months]]&gt;='Settings'!$B$6,"Age Review","Current")))))</f>
        <v/>
      </c>
      <c r="AC36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4">
      <c r="A364" s="28" t="n"/>
      <c r="B364" s="28" t="n"/>
      <c r="C364" s="28" t="n"/>
      <c r="D364" s="28" t="n"/>
      <c r="E364" s="28" t="n"/>
      <c r="F364" s="28" t="n"/>
      <c r="G364" s="28" t="n"/>
      <c r="H364" s="28" t="n"/>
      <c r="I364" s="28" t="n"/>
      <c r="J364" s="28" t="n"/>
      <c r="K364" s="49" t="n"/>
      <c r="L364" s="30" t="n"/>
      <c r="M364" s="30" t="n"/>
      <c r="N364" s="30" t="n"/>
      <c r="O364" s="30" t="n"/>
      <c r="P364" s="30" t="n"/>
      <c r="Q364" s="30" t="n"/>
      <c r="R364" s="50" t="n"/>
      <c r="S364" s="32">
        <f>IF([@[Inventory Item ID]]="","",IFERROR(SUMIFS(tblTransactions[Inventory Effect],tblTransactions[Inventory Item ID],[@[Inventory Item ID]],tblTransactions[Inventory Effect],"&gt;0",tblTransactions[Date],"&gt;"&amp;'Settings'!$B$4,tblTransactions[Date],"&lt;="&amp;'Settings'!$B$3),0))</f>
        <v/>
      </c>
      <c r="T364" s="32">
        <f>IF([@[Inventory Item ID]]="","",IFERROR(-SUMIFS(tblTransactions[Inventory Effect],tblTransactions[Inventory Item ID],[@[Inventory Item ID]],tblTransactions[Inventory Effect],"&lt;0",tblTransactions[Date],"&gt;"&amp;'Settings'!$B$4,tblTransactions[Date],"&lt;="&amp;'Settings'!$B$3),0))</f>
        <v/>
      </c>
      <c r="U364" s="32">
        <f>IF([@[Inventory Item ID]]="","",IFERROR([@[Opening Qty]]+[@[Qty In]]-[@[Qty Out]],0))</f>
        <v/>
      </c>
      <c r="V364" s="32">
        <f>IF([@[Inventory Item ID]]="","",IFERROR([@[On Hand Qty]]-[@[Reserved Qty]],0))</f>
        <v/>
      </c>
      <c r="W364" s="47">
        <f>IF([@[Inventory Item ID]]="","",IFERROR([@[On Hand Qty]]*[@[Unit Cost]],0))</f>
        <v/>
      </c>
      <c r="X364" s="32">
        <f>IF([@[Inventory Item ID]]="","",IFERROR(IF(AND([@Active]="Yes",[@[Available Qty]]&lt;=[@[Reorder Point]],[@[Target Stock]]-[@[Available Qty]]-[@[Qty on Order]]&gt;0),CEILING([@[Target Stock]]-[@[Available Qty]]-[@[Qty on Order]],[@[Order Pack Qty]]),0),0))</f>
        <v/>
      </c>
      <c r="Y364" s="47">
        <f>IF([@[Inventory Item ID]]="","",IFERROR([@[Suggested Order Qty]]*[@[Unit Cost]],0))</f>
        <v/>
      </c>
      <c r="Z364" s="15">
        <f>IF([@[Inventory Item ID]]="","",IFERROR(IF([@Active]="No","Inactive",IF([@[On Hand Qty]]&lt;0,"Negative Stock",IF([@[Available Qty]]&lt;=0,"Out of Stock",IF([@[Available Qty]]&lt;=[@[Reorder Point]],"Below Reorder",IF([@[Available Qty]]&lt;=[@[Reorder Point]]*(1+'Settings'!$B$5),"Reorder Soon","OK"))))),"Check Inputs"))</f>
        <v/>
      </c>
      <c r="AA364" s="32">
        <f>IF([@[Inventory Item ID]]="","",IFERROR(IF(OR([@[On Hand Qty]]&lt;=0,[@[Oldest DOT Week Start]]=""),"",DATEDIF([@[Oldest DOT Week Start]],'Settings'!$B$3,"m")),""))</f>
        <v/>
      </c>
      <c r="AB364" s="15">
        <f>IF([@[Inventory Item ID]]="","",IF([@Active]="No","Inactive",IF([@[On Hand Qty]]&lt;=0,"No Stock",IF([@[Oldest DOT Week Start]]="","Missing DOT Date",IF([@[Age Months]]&gt;='Settings'!$B$6,"Age Review","Current")))))</f>
        <v/>
      </c>
      <c r="AC36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5">
      <c r="A365" s="28" t="n"/>
      <c r="B365" s="28" t="n"/>
      <c r="C365" s="28" t="n"/>
      <c r="D365" s="28" t="n"/>
      <c r="E365" s="28" t="n"/>
      <c r="F365" s="28" t="n"/>
      <c r="G365" s="28" t="n"/>
      <c r="H365" s="28" t="n"/>
      <c r="I365" s="28" t="n"/>
      <c r="J365" s="28" t="n"/>
      <c r="K365" s="49" t="n"/>
      <c r="L365" s="30" t="n"/>
      <c r="M365" s="30" t="n"/>
      <c r="N365" s="30" t="n"/>
      <c r="O365" s="30" t="n"/>
      <c r="P365" s="30" t="n"/>
      <c r="Q365" s="30" t="n"/>
      <c r="R365" s="50" t="n"/>
      <c r="S365" s="32">
        <f>IF([@[Inventory Item ID]]="","",IFERROR(SUMIFS(tblTransactions[Inventory Effect],tblTransactions[Inventory Item ID],[@[Inventory Item ID]],tblTransactions[Inventory Effect],"&gt;0",tblTransactions[Date],"&gt;"&amp;'Settings'!$B$4,tblTransactions[Date],"&lt;="&amp;'Settings'!$B$3),0))</f>
        <v/>
      </c>
      <c r="T365" s="32">
        <f>IF([@[Inventory Item ID]]="","",IFERROR(-SUMIFS(tblTransactions[Inventory Effect],tblTransactions[Inventory Item ID],[@[Inventory Item ID]],tblTransactions[Inventory Effect],"&lt;0",tblTransactions[Date],"&gt;"&amp;'Settings'!$B$4,tblTransactions[Date],"&lt;="&amp;'Settings'!$B$3),0))</f>
        <v/>
      </c>
      <c r="U365" s="32">
        <f>IF([@[Inventory Item ID]]="","",IFERROR([@[Opening Qty]]+[@[Qty In]]-[@[Qty Out]],0))</f>
        <v/>
      </c>
      <c r="V365" s="32">
        <f>IF([@[Inventory Item ID]]="","",IFERROR([@[On Hand Qty]]-[@[Reserved Qty]],0))</f>
        <v/>
      </c>
      <c r="W365" s="47">
        <f>IF([@[Inventory Item ID]]="","",IFERROR([@[On Hand Qty]]*[@[Unit Cost]],0))</f>
        <v/>
      </c>
      <c r="X365" s="32">
        <f>IF([@[Inventory Item ID]]="","",IFERROR(IF(AND([@Active]="Yes",[@[Available Qty]]&lt;=[@[Reorder Point]],[@[Target Stock]]-[@[Available Qty]]-[@[Qty on Order]]&gt;0),CEILING([@[Target Stock]]-[@[Available Qty]]-[@[Qty on Order]],[@[Order Pack Qty]]),0),0))</f>
        <v/>
      </c>
      <c r="Y365" s="47">
        <f>IF([@[Inventory Item ID]]="","",IFERROR([@[Suggested Order Qty]]*[@[Unit Cost]],0))</f>
        <v/>
      </c>
      <c r="Z365" s="15">
        <f>IF([@[Inventory Item ID]]="","",IFERROR(IF([@Active]="No","Inactive",IF([@[On Hand Qty]]&lt;0,"Negative Stock",IF([@[Available Qty]]&lt;=0,"Out of Stock",IF([@[Available Qty]]&lt;=[@[Reorder Point]],"Below Reorder",IF([@[Available Qty]]&lt;=[@[Reorder Point]]*(1+'Settings'!$B$5),"Reorder Soon","OK"))))),"Check Inputs"))</f>
        <v/>
      </c>
      <c r="AA365" s="32">
        <f>IF([@[Inventory Item ID]]="","",IFERROR(IF(OR([@[On Hand Qty]]&lt;=0,[@[Oldest DOT Week Start]]=""),"",DATEDIF([@[Oldest DOT Week Start]],'Settings'!$B$3,"m")),""))</f>
        <v/>
      </c>
      <c r="AB365" s="15">
        <f>IF([@[Inventory Item ID]]="","",IF([@Active]="No","Inactive",IF([@[On Hand Qty]]&lt;=0,"No Stock",IF([@[Oldest DOT Week Start]]="","Missing DOT Date",IF([@[Age Months]]&gt;='Settings'!$B$6,"Age Review","Current")))))</f>
        <v/>
      </c>
      <c r="AC36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6">
      <c r="A366" s="28" t="n"/>
      <c r="B366" s="28" t="n"/>
      <c r="C366" s="28" t="n"/>
      <c r="D366" s="28" t="n"/>
      <c r="E366" s="28" t="n"/>
      <c r="F366" s="28" t="n"/>
      <c r="G366" s="28" t="n"/>
      <c r="H366" s="28" t="n"/>
      <c r="I366" s="28" t="n"/>
      <c r="J366" s="28" t="n"/>
      <c r="K366" s="49" t="n"/>
      <c r="L366" s="30" t="n"/>
      <c r="M366" s="30" t="n"/>
      <c r="N366" s="30" t="n"/>
      <c r="O366" s="30" t="n"/>
      <c r="P366" s="30" t="n"/>
      <c r="Q366" s="30" t="n"/>
      <c r="R366" s="50" t="n"/>
      <c r="S366" s="32">
        <f>IF([@[Inventory Item ID]]="","",IFERROR(SUMIFS(tblTransactions[Inventory Effect],tblTransactions[Inventory Item ID],[@[Inventory Item ID]],tblTransactions[Inventory Effect],"&gt;0",tblTransactions[Date],"&gt;"&amp;'Settings'!$B$4,tblTransactions[Date],"&lt;="&amp;'Settings'!$B$3),0))</f>
        <v/>
      </c>
      <c r="T366" s="32">
        <f>IF([@[Inventory Item ID]]="","",IFERROR(-SUMIFS(tblTransactions[Inventory Effect],tblTransactions[Inventory Item ID],[@[Inventory Item ID]],tblTransactions[Inventory Effect],"&lt;0",tblTransactions[Date],"&gt;"&amp;'Settings'!$B$4,tblTransactions[Date],"&lt;="&amp;'Settings'!$B$3),0))</f>
        <v/>
      </c>
      <c r="U366" s="32">
        <f>IF([@[Inventory Item ID]]="","",IFERROR([@[Opening Qty]]+[@[Qty In]]-[@[Qty Out]],0))</f>
        <v/>
      </c>
      <c r="V366" s="32">
        <f>IF([@[Inventory Item ID]]="","",IFERROR([@[On Hand Qty]]-[@[Reserved Qty]],0))</f>
        <v/>
      </c>
      <c r="W366" s="47">
        <f>IF([@[Inventory Item ID]]="","",IFERROR([@[On Hand Qty]]*[@[Unit Cost]],0))</f>
        <v/>
      </c>
      <c r="X366" s="32">
        <f>IF([@[Inventory Item ID]]="","",IFERROR(IF(AND([@Active]="Yes",[@[Available Qty]]&lt;=[@[Reorder Point]],[@[Target Stock]]-[@[Available Qty]]-[@[Qty on Order]]&gt;0),CEILING([@[Target Stock]]-[@[Available Qty]]-[@[Qty on Order]],[@[Order Pack Qty]]),0),0))</f>
        <v/>
      </c>
      <c r="Y366" s="47">
        <f>IF([@[Inventory Item ID]]="","",IFERROR([@[Suggested Order Qty]]*[@[Unit Cost]],0))</f>
        <v/>
      </c>
      <c r="Z366" s="15">
        <f>IF([@[Inventory Item ID]]="","",IFERROR(IF([@Active]="No","Inactive",IF([@[On Hand Qty]]&lt;0,"Negative Stock",IF([@[Available Qty]]&lt;=0,"Out of Stock",IF([@[Available Qty]]&lt;=[@[Reorder Point]],"Below Reorder",IF([@[Available Qty]]&lt;=[@[Reorder Point]]*(1+'Settings'!$B$5),"Reorder Soon","OK"))))),"Check Inputs"))</f>
        <v/>
      </c>
      <c r="AA366" s="32">
        <f>IF([@[Inventory Item ID]]="","",IFERROR(IF(OR([@[On Hand Qty]]&lt;=0,[@[Oldest DOT Week Start]]=""),"",DATEDIF([@[Oldest DOT Week Start]],'Settings'!$B$3,"m")),""))</f>
        <v/>
      </c>
      <c r="AB366" s="15">
        <f>IF([@[Inventory Item ID]]="","",IF([@Active]="No","Inactive",IF([@[On Hand Qty]]&lt;=0,"No Stock",IF([@[Oldest DOT Week Start]]="","Missing DOT Date",IF([@[Age Months]]&gt;='Settings'!$B$6,"Age Review","Current")))))</f>
        <v/>
      </c>
      <c r="AC36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7">
      <c r="A367" s="28" t="n"/>
      <c r="B367" s="28" t="n"/>
      <c r="C367" s="28" t="n"/>
      <c r="D367" s="28" t="n"/>
      <c r="E367" s="28" t="n"/>
      <c r="F367" s="28" t="n"/>
      <c r="G367" s="28" t="n"/>
      <c r="H367" s="28" t="n"/>
      <c r="I367" s="28" t="n"/>
      <c r="J367" s="28" t="n"/>
      <c r="K367" s="49" t="n"/>
      <c r="L367" s="30" t="n"/>
      <c r="M367" s="30" t="n"/>
      <c r="N367" s="30" t="n"/>
      <c r="O367" s="30" t="n"/>
      <c r="P367" s="30" t="n"/>
      <c r="Q367" s="30" t="n"/>
      <c r="R367" s="50" t="n"/>
      <c r="S367" s="32">
        <f>IF([@[Inventory Item ID]]="","",IFERROR(SUMIFS(tblTransactions[Inventory Effect],tblTransactions[Inventory Item ID],[@[Inventory Item ID]],tblTransactions[Inventory Effect],"&gt;0",tblTransactions[Date],"&gt;"&amp;'Settings'!$B$4,tblTransactions[Date],"&lt;="&amp;'Settings'!$B$3),0))</f>
        <v/>
      </c>
      <c r="T367" s="32">
        <f>IF([@[Inventory Item ID]]="","",IFERROR(-SUMIFS(tblTransactions[Inventory Effect],tblTransactions[Inventory Item ID],[@[Inventory Item ID]],tblTransactions[Inventory Effect],"&lt;0",tblTransactions[Date],"&gt;"&amp;'Settings'!$B$4,tblTransactions[Date],"&lt;="&amp;'Settings'!$B$3),0))</f>
        <v/>
      </c>
      <c r="U367" s="32">
        <f>IF([@[Inventory Item ID]]="","",IFERROR([@[Opening Qty]]+[@[Qty In]]-[@[Qty Out]],0))</f>
        <v/>
      </c>
      <c r="V367" s="32">
        <f>IF([@[Inventory Item ID]]="","",IFERROR([@[On Hand Qty]]-[@[Reserved Qty]],0))</f>
        <v/>
      </c>
      <c r="W367" s="47">
        <f>IF([@[Inventory Item ID]]="","",IFERROR([@[On Hand Qty]]*[@[Unit Cost]],0))</f>
        <v/>
      </c>
      <c r="X367" s="32">
        <f>IF([@[Inventory Item ID]]="","",IFERROR(IF(AND([@Active]="Yes",[@[Available Qty]]&lt;=[@[Reorder Point]],[@[Target Stock]]-[@[Available Qty]]-[@[Qty on Order]]&gt;0),CEILING([@[Target Stock]]-[@[Available Qty]]-[@[Qty on Order]],[@[Order Pack Qty]]),0),0))</f>
        <v/>
      </c>
      <c r="Y367" s="47">
        <f>IF([@[Inventory Item ID]]="","",IFERROR([@[Suggested Order Qty]]*[@[Unit Cost]],0))</f>
        <v/>
      </c>
      <c r="Z367" s="15">
        <f>IF([@[Inventory Item ID]]="","",IFERROR(IF([@Active]="No","Inactive",IF([@[On Hand Qty]]&lt;0,"Negative Stock",IF([@[Available Qty]]&lt;=0,"Out of Stock",IF([@[Available Qty]]&lt;=[@[Reorder Point]],"Below Reorder",IF([@[Available Qty]]&lt;=[@[Reorder Point]]*(1+'Settings'!$B$5),"Reorder Soon","OK"))))),"Check Inputs"))</f>
        <v/>
      </c>
      <c r="AA367" s="32">
        <f>IF([@[Inventory Item ID]]="","",IFERROR(IF(OR([@[On Hand Qty]]&lt;=0,[@[Oldest DOT Week Start]]=""),"",DATEDIF([@[Oldest DOT Week Start]],'Settings'!$B$3,"m")),""))</f>
        <v/>
      </c>
      <c r="AB367" s="15">
        <f>IF([@[Inventory Item ID]]="","",IF([@Active]="No","Inactive",IF([@[On Hand Qty]]&lt;=0,"No Stock",IF([@[Oldest DOT Week Start]]="","Missing DOT Date",IF([@[Age Months]]&gt;='Settings'!$B$6,"Age Review","Current")))))</f>
        <v/>
      </c>
      <c r="AC36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8">
      <c r="A368" s="28" t="n"/>
      <c r="B368" s="28" t="n"/>
      <c r="C368" s="28" t="n"/>
      <c r="D368" s="28" t="n"/>
      <c r="E368" s="28" t="n"/>
      <c r="F368" s="28" t="n"/>
      <c r="G368" s="28" t="n"/>
      <c r="H368" s="28" t="n"/>
      <c r="I368" s="28" t="n"/>
      <c r="J368" s="28" t="n"/>
      <c r="K368" s="49" t="n"/>
      <c r="L368" s="30" t="n"/>
      <c r="M368" s="30" t="n"/>
      <c r="N368" s="30" t="n"/>
      <c r="O368" s="30" t="n"/>
      <c r="P368" s="30" t="n"/>
      <c r="Q368" s="30" t="n"/>
      <c r="R368" s="50" t="n"/>
      <c r="S368" s="32">
        <f>IF([@[Inventory Item ID]]="","",IFERROR(SUMIFS(tblTransactions[Inventory Effect],tblTransactions[Inventory Item ID],[@[Inventory Item ID]],tblTransactions[Inventory Effect],"&gt;0",tblTransactions[Date],"&gt;"&amp;'Settings'!$B$4,tblTransactions[Date],"&lt;="&amp;'Settings'!$B$3),0))</f>
        <v/>
      </c>
      <c r="T368" s="32">
        <f>IF([@[Inventory Item ID]]="","",IFERROR(-SUMIFS(tblTransactions[Inventory Effect],tblTransactions[Inventory Item ID],[@[Inventory Item ID]],tblTransactions[Inventory Effect],"&lt;0",tblTransactions[Date],"&gt;"&amp;'Settings'!$B$4,tblTransactions[Date],"&lt;="&amp;'Settings'!$B$3),0))</f>
        <v/>
      </c>
      <c r="U368" s="32">
        <f>IF([@[Inventory Item ID]]="","",IFERROR([@[Opening Qty]]+[@[Qty In]]-[@[Qty Out]],0))</f>
        <v/>
      </c>
      <c r="V368" s="32">
        <f>IF([@[Inventory Item ID]]="","",IFERROR([@[On Hand Qty]]-[@[Reserved Qty]],0))</f>
        <v/>
      </c>
      <c r="W368" s="47">
        <f>IF([@[Inventory Item ID]]="","",IFERROR([@[On Hand Qty]]*[@[Unit Cost]],0))</f>
        <v/>
      </c>
      <c r="X368" s="32">
        <f>IF([@[Inventory Item ID]]="","",IFERROR(IF(AND([@Active]="Yes",[@[Available Qty]]&lt;=[@[Reorder Point]],[@[Target Stock]]-[@[Available Qty]]-[@[Qty on Order]]&gt;0),CEILING([@[Target Stock]]-[@[Available Qty]]-[@[Qty on Order]],[@[Order Pack Qty]]),0),0))</f>
        <v/>
      </c>
      <c r="Y368" s="47">
        <f>IF([@[Inventory Item ID]]="","",IFERROR([@[Suggested Order Qty]]*[@[Unit Cost]],0))</f>
        <v/>
      </c>
      <c r="Z368" s="15">
        <f>IF([@[Inventory Item ID]]="","",IFERROR(IF([@Active]="No","Inactive",IF([@[On Hand Qty]]&lt;0,"Negative Stock",IF([@[Available Qty]]&lt;=0,"Out of Stock",IF([@[Available Qty]]&lt;=[@[Reorder Point]],"Below Reorder",IF([@[Available Qty]]&lt;=[@[Reorder Point]]*(1+'Settings'!$B$5),"Reorder Soon","OK"))))),"Check Inputs"))</f>
        <v/>
      </c>
      <c r="AA368" s="32">
        <f>IF([@[Inventory Item ID]]="","",IFERROR(IF(OR([@[On Hand Qty]]&lt;=0,[@[Oldest DOT Week Start]]=""),"",DATEDIF([@[Oldest DOT Week Start]],'Settings'!$B$3,"m")),""))</f>
        <v/>
      </c>
      <c r="AB368" s="15">
        <f>IF([@[Inventory Item ID]]="","",IF([@Active]="No","Inactive",IF([@[On Hand Qty]]&lt;=0,"No Stock",IF([@[Oldest DOT Week Start]]="","Missing DOT Date",IF([@[Age Months]]&gt;='Settings'!$B$6,"Age Review","Current")))))</f>
        <v/>
      </c>
      <c r="AC36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69">
      <c r="A369" s="28" t="n"/>
      <c r="B369" s="28" t="n"/>
      <c r="C369" s="28" t="n"/>
      <c r="D369" s="28" t="n"/>
      <c r="E369" s="28" t="n"/>
      <c r="F369" s="28" t="n"/>
      <c r="G369" s="28" t="n"/>
      <c r="H369" s="28" t="n"/>
      <c r="I369" s="28" t="n"/>
      <c r="J369" s="28" t="n"/>
      <c r="K369" s="49" t="n"/>
      <c r="L369" s="30" t="n"/>
      <c r="M369" s="30" t="n"/>
      <c r="N369" s="30" t="n"/>
      <c r="O369" s="30" t="n"/>
      <c r="P369" s="30" t="n"/>
      <c r="Q369" s="30" t="n"/>
      <c r="R369" s="50" t="n"/>
      <c r="S369" s="32">
        <f>IF([@[Inventory Item ID]]="","",IFERROR(SUMIFS(tblTransactions[Inventory Effect],tblTransactions[Inventory Item ID],[@[Inventory Item ID]],tblTransactions[Inventory Effect],"&gt;0",tblTransactions[Date],"&gt;"&amp;'Settings'!$B$4,tblTransactions[Date],"&lt;="&amp;'Settings'!$B$3),0))</f>
        <v/>
      </c>
      <c r="T369" s="32">
        <f>IF([@[Inventory Item ID]]="","",IFERROR(-SUMIFS(tblTransactions[Inventory Effect],tblTransactions[Inventory Item ID],[@[Inventory Item ID]],tblTransactions[Inventory Effect],"&lt;0",tblTransactions[Date],"&gt;"&amp;'Settings'!$B$4,tblTransactions[Date],"&lt;="&amp;'Settings'!$B$3),0))</f>
        <v/>
      </c>
      <c r="U369" s="32">
        <f>IF([@[Inventory Item ID]]="","",IFERROR([@[Opening Qty]]+[@[Qty In]]-[@[Qty Out]],0))</f>
        <v/>
      </c>
      <c r="V369" s="32">
        <f>IF([@[Inventory Item ID]]="","",IFERROR([@[On Hand Qty]]-[@[Reserved Qty]],0))</f>
        <v/>
      </c>
      <c r="W369" s="47">
        <f>IF([@[Inventory Item ID]]="","",IFERROR([@[On Hand Qty]]*[@[Unit Cost]],0))</f>
        <v/>
      </c>
      <c r="X369" s="32">
        <f>IF([@[Inventory Item ID]]="","",IFERROR(IF(AND([@Active]="Yes",[@[Available Qty]]&lt;=[@[Reorder Point]],[@[Target Stock]]-[@[Available Qty]]-[@[Qty on Order]]&gt;0),CEILING([@[Target Stock]]-[@[Available Qty]]-[@[Qty on Order]],[@[Order Pack Qty]]),0),0))</f>
        <v/>
      </c>
      <c r="Y369" s="47">
        <f>IF([@[Inventory Item ID]]="","",IFERROR([@[Suggested Order Qty]]*[@[Unit Cost]],0))</f>
        <v/>
      </c>
      <c r="Z369" s="15">
        <f>IF([@[Inventory Item ID]]="","",IFERROR(IF([@Active]="No","Inactive",IF([@[On Hand Qty]]&lt;0,"Negative Stock",IF([@[Available Qty]]&lt;=0,"Out of Stock",IF([@[Available Qty]]&lt;=[@[Reorder Point]],"Below Reorder",IF([@[Available Qty]]&lt;=[@[Reorder Point]]*(1+'Settings'!$B$5),"Reorder Soon","OK"))))),"Check Inputs"))</f>
        <v/>
      </c>
      <c r="AA369" s="32">
        <f>IF([@[Inventory Item ID]]="","",IFERROR(IF(OR([@[On Hand Qty]]&lt;=0,[@[Oldest DOT Week Start]]=""),"",DATEDIF([@[Oldest DOT Week Start]],'Settings'!$B$3,"m")),""))</f>
        <v/>
      </c>
      <c r="AB369" s="15">
        <f>IF([@[Inventory Item ID]]="","",IF([@Active]="No","Inactive",IF([@[On Hand Qty]]&lt;=0,"No Stock",IF([@[Oldest DOT Week Start]]="","Missing DOT Date",IF([@[Age Months]]&gt;='Settings'!$B$6,"Age Review","Current")))))</f>
        <v/>
      </c>
      <c r="AC36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0">
      <c r="A370" s="28" t="n"/>
      <c r="B370" s="28" t="n"/>
      <c r="C370" s="28" t="n"/>
      <c r="D370" s="28" t="n"/>
      <c r="E370" s="28" t="n"/>
      <c r="F370" s="28" t="n"/>
      <c r="G370" s="28" t="n"/>
      <c r="H370" s="28" t="n"/>
      <c r="I370" s="28" t="n"/>
      <c r="J370" s="28" t="n"/>
      <c r="K370" s="49" t="n"/>
      <c r="L370" s="30" t="n"/>
      <c r="M370" s="30" t="n"/>
      <c r="N370" s="30" t="n"/>
      <c r="O370" s="30" t="n"/>
      <c r="P370" s="30" t="n"/>
      <c r="Q370" s="30" t="n"/>
      <c r="R370" s="50" t="n"/>
      <c r="S370" s="32">
        <f>IF([@[Inventory Item ID]]="","",IFERROR(SUMIFS(tblTransactions[Inventory Effect],tblTransactions[Inventory Item ID],[@[Inventory Item ID]],tblTransactions[Inventory Effect],"&gt;0",tblTransactions[Date],"&gt;"&amp;'Settings'!$B$4,tblTransactions[Date],"&lt;="&amp;'Settings'!$B$3),0))</f>
        <v/>
      </c>
      <c r="T370" s="32">
        <f>IF([@[Inventory Item ID]]="","",IFERROR(-SUMIFS(tblTransactions[Inventory Effect],tblTransactions[Inventory Item ID],[@[Inventory Item ID]],tblTransactions[Inventory Effect],"&lt;0",tblTransactions[Date],"&gt;"&amp;'Settings'!$B$4,tblTransactions[Date],"&lt;="&amp;'Settings'!$B$3),0))</f>
        <v/>
      </c>
      <c r="U370" s="32">
        <f>IF([@[Inventory Item ID]]="","",IFERROR([@[Opening Qty]]+[@[Qty In]]-[@[Qty Out]],0))</f>
        <v/>
      </c>
      <c r="V370" s="32">
        <f>IF([@[Inventory Item ID]]="","",IFERROR([@[On Hand Qty]]-[@[Reserved Qty]],0))</f>
        <v/>
      </c>
      <c r="W370" s="47">
        <f>IF([@[Inventory Item ID]]="","",IFERROR([@[On Hand Qty]]*[@[Unit Cost]],0))</f>
        <v/>
      </c>
      <c r="X370" s="32">
        <f>IF([@[Inventory Item ID]]="","",IFERROR(IF(AND([@Active]="Yes",[@[Available Qty]]&lt;=[@[Reorder Point]],[@[Target Stock]]-[@[Available Qty]]-[@[Qty on Order]]&gt;0),CEILING([@[Target Stock]]-[@[Available Qty]]-[@[Qty on Order]],[@[Order Pack Qty]]),0),0))</f>
        <v/>
      </c>
      <c r="Y370" s="47">
        <f>IF([@[Inventory Item ID]]="","",IFERROR([@[Suggested Order Qty]]*[@[Unit Cost]],0))</f>
        <v/>
      </c>
      <c r="Z370" s="15">
        <f>IF([@[Inventory Item ID]]="","",IFERROR(IF([@Active]="No","Inactive",IF([@[On Hand Qty]]&lt;0,"Negative Stock",IF([@[Available Qty]]&lt;=0,"Out of Stock",IF([@[Available Qty]]&lt;=[@[Reorder Point]],"Below Reorder",IF([@[Available Qty]]&lt;=[@[Reorder Point]]*(1+'Settings'!$B$5),"Reorder Soon","OK"))))),"Check Inputs"))</f>
        <v/>
      </c>
      <c r="AA370" s="32">
        <f>IF([@[Inventory Item ID]]="","",IFERROR(IF(OR([@[On Hand Qty]]&lt;=0,[@[Oldest DOT Week Start]]=""),"",DATEDIF([@[Oldest DOT Week Start]],'Settings'!$B$3,"m")),""))</f>
        <v/>
      </c>
      <c r="AB370" s="15">
        <f>IF([@[Inventory Item ID]]="","",IF([@Active]="No","Inactive",IF([@[On Hand Qty]]&lt;=0,"No Stock",IF([@[Oldest DOT Week Start]]="","Missing DOT Date",IF([@[Age Months]]&gt;='Settings'!$B$6,"Age Review","Current")))))</f>
        <v/>
      </c>
      <c r="AC37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1">
      <c r="A371" s="28" t="n"/>
      <c r="B371" s="28" t="n"/>
      <c r="C371" s="28" t="n"/>
      <c r="D371" s="28" t="n"/>
      <c r="E371" s="28" t="n"/>
      <c r="F371" s="28" t="n"/>
      <c r="G371" s="28" t="n"/>
      <c r="H371" s="28" t="n"/>
      <c r="I371" s="28" t="n"/>
      <c r="J371" s="28" t="n"/>
      <c r="K371" s="49" t="n"/>
      <c r="L371" s="30" t="n"/>
      <c r="M371" s="30" t="n"/>
      <c r="N371" s="30" t="n"/>
      <c r="O371" s="30" t="n"/>
      <c r="P371" s="30" t="n"/>
      <c r="Q371" s="30" t="n"/>
      <c r="R371" s="50" t="n"/>
      <c r="S371" s="32">
        <f>IF([@[Inventory Item ID]]="","",IFERROR(SUMIFS(tblTransactions[Inventory Effect],tblTransactions[Inventory Item ID],[@[Inventory Item ID]],tblTransactions[Inventory Effect],"&gt;0",tblTransactions[Date],"&gt;"&amp;'Settings'!$B$4,tblTransactions[Date],"&lt;="&amp;'Settings'!$B$3),0))</f>
        <v/>
      </c>
      <c r="T371" s="32">
        <f>IF([@[Inventory Item ID]]="","",IFERROR(-SUMIFS(tblTransactions[Inventory Effect],tblTransactions[Inventory Item ID],[@[Inventory Item ID]],tblTransactions[Inventory Effect],"&lt;0",tblTransactions[Date],"&gt;"&amp;'Settings'!$B$4,tblTransactions[Date],"&lt;="&amp;'Settings'!$B$3),0))</f>
        <v/>
      </c>
      <c r="U371" s="32">
        <f>IF([@[Inventory Item ID]]="","",IFERROR([@[Opening Qty]]+[@[Qty In]]-[@[Qty Out]],0))</f>
        <v/>
      </c>
      <c r="V371" s="32">
        <f>IF([@[Inventory Item ID]]="","",IFERROR([@[On Hand Qty]]-[@[Reserved Qty]],0))</f>
        <v/>
      </c>
      <c r="W371" s="47">
        <f>IF([@[Inventory Item ID]]="","",IFERROR([@[On Hand Qty]]*[@[Unit Cost]],0))</f>
        <v/>
      </c>
      <c r="X371" s="32">
        <f>IF([@[Inventory Item ID]]="","",IFERROR(IF(AND([@Active]="Yes",[@[Available Qty]]&lt;=[@[Reorder Point]],[@[Target Stock]]-[@[Available Qty]]-[@[Qty on Order]]&gt;0),CEILING([@[Target Stock]]-[@[Available Qty]]-[@[Qty on Order]],[@[Order Pack Qty]]),0),0))</f>
        <v/>
      </c>
      <c r="Y371" s="47">
        <f>IF([@[Inventory Item ID]]="","",IFERROR([@[Suggested Order Qty]]*[@[Unit Cost]],0))</f>
        <v/>
      </c>
      <c r="Z371" s="15">
        <f>IF([@[Inventory Item ID]]="","",IFERROR(IF([@Active]="No","Inactive",IF([@[On Hand Qty]]&lt;0,"Negative Stock",IF([@[Available Qty]]&lt;=0,"Out of Stock",IF([@[Available Qty]]&lt;=[@[Reorder Point]],"Below Reorder",IF([@[Available Qty]]&lt;=[@[Reorder Point]]*(1+'Settings'!$B$5),"Reorder Soon","OK"))))),"Check Inputs"))</f>
        <v/>
      </c>
      <c r="AA371" s="32">
        <f>IF([@[Inventory Item ID]]="","",IFERROR(IF(OR([@[On Hand Qty]]&lt;=0,[@[Oldest DOT Week Start]]=""),"",DATEDIF([@[Oldest DOT Week Start]],'Settings'!$B$3,"m")),""))</f>
        <v/>
      </c>
      <c r="AB371" s="15">
        <f>IF([@[Inventory Item ID]]="","",IF([@Active]="No","Inactive",IF([@[On Hand Qty]]&lt;=0,"No Stock",IF([@[Oldest DOT Week Start]]="","Missing DOT Date",IF([@[Age Months]]&gt;='Settings'!$B$6,"Age Review","Current")))))</f>
        <v/>
      </c>
      <c r="AC37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2">
      <c r="A372" s="28" t="n"/>
      <c r="B372" s="28" t="n"/>
      <c r="C372" s="28" t="n"/>
      <c r="D372" s="28" t="n"/>
      <c r="E372" s="28" t="n"/>
      <c r="F372" s="28" t="n"/>
      <c r="G372" s="28" t="n"/>
      <c r="H372" s="28" t="n"/>
      <c r="I372" s="28" t="n"/>
      <c r="J372" s="28" t="n"/>
      <c r="K372" s="49" t="n"/>
      <c r="L372" s="30" t="n"/>
      <c r="M372" s="30" t="n"/>
      <c r="N372" s="30" t="n"/>
      <c r="O372" s="30" t="n"/>
      <c r="P372" s="30" t="n"/>
      <c r="Q372" s="30" t="n"/>
      <c r="R372" s="50" t="n"/>
      <c r="S372" s="32">
        <f>IF([@[Inventory Item ID]]="","",IFERROR(SUMIFS(tblTransactions[Inventory Effect],tblTransactions[Inventory Item ID],[@[Inventory Item ID]],tblTransactions[Inventory Effect],"&gt;0",tblTransactions[Date],"&gt;"&amp;'Settings'!$B$4,tblTransactions[Date],"&lt;="&amp;'Settings'!$B$3),0))</f>
        <v/>
      </c>
      <c r="T372" s="32">
        <f>IF([@[Inventory Item ID]]="","",IFERROR(-SUMIFS(tblTransactions[Inventory Effect],tblTransactions[Inventory Item ID],[@[Inventory Item ID]],tblTransactions[Inventory Effect],"&lt;0",tblTransactions[Date],"&gt;"&amp;'Settings'!$B$4,tblTransactions[Date],"&lt;="&amp;'Settings'!$B$3),0))</f>
        <v/>
      </c>
      <c r="U372" s="32">
        <f>IF([@[Inventory Item ID]]="","",IFERROR([@[Opening Qty]]+[@[Qty In]]-[@[Qty Out]],0))</f>
        <v/>
      </c>
      <c r="V372" s="32">
        <f>IF([@[Inventory Item ID]]="","",IFERROR([@[On Hand Qty]]-[@[Reserved Qty]],0))</f>
        <v/>
      </c>
      <c r="W372" s="47">
        <f>IF([@[Inventory Item ID]]="","",IFERROR([@[On Hand Qty]]*[@[Unit Cost]],0))</f>
        <v/>
      </c>
      <c r="X372" s="32">
        <f>IF([@[Inventory Item ID]]="","",IFERROR(IF(AND([@Active]="Yes",[@[Available Qty]]&lt;=[@[Reorder Point]],[@[Target Stock]]-[@[Available Qty]]-[@[Qty on Order]]&gt;0),CEILING([@[Target Stock]]-[@[Available Qty]]-[@[Qty on Order]],[@[Order Pack Qty]]),0),0))</f>
        <v/>
      </c>
      <c r="Y372" s="47">
        <f>IF([@[Inventory Item ID]]="","",IFERROR([@[Suggested Order Qty]]*[@[Unit Cost]],0))</f>
        <v/>
      </c>
      <c r="Z372" s="15">
        <f>IF([@[Inventory Item ID]]="","",IFERROR(IF([@Active]="No","Inactive",IF([@[On Hand Qty]]&lt;0,"Negative Stock",IF([@[Available Qty]]&lt;=0,"Out of Stock",IF([@[Available Qty]]&lt;=[@[Reorder Point]],"Below Reorder",IF([@[Available Qty]]&lt;=[@[Reorder Point]]*(1+'Settings'!$B$5),"Reorder Soon","OK"))))),"Check Inputs"))</f>
        <v/>
      </c>
      <c r="AA372" s="32">
        <f>IF([@[Inventory Item ID]]="","",IFERROR(IF(OR([@[On Hand Qty]]&lt;=0,[@[Oldest DOT Week Start]]=""),"",DATEDIF([@[Oldest DOT Week Start]],'Settings'!$B$3,"m")),""))</f>
        <v/>
      </c>
      <c r="AB372" s="15">
        <f>IF([@[Inventory Item ID]]="","",IF([@Active]="No","Inactive",IF([@[On Hand Qty]]&lt;=0,"No Stock",IF([@[Oldest DOT Week Start]]="","Missing DOT Date",IF([@[Age Months]]&gt;='Settings'!$B$6,"Age Review","Current")))))</f>
        <v/>
      </c>
      <c r="AC37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3">
      <c r="A373" s="28" t="n"/>
      <c r="B373" s="28" t="n"/>
      <c r="C373" s="28" t="n"/>
      <c r="D373" s="28" t="n"/>
      <c r="E373" s="28" t="n"/>
      <c r="F373" s="28" t="n"/>
      <c r="G373" s="28" t="n"/>
      <c r="H373" s="28" t="n"/>
      <c r="I373" s="28" t="n"/>
      <c r="J373" s="28" t="n"/>
      <c r="K373" s="49" t="n"/>
      <c r="L373" s="30" t="n"/>
      <c r="M373" s="30" t="n"/>
      <c r="N373" s="30" t="n"/>
      <c r="O373" s="30" t="n"/>
      <c r="P373" s="30" t="n"/>
      <c r="Q373" s="30" t="n"/>
      <c r="R373" s="50" t="n"/>
      <c r="S373" s="32">
        <f>IF([@[Inventory Item ID]]="","",IFERROR(SUMIFS(tblTransactions[Inventory Effect],tblTransactions[Inventory Item ID],[@[Inventory Item ID]],tblTransactions[Inventory Effect],"&gt;0",tblTransactions[Date],"&gt;"&amp;'Settings'!$B$4,tblTransactions[Date],"&lt;="&amp;'Settings'!$B$3),0))</f>
        <v/>
      </c>
      <c r="T373" s="32">
        <f>IF([@[Inventory Item ID]]="","",IFERROR(-SUMIFS(tblTransactions[Inventory Effect],tblTransactions[Inventory Item ID],[@[Inventory Item ID]],tblTransactions[Inventory Effect],"&lt;0",tblTransactions[Date],"&gt;"&amp;'Settings'!$B$4,tblTransactions[Date],"&lt;="&amp;'Settings'!$B$3),0))</f>
        <v/>
      </c>
      <c r="U373" s="32">
        <f>IF([@[Inventory Item ID]]="","",IFERROR([@[Opening Qty]]+[@[Qty In]]-[@[Qty Out]],0))</f>
        <v/>
      </c>
      <c r="V373" s="32">
        <f>IF([@[Inventory Item ID]]="","",IFERROR([@[On Hand Qty]]-[@[Reserved Qty]],0))</f>
        <v/>
      </c>
      <c r="W373" s="47">
        <f>IF([@[Inventory Item ID]]="","",IFERROR([@[On Hand Qty]]*[@[Unit Cost]],0))</f>
        <v/>
      </c>
      <c r="X373" s="32">
        <f>IF([@[Inventory Item ID]]="","",IFERROR(IF(AND([@Active]="Yes",[@[Available Qty]]&lt;=[@[Reorder Point]],[@[Target Stock]]-[@[Available Qty]]-[@[Qty on Order]]&gt;0),CEILING([@[Target Stock]]-[@[Available Qty]]-[@[Qty on Order]],[@[Order Pack Qty]]),0),0))</f>
        <v/>
      </c>
      <c r="Y373" s="47">
        <f>IF([@[Inventory Item ID]]="","",IFERROR([@[Suggested Order Qty]]*[@[Unit Cost]],0))</f>
        <v/>
      </c>
      <c r="Z373" s="15">
        <f>IF([@[Inventory Item ID]]="","",IFERROR(IF([@Active]="No","Inactive",IF([@[On Hand Qty]]&lt;0,"Negative Stock",IF([@[Available Qty]]&lt;=0,"Out of Stock",IF([@[Available Qty]]&lt;=[@[Reorder Point]],"Below Reorder",IF([@[Available Qty]]&lt;=[@[Reorder Point]]*(1+'Settings'!$B$5),"Reorder Soon","OK"))))),"Check Inputs"))</f>
        <v/>
      </c>
      <c r="AA373" s="32">
        <f>IF([@[Inventory Item ID]]="","",IFERROR(IF(OR([@[On Hand Qty]]&lt;=0,[@[Oldest DOT Week Start]]=""),"",DATEDIF([@[Oldest DOT Week Start]],'Settings'!$B$3,"m")),""))</f>
        <v/>
      </c>
      <c r="AB373" s="15">
        <f>IF([@[Inventory Item ID]]="","",IF([@Active]="No","Inactive",IF([@[On Hand Qty]]&lt;=0,"No Stock",IF([@[Oldest DOT Week Start]]="","Missing DOT Date",IF([@[Age Months]]&gt;='Settings'!$B$6,"Age Review","Current")))))</f>
        <v/>
      </c>
      <c r="AC37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4">
      <c r="A374" s="28" t="n"/>
      <c r="B374" s="28" t="n"/>
      <c r="C374" s="28" t="n"/>
      <c r="D374" s="28" t="n"/>
      <c r="E374" s="28" t="n"/>
      <c r="F374" s="28" t="n"/>
      <c r="G374" s="28" t="n"/>
      <c r="H374" s="28" t="n"/>
      <c r="I374" s="28" t="n"/>
      <c r="J374" s="28" t="n"/>
      <c r="K374" s="49" t="n"/>
      <c r="L374" s="30" t="n"/>
      <c r="M374" s="30" t="n"/>
      <c r="N374" s="30" t="n"/>
      <c r="O374" s="30" t="n"/>
      <c r="P374" s="30" t="n"/>
      <c r="Q374" s="30" t="n"/>
      <c r="R374" s="50" t="n"/>
      <c r="S374" s="32">
        <f>IF([@[Inventory Item ID]]="","",IFERROR(SUMIFS(tblTransactions[Inventory Effect],tblTransactions[Inventory Item ID],[@[Inventory Item ID]],tblTransactions[Inventory Effect],"&gt;0",tblTransactions[Date],"&gt;"&amp;'Settings'!$B$4,tblTransactions[Date],"&lt;="&amp;'Settings'!$B$3),0))</f>
        <v/>
      </c>
      <c r="T374" s="32">
        <f>IF([@[Inventory Item ID]]="","",IFERROR(-SUMIFS(tblTransactions[Inventory Effect],tblTransactions[Inventory Item ID],[@[Inventory Item ID]],tblTransactions[Inventory Effect],"&lt;0",tblTransactions[Date],"&gt;"&amp;'Settings'!$B$4,tblTransactions[Date],"&lt;="&amp;'Settings'!$B$3),0))</f>
        <v/>
      </c>
      <c r="U374" s="32">
        <f>IF([@[Inventory Item ID]]="","",IFERROR([@[Opening Qty]]+[@[Qty In]]-[@[Qty Out]],0))</f>
        <v/>
      </c>
      <c r="V374" s="32">
        <f>IF([@[Inventory Item ID]]="","",IFERROR([@[On Hand Qty]]-[@[Reserved Qty]],0))</f>
        <v/>
      </c>
      <c r="W374" s="47">
        <f>IF([@[Inventory Item ID]]="","",IFERROR([@[On Hand Qty]]*[@[Unit Cost]],0))</f>
        <v/>
      </c>
      <c r="X374" s="32">
        <f>IF([@[Inventory Item ID]]="","",IFERROR(IF(AND([@Active]="Yes",[@[Available Qty]]&lt;=[@[Reorder Point]],[@[Target Stock]]-[@[Available Qty]]-[@[Qty on Order]]&gt;0),CEILING([@[Target Stock]]-[@[Available Qty]]-[@[Qty on Order]],[@[Order Pack Qty]]),0),0))</f>
        <v/>
      </c>
      <c r="Y374" s="47">
        <f>IF([@[Inventory Item ID]]="","",IFERROR([@[Suggested Order Qty]]*[@[Unit Cost]],0))</f>
        <v/>
      </c>
      <c r="Z374" s="15">
        <f>IF([@[Inventory Item ID]]="","",IFERROR(IF([@Active]="No","Inactive",IF([@[On Hand Qty]]&lt;0,"Negative Stock",IF([@[Available Qty]]&lt;=0,"Out of Stock",IF([@[Available Qty]]&lt;=[@[Reorder Point]],"Below Reorder",IF([@[Available Qty]]&lt;=[@[Reorder Point]]*(1+'Settings'!$B$5),"Reorder Soon","OK"))))),"Check Inputs"))</f>
        <v/>
      </c>
      <c r="AA374" s="32">
        <f>IF([@[Inventory Item ID]]="","",IFERROR(IF(OR([@[On Hand Qty]]&lt;=0,[@[Oldest DOT Week Start]]=""),"",DATEDIF([@[Oldest DOT Week Start]],'Settings'!$B$3,"m")),""))</f>
        <v/>
      </c>
      <c r="AB374" s="15">
        <f>IF([@[Inventory Item ID]]="","",IF([@Active]="No","Inactive",IF([@[On Hand Qty]]&lt;=0,"No Stock",IF([@[Oldest DOT Week Start]]="","Missing DOT Date",IF([@[Age Months]]&gt;='Settings'!$B$6,"Age Review","Current")))))</f>
        <v/>
      </c>
      <c r="AC37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5">
      <c r="A375" s="28" t="n"/>
      <c r="B375" s="28" t="n"/>
      <c r="C375" s="28" t="n"/>
      <c r="D375" s="28" t="n"/>
      <c r="E375" s="28" t="n"/>
      <c r="F375" s="28" t="n"/>
      <c r="G375" s="28" t="n"/>
      <c r="H375" s="28" t="n"/>
      <c r="I375" s="28" t="n"/>
      <c r="J375" s="28" t="n"/>
      <c r="K375" s="49" t="n"/>
      <c r="L375" s="30" t="n"/>
      <c r="M375" s="30" t="n"/>
      <c r="N375" s="30" t="n"/>
      <c r="O375" s="30" t="n"/>
      <c r="P375" s="30" t="n"/>
      <c r="Q375" s="30" t="n"/>
      <c r="R375" s="50" t="n"/>
      <c r="S375" s="32">
        <f>IF([@[Inventory Item ID]]="","",IFERROR(SUMIFS(tblTransactions[Inventory Effect],tblTransactions[Inventory Item ID],[@[Inventory Item ID]],tblTransactions[Inventory Effect],"&gt;0",tblTransactions[Date],"&gt;"&amp;'Settings'!$B$4,tblTransactions[Date],"&lt;="&amp;'Settings'!$B$3),0))</f>
        <v/>
      </c>
      <c r="T375" s="32">
        <f>IF([@[Inventory Item ID]]="","",IFERROR(-SUMIFS(tblTransactions[Inventory Effect],tblTransactions[Inventory Item ID],[@[Inventory Item ID]],tblTransactions[Inventory Effect],"&lt;0",tblTransactions[Date],"&gt;"&amp;'Settings'!$B$4,tblTransactions[Date],"&lt;="&amp;'Settings'!$B$3),0))</f>
        <v/>
      </c>
      <c r="U375" s="32">
        <f>IF([@[Inventory Item ID]]="","",IFERROR([@[Opening Qty]]+[@[Qty In]]-[@[Qty Out]],0))</f>
        <v/>
      </c>
      <c r="V375" s="32">
        <f>IF([@[Inventory Item ID]]="","",IFERROR([@[On Hand Qty]]-[@[Reserved Qty]],0))</f>
        <v/>
      </c>
      <c r="W375" s="47">
        <f>IF([@[Inventory Item ID]]="","",IFERROR([@[On Hand Qty]]*[@[Unit Cost]],0))</f>
        <v/>
      </c>
      <c r="X375" s="32">
        <f>IF([@[Inventory Item ID]]="","",IFERROR(IF(AND([@Active]="Yes",[@[Available Qty]]&lt;=[@[Reorder Point]],[@[Target Stock]]-[@[Available Qty]]-[@[Qty on Order]]&gt;0),CEILING([@[Target Stock]]-[@[Available Qty]]-[@[Qty on Order]],[@[Order Pack Qty]]),0),0))</f>
        <v/>
      </c>
      <c r="Y375" s="47">
        <f>IF([@[Inventory Item ID]]="","",IFERROR([@[Suggested Order Qty]]*[@[Unit Cost]],0))</f>
        <v/>
      </c>
      <c r="Z375" s="15">
        <f>IF([@[Inventory Item ID]]="","",IFERROR(IF([@Active]="No","Inactive",IF([@[On Hand Qty]]&lt;0,"Negative Stock",IF([@[Available Qty]]&lt;=0,"Out of Stock",IF([@[Available Qty]]&lt;=[@[Reorder Point]],"Below Reorder",IF([@[Available Qty]]&lt;=[@[Reorder Point]]*(1+'Settings'!$B$5),"Reorder Soon","OK"))))),"Check Inputs"))</f>
        <v/>
      </c>
      <c r="AA375" s="32">
        <f>IF([@[Inventory Item ID]]="","",IFERROR(IF(OR([@[On Hand Qty]]&lt;=0,[@[Oldest DOT Week Start]]=""),"",DATEDIF([@[Oldest DOT Week Start]],'Settings'!$B$3,"m")),""))</f>
        <v/>
      </c>
      <c r="AB375" s="15">
        <f>IF([@[Inventory Item ID]]="","",IF([@Active]="No","Inactive",IF([@[On Hand Qty]]&lt;=0,"No Stock",IF([@[Oldest DOT Week Start]]="","Missing DOT Date",IF([@[Age Months]]&gt;='Settings'!$B$6,"Age Review","Current")))))</f>
        <v/>
      </c>
      <c r="AC37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6">
      <c r="A376" s="28" t="n"/>
      <c r="B376" s="28" t="n"/>
      <c r="C376" s="28" t="n"/>
      <c r="D376" s="28" t="n"/>
      <c r="E376" s="28" t="n"/>
      <c r="F376" s="28" t="n"/>
      <c r="G376" s="28" t="n"/>
      <c r="H376" s="28" t="n"/>
      <c r="I376" s="28" t="n"/>
      <c r="J376" s="28" t="n"/>
      <c r="K376" s="49" t="n"/>
      <c r="L376" s="30" t="n"/>
      <c r="M376" s="30" t="n"/>
      <c r="N376" s="30" t="n"/>
      <c r="O376" s="30" t="n"/>
      <c r="P376" s="30" t="n"/>
      <c r="Q376" s="30" t="n"/>
      <c r="R376" s="50" t="n"/>
      <c r="S376" s="32">
        <f>IF([@[Inventory Item ID]]="","",IFERROR(SUMIFS(tblTransactions[Inventory Effect],tblTransactions[Inventory Item ID],[@[Inventory Item ID]],tblTransactions[Inventory Effect],"&gt;0",tblTransactions[Date],"&gt;"&amp;'Settings'!$B$4,tblTransactions[Date],"&lt;="&amp;'Settings'!$B$3),0))</f>
        <v/>
      </c>
      <c r="T376" s="32">
        <f>IF([@[Inventory Item ID]]="","",IFERROR(-SUMIFS(tblTransactions[Inventory Effect],tblTransactions[Inventory Item ID],[@[Inventory Item ID]],tblTransactions[Inventory Effect],"&lt;0",tblTransactions[Date],"&gt;"&amp;'Settings'!$B$4,tblTransactions[Date],"&lt;="&amp;'Settings'!$B$3),0))</f>
        <v/>
      </c>
      <c r="U376" s="32">
        <f>IF([@[Inventory Item ID]]="","",IFERROR([@[Opening Qty]]+[@[Qty In]]-[@[Qty Out]],0))</f>
        <v/>
      </c>
      <c r="V376" s="32">
        <f>IF([@[Inventory Item ID]]="","",IFERROR([@[On Hand Qty]]-[@[Reserved Qty]],0))</f>
        <v/>
      </c>
      <c r="W376" s="47">
        <f>IF([@[Inventory Item ID]]="","",IFERROR([@[On Hand Qty]]*[@[Unit Cost]],0))</f>
        <v/>
      </c>
      <c r="X376" s="32">
        <f>IF([@[Inventory Item ID]]="","",IFERROR(IF(AND([@Active]="Yes",[@[Available Qty]]&lt;=[@[Reorder Point]],[@[Target Stock]]-[@[Available Qty]]-[@[Qty on Order]]&gt;0),CEILING([@[Target Stock]]-[@[Available Qty]]-[@[Qty on Order]],[@[Order Pack Qty]]),0),0))</f>
        <v/>
      </c>
      <c r="Y376" s="47">
        <f>IF([@[Inventory Item ID]]="","",IFERROR([@[Suggested Order Qty]]*[@[Unit Cost]],0))</f>
        <v/>
      </c>
      <c r="Z376" s="15">
        <f>IF([@[Inventory Item ID]]="","",IFERROR(IF([@Active]="No","Inactive",IF([@[On Hand Qty]]&lt;0,"Negative Stock",IF([@[Available Qty]]&lt;=0,"Out of Stock",IF([@[Available Qty]]&lt;=[@[Reorder Point]],"Below Reorder",IF([@[Available Qty]]&lt;=[@[Reorder Point]]*(1+'Settings'!$B$5),"Reorder Soon","OK"))))),"Check Inputs"))</f>
        <v/>
      </c>
      <c r="AA376" s="32">
        <f>IF([@[Inventory Item ID]]="","",IFERROR(IF(OR([@[On Hand Qty]]&lt;=0,[@[Oldest DOT Week Start]]=""),"",DATEDIF([@[Oldest DOT Week Start]],'Settings'!$B$3,"m")),""))</f>
        <v/>
      </c>
      <c r="AB376" s="15">
        <f>IF([@[Inventory Item ID]]="","",IF([@Active]="No","Inactive",IF([@[On Hand Qty]]&lt;=0,"No Stock",IF([@[Oldest DOT Week Start]]="","Missing DOT Date",IF([@[Age Months]]&gt;='Settings'!$B$6,"Age Review","Current")))))</f>
        <v/>
      </c>
      <c r="AC37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7">
      <c r="A377" s="28" t="n"/>
      <c r="B377" s="28" t="n"/>
      <c r="C377" s="28" t="n"/>
      <c r="D377" s="28" t="n"/>
      <c r="E377" s="28" t="n"/>
      <c r="F377" s="28" t="n"/>
      <c r="G377" s="28" t="n"/>
      <c r="H377" s="28" t="n"/>
      <c r="I377" s="28" t="n"/>
      <c r="J377" s="28" t="n"/>
      <c r="K377" s="49" t="n"/>
      <c r="L377" s="30" t="n"/>
      <c r="M377" s="30" t="n"/>
      <c r="N377" s="30" t="n"/>
      <c r="O377" s="30" t="n"/>
      <c r="P377" s="30" t="n"/>
      <c r="Q377" s="30" t="n"/>
      <c r="R377" s="50" t="n"/>
      <c r="S377" s="32">
        <f>IF([@[Inventory Item ID]]="","",IFERROR(SUMIFS(tblTransactions[Inventory Effect],tblTransactions[Inventory Item ID],[@[Inventory Item ID]],tblTransactions[Inventory Effect],"&gt;0",tblTransactions[Date],"&gt;"&amp;'Settings'!$B$4,tblTransactions[Date],"&lt;="&amp;'Settings'!$B$3),0))</f>
        <v/>
      </c>
      <c r="T377" s="32">
        <f>IF([@[Inventory Item ID]]="","",IFERROR(-SUMIFS(tblTransactions[Inventory Effect],tblTransactions[Inventory Item ID],[@[Inventory Item ID]],tblTransactions[Inventory Effect],"&lt;0",tblTransactions[Date],"&gt;"&amp;'Settings'!$B$4,tblTransactions[Date],"&lt;="&amp;'Settings'!$B$3),0))</f>
        <v/>
      </c>
      <c r="U377" s="32">
        <f>IF([@[Inventory Item ID]]="","",IFERROR([@[Opening Qty]]+[@[Qty In]]-[@[Qty Out]],0))</f>
        <v/>
      </c>
      <c r="V377" s="32">
        <f>IF([@[Inventory Item ID]]="","",IFERROR([@[On Hand Qty]]-[@[Reserved Qty]],0))</f>
        <v/>
      </c>
      <c r="W377" s="47">
        <f>IF([@[Inventory Item ID]]="","",IFERROR([@[On Hand Qty]]*[@[Unit Cost]],0))</f>
        <v/>
      </c>
      <c r="X377" s="32">
        <f>IF([@[Inventory Item ID]]="","",IFERROR(IF(AND([@Active]="Yes",[@[Available Qty]]&lt;=[@[Reorder Point]],[@[Target Stock]]-[@[Available Qty]]-[@[Qty on Order]]&gt;0),CEILING([@[Target Stock]]-[@[Available Qty]]-[@[Qty on Order]],[@[Order Pack Qty]]),0),0))</f>
        <v/>
      </c>
      <c r="Y377" s="47">
        <f>IF([@[Inventory Item ID]]="","",IFERROR([@[Suggested Order Qty]]*[@[Unit Cost]],0))</f>
        <v/>
      </c>
      <c r="Z377" s="15">
        <f>IF([@[Inventory Item ID]]="","",IFERROR(IF([@Active]="No","Inactive",IF([@[On Hand Qty]]&lt;0,"Negative Stock",IF([@[Available Qty]]&lt;=0,"Out of Stock",IF([@[Available Qty]]&lt;=[@[Reorder Point]],"Below Reorder",IF([@[Available Qty]]&lt;=[@[Reorder Point]]*(1+'Settings'!$B$5),"Reorder Soon","OK"))))),"Check Inputs"))</f>
        <v/>
      </c>
      <c r="AA377" s="32">
        <f>IF([@[Inventory Item ID]]="","",IFERROR(IF(OR([@[On Hand Qty]]&lt;=0,[@[Oldest DOT Week Start]]=""),"",DATEDIF([@[Oldest DOT Week Start]],'Settings'!$B$3,"m")),""))</f>
        <v/>
      </c>
      <c r="AB377" s="15">
        <f>IF([@[Inventory Item ID]]="","",IF([@Active]="No","Inactive",IF([@[On Hand Qty]]&lt;=0,"No Stock",IF([@[Oldest DOT Week Start]]="","Missing DOT Date",IF([@[Age Months]]&gt;='Settings'!$B$6,"Age Review","Current")))))</f>
        <v/>
      </c>
      <c r="AC37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8">
      <c r="A378" s="28" t="n"/>
      <c r="B378" s="28" t="n"/>
      <c r="C378" s="28" t="n"/>
      <c r="D378" s="28" t="n"/>
      <c r="E378" s="28" t="n"/>
      <c r="F378" s="28" t="n"/>
      <c r="G378" s="28" t="n"/>
      <c r="H378" s="28" t="n"/>
      <c r="I378" s="28" t="n"/>
      <c r="J378" s="28" t="n"/>
      <c r="K378" s="49" t="n"/>
      <c r="L378" s="30" t="n"/>
      <c r="M378" s="30" t="n"/>
      <c r="N378" s="30" t="n"/>
      <c r="O378" s="30" t="n"/>
      <c r="P378" s="30" t="n"/>
      <c r="Q378" s="30" t="n"/>
      <c r="R378" s="50" t="n"/>
      <c r="S378" s="32">
        <f>IF([@[Inventory Item ID]]="","",IFERROR(SUMIFS(tblTransactions[Inventory Effect],tblTransactions[Inventory Item ID],[@[Inventory Item ID]],tblTransactions[Inventory Effect],"&gt;0",tblTransactions[Date],"&gt;"&amp;'Settings'!$B$4,tblTransactions[Date],"&lt;="&amp;'Settings'!$B$3),0))</f>
        <v/>
      </c>
      <c r="T378" s="32">
        <f>IF([@[Inventory Item ID]]="","",IFERROR(-SUMIFS(tblTransactions[Inventory Effect],tblTransactions[Inventory Item ID],[@[Inventory Item ID]],tblTransactions[Inventory Effect],"&lt;0",tblTransactions[Date],"&gt;"&amp;'Settings'!$B$4,tblTransactions[Date],"&lt;="&amp;'Settings'!$B$3),0))</f>
        <v/>
      </c>
      <c r="U378" s="32">
        <f>IF([@[Inventory Item ID]]="","",IFERROR([@[Opening Qty]]+[@[Qty In]]-[@[Qty Out]],0))</f>
        <v/>
      </c>
      <c r="V378" s="32">
        <f>IF([@[Inventory Item ID]]="","",IFERROR([@[On Hand Qty]]-[@[Reserved Qty]],0))</f>
        <v/>
      </c>
      <c r="W378" s="47">
        <f>IF([@[Inventory Item ID]]="","",IFERROR([@[On Hand Qty]]*[@[Unit Cost]],0))</f>
        <v/>
      </c>
      <c r="X378" s="32">
        <f>IF([@[Inventory Item ID]]="","",IFERROR(IF(AND([@Active]="Yes",[@[Available Qty]]&lt;=[@[Reorder Point]],[@[Target Stock]]-[@[Available Qty]]-[@[Qty on Order]]&gt;0),CEILING([@[Target Stock]]-[@[Available Qty]]-[@[Qty on Order]],[@[Order Pack Qty]]),0),0))</f>
        <v/>
      </c>
      <c r="Y378" s="47">
        <f>IF([@[Inventory Item ID]]="","",IFERROR([@[Suggested Order Qty]]*[@[Unit Cost]],0))</f>
        <v/>
      </c>
      <c r="Z378" s="15">
        <f>IF([@[Inventory Item ID]]="","",IFERROR(IF([@Active]="No","Inactive",IF([@[On Hand Qty]]&lt;0,"Negative Stock",IF([@[Available Qty]]&lt;=0,"Out of Stock",IF([@[Available Qty]]&lt;=[@[Reorder Point]],"Below Reorder",IF([@[Available Qty]]&lt;=[@[Reorder Point]]*(1+'Settings'!$B$5),"Reorder Soon","OK"))))),"Check Inputs"))</f>
        <v/>
      </c>
      <c r="AA378" s="32">
        <f>IF([@[Inventory Item ID]]="","",IFERROR(IF(OR([@[On Hand Qty]]&lt;=0,[@[Oldest DOT Week Start]]=""),"",DATEDIF([@[Oldest DOT Week Start]],'Settings'!$B$3,"m")),""))</f>
        <v/>
      </c>
      <c r="AB378" s="15">
        <f>IF([@[Inventory Item ID]]="","",IF([@Active]="No","Inactive",IF([@[On Hand Qty]]&lt;=0,"No Stock",IF([@[Oldest DOT Week Start]]="","Missing DOT Date",IF([@[Age Months]]&gt;='Settings'!$B$6,"Age Review","Current")))))</f>
        <v/>
      </c>
      <c r="AC37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79">
      <c r="A379" s="28" t="n"/>
      <c r="B379" s="28" t="n"/>
      <c r="C379" s="28" t="n"/>
      <c r="D379" s="28" t="n"/>
      <c r="E379" s="28" t="n"/>
      <c r="F379" s="28" t="n"/>
      <c r="G379" s="28" t="n"/>
      <c r="H379" s="28" t="n"/>
      <c r="I379" s="28" t="n"/>
      <c r="J379" s="28" t="n"/>
      <c r="K379" s="49" t="n"/>
      <c r="L379" s="30" t="n"/>
      <c r="M379" s="30" t="n"/>
      <c r="N379" s="30" t="n"/>
      <c r="O379" s="30" t="n"/>
      <c r="P379" s="30" t="n"/>
      <c r="Q379" s="30" t="n"/>
      <c r="R379" s="50" t="n"/>
      <c r="S379" s="32">
        <f>IF([@[Inventory Item ID]]="","",IFERROR(SUMIFS(tblTransactions[Inventory Effect],tblTransactions[Inventory Item ID],[@[Inventory Item ID]],tblTransactions[Inventory Effect],"&gt;0",tblTransactions[Date],"&gt;"&amp;'Settings'!$B$4,tblTransactions[Date],"&lt;="&amp;'Settings'!$B$3),0))</f>
        <v/>
      </c>
      <c r="T379" s="32">
        <f>IF([@[Inventory Item ID]]="","",IFERROR(-SUMIFS(tblTransactions[Inventory Effect],tblTransactions[Inventory Item ID],[@[Inventory Item ID]],tblTransactions[Inventory Effect],"&lt;0",tblTransactions[Date],"&gt;"&amp;'Settings'!$B$4,tblTransactions[Date],"&lt;="&amp;'Settings'!$B$3),0))</f>
        <v/>
      </c>
      <c r="U379" s="32">
        <f>IF([@[Inventory Item ID]]="","",IFERROR([@[Opening Qty]]+[@[Qty In]]-[@[Qty Out]],0))</f>
        <v/>
      </c>
      <c r="V379" s="32">
        <f>IF([@[Inventory Item ID]]="","",IFERROR([@[On Hand Qty]]-[@[Reserved Qty]],0))</f>
        <v/>
      </c>
      <c r="W379" s="47">
        <f>IF([@[Inventory Item ID]]="","",IFERROR([@[On Hand Qty]]*[@[Unit Cost]],0))</f>
        <v/>
      </c>
      <c r="X379" s="32">
        <f>IF([@[Inventory Item ID]]="","",IFERROR(IF(AND([@Active]="Yes",[@[Available Qty]]&lt;=[@[Reorder Point]],[@[Target Stock]]-[@[Available Qty]]-[@[Qty on Order]]&gt;0),CEILING([@[Target Stock]]-[@[Available Qty]]-[@[Qty on Order]],[@[Order Pack Qty]]),0),0))</f>
        <v/>
      </c>
      <c r="Y379" s="47">
        <f>IF([@[Inventory Item ID]]="","",IFERROR([@[Suggested Order Qty]]*[@[Unit Cost]],0))</f>
        <v/>
      </c>
      <c r="Z379" s="15">
        <f>IF([@[Inventory Item ID]]="","",IFERROR(IF([@Active]="No","Inactive",IF([@[On Hand Qty]]&lt;0,"Negative Stock",IF([@[Available Qty]]&lt;=0,"Out of Stock",IF([@[Available Qty]]&lt;=[@[Reorder Point]],"Below Reorder",IF([@[Available Qty]]&lt;=[@[Reorder Point]]*(1+'Settings'!$B$5),"Reorder Soon","OK"))))),"Check Inputs"))</f>
        <v/>
      </c>
      <c r="AA379" s="32">
        <f>IF([@[Inventory Item ID]]="","",IFERROR(IF(OR([@[On Hand Qty]]&lt;=0,[@[Oldest DOT Week Start]]=""),"",DATEDIF([@[Oldest DOT Week Start]],'Settings'!$B$3,"m")),""))</f>
        <v/>
      </c>
      <c r="AB379" s="15">
        <f>IF([@[Inventory Item ID]]="","",IF([@Active]="No","Inactive",IF([@[On Hand Qty]]&lt;=0,"No Stock",IF([@[Oldest DOT Week Start]]="","Missing DOT Date",IF([@[Age Months]]&gt;='Settings'!$B$6,"Age Review","Current")))))</f>
        <v/>
      </c>
      <c r="AC37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0">
      <c r="A380" s="28" t="n"/>
      <c r="B380" s="28" t="n"/>
      <c r="C380" s="28" t="n"/>
      <c r="D380" s="28" t="n"/>
      <c r="E380" s="28" t="n"/>
      <c r="F380" s="28" t="n"/>
      <c r="G380" s="28" t="n"/>
      <c r="H380" s="28" t="n"/>
      <c r="I380" s="28" t="n"/>
      <c r="J380" s="28" t="n"/>
      <c r="K380" s="49" t="n"/>
      <c r="L380" s="30" t="n"/>
      <c r="M380" s="30" t="n"/>
      <c r="N380" s="30" t="n"/>
      <c r="O380" s="30" t="n"/>
      <c r="P380" s="30" t="n"/>
      <c r="Q380" s="30" t="n"/>
      <c r="R380" s="50" t="n"/>
      <c r="S380" s="32">
        <f>IF([@[Inventory Item ID]]="","",IFERROR(SUMIFS(tblTransactions[Inventory Effect],tblTransactions[Inventory Item ID],[@[Inventory Item ID]],tblTransactions[Inventory Effect],"&gt;0",tblTransactions[Date],"&gt;"&amp;'Settings'!$B$4,tblTransactions[Date],"&lt;="&amp;'Settings'!$B$3),0))</f>
        <v/>
      </c>
      <c r="T380" s="32">
        <f>IF([@[Inventory Item ID]]="","",IFERROR(-SUMIFS(tblTransactions[Inventory Effect],tblTransactions[Inventory Item ID],[@[Inventory Item ID]],tblTransactions[Inventory Effect],"&lt;0",tblTransactions[Date],"&gt;"&amp;'Settings'!$B$4,tblTransactions[Date],"&lt;="&amp;'Settings'!$B$3),0))</f>
        <v/>
      </c>
      <c r="U380" s="32">
        <f>IF([@[Inventory Item ID]]="","",IFERROR([@[Opening Qty]]+[@[Qty In]]-[@[Qty Out]],0))</f>
        <v/>
      </c>
      <c r="V380" s="32">
        <f>IF([@[Inventory Item ID]]="","",IFERROR([@[On Hand Qty]]-[@[Reserved Qty]],0))</f>
        <v/>
      </c>
      <c r="W380" s="47">
        <f>IF([@[Inventory Item ID]]="","",IFERROR([@[On Hand Qty]]*[@[Unit Cost]],0))</f>
        <v/>
      </c>
      <c r="X380" s="32">
        <f>IF([@[Inventory Item ID]]="","",IFERROR(IF(AND([@Active]="Yes",[@[Available Qty]]&lt;=[@[Reorder Point]],[@[Target Stock]]-[@[Available Qty]]-[@[Qty on Order]]&gt;0),CEILING([@[Target Stock]]-[@[Available Qty]]-[@[Qty on Order]],[@[Order Pack Qty]]),0),0))</f>
        <v/>
      </c>
      <c r="Y380" s="47">
        <f>IF([@[Inventory Item ID]]="","",IFERROR([@[Suggested Order Qty]]*[@[Unit Cost]],0))</f>
        <v/>
      </c>
      <c r="Z380" s="15">
        <f>IF([@[Inventory Item ID]]="","",IFERROR(IF([@Active]="No","Inactive",IF([@[On Hand Qty]]&lt;0,"Negative Stock",IF([@[Available Qty]]&lt;=0,"Out of Stock",IF([@[Available Qty]]&lt;=[@[Reorder Point]],"Below Reorder",IF([@[Available Qty]]&lt;=[@[Reorder Point]]*(1+'Settings'!$B$5),"Reorder Soon","OK"))))),"Check Inputs"))</f>
        <v/>
      </c>
      <c r="AA380" s="32">
        <f>IF([@[Inventory Item ID]]="","",IFERROR(IF(OR([@[On Hand Qty]]&lt;=0,[@[Oldest DOT Week Start]]=""),"",DATEDIF([@[Oldest DOT Week Start]],'Settings'!$B$3,"m")),""))</f>
        <v/>
      </c>
      <c r="AB380" s="15">
        <f>IF([@[Inventory Item ID]]="","",IF([@Active]="No","Inactive",IF([@[On Hand Qty]]&lt;=0,"No Stock",IF([@[Oldest DOT Week Start]]="","Missing DOT Date",IF([@[Age Months]]&gt;='Settings'!$B$6,"Age Review","Current")))))</f>
        <v/>
      </c>
      <c r="AC38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1">
      <c r="A381" s="28" t="n"/>
      <c r="B381" s="28" t="n"/>
      <c r="C381" s="28" t="n"/>
      <c r="D381" s="28" t="n"/>
      <c r="E381" s="28" t="n"/>
      <c r="F381" s="28" t="n"/>
      <c r="G381" s="28" t="n"/>
      <c r="H381" s="28" t="n"/>
      <c r="I381" s="28" t="n"/>
      <c r="J381" s="28" t="n"/>
      <c r="K381" s="49" t="n"/>
      <c r="L381" s="30" t="n"/>
      <c r="M381" s="30" t="n"/>
      <c r="N381" s="30" t="n"/>
      <c r="O381" s="30" t="n"/>
      <c r="P381" s="30" t="n"/>
      <c r="Q381" s="30" t="n"/>
      <c r="R381" s="50" t="n"/>
      <c r="S381" s="32">
        <f>IF([@[Inventory Item ID]]="","",IFERROR(SUMIFS(tblTransactions[Inventory Effect],tblTransactions[Inventory Item ID],[@[Inventory Item ID]],tblTransactions[Inventory Effect],"&gt;0",tblTransactions[Date],"&gt;"&amp;'Settings'!$B$4,tblTransactions[Date],"&lt;="&amp;'Settings'!$B$3),0))</f>
        <v/>
      </c>
      <c r="T381" s="32">
        <f>IF([@[Inventory Item ID]]="","",IFERROR(-SUMIFS(tblTransactions[Inventory Effect],tblTransactions[Inventory Item ID],[@[Inventory Item ID]],tblTransactions[Inventory Effect],"&lt;0",tblTransactions[Date],"&gt;"&amp;'Settings'!$B$4,tblTransactions[Date],"&lt;="&amp;'Settings'!$B$3),0))</f>
        <v/>
      </c>
      <c r="U381" s="32">
        <f>IF([@[Inventory Item ID]]="","",IFERROR([@[Opening Qty]]+[@[Qty In]]-[@[Qty Out]],0))</f>
        <v/>
      </c>
      <c r="V381" s="32">
        <f>IF([@[Inventory Item ID]]="","",IFERROR([@[On Hand Qty]]-[@[Reserved Qty]],0))</f>
        <v/>
      </c>
      <c r="W381" s="47">
        <f>IF([@[Inventory Item ID]]="","",IFERROR([@[On Hand Qty]]*[@[Unit Cost]],0))</f>
        <v/>
      </c>
      <c r="X381" s="32">
        <f>IF([@[Inventory Item ID]]="","",IFERROR(IF(AND([@Active]="Yes",[@[Available Qty]]&lt;=[@[Reorder Point]],[@[Target Stock]]-[@[Available Qty]]-[@[Qty on Order]]&gt;0),CEILING([@[Target Stock]]-[@[Available Qty]]-[@[Qty on Order]],[@[Order Pack Qty]]),0),0))</f>
        <v/>
      </c>
      <c r="Y381" s="47">
        <f>IF([@[Inventory Item ID]]="","",IFERROR([@[Suggested Order Qty]]*[@[Unit Cost]],0))</f>
        <v/>
      </c>
      <c r="Z381" s="15">
        <f>IF([@[Inventory Item ID]]="","",IFERROR(IF([@Active]="No","Inactive",IF([@[On Hand Qty]]&lt;0,"Negative Stock",IF([@[Available Qty]]&lt;=0,"Out of Stock",IF([@[Available Qty]]&lt;=[@[Reorder Point]],"Below Reorder",IF([@[Available Qty]]&lt;=[@[Reorder Point]]*(1+'Settings'!$B$5),"Reorder Soon","OK"))))),"Check Inputs"))</f>
        <v/>
      </c>
      <c r="AA381" s="32">
        <f>IF([@[Inventory Item ID]]="","",IFERROR(IF(OR([@[On Hand Qty]]&lt;=0,[@[Oldest DOT Week Start]]=""),"",DATEDIF([@[Oldest DOT Week Start]],'Settings'!$B$3,"m")),""))</f>
        <v/>
      </c>
      <c r="AB381" s="15">
        <f>IF([@[Inventory Item ID]]="","",IF([@Active]="No","Inactive",IF([@[On Hand Qty]]&lt;=0,"No Stock",IF([@[Oldest DOT Week Start]]="","Missing DOT Date",IF([@[Age Months]]&gt;='Settings'!$B$6,"Age Review","Current")))))</f>
        <v/>
      </c>
      <c r="AC38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2">
      <c r="A382" s="28" t="n"/>
      <c r="B382" s="28" t="n"/>
      <c r="C382" s="28" t="n"/>
      <c r="D382" s="28" t="n"/>
      <c r="E382" s="28" t="n"/>
      <c r="F382" s="28" t="n"/>
      <c r="G382" s="28" t="n"/>
      <c r="H382" s="28" t="n"/>
      <c r="I382" s="28" t="n"/>
      <c r="J382" s="28" t="n"/>
      <c r="K382" s="49" t="n"/>
      <c r="L382" s="30" t="n"/>
      <c r="M382" s="30" t="n"/>
      <c r="N382" s="30" t="n"/>
      <c r="O382" s="30" t="n"/>
      <c r="P382" s="30" t="n"/>
      <c r="Q382" s="30" t="n"/>
      <c r="R382" s="50" t="n"/>
      <c r="S382" s="32">
        <f>IF([@[Inventory Item ID]]="","",IFERROR(SUMIFS(tblTransactions[Inventory Effect],tblTransactions[Inventory Item ID],[@[Inventory Item ID]],tblTransactions[Inventory Effect],"&gt;0",tblTransactions[Date],"&gt;"&amp;'Settings'!$B$4,tblTransactions[Date],"&lt;="&amp;'Settings'!$B$3),0))</f>
        <v/>
      </c>
      <c r="T382" s="32">
        <f>IF([@[Inventory Item ID]]="","",IFERROR(-SUMIFS(tblTransactions[Inventory Effect],tblTransactions[Inventory Item ID],[@[Inventory Item ID]],tblTransactions[Inventory Effect],"&lt;0",tblTransactions[Date],"&gt;"&amp;'Settings'!$B$4,tblTransactions[Date],"&lt;="&amp;'Settings'!$B$3),0))</f>
        <v/>
      </c>
      <c r="U382" s="32">
        <f>IF([@[Inventory Item ID]]="","",IFERROR([@[Opening Qty]]+[@[Qty In]]-[@[Qty Out]],0))</f>
        <v/>
      </c>
      <c r="V382" s="32">
        <f>IF([@[Inventory Item ID]]="","",IFERROR([@[On Hand Qty]]-[@[Reserved Qty]],0))</f>
        <v/>
      </c>
      <c r="W382" s="47">
        <f>IF([@[Inventory Item ID]]="","",IFERROR([@[On Hand Qty]]*[@[Unit Cost]],0))</f>
        <v/>
      </c>
      <c r="X382" s="32">
        <f>IF([@[Inventory Item ID]]="","",IFERROR(IF(AND([@Active]="Yes",[@[Available Qty]]&lt;=[@[Reorder Point]],[@[Target Stock]]-[@[Available Qty]]-[@[Qty on Order]]&gt;0),CEILING([@[Target Stock]]-[@[Available Qty]]-[@[Qty on Order]],[@[Order Pack Qty]]),0),0))</f>
        <v/>
      </c>
      <c r="Y382" s="47">
        <f>IF([@[Inventory Item ID]]="","",IFERROR([@[Suggested Order Qty]]*[@[Unit Cost]],0))</f>
        <v/>
      </c>
      <c r="Z382" s="15">
        <f>IF([@[Inventory Item ID]]="","",IFERROR(IF([@Active]="No","Inactive",IF([@[On Hand Qty]]&lt;0,"Negative Stock",IF([@[Available Qty]]&lt;=0,"Out of Stock",IF([@[Available Qty]]&lt;=[@[Reorder Point]],"Below Reorder",IF([@[Available Qty]]&lt;=[@[Reorder Point]]*(1+'Settings'!$B$5),"Reorder Soon","OK"))))),"Check Inputs"))</f>
        <v/>
      </c>
      <c r="AA382" s="32">
        <f>IF([@[Inventory Item ID]]="","",IFERROR(IF(OR([@[On Hand Qty]]&lt;=0,[@[Oldest DOT Week Start]]=""),"",DATEDIF([@[Oldest DOT Week Start]],'Settings'!$B$3,"m")),""))</f>
        <v/>
      </c>
      <c r="AB382" s="15">
        <f>IF([@[Inventory Item ID]]="","",IF([@Active]="No","Inactive",IF([@[On Hand Qty]]&lt;=0,"No Stock",IF([@[Oldest DOT Week Start]]="","Missing DOT Date",IF([@[Age Months]]&gt;='Settings'!$B$6,"Age Review","Current")))))</f>
        <v/>
      </c>
      <c r="AC38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3">
      <c r="A383" s="28" t="n"/>
      <c r="B383" s="28" t="n"/>
      <c r="C383" s="28" t="n"/>
      <c r="D383" s="28" t="n"/>
      <c r="E383" s="28" t="n"/>
      <c r="F383" s="28" t="n"/>
      <c r="G383" s="28" t="n"/>
      <c r="H383" s="28" t="n"/>
      <c r="I383" s="28" t="n"/>
      <c r="J383" s="28" t="n"/>
      <c r="K383" s="49" t="n"/>
      <c r="L383" s="30" t="n"/>
      <c r="M383" s="30" t="n"/>
      <c r="N383" s="30" t="n"/>
      <c r="O383" s="30" t="n"/>
      <c r="P383" s="30" t="n"/>
      <c r="Q383" s="30" t="n"/>
      <c r="R383" s="50" t="n"/>
      <c r="S383" s="32">
        <f>IF([@[Inventory Item ID]]="","",IFERROR(SUMIFS(tblTransactions[Inventory Effect],tblTransactions[Inventory Item ID],[@[Inventory Item ID]],tblTransactions[Inventory Effect],"&gt;0",tblTransactions[Date],"&gt;"&amp;'Settings'!$B$4,tblTransactions[Date],"&lt;="&amp;'Settings'!$B$3),0))</f>
        <v/>
      </c>
      <c r="T383" s="32">
        <f>IF([@[Inventory Item ID]]="","",IFERROR(-SUMIFS(tblTransactions[Inventory Effect],tblTransactions[Inventory Item ID],[@[Inventory Item ID]],tblTransactions[Inventory Effect],"&lt;0",tblTransactions[Date],"&gt;"&amp;'Settings'!$B$4,tblTransactions[Date],"&lt;="&amp;'Settings'!$B$3),0))</f>
        <v/>
      </c>
      <c r="U383" s="32">
        <f>IF([@[Inventory Item ID]]="","",IFERROR([@[Opening Qty]]+[@[Qty In]]-[@[Qty Out]],0))</f>
        <v/>
      </c>
      <c r="V383" s="32">
        <f>IF([@[Inventory Item ID]]="","",IFERROR([@[On Hand Qty]]-[@[Reserved Qty]],0))</f>
        <v/>
      </c>
      <c r="W383" s="47">
        <f>IF([@[Inventory Item ID]]="","",IFERROR([@[On Hand Qty]]*[@[Unit Cost]],0))</f>
        <v/>
      </c>
      <c r="X383" s="32">
        <f>IF([@[Inventory Item ID]]="","",IFERROR(IF(AND([@Active]="Yes",[@[Available Qty]]&lt;=[@[Reorder Point]],[@[Target Stock]]-[@[Available Qty]]-[@[Qty on Order]]&gt;0),CEILING([@[Target Stock]]-[@[Available Qty]]-[@[Qty on Order]],[@[Order Pack Qty]]),0),0))</f>
        <v/>
      </c>
      <c r="Y383" s="47">
        <f>IF([@[Inventory Item ID]]="","",IFERROR([@[Suggested Order Qty]]*[@[Unit Cost]],0))</f>
        <v/>
      </c>
      <c r="Z383" s="15">
        <f>IF([@[Inventory Item ID]]="","",IFERROR(IF([@Active]="No","Inactive",IF([@[On Hand Qty]]&lt;0,"Negative Stock",IF([@[Available Qty]]&lt;=0,"Out of Stock",IF([@[Available Qty]]&lt;=[@[Reorder Point]],"Below Reorder",IF([@[Available Qty]]&lt;=[@[Reorder Point]]*(1+'Settings'!$B$5),"Reorder Soon","OK"))))),"Check Inputs"))</f>
        <v/>
      </c>
      <c r="AA383" s="32">
        <f>IF([@[Inventory Item ID]]="","",IFERROR(IF(OR([@[On Hand Qty]]&lt;=0,[@[Oldest DOT Week Start]]=""),"",DATEDIF([@[Oldest DOT Week Start]],'Settings'!$B$3,"m")),""))</f>
        <v/>
      </c>
      <c r="AB383" s="15">
        <f>IF([@[Inventory Item ID]]="","",IF([@Active]="No","Inactive",IF([@[On Hand Qty]]&lt;=0,"No Stock",IF([@[Oldest DOT Week Start]]="","Missing DOT Date",IF([@[Age Months]]&gt;='Settings'!$B$6,"Age Review","Current")))))</f>
        <v/>
      </c>
      <c r="AC38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4">
      <c r="A384" s="28" t="n"/>
      <c r="B384" s="28" t="n"/>
      <c r="C384" s="28" t="n"/>
      <c r="D384" s="28" t="n"/>
      <c r="E384" s="28" t="n"/>
      <c r="F384" s="28" t="n"/>
      <c r="G384" s="28" t="n"/>
      <c r="H384" s="28" t="n"/>
      <c r="I384" s="28" t="n"/>
      <c r="J384" s="28" t="n"/>
      <c r="K384" s="49" t="n"/>
      <c r="L384" s="30" t="n"/>
      <c r="M384" s="30" t="n"/>
      <c r="N384" s="30" t="n"/>
      <c r="O384" s="30" t="n"/>
      <c r="P384" s="30" t="n"/>
      <c r="Q384" s="30" t="n"/>
      <c r="R384" s="50" t="n"/>
      <c r="S384" s="32">
        <f>IF([@[Inventory Item ID]]="","",IFERROR(SUMIFS(tblTransactions[Inventory Effect],tblTransactions[Inventory Item ID],[@[Inventory Item ID]],tblTransactions[Inventory Effect],"&gt;0",tblTransactions[Date],"&gt;"&amp;'Settings'!$B$4,tblTransactions[Date],"&lt;="&amp;'Settings'!$B$3),0))</f>
        <v/>
      </c>
      <c r="T384" s="32">
        <f>IF([@[Inventory Item ID]]="","",IFERROR(-SUMIFS(tblTransactions[Inventory Effect],tblTransactions[Inventory Item ID],[@[Inventory Item ID]],tblTransactions[Inventory Effect],"&lt;0",tblTransactions[Date],"&gt;"&amp;'Settings'!$B$4,tblTransactions[Date],"&lt;="&amp;'Settings'!$B$3),0))</f>
        <v/>
      </c>
      <c r="U384" s="32">
        <f>IF([@[Inventory Item ID]]="","",IFERROR([@[Opening Qty]]+[@[Qty In]]-[@[Qty Out]],0))</f>
        <v/>
      </c>
      <c r="V384" s="32">
        <f>IF([@[Inventory Item ID]]="","",IFERROR([@[On Hand Qty]]-[@[Reserved Qty]],0))</f>
        <v/>
      </c>
      <c r="W384" s="47">
        <f>IF([@[Inventory Item ID]]="","",IFERROR([@[On Hand Qty]]*[@[Unit Cost]],0))</f>
        <v/>
      </c>
      <c r="X384" s="32">
        <f>IF([@[Inventory Item ID]]="","",IFERROR(IF(AND([@Active]="Yes",[@[Available Qty]]&lt;=[@[Reorder Point]],[@[Target Stock]]-[@[Available Qty]]-[@[Qty on Order]]&gt;0),CEILING([@[Target Stock]]-[@[Available Qty]]-[@[Qty on Order]],[@[Order Pack Qty]]),0),0))</f>
        <v/>
      </c>
      <c r="Y384" s="47">
        <f>IF([@[Inventory Item ID]]="","",IFERROR([@[Suggested Order Qty]]*[@[Unit Cost]],0))</f>
        <v/>
      </c>
      <c r="Z384" s="15">
        <f>IF([@[Inventory Item ID]]="","",IFERROR(IF([@Active]="No","Inactive",IF([@[On Hand Qty]]&lt;0,"Negative Stock",IF([@[Available Qty]]&lt;=0,"Out of Stock",IF([@[Available Qty]]&lt;=[@[Reorder Point]],"Below Reorder",IF([@[Available Qty]]&lt;=[@[Reorder Point]]*(1+'Settings'!$B$5),"Reorder Soon","OK"))))),"Check Inputs"))</f>
        <v/>
      </c>
      <c r="AA384" s="32">
        <f>IF([@[Inventory Item ID]]="","",IFERROR(IF(OR([@[On Hand Qty]]&lt;=0,[@[Oldest DOT Week Start]]=""),"",DATEDIF([@[Oldest DOT Week Start]],'Settings'!$B$3,"m")),""))</f>
        <v/>
      </c>
      <c r="AB384" s="15">
        <f>IF([@[Inventory Item ID]]="","",IF([@Active]="No","Inactive",IF([@[On Hand Qty]]&lt;=0,"No Stock",IF([@[Oldest DOT Week Start]]="","Missing DOT Date",IF([@[Age Months]]&gt;='Settings'!$B$6,"Age Review","Current")))))</f>
        <v/>
      </c>
      <c r="AC38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5">
      <c r="A385" s="28" t="n"/>
      <c r="B385" s="28" t="n"/>
      <c r="C385" s="28" t="n"/>
      <c r="D385" s="28" t="n"/>
      <c r="E385" s="28" t="n"/>
      <c r="F385" s="28" t="n"/>
      <c r="G385" s="28" t="n"/>
      <c r="H385" s="28" t="n"/>
      <c r="I385" s="28" t="n"/>
      <c r="J385" s="28" t="n"/>
      <c r="K385" s="49" t="n"/>
      <c r="L385" s="30" t="n"/>
      <c r="M385" s="30" t="n"/>
      <c r="N385" s="30" t="n"/>
      <c r="O385" s="30" t="n"/>
      <c r="P385" s="30" t="n"/>
      <c r="Q385" s="30" t="n"/>
      <c r="R385" s="50" t="n"/>
      <c r="S385" s="32">
        <f>IF([@[Inventory Item ID]]="","",IFERROR(SUMIFS(tblTransactions[Inventory Effect],tblTransactions[Inventory Item ID],[@[Inventory Item ID]],tblTransactions[Inventory Effect],"&gt;0",tblTransactions[Date],"&gt;"&amp;'Settings'!$B$4,tblTransactions[Date],"&lt;="&amp;'Settings'!$B$3),0))</f>
        <v/>
      </c>
      <c r="T385" s="32">
        <f>IF([@[Inventory Item ID]]="","",IFERROR(-SUMIFS(tblTransactions[Inventory Effect],tblTransactions[Inventory Item ID],[@[Inventory Item ID]],tblTransactions[Inventory Effect],"&lt;0",tblTransactions[Date],"&gt;"&amp;'Settings'!$B$4,tblTransactions[Date],"&lt;="&amp;'Settings'!$B$3),0))</f>
        <v/>
      </c>
      <c r="U385" s="32">
        <f>IF([@[Inventory Item ID]]="","",IFERROR([@[Opening Qty]]+[@[Qty In]]-[@[Qty Out]],0))</f>
        <v/>
      </c>
      <c r="V385" s="32">
        <f>IF([@[Inventory Item ID]]="","",IFERROR([@[On Hand Qty]]-[@[Reserved Qty]],0))</f>
        <v/>
      </c>
      <c r="W385" s="47">
        <f>IF([@[Inventory Item ID]]="","",IFERROR([@[On Hand Qty]]*[@[Unit Cost]],0))</f>
        <v/>
      </c>
      <c r="X385" s="32">
        <f>IF([@[Inventory Item ID]]="","",IFERROR(IF(AND([@Active]="Yes",[@[Available Qty]]&lt;=[@[Reorder Point]],[@[Target Stock]]-[@[Available Qty]]-[@[Qty on Order]]&gt;0),CEILING([@[Target Stock]]-[@[Available Qty]]-[@[Qty on Order]],[@[Order Pack Qty]]),0),0))</f>
        <v/>
      </c>
      <c r="Y385" s="47">
        <f>IF([@[Inventory Item ID]]="","",IFERROR([@[Suggested Order Qty]]*[@[Unit Cost]],0))</f>
        <v/>
      </c>
      <c r="Z385" s="15">
        <f>IF([@[Inventory Item ID]]="","",IFERROR(IF([@Active]="No","Inactive",IF([@[On Hand Qty]]&lt;0,"Negative Stock",IF([@[Available Qty]]&lt;=0,"Out of Stock",IF([@[Available Qty]]&lt;=[@[Reorder Point]],"Below Reorder",IF([@[Available Qty]]&lt;=[@[Reorder Point]]*(1+'Settings'!$B$5),"Reorder Soon","OK"))))),"Check Inputs"))</f>
        <v/>
      </c>
      <c r="AA385" s="32">
        <f>IF([@[Inventory Item ID]]="","",IFERROR(IF(OR([@[On Hand Qty]]&lt;=0,[@[Oldest DOT Week Start]]=""),"",DATEDIF([@[Oldest DOT Week Start]],'Settings'!$B$3,"m")),""))</f>
        <v/>
      </c>
      <c r="AB385" s="15">
        <f>IF([@[Inventory Item ID]]="","",IF([@Active]="No","Inactive",IF([@[On Hand Qty]]&lt;=0,"No Stock",IF([@[Oldest DOT Week Start]]="","Missing DOT Date",IF([@[Age Months]]&gt;='Settings'!$B$6,"Age Review","Current")))))</f>
        <v/>
      </c>
      <c r="AC38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6">
      <c r="A386" s="28" t="n"/>
      <c r="B386" s="28" t="n"/>
      <c r="C386" s="28" t="n"/>
      <c r="D386" s="28" t="n"/>
      <c r="E386" s="28" t="n"/>
      <c r="F386" s="28" t="n"/>
      <c r="G386" s="28" t="n"/>
      <c r="H386" s="28" t="n"/>
      <c r="I386" s="28" t="n"/>
      <c r="J386" s="28" t="n"/>
      <c r="K386" s="49" t="n"/>
      <c r="L386" s="30" t="n"/>
      <c r="M386" s="30" t="n"/>
      <c r="N386" s="30" t="n"/>
      <c r="O386" s="30" t="n"/>
      <c r="P386" s="30" t="n"/>
      <c r="Q386" s="30" t="n"/>
      <c r="R386" s="50" t="n"/>
      <c r="S386" s="32">
        <f>IF([@[Inventory Item ID]]="","",IFERROR(SUMIFS(tblTransactions[Inventory Effect],tblTransactions[Inventory Item ID],[@[Inventory Item ID]],tblTransactions[Inventory Effect],"&gt;0",tblTransactions[Date],"&gt;"&amp;'Settings'!$B$4,tblTransactions[Date],"&lt;="&amp;'Settings'!$B$3),0))</f>
        <v/>
      </c>
      <c r="T386" s="32">
        <f>IF([@[Inventory Item ID]]="","",IFERROR(-SUMIFS(tblTransactions[Inventory Effect],tblTransactions[Inventory Item ID],[@[Inventory Item ID]],tblTransactions[Inventory Effect],"&lt;0",tblTransactions[Date],"&gt;"&amp;'Settings'!$B$4,tblTransactions[Date],"&lt;="&amp;'Settings'!$B$3),0))</f>
        <v/>
      </c>
      <c r="U386" s="32">
        <f>IF([@[Inventory Item ID]]="","",IFERROR([@[Opening Qty]]+[@[Qty In]]-[@[Qty Out]],0))</f>
        <v/>
      </c>
      <c r="V386" s="32">
        <f>IF([@[Inventory Item ID]]="","",IFERROR([@[On Hand Qty]]-[@[Reserved Qty]],0))</f>
        <v/>
      </c>
      <c r="W386" s="47">
        <f>IF([@[Inventory Item ID]]="","",IFERROR([@[On Hand Qty]]*[@[Unit Cost]],0))</f>
        <v/>
      </c>
      <c r="X386" s="32">
        <f>IF([@[Inventory Item ID]]="","",IFERROR(IF(AND([@Active]="Yes",[@[Available Qty]]&lt;=[@[Reorder Point]],[@[Target Stock]]-[@[Available Qty]]-[@[Qty on Order]]&gt;0),CEILING([@[Target Stock]]-[@[Available Qty]]-[@[Qty on Order]],[@[Order Pack Qty]]),0),0))</f>
        <v/>
      </c>
      <c r="Y386" s="47">
        <f>IF([@[Inventory Item ID]]="","",IFERROR([@[Suggested Order Qty]]*[@[Unit Cost]],0))</f>
        <v/>
      </c>
      <c r="Z386" s="15">
        <f>IF([@[Inventory Item ID]]="","",IFERROR(IF([@Active]="No","Inactive",IF([@[On Hand Qty]]&lt;0,"Negative Stock",IF([@[Available Qty]]&lt;=0,"Out of Stock",IF([@[Available Qty]]&lt;=[@[Reorder Point]],"Below Reorder",IF([@[Available Qty]]&lt;=[@[Reorder Point]]*(1+'Settings'!$B$5),"Reorder Soon","OK"))))),"Check Inputs"))</f>
        <v/>
      </c>
      <c r="AA386" s="32">
        <f>IF([@[Inventory Item ID]]="","",IFERROR(IF(OR([@[On Hand Qty]]&lt;=0,[@[Oldest DOT Week Start]]=""),"",DATEDIF([@[Oldest DOT Week Start]],'Settings'!$B$3,"m")),""))</f>
        <v/>
      </c>
      <c r="AB386" s="15">
        <f>IF([@[Inventory Item ID]]="","",IF([@Active]="No","Inactive",IF([@[On Hand Qty]]&lt;=0,"No Stock",IF([@[Oldest DOT Week Start]]="","Missing DOT Date",IF([@[Age Months]]&gt;='Settings'!$B$6,"Age Review","Current")))))</f>
        <v/>
      </c>
      <c r="AC38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7">
      <c r="A387" s="28" t="n"/>
      <c r="B387" s="28" t="n"/>
      <c r="C387" s="28" t="n"/>
      <c r="D387" s="28" t="n"/>
      <c r="E387" s="28" t="n"/>
      <c r="F387" s="28" t="n"/>
      <c r="G387" s="28" t="n"/>
      <c r="H387" s="28" t="n"/>
      <c r="I387" s="28" t="n"/>
      <c r="J387" s="28" t="n"/>
      <c r="K387" s="49" t="n"/>
      <c r="L387" s="30" t="n"/>
      <c r="M387" s="30" t="n"/>
      <c r="N387" s="30" t="n"/>
      <c r="O387" s="30" t="n"/>
      <c r="P387" s="30" t="n"/>
      <c r="Q387" s="30" t="n"/>
      <c r="R387" s="50" t="n"/>
      <c r="S387" s="32">
        <f>IF([@[Inventory Item ID]]="","",IFERROR(SUMIFS(tblTransactions[Inventory Effect],tblTransactions[Inventory Item ID],[@[Inventory Item ID]],tblTransactions[Inventory Effect],"&gt;0",tblTransactions[Date],"&gt;"&amp;'Settings'!$B$4,tblTransactions[Date],"&lt;="&amp;'Settings'!$B$3),0))</f>
        <v/>
      </c>
      <c r="T387" s="32">
        <f>IF([@[Inventory Item ID]]="","",IFERROR(-SUMIFS(tblTransactions[Inventory Effect],tblTransactions[Inventory Item ID],[@[Inventory Item ID]],tblTransactions[Inventory Effect],"&lt;0",tblTransactions[Date],"&gt;"&amp;'Settings'!$B$4,tblTransactions[Date],"&lt;="&amp;'Settings'!$B$3),0))</f>
        <v/>
      </c>
      <c r="U387" s="32">
        <f>IF([@[Inventory Item ID]]="","",IFERROR([@[Opening Qty]]+[@[Qty In]]-[@[Qty Out]],0))</f>
        <v/>
      </c>
      <c r="V387" s="32">
        <f>IF([@[Inventory Item ID]]="","",IFERROR([@[On Hand Qty]]-[@[Reserved Qty]],0))</f>
        <v/>
      </c>
      <c r="W387" s="47">
        <f>IF([@[Inventory Item ID]]="","",IFERROR([@[On Hand Qty]]*[@[Unit Cost]],0))</f>
        <v/>
      </c>
      <c r="X387" s="32">
        <f>IF([@[Inventory Item ID]]="","",IFERROR(IF(AND([@Active]="Yes",[@[Available Qty]]&lt;=[@[Reorder Point]],[@[Target Stock]]-[@[Available Qty]]-[@[Qty on Order]]&gt;0),CEILING([@[Target Stock]]-[@[Available Qty]]-[@[Qty on Order]],[@[Order Pack Qty]]),0),0))</f>
        <v/>
      </c>
      <c r="Y387" s="47">
        <f>IF([@[Inventory Item ID]]="","",IFERROR([@[Suggested Order Qty]]*[@[Unit Cost]],0))</f>
        <v/>
      </c>
      <c r="Z387" s="15">
        <f>IF([@[Inventory Item ID]]="","",IFERROR(IF([@Active]="No","Inactive",IF([@[On Hand Qty]]&lt;0,"Negative Stock",IF([@[Available Qty]]&lt;=0,"Out of Stock",IF([@[Available Qty]]&lt;=[@[Reorder Point]],"Below Reorder",IF([@[Available Qty]]&lt;=[@[Reorder Point]]*(1+'Settings'!$B$5),"Reorder Soon","OK"))))),"Check Inputs"))</f>
        <v/>
      </c>
      <c r="AA387" s="32">
        <f>IF([@[Inventory Item ID]]="","",IFERROR(IF(OR([@[On Hand Qty]]&lt;=0,[@[Oldest DOT Week Start]]=""),"",DATEDIF([@[Oldest DOT Week Start]],'Settings'!$B$3,"m")),""))</f>
        <v/>
      </c>
      <c r="AB387" s="15">
        <f>IF([@[Inventory Item ID]]="","",IF([@Active]="No","Inactive",IF([@[On Hand Qty]]&lt;=0,"No Stock",IF([@[Oldest DOT Week Start]]="","Missing DOT Date",IF([@[Age Months]]&gt;='Settings'!$B$6,"Age Review","Current")))))</f>
        <v/>
      </c>
      <c r="AC38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8">
      <c r="A388" s="28" t="n"/>
      <c r="B388" s="28" t="n"/>
      <c r="C388" s="28" t="n"/>
      <c r="D388" s="28" t="n"/>
      <c r="E388" s="28" t="n"/>
      <c r="F388" s="28" t="n"/>
      <c r="G388" s="28" t="n"/>
      <c r="H388" s="28" t="n"/>
      <c r="I388" s="28" t="n"/>
      <c r="J388" s="28" t="n"/>
      <c r="K388" s="49" t="n"/>
      <c r="L388" s="30" t="n"/>
      <c r="M388" s="30" t="n"/>
      <c r="N388" s="30" t="n"/>
      <c r="O388" s="30" t="n"/>
      <c r="P388" s="30" t="n"/>
      <c r="Q388" s="30" t="n"/>
      <c r="R388" s="50" t="n"/>
      <c r="S388" s="32">
        <f>IF([@[Inventory Item ID]]="","",IFERROR(SUMIFS(tblTransactions[Inventory Effect],tblTransactions[Inventory Item ID],[@[Inventory Item ID]],tblTransactions[Inventory Effect],"&gt;0",tblTransactions[Date],"&gt;"&amp;'Settings'!$B$4,tblTransactions[Date],"&lt;="&amp;'Settings'!$B$3),0))</f>
        <v/>
      </c>
      <c r="T388" s="32">
        <f>IF([@[Inventory Item ID]]="","",IFERROR(-SUMIFS(tblTransactions[Inventory Effect],tblTransactions[Inventory Item ID],[@[Inventory Item ID]],tblTransactions[Inventory Effect],"&lt;0",tblTransactions[Date],"&gt;"&amp;'Settings'!$B$4,tblTransactions[Date],"&lt;="&amp;'Settings'!$B$3),0))</f>
        <v/>
      </c>
      <c r="U388" s="32">
        <f>IF([@[Inventory Item ID]]="","",IFERROR([@[Opening Qty]]+[@[Qty In]]-[@[Qty Out]],0))</f>
        <v/>
      </c>
      <c r="V388" s="32">
        <f>IF([@[Inventory Item ID]]="","",IFERROR([@[On Hand Qty]]-[@[Reserved Qty]],0))</f>
        <v/>
      </c>
      <c r="W388" s="47">
        <f>IF([@[Inventory Item ID]]="","",IFERROR([@[On Hand Qty]]*[@[Unit Cost]],0))</f>
        <v/>
      </c>
      <c r="X388" s="32">
        <f>IF([@[Inventory Item ID]]="","",IFERROR(IF(AND([@Active]="Yes",[@[Available Qty]]&lt;=[@[Reorder Point]],[@[Target Stock]]-[@[Available Qty]]-[@[Qty on Order]]&gt;0),CEILING([@[Target Stock]]-[@[Available Qty]]-[@[Qty on Order]],[@[Order Pack Qty]]),0),0))</f>
        <v/>
      </c>
      <c r="Y388" s="47">
        <f>IF([@[Inventory Item ID]]="","",IFERROR([@[Suggested Order Qty]]*[@[Unit Cost]],0))</f>
        <v/>
      </c>
      <c r="Z388" s="15">
        <f>IF([@[Inventory Item ID]]="","",IFERROR(IF([@Active]="No","Inactive",IF([@[On Hand Qty]]&lt;0,"Negative Stock",IF([@[Available Qty]]&lt;=0,"Out of Stock",IF([@[Available Qty]]&lt;=[@[Reorder Point]],"Below Reorder",IF([@[Available Qty]]&lt;=[@[Reorder Point]]*(1+'Settings'!$B$5),"Reorder Soon","OK"))))),"Check Inputs"))</f>
        <v/>
      </c>
      <c r="AA388" s="32">
        <f>IF([@[Inventory Item ID]]="","",IFERROR(IF(OR([@[On Hand Qty]]&lt;=0,[@[Oldest DOT Week Start]]=""),"",DATEDIF([@[Oldest DOT Week Start]],'Settings'!$B$3,"m")),""))</f>
        <v/>
      </c>
      <c r="AB388" s="15">
        <f>IF([@[Inventory Item ID]]="","",IF([@Active]="No","Inactive",IF([@[On Hand Qty]]&lt;=0,"No Stock",IF([@[Oldest DOT Week Start]]="","Missing DOT Date",IF([@[Age Months]]&gt;='Settings'!$B$6,"Age Review","Current")))))</f>
        <v/>
      </c>
      <c r="AC38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89">
      <c r="A389" s="28" t="n"/>
      <c r="B389" s="28" t="n"/>
      <c r="C389" s="28" t="n"/>
      <c r="D389" s="28" t="n"/>
      <c r="E389" s="28" t="n"/>
      <c r="F389" s="28" t="n"/>
      <c r="G389" s="28" t="n"/>
      <c r="H389" s="28" t="n"/>
      <c r="I389" s="28" t="n"/>
      <c r="J389" s="28" t="n"/>
      <c r="K389" s="49" t="n"/>
      <c r="L389" s="30" t="n"/>
      <c r="M389" s="30" t="n"/>
      <c r="N389" s="30" t="n"/>
      <c r="O389" s="30" t="n"/>
      <c r="P389" s="30" t="n"/>
      <c r="Q389" s="30" t="n"/>
      <c r="R389" s="50" t="n"/>
      <c r="S389" s="32">
        <f>IF([@[Inventory Item ID]]="","",IFERROR(SUMIFS(tblTransactions[Inventory Effect],tblTransactions[Inventory Item ID],[@[Inventory Item ID]],tblTransactions[Inventory Effect],"&gt;0",tblTransactions[Date],"&gt;"&amp;'Settings'!$B$4,tblTransactions[Date],"&lt;="&amp;'Settings'!$B$3),0))</f>
        <v/>
      </c>
      <c r="T389" s="32">
        <f>IF([@[Inventory Item ID]]="","",IFERROR(-SUMIFS(tblTransactions[Inventory Effect],tblTransactions[Inventory Item ID],[@[Inventory Item ID]],tblTransactions[Inventory Effect],"&lt;0",tblTransactions[Date],"&gt;"&amp;'Settings'!$B$4,tblTransactions[Date],"&lt;="&amp;'Settings'!$B$3),0))</f>
        <v/>
      </c>
      <c r="U389" s="32">
        <f>IF([@[Inventory Item ID]]="","",IFERROR([@[Opening Qty]]+[@[Qty In]]-[@[Qty Out]],0))</f>
        <v/>
      </c>
      <c r="V389" s="32">
        <f>IF([@[Inventory Item ID]]="","",IFERROR([@[On Hand Qty]]-[@[Reserved Qty]],0))</f>
        <v/>
      </c>
      <c r="W389" s="47">
        <f>IF([@[Inventory Item ID]]="","",IFERROR([@[On Hand Qty]]*[@[Unit Cost]],0))</f>
        <v/>
      </c>
      <c r="X389" s="32">
        <f>IF([@[Inventory Item ID]]="","",IFERROR(IF(AND([@Active]="Yes",[@[Available Qty]]&lt;=[@[Reorder Point]],[@[Target Stock]]-[@[Available Qty]]-[@[Qty on Order]]&gt;0),CEILING([@[Target Stock]]-[@[Available Qty]]-[@[Qty on Order]],[@[Order Pack Qty]]),0),0))</f>
        <v/>
      </c>
      <c r="Y389" s="47">
        <f>IF([@[Inventory Item ID]]="","",IFERROR([@[Suggested Order Qty]]*[@[Unit Cost]],0))</f>
        <v/>
      </c>
      <c r="Z389" s="15">
        <f>IF([@[Inventory Item ID]]="","",IFERROR(IF([@Active]="No","Inactive",IF([@[On Hand Qty]]&lt;0,"Negative Stock",IF([@[Available Qty]]&lt;=0,"Out of Stock",IF([@[Available Qty]]&lt;=[@[Reorder Point]],"Below Reorder",IF([@[Available Qty]]&lt;=[@[Reorder Point]]*(1+'Settings'!$B$5),"Reorder Soon","OK"))))),"Check Inputs"))</f>
        <v/>
      </c>
      <c r="AA389" s="32">
        <f>IF([@[Inventory Item ID]]="","",IFERROR(IF(OR([@[On Hand Qty]]&lt;=0,[@[Oldest DOT Week Start]]=""),"",DATEDIF([@[Oldest DOT Week Start]],'Settings'!$B$3,"m")),""))</f>
        <v/>
      </c>
      <c r="AB389" s="15">
        <f>IF([@[Inventory Item ID]]="","",IF([@Active]="No","Inactive",IF([@[On Hand Qty]]&lt;=0,"No Stock",IF([@[Oldest DOT Week Start]]="","Missing DOT Date",IF([@[Age Months]]&gt;='Settings'!$B$6,"Age Review","Current")))))</f>
        <v/>
      </c>
      <c r="AC38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0">
      <c r="A390" s="28" t="n"/>
      <c r="B390" s="28" t="n"/>
      <c r="C390" s="28" t="n"/>
      <c r="D390" s="28" t="n"/>
      <c r="E390" s="28" t="n"/>
      <c r="F390" s="28" t="n"/>
      <c r="G390" s="28" t="n"/>
      <c r="H390" s="28" t="n"/>
      <c r="I390" s="28" t="n"/>
      <c r="J390" s="28" t="n"/>
      <c r="K390" s="49" t="n"/>
      <c r="L390" s="30" t="n"/>
      <c r="M390" s="30" t="n"/>
      <c r="N390" s="30" t="n"/>
      <c r="O390" s="30" t="n"/>
      <c r="P390" s="30" t="n"/>
      <c r="Q390" s="30" t="n"/>
      <c r="R390" s="50" t="n"/>
      <c r="S390" s="32">
        <f>IF([@[Inventory Item ID]]="","",IFERROR(SUMIFS(tblTransactions[Inventory Effect],tblTransactions[Inventory Item ID],[@[Inventory Item ID]],tblTransactions[Inventory Effect],"&gt;0",tblTransactions[Date],"&gt;"&amp;'Settings'!$B$4,tblTransactions[Date],"&lt;="&amp;'Settings'!$B$3),0))</f>
        <v/>
      </c>
      <c r="T390" s="32">
        <f>IF([@[Inventory Item ID]]="","",IFERROR(-SUMIFS(tblTransactions[Inventory Effect],tblTransactions[Inventory Item ID],[@[Inventory Item ID]],tblTransactions[Inventory Effect],"&lt;0",tblTransactions[Date],"&gt;"&amp;'Settings'!$B$4,tblTransactions[Date],"&lt;="&amp;'Settings'!$B$3),0))</f>
        <v/>
      </c>
      <c r="U390" s="32">
        <f>IF([@[Inventory Item ID]]="","",IFERROR([@[Opening Qty]]+[@[Qty In]]-[@[Qty Out]],0))</f>
        <v/>
      </c>
      <c r="V390" s="32">
        <f>IF([@[Inventory Item ID]]="","",IFERROR([@[On Hand Qty]]-[@[Reserved Qty]],0))</f>
        <v/>
      </c>
      <c r="W390" s="47">
        <f>IF([@[Inventory Item ID]]="","",IFERROR([@[On Hand Qty]]*[@[Unit Cost]],0))</f>
        <v/>
      </c>
      <c r="X390" s="32">
        <f>IF([@[Inventory Item ID]]="","",IFERROR(IF(AND([@Active]="Yes",[@[Available Qty]]&lt;=[@[Reorder Point]],[@[Target Stock]]-[@[Available Qty]]-[@[Qty on Order]]&gt;0),CEILING([@[Target Stock]]-[@[Available Qty]]-[@[Qty on Order]],[@[Order Pack Qty]]),0),0))</f>
        <v/>
      </c>
      <c r="Y390" s="47">
        <f>IF([@[Inventory Item ID]]="","",IFERROR([@[Suggested Order Qty]]*[@[Unit Cost]],0))</f>
        <v/>
      </c>
      <c r="Z390" s="15">
        <f>IF([@[Inventory Item ID]]="","",IFERROR(IF([@Active]="No","Inactive",IF([@[On Hand Qty]]&lt;0,"Negative Stock",IF([@[Available Qty]]&lt;=0,"Out of Stock",IF([@[Available Qty]]&lt;=[@[Reorder Point]],"Below Reorder",IF([@[Available Qty]]&lt;=[@[Reorder Point]]*(1+'Settings'!$B$5),"Reorder Soon","OK"))))),"Check Inputs"))</f>
        <v/>
      </c>
      <c r="AA390" s="32">
        <f>IF([@[Inventory Item ID]]="","",IFERROR(IF(OR([@[On Hand Qty]]&lt;=0,[@[Oldest DOT Week Start]]=""),"",DATEDIF([@[Oldest DOT Week Start]],'Settings'!$B$3,"m")),""))</f>
        <v/>
      </c>
      <c r="AB390" s="15">
        <f>IF([@[Inventory Item ID]]="","",IF([@Active]="No","Inactive",IF([@[On Hand Qty]]&lt;=0,"No Stock",IF([@[Oldest DOT Week Start]]="","Missing DOT Date",IF([@[Age Months]]&gt;='Settings'!$B$6,"Age Review","Current")))))</f>
        <v/>
      </c>
      <c r="AC39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1">
      <c r="A391" s="28" t="n"/>
      <c r="B391" s="28" t="n"/>
      <c r="C391" s="28" t="n"/>
      <c r="D391" s="28" t="n"/>
      <c r="E391" s="28" t="n"/>
      <c r="F391" s="28" t="n"/>
      <c r="G391" s="28" t="n"/>
      <c r="H391" s="28" t="n"/>
      <c r="I391" s="28" t="n"/>
      <c r="J391" s="28" t="n"/>
      <c r="K391" s="49" t="n"/>
      <c r="L391" s="30" t="n"/>
      <c r="M391" s="30" t="n"/>
      <c r="N391" s="30" t="n"/>
      <c r="O391" s="30" t="n"/>
      <c r="P391" s="30" t="n"/>
      <c r="Q391" s="30" t="n"/>
      <c r="R391" s="50" t="n"/>
      <c r="S391" s="32">
        <f>IF([@[Inventory Item ID]]="","",IFERROR(SUMIFS(tblTransactions[Inventory Effect],tblTransactions[Inventory Item ID],[@[Inventory Item ID]],tblTransactions[Inventory Effect],"&gt;0",tblTransactions[Date],"&gt;"&amp;'Settings'!$B$4,tblTransactions[Date],"&lt;="&amp;'Settings'!$B$3),0))</f>
        <v/>
      </c>
      <c r="T391" s="32">
        <f>IF([@[Inventory Item ID]]="","",IFERROR(-SUMIFS(tblTransactions[Inventory Effect],tblTransactions[Inventory Item ID],[@[Inventory Item ID]],tblTransactions[Inventory Effect],"&lt;0",tblTransactions[Date],"&gt;"&amp;'Settings'!$B$4,tblTransactions[Date],"&lt;="&amp;'Settings'!$B$3),0))</f>
        <v/>
      </c>
      <c r="U391" s="32">
        <f>IF([@[Inventory Item ID]]="","",IFERROR([@[Opening Qty]]+[@[Qty In]]-[@[Qty Out]],0))</f>
        <v/>
      </c>
      <c r="V391" s="32">
        <f>IF([@[Inventory Item ID]]="","",IFERROR([@[On Hand Qty]]-[@[Reserved Qty]],0))</f>
        <v/>
      </c>
      <c r="W391" s="47">
        <f>IF([@[Inventory Item ID]]="","",IFERROR([@[On Hand Qty]]*[@[Unit Cost]],0))</f>
        <v/>
      </c>
      <c r="X391" s="32">
        <f>IF([@[Inventory Item ID]]="","",IFERROR(IF(AND([@Active]="Yes",[@[Available Qty]]&lt;=[@[Reorder Point]],[@[Target Stock]]-[@[Available Qty]]-[@[Qty on Order]]&gt;0),CEILING([@[Target Stock]]-[@[Available Qty]]-[@[Qty on Order]],[@[Order Pack Qty]]),0),0))</f>
        <v/>
      </c>
      <c r="Y391" s="47">
        <f>IF([@[Inventory Item ID]]="","",IFERROR([@[Suggested Order Qty]]*[@[Unit Cost]],0))</f>
        <v/>
      </c>
      <c r="Z391" s="15">
        <f>IF([@[Inventory Item ID]]="","",IFERROR(IF([@Active]="No","Inactive",IF([@[On Hand Qty]]&lt;0,"Negative Stock",IF([@[Available Qty]]&lt;=0,"Out of Stock",IF([@[Available Qty]]&lt;=[@[Reorder Point]],"Below Reorder",IF([@[Available Qty]]&lt;=[@[Reorder Point]]*(1+'Settings'!$B$5),"Reorder Soon","OK"))))),"Check Inputs"))</f>
        <v/>
      </c>
      <c r="AA391" s="32">
        <f>IF([@[Inventory Item ID]]="","",IFERROR(IF(OR([@[On Hand Qty]]&lt;=0,[@[Oldest DOT Week Start]]=""),"",DATEDIF([@[Oldest DOT Week Start]],'Settings'!$B$3,"m")),""))</f>
        <v/>
      </c>
      <c r="AB391" s="15">
        <f>IF([@[Inventory Item ID]]="","",IF([@Active]="No","Inactive",IF([@[On Hand Qty]]&lt;=0,"No Stock",IF([@[Oldest DOT Week Start]]="","Missing DOT Date",IF([@[Age Months]]&gt;='Settings'!$B$6,"Age Review","Current")))))</f>
        <v/>
      </c>
      <c r="AC39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2">
      <c r="A392" s="28" t="n"/>
      <c r="B392" s="28" t="n"/>
      <c r="C392" s="28" t="n"/>
      <c r="D392" s="28" t="n"/>
      <c r="E392" s="28" t="n"/>
      <c r="F392" s="28" t="n"/>
      <c r="G392" s="28" t="n"/>
      <c r="H392" s="28" t="n"/>
      <c r="I392" s="28" t="n"/>
      <c r="J392" s="28" t="n"/>
      <c r="K392" s="49" t="n"/>
      <c r="L392" s="30" t="n"/>
      <c r="M392" s="30" t="n"/>
      <c r="N392" s="30" t="n"/>
      <c r="O392" s="30" t="n"/>
      <c r="P392" s="30" t="n"/>
      <c r="Q392" s="30" t="n"/>
      <c r="R392" s="50" t="n"/>
      <c r="S392" s="32">
        <f>IF([@[Inventory Item ID]]="","",IFERROR(SUMIFS(tblTransactions[Inventory Effect],tblTransactions[Inventory Item ID],[@[Inventory Item ID]],tblTransactions[Inventory Effect],"&gt;0",tblTransactions[Date],"&gt;"&amp;'Settings'!$B$4,tblTransactions[Date],"&lt;="&amp;'Settings'!$B$3),0))</f>
        <v/>
      </c>
      <c r="T392" s="32">
        <f>IF([@[Inventory Item ID]]="","",IFERROR(-SUMIFS(tblTransactions[Inventory Effect],tblTransactions[Inventory Item ID],[@[Inventory Item ID]],tblTransactions[Inventory Effect],"&lt;0",tblTransactions[Date],"&gt;"&amp;'Settings'!$B$4,tblTransactions[Date],"&lt;="&amp;'Settings'!$B$3),0))</f>
        <v/>
      </c>
      <c r="U392" s="32">
        <f>IF([@[Inventory Item ID]]="","",IFERROR([@[Opening Qty]]+[@[Qty In]]-[@[Qty Out]],0))</f>
        <v/>
      </c>
      <c r="V392" s="32">
        <f>IF([@[Inventory Item ID]]="","",IFERROR([@[On Hand Qty]]-[@[Reserved Qty]],0))</f>
        <v/>
      </c>
      <c r="W392" s="47">
        <f>IF([@[Inventory Item ID]]="","",IFERROR([@[On Hand Qty]]*[@[Unit Cost]],0))</f>
        <v/>
      </c>
      <c r="X392" s="32">
        <f>IF([@[Inventory Item ID]]="","",IFERROR(IF(AND([@Active]="Yes",[@[Available Qty]]&lt;=[@[Reorder Point]],[@[Target Stock]]-[@[Available Qty]]-[@[Qty on Order]]&gt;0),CEILING([@[Target Stock]]-[@[Available Qty]]-[@[Qty on Order]],[@[Order Pack Qty]]),0),0))</f>
        <v/>
      </c>
      <c r="Y392" s="47">
        <f>IF([@[Inventory Item ID]]="","",IFERROR([@[Suggested Order Qty]]*[@[Unit Cost]],0))</f>
        <v/>
      </c>
      <c r="Z392" s="15">
        <f>IF([@[Inventory Item ID]]="","",IFERROR(IF([@Active]="No","Inactive",IF([@[On Hand Qty]]&lt;0,"Negative Stock",IF([@[Available Qty]]&lt;=0,"Out of Stock",IF([@[Available Qty]]&lt;=[@[Reorder Point]],"Below Reorder",IF([@[Available Qty]]&lt;=[@[Reorder Point]]*(1+'Settings'!$B$5),"Reorder Soon","OK"))))),"Check Inputs"))</f>
        <v/>
      </c>
      <c r="AA392" s="32">
        <f>IF([@[Inventory Item ID]]="","",IFERROR(IF(OR([@[On Hand Qty]]&lt;=0,[@[Oldest DOT Week Start]]=""),"",DATEDIF([@[Oldest DOT Week Start]],'Settings'!$B$3,"m")),""))</f>
        <v/>
      </c>
      <c r="AB392" s="15">
        <f>IF([@[Inventory Item ID]]="","",IF([@Active]="No","Inactive",IF([@[On Hand Qty]]&lt;=0,"No Stock",IF([@[Oldest DOT Week Start]]="","Missing DOT Date",IF([@[Age Months]]&gt;='Settings'!$B$6,"Age Review","Current")))))</f>
        <v/>
      </c>
      <c r="AC39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3">
      <c r="A393" s="28" t="n"/>
      <c r="B393" s="28" t="n"/>
      <c r="C393" s="28" t="n"/>
      <c r="D393" s="28" t="n"/>
      <c r="E393" s="28" t="n"/>
      <c r="F393" s="28" t="n"/>
      <c r="G393" s="28" t="n"/>
      <c r="H393" s="28" t="n"/>
      <c r="I393" s="28" t="n"/>
      <c r="J393" s="28" t="n"/>
      <c r="K393" s="49" t="n"/>
      <c r="L393" s="30" t="n"/>
      <c r="M393" s="30" t="n"/>
      <c r="N393" s="30" t="n"/>
      <c r="O393" s="30" t="n"/>
      <c r="P393" s="30" t="n"/>
      <c r="Q393" s="30" t="n"/>
      <c r="R393" s="50" t="n"/>
      <c r="S393" s="32">
        <f>IF([@[Inventory Item ID]]="","",IFERROR(SUMIFS(tblTransactions[Inventory Effect],tblTransactions[Inventory Item ID],[@[Inventory Item ID]],tblTransactions[Inventory Effect],"&gt;0",tblTransactions[Date],"&gt;"&amp;'Settings'!$B$4,tblTransactions[Date],"&lt;="&amp;'Settings'!$B$3),0))</f>
        <v/>
      </c>
      <c r="T393" s="32">
        <f>IF([@[Inventory Item ID]]="","",IFERROR(-SUMIFS(tblTransactions[Inventory Effect],tblTransactions[Inventory Item ID],[@[Inventory Item ID]],tblTransactions[Inventory Effect],"&lt;0",tblTransactions[Date],"&gt;"&amp;'Settings'!$B$4,tblTransactions[Date],"&lt;="&amp;'Settings'!$B$3),0))</f>
        <v/>
      </c>
      <c r="U393" s="32">
        <f>IF([@[Inventory Item ID]]="","",IFERROR([@[Opening Qty]]+[@[Qty In]]-[@[Qty Out]],0))</f>
        <v/>
      </c>
      <c r="V393" s="32">
        <f>IF([@[Inventory Item ID]]="","",IFERROR([@[On Hand Qty]]-[@[Reserved Qty]],0))</f>
        <v/>
      </c>
      <c r="W393" s="47">
        <f>IF([@[Inventory Item ID]]="","",IFERROR([@[On Hand Qty]]*[@[Unit Cost]],0))</f>
        <v/>
      </c>
      <c r="X393" s="32">
        <f>IF([@[Inventory Item ID]]="","",IFERROR(IF(AND([@Active]="Yes",[@[Available Qty]]&lt;=[@[Reorder Point]],[@[Target Stock]]-[@[Available Qty]]-[@[Qty on Order]]&gt;0),CEILING([@[Target Stock]]-[@[Available Qty]]-[@[Qty on Order]],[@[Order Pack Qty]]),0),0))</f>
        <v/>
      </c>
      <c r="Y393" s="47">
        <f>IF([@[Inventory Item ID]]="","",IFERROR([@[Suggested Order Qty]]*[@[Unit Cost]],0))</f>
        <v/>
      </c>
      <c r="Z393" s="15">
        <f>IF([@[Inventory Item ID]]="","",IFERROR(IF([@Active]="No","Inactive",IF([@[On Hand Qty]]&lt;0,"Negative Stock",IF([@[Available Qty]]&lt;=0,"Out of Stock",IF([@[Available Qty]]&lt;=[@[Reorder Point]],"Below Reorder",IF([@[Available Qty]]&lt;=[@[Reorder Point]]*(1+'Settings'!$B$5),"Reorder Soon","OK"))))),"Check Inputs"))</f>
        <v/>
      </c>
      <c r="AA393" s="32">
        <f>IF([@[Inventory Item ID]]="","",IFERROR(IF(OR([@[On Hand Qty]]&lt;=0,[@[Oldest DOT Week Start]]=""),"",DATEDIF([@[Oldest DOT Week Start]],'Settings'!$B$3,"m")),""))</f>
        <v/>
      </c>
      <c r="AB393" s="15">
        <f>IF([@[Inventory Item ID]]="","",IF([@Active]="No","Inactive",IF([@[On Hand Qty]]&lt;=0,"No Stock",IF([@[Oldest DOT Week Start]]="","Missing DOT Date",IF([@[Age Months]]&gt;='Settings'!$B$6,"Age Review","Current")))))</f>
        <v/>
      </c>
      <c r="AC39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4">
      <c r="A394" s="28" t="n"/>
      <c r="B394" s="28" t="n"/>
      <c r="C394" s="28" t="n"/>
      <c r="D394" s="28" t="n"/>
      <c r="E394" s="28" t="n"/>
      <c r="F394" s="28" t="n"/>
      <c r="G394" s="28" t="n"/>
      <c r="H394" s="28" t="n"/>
      <c r="I394" s="28" t="n"/>
      <c r="J394" s="28" t="n"/>
      <c r="K394" s="49" t="n"/>
      <c r="L394" s="30" t="n"/>
      <c r="M394" s="30" t="n"/>
      <c r="N394" s="30" t="n"/>
      <c r="O394" s="30" t="n"/>
      <c r="P394" s="30" t="n"/>
      <c r="Q394" s="30" t="n"/>
      <c r="R394" s="50" t="n"/>
      <c r="S394" s="32">
        <f>IF([@[Inventory Item ID]]="","",IFERROR(SUMIFS(tblTransactions[Inventory Effect],tblTransactions[Inventory Item ID],[@[Inventory Item ID]],tblTransactions[Inventory Effect],"&gt;0",tblTransactions[Date],"&gt;"&amp;'Settings'!$B$4,tblTransactions[Date],"&lt;="&amp;'Settings'!$B$3),0))</f>
        <v/>
      </c>
      <c r="T394" s="32">
        <f>IF([@[Inventory Item ID]]="","",IFERROR(-SUMIFS(tblTransactions[Inventory Effect],tblTransactions[Inventory Item ID],[@[Inventory Item ID]],tblTransactions[Inventory Effect],"&lt;0",tblTransactions[Date],"&gt;"&amp;'Settings'!$B$4,tblTransactions[Date],"&lt;="&amp;'Settings'!$B$3),0))</f>
        <v/>
      </c>
      <c r="U394" s="32">
        <f>IF([@[Inventory Item ID]]="","",IFERROR([@[Opening Qty]]+[@[Qty In]]-[@[Qty Out]],0))</f>
        <v/>
      </c>
      <c r="V394" s="32">
        <f>IF([@[Inventory Item ID]]="","",IFERROR([@[On Hand Qty]]-[@[Reserved Qty]],0))</f>
        <v/>
      </c>
      <c r="W394" s="47">
        <f>IF([@[Inventory Item ID]]="","",IFERROR([@[On Hand Qty]]*[@[Unit Cost]],0))</f>
        <v/>
      </c>
      <c r="X394" s="32">
        <f>IF([@[Inventory Item ID]]="","",IFERROR(IF(AND([@Active]="Yes",[@[Available Qty]]&lt;=[@[Reorder Point]],[@[Target Stock]]-[@[Available Qty]]-[@[Qty on Order]]&gt;0),CEILING([@[Target Stock]]-[@[Available Qty]]-[@[Qty on Order]],[@[Order Pack Qty]]),0),0))</f>
        <v/>
      </c>
      <c r="Y394" s="47">
        <f>IF([@[Inventory Item ID]]="","",IFERROR([@[Suggested Order Qty]]*[@[Unit Cost]],0))</f>
        <v/>
      </c>
      <c r="Z394" s="15">
        <f>IF([@[Inventory Item ID]]="","",IFERROR(IF([@Active]="No","Inactive",IF([@[On Hand Qty]]&lt;0,"Negative Stock",IF([@[Available Qty]]&lt;=0,"Out of Stock",IF([@[Available Qty]]&lt;=[@[Reorder Point]],"Below Reorder",IF([@[Available Qty]]&lt;=[@[Reorder Point]]*(1+'Settings'!$B$5),"Reorder Soon","OK"))))),"Check Inputs"))</f>
        <v/>
      </c>
      <c r="AA394" s="32">
        <f>IF([@[Inventory Item ID]]="","",IFERROR(IF(OR([@[On Hand Qty]]&lt;=0,[@[Oldest DOT Week Start]]=""),"",DATEDIF([@[Oldest DOT Week Start]],'Settings'!$B$3,"m")),""))</f>
        <v/>
      </c>
      <c r="AB394" s="15">
        <f>IF([@[Inventory Item ID]]="","",IF([@Active]="No","Inactive",IF([@[On Hand Qty]]&lt;=0,"No Stock",IF([@[Oldest DOT Week Start]]="","Missing DOT Date",IF([@[Age Months]]&gt;='Settings'!$B$6,"Age Review","Current")))))</f>
        <v/>
      </c>
      <c r="AC39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5">
      <c r="A395" s="28" t="n"/>
      <c r="B395" s="28" t="n"/>
      <c r="C395" s="28" t="n"/>
      <c r="D395" s="28" t="n"/>
      <c r="E395" s="28" t="n"/>
      <c r="F395" s="28" t="n"/>
      <c r="G395" s="28" t="n"/>
      <c r="H395" s="28" t="n"/>
      <c r="I395" s="28" t="n"/>
      <c r="J395" s="28" t="n"/>
      <c r="K395" s="49" t="n"/>
      <c r="L395" s="30" t="n"/>
      <c r="M395" s="30" t="n"/>
      <c r="N395" s="30" t="n"/>
      <c r="O395" s="30" t="n"/>
      <c r="P395" s="30" t="n"/>
      <c r="Q395" s="30" t="n"/>
      <c r="R395" s="50" t="n"/>
      <c r="S395" s="32">
        <f>IF([@[Inventory Item ID]]="","",IFERROR(SUMIFS(tblTransactions[Inventory Effect],tblTransactions[Inventory Item ID],[@[Inventory Item ID]],tblTransactions[Inventory Effect],"&gt;0",tblTransactions[Date],"&gt;"&amp;'Settings'!$B$4,tblTransactions[Date],"&lt;="&amp;'Settings'!$B$3),0))</f>
        <v/>
      </c>
      <c r="T395" s="32">
        <f>IF([@[Inventory Item ID]]="","",IFERROR(-SUMIFS(tblTransactions[Inventory Effect],tblTransactions[Inventory Item ID],[@[Inventory Item ID]],tblTransactions[Inventory Effect],"&lt;0",tblTransactions[Date],"&gt;"&amp;'Settings'!$B$4,tblTransactions[Date],"&lt;="&amp;'Settings'!$B$3),0))</f>
        <v/>
      </c>
      <c r="U395" s="32">
        <f>IF([@[Inventory Item ID]]="","",IFERROR([@[Opening Qty]]+[@[Qty In]]-[@[Qty Out]],0))</f>
        <v/>
      </c>
      <c r="V395" s="32">
        <f>IF([@[Inventory Item ID]]="","",IFERROR([@[On Hand Qty]]-[@[Reserved Qty]],0))</f>
        <v/>
      </c>
      <c r="W395" s="47">
        <f>IF([@[Inventory Item ID]]="","",IFERROR([@[On Hand Qty]]*[@[Unit Cost]],0))</f>
        <v/>
      </c>
      <c r="X395" s="32">
        <f>IF([@[Inventory Item ID]]="","",IFERROR(IF(AND([@Active]="Yes",[@[Available Qty]]&lt;=[@[Reorder Point]],[@[Target Stock]]-[@[Available Qty]]-[@[Qty on Order]]&gt;0),CEILING([@[Target Stock]]-[@[Available Qty]]-[@[Qty on Order]],[@[Order Pack Qty]]),0),0))</f>
        <v/>
      </c>
      <c r="Y395" s="47">
        <f>IF([@[Inventory Item ID]]="","",IFERROR([@[Suggested Order Qty]]*[@[Unit Cost]],0))</f>
        <v/>
      </c>
      <c r="Z395" s="15">
        <f>IF([@[Inventory Item ID]]="","",IFERROR(IF([@Active]="No","Inactive",IF([@[On Hand Qty]]&lt;0,"Negative Stock",IF([@[Available Qty]]&lt;=0,"Out of Stock",IF([@[Available Qty]]&lt;=[@[Reorder Point]],"Below Reorder",IF([@[Available Qty]]&lt;=[@[Reorder Point]]*(1+'Settings'!$B$5),"Reorder Soon","OK"))))),"Check Inputs"))</f>
        <v/>
      </c>
      <c r="AA395" s="32">
        <f>IF([@[Inventory Item ID]]="","",IFERROR(IF(OR([@[On Hand Qty]]&lt;=0,[@[Oldest DOT Week Start]]=""),"",DATEDIF([@[Oldest DOT Week Start]],'Settings'!$B$3,"m")),""))</f>
        <v/>
      </c>
      <c r="AB395" s="15">
        <f>IF([@[Inventory Item ID]]="","",IF([@Active]="No","Inactive",IF([@[On Hand Qty]]&lt;=0,"No Stock",IF([@[Oldest DOT Week Start]]="","Missing DOT Date",IF([@[Age Months]]&gt;='Settings'!$B$6,"Age Review","Current")))))</f>
        <v/>
      </c>
      <c r="AC39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6">
      <c r="A396" s="28" t="n"/>
      <c r="B396" s="28" t="n"/>
      <c r="C396" s="28" t="n"/>
      <c r="D396" s="28" t="n"/>
      <c r="E396" s="28" t="n"/>
      <c r="F396" s="28" t="n"/>
      <c r="G396" s="28" t="n"/>
      <c r="H396" s="28" t="n"/>
      <c r="I396" s="28" t="n"/>
      <c r="J396" s="28" t="n"/>
      <c r="K396" s="49" t="n"/>
      <c r="L396" s="30" t="n"/>
      <c r="M396" s="30" t="n"/>
      <c r="N396" s="30" t="n"/>
      <c r="O396" s="30" t="n"/>
      <c r="P396" s="30" t="n"/>
      <c r="Q396" s="30" t="n"/>
      <c r="R396" s="50" t="n"/>
      <c r="S396" s="32">
        <f>IF([@[Inventory Item ID]]="","",IFERROR(SUMIFS(tblTransactions[Inventory Effect],tblTransactions[Inventory Item ID],[@[Inventory Item ID]],tblTransactions[Inventory Effect],"&gt;0",tblTransactions[Date],"&gt;"&amp;'Settings'!$B$4,tblTransactions[Date],"&lt;="&amp;'Settings'!$B$3),0))</f>
        <v/>
      </c>
      <c r="T396" s="32">
        <f>IF([@[Inventory Item ID]]="","",IFERROR(-SUMIFS(tblTransactions[Inventory Effect],tblTransactions[Inventory Item ID],[@[Inventory Item ID]],tblTransactions[Inventory Effect],"&lt;0",tblTransactions[Date],"&gt;"&amp;'Settings'!$B$4,tblTransactions[Date],"&lt;="&amp;'Settings'!$B$3),0))</f>
        <v/>
      </c>
      <c r="U396" s="32">
        <f>IF([@[Inventory Item ID]]="","",IFERROR([@[Opening Qty]]+[@[Qty In]]-[@[Qty Out]],0))</f>
        <v/>
      </c>
      <c r="V396" s="32">
        <f>IF([@[Inventory Item ID]]="","",IFERROR([@[On Hand Qty]]-[@[Reserved Qty]],0))</f>
        <v/>
      </c>
      <c r="W396" s="47">
        <f>IF([@[Inventory Item ID]]="","",IFERROR([@[On Hand Qty]]*[@[Unit Cost]],0))</f>
        <v/>
      </c>
      <c r="X396" s="32">
        <f>IF([@[Inventory Item ID]]="","",IFERROR(IF(AND([@Active]="Yes",[@[Available Qty]]&lt;=[@[Reorder Point]],[@[Target Stock]]-[@[Available Qty]]-[@[Qty on Order]]&gt;0),CEILING([@[Target Stock]]-[@[Available Qty]]-[@[Qty on Order]],[@[Order Pack Qty]]),0),0))</f>
        <v/>
      </c>
      <c r="Y396" s="47">
        <f>IF([@[Inventory Item ID]]="","",IFERROR([@[Suggested Order Qty]]*[@[Unit Cost]],0))</f>
        <v/>
      </c>
      <c r="Z396" s="15">
        <f>IF([@[Inventory Item ID]]="","",IFERROR(IF([@Active]="No","Inactive",IF([@[On Hand Qty]]&lt;0,"Negative Stock",IF([@[Available Qty]]&lt;=0,"Out of Stock",IF([@[Available Qty]]&lt;=[@[Reorder Point]],"Below Reorder",IF([@[Available Qty]]&lt;=[@[Reorder Point]]*(1+'Settings'!$B$5),"Reorder Soon","OK"))))),"Check Inputs"))</f>
        <v/>
      </c>
      <c r="AA396" s="32">
        <f>IF([@[Inventory Item ID]]="","",IFERROR(IF(OR([@[On Hand Qty]]&lt;=0,[@[Oldest DOT Week Start]]=""),"",DATEDIF([@[Oldest DOT Week Start]],'Settings'!$B$3,"m")),""))</f>
        <v/>
      </c>
      <c r="AB396" s="15">
        <f>IF([@[Inventory Item ID]]="","",IF([@Active]="No","Inactive",IF([@[On Hand Qty]]&lt;=0,"No Stock",IF([@[Oldest DOT Week Start]]="","Missing DOT Date",IF([@[Age Months]]&gt;='Settings'!$B$6,"Age Review","Current")))))</f>
        <v/>
      </c>
      <c r="AC39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7">
      <c r="A397" s="28" t="n"/>
      <c r="B397" s="28" t="n"/>
      <c r="C397" s="28" t="n"/>
      <c r="D397" s="28" t="n"/>
      <c r="E397" s="28" t="n"/>
      <c r="F397" s="28" t="n"/>
      <c r="G397" s="28" t="n"/>
      <c r="H397" s="28" t="n"/>
      <c r="I397" s="28" t="n"/>
      <c r="J397" s="28" t="n"/>
      <c r="K397" s="49" t="n"/>
      <c r="L397" s="30" t="n"/>
      <c r="M397" s="30" t="n"/>
      <c r="N397" s="30" t="n"/>
      <c r="O397" s="30" t="n"/>
      <c r="P397" s="30" t="n"/>
      <c r="Q397" s="30" t="n"/>
      <c r="R397" s="50" t="n"/>
      <c r="S397" s="32">
        <f>IF([@[Inventory Item ID]]="","",IFERROR(SUMIFS(tblTransactions[Inventory Effect],tblTransactions[Inventory Item ID],[@[Inventory Item ID]],tblTransactions[Inventory Effect],"&gt;0",tblTransactions[Date],"&gt;"&amp;'Settings'!$B$4,tblTransactions[Date],"&lt;="&amp;'Settings'!$B$3),0))</f>
        <v/>
      </c>
      <c r="T397" s="32">
        <f>IF([@[Inventory Item ID]]="","",IFERROR(-SUMIFS(tblTransactions[Inventory Effect],tblTransactions[Inventory Item ID],[@[Inventory Item ID]],tblTransactions[Inventory Effect],"&lt;0",tblTransactions[Date],"&gt;"&amp;'Settings'!$B$4,tblTransactions[Date],"&lt;="&amp;'Settings'!$B$3),0))</f>
        <v/>
      </c>
      <c r="U397" s="32">
        <f>IF([@[Inventory Item ID]]="","",IFERROR([@[Opening Qty]]+[@[Qty In]]-[@[Qty Out]],0))</f>
        <v/>
      </c>
      <c r="V397" s="32">
        <f>IF([@[Inventory Item ID]]="","",IFERROR([@[On Hand Qty]]-[@[Reserved Qty]],0))</f>
        <v/>
      </c>
      <c r="W397" s="47">
        <f>IF([@[Inventory Item ID]]="","",IFERROR([@[On Hand Qty]]*[@[Unit Cost]],0))</f>
        <v/>
      </c>
      <c r="X397" s="32">
        <f>IF([@[Inventory Item ID]]="","",IFERROR(IF(AND([@Active]="Yes",[@[Available Qty]]&lt;=[@[Reorder Point]],[@[Target Stock]]-[@[Available Qty]]-[@[Qty on Order]]&gt;0),CEILING([@[Target Stock]]-[@[Available Qty]]-[@[Qty on Order]],[@[Order Pack Qty]]),0),0))</f>
        <v/>
      </c>
      <c r="Y397" s="47">
        <f>IF([@[Inventory Item ID]]="","",IFERROR([@[Suggested Order Qty]]*[@[Unit Cost]],0))</f>
        <v/>
      </c>
      <c r="Z397" s="15">
        <f>IF([@[Inventory Item ID]]="","",IFERROR(IF([@Active]="No","Inactive",IF([@[On Hand Qty]]&lt;0,"Negative Stock",IF([@[Available Qty]]&lt;=0,"Out of Stock",IF([@[Available Qty]]&lt;=[@[Reorder Point]],"Below Reorder",IF([@[Available Qty]]&lt;=[@[Reorder Point]]*(1+'Settings'!$B$5),"Reorder Soon","OK"))))),"Check Inputs"))</f>
        <v/>
      </c>
      <c r="AA397" s="32">
        <f>IF([@[Inventory Item ID]]="","",IFERROR(IF(OR([@[On Hand Qty]]&lt;=0,[@[Oldest DOT Week Start]]=""),"",DATEDIF([@[Oldest DOT Week Start]],'Settings'!$B$3,"m")),""))</f>
        <v/>
      </c>
      <c r="AB397" s="15">
        <f>IF([@[Inventory Item ID]]="","",IF([@Active]="No","Inactive",IF([@[On Hand Qty]]&lt;=0,"No Stock",IF([@[Oldest DOT Week Start]]="","Missing DOT Date",IF([@[Age Months]]&gt;='Settings'!$B$6,"Age Review","Current")))))</f>
        <v/>
      </c>
      <c r="AC39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8">
      <c r="A398" s="28" t="n"/>
      <c r="B398" s="28" t="n"/>
      <c r="C398" s="28" t="n"/>
      <c r="D398" s="28" t="n"/>
      <c r="E398" s="28" t="n"/>
      <c r="F398" s="28" t="n"/>
      <c r="G398" s="28" t="n"/>
      <c r="H398" s="28" t="n"/>
      <c r="I398" s="28" t="n"/>
      <c r="J398" s="28" t="n"/>
      <c r="K398" s="49" t="n"/>
      <c r="L398" s="30" t="n"/>
      <c r="M398" s="30" t="n"/>
      <c r="N398" s="30" t="n"/>
      <c r="O398" s="30" t="n"/>
      <c r="P398" s="30" t="n"/>
      <c r="Q398" s="30" t="n"/>
      <c r="R398" s="50" t="n"/>
      <c r="S398" s="32">
        <f>IF([@[Inventory Item ID]]="","",IFERROR(SUMIFS(tblTransactions[Inventory Effect],tblTransactions[Inventory Item ID],[@[Inventory Item ID]],tblTransactions[Inventory Effect],"&gt;0",tblTransactions[Date],"&gt;"&amp;'Settings'!$B$4,tblTransactions[Date],"&lt;="&amp;'Settings'!$B$3),0))</f>
        <v/>
      </c>
      <c r="T398" s="32">
        <f>IF([@[Inventory Item ID]]="","",IFERROR(-SUMIFS(tblTransactions[Inventory Effect],tblTransactions[Inventory Item ID],[@[Inventory Item ID]],tblTransactions[Inventory Effect],"&lt;0",tblTransactions[Date],"&gt;"&amp;'Settings'!$B$4,tblTransactions[Date],"&lt;="&amp;'Settings'!$B$3),0))</f>
        <v/>
      </c>
      <c r="U398" s="32">
        <f>IF([@[Inventory Item ID]]="","",IFERROR([@[Opening Qty]]+[@[Qty In]]-[@[Qty Out]],0))</f>
        <v/>
      </c>
      <c r="V398" s="32">
        <f>IF([@[Inventory Item ID]]="","",IFERROR([@[On Hand Qty]]-[@[Reserved Qty]],0))</f>
        <v/>
      </c>
      <c r="W398" s="47">
        <f>IF([@[Inventory Item ID]]="","",IFERROR([@[On Hand Qty]]*[@[Unit Cost]],0))</f>
        <v/>
      </c>
      <c r="X398" s="32">
        <f>IF([@[Inventory Item ID]]="","",IFERROR(IF(AND([@Active]="Yes",[@[Available Qty]]&lt;=[@[Reorder Point]],[@[Target Stock]]-[@[Available Qty]]-[@[Qty on Order]]&gt;0),CEILING([@[Target Stock]]-[@[Available Qty]]-[@[Qty on Order]],[@[Order Pack Qty]]),0),0))</f>
        <v/>
      </c>
      <c r="Y398" s="47">
        <f>IF([@[Inventory Item ID]]="","",IFERROR([@[Suggested Order Qty]]*[@[Unit Cost]],0))</f>
        <v/>
      </c>
      <c r="Z398" s="15">
        <f>IF([@[Inventory Item ID]]="","",IFERROR(IF([@Active]="No","Inactive",IF([@[On Hand Qty]]&lt;0,"Negative Stock",IF([@[Available Qty]]&lt;=0,"Out of Stock",IF([@[Available Qty]]&lt;=[@[Reorder Point]],"Below Reorder",IF([@[Available Qty]]&lt;=[@[Reorder Point]]*(1+'Settings'!$B$5),"Reorder Soon","OK"))))),"Check Inputs"))</f>
        <v/>
      </c>
      <c r="AA398" s="32">
        <f>IF([@[Inventory Item ID]]="","",IFERROR(IF(OR([@[On Hand Qty]]&lt;=0,[@[Oldest DOT Week Start]]=""),"",DATEDIF([@[Oldest DOT Week Start]],'Settings'!$B$3,"m")),""))</f>
        <v/>
      </c>
      <c r="AB398" s="15">
        <f>IF([@[Inventory Item ID]]="","",IF([@Active]="No","Inactive",IF([@[On Hand Qty]]&lt;=0,"No Stock",IF([@[Oldest DOT Week Start]]="","Missing DOT Date",IF([@[Age Months]]&gt;='Settings'!$B$6,"Age Review","Current")))))</f>
        <v/>
      </c>
      <c r="AC39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399">
      <c r="A399" s="28" t="n"/>
      <c r="B399" s="28" t="n"/>
      <c r="C399" s="28" t="n"/>
      <c r="D399" s="28" t="n"/>
      <c r="E399" s="28" t="n"/>
      <c r="F399" s="28" t="n"/>
      <c r="G399" s="28" t="n"/>
      <c r="H399" s="28" t="n"/>
      <c r="I399" s="28" t="n"/>
      <c r="J399" s="28" t="n"/>
      <c r="K399" s="49" t="n"/>
      <c r="L399" s="30" t="n"/>
      <c r="M399" s="30" t="n"/>
      <c r="N399" s="30" t="n"/>
      <c r="O399" s="30" t="n"/>
      <c r="P399" s="30" t="n"/>
      <c r="Q399" s="30" t="n"/>
      <c r="R399" s="50" t="n"/>
      <c r="S399" s="32">
        <f>IF([@[Inventory Item ID]]="","",IFERROR(SUMIFS(tblTransactions[Inventory Effect],tblTransactions[Inventory Item ID],[@[Inventory Item ID]],tblTransactions[Inventory Effect],"&gt;0",tblTransactions[Date],"&gt;"&amp;'Settings'!$B$4,tblTransactions[Date],"&lt;="&amp;'Settings'!$B$3),0))</f>
        <v/>
      </c>
      <c r="T399" s="32">
        <f>IF([@[Inventory Item ID]]="","",IFERROR(-SUMIFS(tblTransactions[Inventory Effect],tblTransactions[Inventory Item ID],[@[Inventory Item ID]],tblTransactions[Inventory Effect],"&lt;0",tblTransactions[Date],"&gt;"&amp;'Settings'!$B$4,tblTransactions[Date],"&lt;="&amp;'Settings'!$B$3),0))</f>
        <v/>
      </c>
      <c r="U399" s="32">
        <f>IF([@[Inventory Item ID]]="","",IFERROR([@[Opening Qty]]+[@[Qty In]]-[@[Qty Out]],0))</f>
        <v/>
      </c>
      <c r="V399" s="32">
        <f>IF([@[Inventory Item ID]]="","",IFERROR([@[On Hand Qty]]-[@[Reserved Qty]],0))</f>
        <v/>
      </c>
      <c r="W399" s="47">
        <f>IF([@[Inventory Item ID]]="","",IFERROR([@[On Hand Qty]]*[@[Unit Cost]],0))</f>
        <v/>
      </c>
      <c r="X399" s="32">
        <f>IF([@[Inventory Item ID]]="","",IFERROR(IF(AND([@Active]="Yes",[@[Available Qty]]&lt;=[@[Reorder Point]],[@[Target Stock]]-[@[Available Qty]]-[@[Qty on Order]]&gt;0),CEILING([@[Target Stock]]-[@[Available Qty]]-[@[Qty on Order]],[@[Order Pack Qty]]),0),0))</f>
        <v/>
      </c>
      <c r="Y399" s="47">
        <f>IF([@[Inventory Item ID]]="","",IFERROR([@[Suggested Order Qty]]*[@[Unit Cost]],0))</f>
        <v/>
      </c>
      <c r="Z399" s="15">
        <f>IF([@[Inventory Item ID]]="","",IFERROR(IF([@Active]="No","Inactive",IF([@[On Hand Qty]]&lt;0,"Negative Stock",IF([@[Available Qty]]&lt;=0,"Out of Stock",IF([@[Available Qty]]&lt;=[@[Reorder Point]],"Below Reorder",IF([@[Available Qty]]&lt;=[@[Reorder Point]]*(1+'Settings'!$B$5),"Reorder Soon","OK"))))),"Check Inputs"))</f>
        <v/>
      </c>
      <c r="AA399" s="32">
        <f>IF([@[Inventory Item ID]]="","",IFERROR(IF(OR([@[On Hand Qty]]&lt;=0,[@[Oldest DOT Week Start]]=""),"",DATEDIF([@[Oldest DOT Week Start]],'Settings'!$B$3,"m")),""))</f>
        <v/>
      </c>
      <c r="AB399" s="15">
        <f>IF([@[Inventory Item ID]]="","",IF([@Active]="No","Inactive",IF([@[On Hand Qty]]&lt;=0,"No Stock",IF([@[Oldest DOT Week Start]]="","Missing DOT Date",IF([@[Age Months]]&gt;='Settings'!$B$6,"Age Review","Current")))))</f>
        <v/>
      </c>
      <c r="AC39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0">
      <c r="A400" s="28" t="n"/>
      <c r="B400" s="28" t="n"/>
      <c r="C400" s="28" t="n"/>
      <c r="D400" s="28" t="n"/>
      <c r="E400" s="28" t="n"/>
      <c r="F400" s="28" t="n"/>
      <c r="G400" s="28" t="n"/>
      <c r="H400" s="28" t="n"/>
      <c r="I400" s="28" t="n"/>
      <c r="J400" s="28" t="n"/>
      <c r="K400" s="49" t="n"/>
      <c r="L400" s="30" t="n"/>
      <c r="M400" s="30" t="n"/>
      <c r="N400" s="30" t="n"/>
      <c r="O400" s="30" t="n"/>
      <c r="P400" s="30" t="n"/>
      <c r="Q400" s="30" t="n"/>
      <c r="R400" s="50" t="n"/>
      <c r="S400" s="32">
        <f>IF([@[Inventory Item ID]]="","",IFERROR(SUMIFS(tblTransactions[Inventory Effect],tblTransactions[Inventory Item ID],[@[Inventory Item ID]],tblTransactions[Inventory Effect],"&gt;0",tblTransactions[Date],"&gt;"&amp;'Settings'!$B$4,tblTransactions[Date],"&lt;="&amp;'Settings'!$B$3),0))</f>
        <v/>
      </c>
      <c r="T400" s="32">
        <f>IF([@[Inventory Item ID]]="","",IFERROR(-SUMIFS(tblTransactions[Inventory Effect],tblTransactions[Inventory Item ID],[@[Inventory Item ID]],tblTransactions[Inventory Effect],"&lt;0",tblTransactions[Date],"&gt;"&amp;'Settings'!$B$4,tblTransactions[Date],"&lt;="&amp;'Settings'!$B$3),0))</f>
        <v/>
      </c>
      <c r="U400" s="32">
        <f>IF([@[Inventory Item ID]]="","",IFERROR([@[Opening Qty]]+[@[Qty In]]-[@[Qty Out]],0))</f>
        <v/>
      </c>
      <c r="V400" s="32">
        <f>IF([@[Inventory Item ID]]="","",IFERROR([@[On Hand Qty]]-[@[Reserved Qty]],0))</f>
        <v/>
      </c>
      <c r="W400" s="47">
        <f>IF([@[Inventory Item ID]]="","",IFERROR([@[On Hand Qty]]*[@[Unit Cost]],0))</f>
        <v/>
      </c>
      <c r="X400" s="32">
        <f>IF([@[Inventory Item ID]]="","",IFERROR(IF(AND([@Active]="Yes",[@[Available Qty]]&lt;=[@[Reorder Point]],[@[Target Stock]]-[@[Available Qty]]-[@[Qty on Order]]&gt;0),CEILING([@[Target Stock]]-[@[Available Qty]]-[@[Qty on Order]],[@[Order Pack Qty]]),0),0))</f>
        <v/>
      </c>
      <c r="Y400" s="47">
        <f>IF([@[Inventory Item ID]]="","",IFERROR([@[Suggested Order Qty]]*[@[Unit Cost]],0))</f>
        <v/>
      </c>
      <c r="Z400" s="15">
        <f>IF([@[Inventory Item ID]]="","",IFERROR(IF([@Active]="No","Inactive",IF([@[On Hand Qty]]&lt;0,"Negative Stock",IF([@[Available Qty]]&lt;=0,"Out of Stock",IF([@[Available Qty]]&lt;=[@[Reorder Point]],"Below Reorder",IF([@[Available Qty]]&lt;=[@[Reorder Point]]*(1+'Settings'!$B$5),"Reorder Soon","OK"))))),"Check Inputs"))</f>
        <v/>
      </c>
      <c r="AA400" s="32">
        <f>IF([@[Inventory Item ID]]="","",IFERROR(IF(OR([@[On Hand Qty]]&lt;=0,[@[Oldest DOT Week Start]]=""),"",DATEDIF([@[Oldest DOT Week Start]],'Settings'!$B$3,"m")),""))</f>
        <v/>
      </c>
      <c r="AB400" s="15">
        <f>IF([@[Inventory Item ID]]="","",IF([@Active]="No","Inactive",IF([@[On Hand Qty]]&lt;=0,"No Stock",IF([@[Oldest DOT Week Start]]="","Missing DOT Date",IF([@[Age Months]]&gt;='Settings'!$B$6,"Age Review","Current")))))</f>
        <v/>
      </c>
      <c r="AC40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1">
      <c r="A401" s="28" t="n"/>
      <c r="B401" s="28" t="n"/>
      <c r="C401" s="28" t="n"/>
      <c r="D401" s="28" t="n"/>
      <c r="E401" s="28" t="n"/>
      <c r="F401" s="28" t="n"/>
      <c r="G401" s="28" t="n"/>
      <c r="H401" s="28" t="n"/>
      <c r="I401" s="28" t="n"/>
      <c r="J401" s="28" t="n"/>
      <c r="K401" s="49" t="n"/>
      <c r="L401" s="30" t="n"/>
      <c r="M401" s="30" t="n"/>
      <c r="N401" s="30" t="n"/>
      <c r="O401" s="30" t="n"/>
      <c r="P401" s="30" t="n"/>
      <c r="Q401" s="30" t="n"/>
      <c r="R401" s="50" t="n"/>
      <c r="S401" s="32">
        <f>IF([@[Inventory Item ID]]="","",IFERROR(SUMIFS(tblTransactions[Inventory Effect],tblTransactions[Inventory Item ID],[@[Inventory Item ID]],tblTransactions[Inventory Effect],"&gt;0",tblTransactions[Date],"&gt;"&amp;'Settings'!$B$4,tblTransactions[Date],"&lt;="&amp;'Settings'!$B$3),0))</f>
        <v/>
      </c>
      <c r="T401" s="32">
        <f>IF([@[Inventory Item ID]]="","",IFERROR(-SUMIFS(tblTransactions[Inventory Effect],tblTransactions[Inventory Item ID],[@[Inventory Item ID]],tblTransactions[Inventory Effect],"&lt;0",tblTransactions[Date],"&gt;"&amp;'Settings'!$B$4,tblTransactions[Date],"&lt;="&amp;'Settings'!$B$3),0))</f>
        <v/>
      </c>
      <c r="U401" s="32">
        <f>IF([@[Inventory Item ID]]="","",IFERROR([@[Opening Qty]]+[@[Qty In]]-[@[Qty Out]],0))</f>
        <v/>
      </c>
      <c r="V401" s="32">
        <f>IF([@[Inventory Item ID]]="","",IFERROR([@[On Hand Qty]]-[@[Reserved Qty]],0))</f>
        <v/>
      </c>
      <c r="W401" s="47">
        <f>IF([@[Inventory Item ID]]="","",IFERROR([@[On Hand Qty]]*[@[Unit Cost]],0))</f>
        <v/>
      </c>
      <c r="X401" s="32">
        <f>IF([@[Inventory Item ID]]="","",IFERROR(IF(AND([@Active]="Yes",[@[Available Qty]]&lt;=[@[Reorder Point]],[@[Target Stock]]-[@[Available Qty]]-[@[Qty on Order]]&gt;0),CEILING([@[Target Stock]]-[@[Available Qty]]-[@[Qty on Order]],[@[Order Pack Qty]]),0),0))</f>
        <v/>
      </c>
      <c r="Y401" s="47">
        <f>IF([@[Inventory Item ID]]="","",IFERROR([@[Suggested Order Qty]]*[@[Unit Cost]],0))</f>
        <v/>
      </c>
      <c r="Z401" s="15">
        <f>IF([@[Inventory Item ID]]="","",IFERROR(IF([@Active]="No","Inactive",IF([@[On Hand Qty]]&lt;0,"Negative Stock",IF([@[Available Qty]]&lt;=0,"Out of Stock",IF([@[Available Qty]]&lt;=[@[Reorder Point]],"Below Reorder",IF([@[Available Qty]]&lt;=[@[Reorder Point]]*(1+'Settings'!$B$5),"Reorder Soon","OK"))))),"Check Inputs"))</f>
        <v/>
      </c>
      <c r="AA401" s="32">
        <f>IF([@[Inventory Item ID]]="","",IFERROR(IF(OR([@[On Hand Qty]]&lt;=0,[@[Oldest DOT Week Start]]=""),"",DATEDIF([@[Oldest DOT Week Start]],'Settings'!$B$3,"m")),""))</f>
        <v/>
      </c>
      <c r="AB401" s="15">
        <f>IF([@[Inventory Item ID]]="","",IF([@Active]="No","Inactive",IF([@[On Hand Qty]]&lt;=0,"No Stock",IF([@[Oldest DOT Week Start]]="","Missing DOT Date",IF([@[Age Months]]&gt;='Settings'!$B$6,"Age Review","Current")))))</f>
        <v/>
      </c>
      <c r="AC40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2">
      <c r="A402" s="28" t="n"/>
      <c r="B402" s="28" t="n"/>
      <c r="C402" s="28" t="n"/>
      <c r="D402" s="28" t="n"/>
      <c r="E402" s="28" t="n"/>
      <c r="F402" s="28" t="n"/>
      <c r="G402" s="28" t="n"/>
      <c r="H402" s="28" t="n"/>
      <c r="I402" s="28" t="n"/>
      <c r="J402" s="28" t="n"/>
      <c r="K402" s="49" t="n"/>
      <c r="L402" s="30" t="n"/>
      <c r="M402" s="30" t="n"/>
      <c r="N402" s="30" t="n"/>
      <c r="O402" s="30" t="n"/>
      <c r="P402" s="30" t="n"/>
      <c r="Q402" s="30" t="n"/>
      <c r="R402" s="50" t="n"/>
      <c r="S402" s="32">
        <f>IF([@[Inventory Item ID]]="","",IFERROR(SUMIFS(tblTransactions[Inventory Effect],tblTransactions[Inventory Item ID],[@[Inventory Item ID]],tblTransactions[Inventory Effect],"&gt;0",tblTransactions[Date],"&gt;"&amp;'Settings'!$B$4,tblTransactions[Date],"&lt;="&amp;'Settings'!$B$3),0))</f>
        <v/>
      </c>
      <c r="T402" s="32">
        <f>IF([@[Inventory Item ID]]="","",IFERROR(-SUMIFS(tblTransactions[Inventory Effect],tblTransactions[Inventory Item ID],[@[Inventory Item ID]],tblTransactions[Inventory Effect],"&lt;0",tblTransactions[Date],"&gt;"&amp;'Settings'!$B$4,tblTransactions[Date],"&lt;="&amp;'Settings'!$B$3),0))</f>
        <v/>
      </c>
      <c r="U402" s="32">
        <f>IF([@[Inventory Item ID]]="","",IFERROR([@[Opening Qty]]+[@[Qty In]]-[@[Qty Out]],0))</f>
        <v/>
      </c>
      <c r="V402" s="32">
        <f>IF([@[Inventory Item ID]]="","",IFERROR([@[On Hand Qty]]-[@[Reserved Qty]],0))</f>
        <v/>
      </c>
      <c r="W402" s="47">
        <f>IF([@[Inventory Item ID]]="","",IFERROR([@[On Hand Qty]]*[@[Unit Cost]],0))</f>
        <v/>
      </c>
      <c r="X402" s="32">
        <f>IF([@[Inventory Item ID]]="","",IFERROR(IF(AND([@Active]="Yes",[@[Available Qty]]&lt;=[@[Reorder Point]],[@[Target Stock]]-[@[Available Qty]]-[@[Qty on Order]]&gt;0),CEILING([@[Target Stock]]-[@[Available Qty]]-[@[Qty on Order]],[@[Order Pack Qty]]),0),0))</f>
        <v/>
      </c>
      <c r="Y402" s="47">
        <f>IF([@[Inventory Item ID]]="","",IFERROR([@[Suggested Order Qty]]*[@[Unit Cost]],0))</f>
        <v/>
      </c>
      <c r="Z402" s="15">
        <f>IF([@[Inventory Item ID]]="","",IFERROR(IF([@Active]="No","Inactive",IF([@[On Hand Qty]]&lt;0,"Negative Stock",IF([@[Available Qty]]&lt;=0,"Out of Stock",IF([@[Available Qty]]&lt;=[@[Reorder Point]],"Below Reorder",IF([@[Available Qty]]&lt;=[@[Reorder Point]]*(1+'Settings'!$B$5),"Reorder Soon","OK"))))),"Check Inputs"))</f>
        <v/>
      </c>
      <c r="AA402" s="32">
        <f>IF([@[Inventory Item ID]]="","",IFERROR(IF(OR([@[On Hand Qty]]&lt;=0,[@[Oldest DOT Week Start]]=""),"",DATEDIF([@[Oldest DOT Week Start]],'Settings'!$B$3,"m")),""))</f>
        <v/>
      </c>
      <c r="AB402" s="15">
        <f>IF([@[Inventory Item ID]]="","",IF([@Active]="No","Inactive",IF([@[On Hand Qty]]&lt;=0,"No Stock",IF([@[Oldest DOT Week Start]]="","Missing DOT Date",IF([@[Age Months]]&gt;='Settings'!$B$6,"Age Review","Current")))))</f>
        <v/>
      </c>
      <c r="AC40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3">
      <c r="A403" s="28" t="n"/>
      <c r="B403" s="28" t="n"/>
      <c r="C403" s="28" t="n"/>
      <c r="D403" s="28" t="n"/>
      <c r="E403" s="28" t="n"/>
      <c r="F403" s="28" t="n"/>
      <c r="G403" s="28" t="n"/>
      <c r="H403" s="28" t="n"/>
      <c r="I403" s="28" t="n"/>
      <c r="J403" s="28" t="n"/>
      <c r="K403" s="49" t="n"/>
      <c r="L403" s="30" t="n"/>
      <c r="M403" s="30" t="n"/>
      <c r="N403" s="30" t="n"/>
      <c r="O403" s="30" t="n"/>
      <c r="P403" s="30" t="n"/>
      <c r="Q403" s="30" t="n"/>
      <c r="R403" s="50" t="n"/>
      <c r="S403" s="32">
        <f>IF([@[Inventory Item ID]]="","",IFERROR(SUMIFS(tblTransactions[Inventory Effect],tblTransactions[Inventory Item ID],[@[Inventory Item ID]],tblTransactions[Inventory Effect],"&gt;0",tblTransactions[Date],"&gt;"&amp;'Settings'!$B$4,tblTransactions[Date],"&lt;="&amp;'Settings'!$B$3),0))</f>
        <v/>
      </c>
      <c r="T403" s="32">
        <f>IF([@[Inventory Item ID]]="","",IFERROR(-SUMIFS(tblTransactions[Inventory Effect],tblTransactions[Inventory Item ID],[@[Inventory Item ID]],tblTransactions[Inventory Effect],"&lt;0",tblTransactions[Date],"&gt;"&amp;'Settings'!$B$4,tblTransactions[Date],"&lt;="&amp;'Settings'!$B$3),0))</f>
        <v/>
      </c>
      <c r="U403" s="32">
        <f>IF([@[Inventory Item ID]]="","",IFERROR([@[Opening Qty]]+[@[Qty In]]-[@[Qty Out]],0))</f>
        <v/>
      </c>
      <c r="V403" s="32">
        <f>IF([@[Inventory Item ID]]="","",IFERROR([@[On Hand Qty]]-[@[Reserved Qty]],0))</f>
        <v/>
      </c>
      <c r="W403" s="47">
        <f>IF([@[Inventory Item ID]]="","",IFERROR([@[On Hand Qty]]*[@[Unit Cost]],0))</f>
        <v/>
      </c>
      <c r="X403" s="32">
        <f>IF([@[Inventory Item ID]]="","",IFERROR(IF(AND([@Active]="Yes",[@[Available Qty]]&lt;=[@[Reorder Point]],[@[Target Stock]]-[@[Available Qty]]-[@[Qty on Order]]&gt;0),CEILING([@[Target Stock]]-[@[Available Qty]]-[@[Qty on Order]],[@[Order Pack Qty]]),0),0))</f>
        <v/>
      </c>
      <c r="Y403" s="47">
        <f>IF([@[Inventory Item ID]]="","",IFERROR([@[Suggested Order Qty]]*[@[Unit Cost]],0))</f>
        <v/>
      </c>
      <c r="Z403" s="15">
        <f>IF([@[Inventory Item ID]]="","",IFERROR(IF([@Active]="No","Inactive",IF([@[On Hand Qty]]&lt;0,"Negative Stock",IF([@[Available Qty]]&lt;=0,"Out of Stock",IF([@[Available Qty]]&lt;=[@[Reorder Point]],"Below Reorder",IF([@[Available Qty]]&lt;=[@[Reorder Point]]*(1+'Settings'!$B$5),"Reorder Soon","OK"))))),"Check Inputs"))</f>
        <v/>
      </c>
      <c r="AA403" s="32">
        <f>IF([@[Inventory Item ID]]="","",IFERROR(IF(OR([@[On Hand Qty]]&lt;=0,[@[Oldest DOT Week Start]]=""),"",DATEDIF([@[Oldest DOT Week Start]],'Settings'!$B$3,"m")),""))</f>
        <v/>
      </c>
      <c r="AB403" s="15">
        <f>IF([@[Inventory Item ID]]="","",IF([@Active]="No","Inactive",IF([@[On Hand Qty]]&lt;=0,"No Stock",IF([@[Oldest DOT Week Start]]="","Missing DOT Date",IF([@[Age Months]]&gt;='Settings'!$B$6,"Age Review","Current")))))</f>
        <v/>
      </c>
      <c r="AC40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4">
      <c r="A404" s="28" t="n"/>
      <c r="B404" s="28" t="n"/>
      <c r="C404" s="28" t="n"/>
      <c r="D404" s="28" t="n"/>
      <c r="E404" s="28" t="n"/>
      <c r="F404" s="28" t="n"/>
      <c r="G404" s="28" t="n"/>
      <c r="H404" s="28" t="n"/>
      <c r="I404" s="28" t="n"/>
      <c r="J404" s="28" t="n"/>
      <c r="K404" s="49" t="n"/>
      <c r="L404" s="30" t="n"/>
      <c r="M404" s="30" t="n"/>
      <c r="N404" s="30" t="n"/>
      <c r="O404" s="30" t="n"/>
      <c r="P404" s="30" t="n"/>
      <c r="Q404" s="30" t="n"/>
      <c r="R404" s="50" t="n"/>
      <c r="S404" s="32">
        <f>IF([@[Inventory Item ID]]="","",IFERROR(SUMIFS(tblTransactions[Inventory Effect],tblTransactions[Inventory Item ID],[@[Inventory Item ID]],tblTransactions[Inventory Effect],"&gt;0",tblTransactions[Date],"&gt;"&amp;'Settings'!$B$4,tblTransactions[Date],"&lt;="&amp;'Settings'!$B$3),0))</f>
        <v/>
      </c>
      <c r="T404" s="32">
        <f>IF([@[Inventory Item ID]]="","",IFERROR(-SUMIFS(tblTransactions[Inventory Effect],tblTransactions[Inventory Item ID],[@[Inventory Item ID]],tblTransactions[Inventory Effect],"&lt;0",tblTransactions[Date],"&gt;"&amp;'Settings'!$B$4,tblTransactions[Date],"&lt;="&amp;'Settings'!$B$3),0))</f>
        <v/>
      </c>
      <c r="U404" s="32">
        <f>IF([@[Inventory Item ID]]="","",IFERROR([@[Opening Qty]]+[@[Qty In]]-[@[Qty Out]],0))</f>
        <v/>
      </c>
      <c r="V404" s="32">
        <f>IF([@[Inventory Item ID]]="","",IFERROR([@[On Hand Qty]]-[@[Reserved Qty]],0))</f>
        <v/>
      </c>
      <c r="W404" s="47">
        <f>IF([@[Inventory Item ID]]="","",IFERROR([@[On Hand Qty]]*[@[Unit Cost]],0))</f>
        <v/>
      </c>
      <c r="X404" s="32">
        <f>IF([@[Inventory Item ID]]="","",IFERROR(IF(AND([@Active]="Yes",[@[Available Qty]]&lt;=[@[Reorder Point]],[@[Target Stock]]-[@[Available Qty]]-[@[Qty on Order]]&gt;0),CEILING([@[Target Stock]]-[@[Available Qty]]-[@[Qty on Order]],[@[Order Pack Qty]]),0),0))</f>
        <v/>
      </c>
      <c r="Y404" s="47">
        <f>IF([@[Inventory Item ID]]="","",IFERROR([@[Suggested Order Qty]]*[@[Unit Cost]],0))</f>
        <v/>
      </c>
      <c r="Z404" s="15">
        <f>IF([@[Inventory Item ID]]="","",IFERROR(IF([@Active]="No","Inactive",IF([@[On Hand Qty]]&lt;0,"Negative Stock",IF([@[Available Qty]]&lt;=0,"Out of Stock",IF([@[Available Qty]]&lt;=[@[Reorder Point]],"Below Reorder",IF([@[Available Qty]]&lt;=[@[Reorder Point]]*(1+'Settings'!$B$5),"Reorder Soon","OK"))))),"Check Inputs"))</f>
        <v/>
      </c>
      <c r="AA404" s="32">
        <f>IF([@[Inventory Item ID]]="","",IFERROR(IF(OR([@[On Hand Qty]]&lt;=0,[@[Oldest DOT Week Start]]=""),"",DATEDIF([@[Oldest DOT Week Start]],'Settings'!$B$3,"m")),""))</f>
        <v/>
      </c>
      <c r="AB404" s="15">
        <f>IF([@[Inventory Item ID]]="","",IF([@Active]="No","Inactive",IF([@[On Hand Qty]]&lt;=0,"No Stock",IF([@[Oldest DOT Week Start]]="","Missing DOT Date",IF([@[Age Months]]&gt;='Settings'!$B$6,"Age Review","Current")))))</f>
        <v/>
      </c>
      <c r="AC40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5">
      <c r="A405" s="28" t="n"/>
      <c r="B405" s="28" t="n"/>
      <c r="C405" s="28" t="n"/>
      <c r="D405" s="28" t="n"/>
      <c r="E405" s="28" t="n"/>
      <c r="F405" s="28" t="n"/>
      <c r="G405" s="28" t="n"/>
      <c r="H405" s="28" t="n"/>
      <c r="I405" s="28" t="n"/>
      <c r="J405" s="28" t="n"/>
      <c r="K405" s="49" t="n"/>
      <c r="L405" s="30" t="n"/>
      <c r="M405" s="30" t="n"/>
      <c r="N405" s="30" t="n"/>
      <c r="O405" s="30" t="n"/>
      <c r="P405" s="30" t="n"/>
      <c r="Q405" s="30" t="n"/>
      <c r="R405" s="50" t="n"/>
      <c r="S405" s="32">
        <f>IF([@[Inventory Item ID]]="","",IFERROR(SUMIFS(tblTransactions[Inventory Effect],tblTransactions[Inventory Item ID],[@[Inventory Item ID]],tblTransactions[Inventory Effect],"&gt;0",tblTransactions[Date],"&gt;"&amp;'Settings'!$B$4,tblTransactions[Date],"&lt;="&amp;'Settings'!$B$3),0))</f>
        <v/>
      </c>
      <c r="T405" s="32">
        <f>IF([@[Inventory Item ID]]="","",IFERROR(-SUMIFS(tblTransactions[Inventory Effect],tblTransactions[Inventory Item ID],[@[Inventory Item ID]],tblTransactions[Inventory Effect],"&lt;0",tblTransactions[Date],"&gt;"&amp;'Settings'!$B$4,tblTransactions[Date],"&lt;="&amp;'Settings'!$B$3),0))</f>
        <v/>
      </c>
      <c r="U405" s="32">
        <f>IF([@[Inventory Item ID]]="","",IFERROR([@[Opening Qty]]+[@[Qty In]]-[@[Qty Out]],0))</f>
        <v/>
      </c>
      <c r="V405" s="32">
        <f>IF([@[Inventory Item ID]]="","",IFERROR([@[On Hand Qty]]-[@[Reserved Qty]],0))</f>
        <v/>
      </c>
      <c r="W405" s="47">
        <f>IF([@[Inventory Item ID]]="","",IFERROR([@[On Hand Qty]]*[@[Unit Cost]],0))</f>
        <v/>
      </c>
      <c r="X405" s="32">
        <f>IF([@[Inventory Item ID]]="","",IFERROR(IF(AND([@Active]="Yes",[@[Available Qty]]&lt;=[@[Reorder Point]],[@[Target Stock]]-[@[Available Qty]]-[@[Qty on Order]]&gt;0),CEILING([@[Target Stock]]-[@[Available Qty]]-[@[Qty on Order]],[@[Order Pack Qty]]),0),0))</f>
        <v/>
      </c>
      <c r="Y405" s="47">
        <f>IF([@[Inventory Item ID]]="","",IFERROR([@[Suggested Order Qty]]*[@[Unit Cost]],0))</f>
        <v/>
      </c>
      <c r="Z405" s="15">
        <f>IF([@[Inventory Item ID]]="","",IFERROR(IF([@Active]="No","Inactive",IF([@[On Hand Qty]]&lt;0,"Negative Stock",IF([@[Available Qty]]&lt;=0,"Out of Stock",IF([@[Available Qty]]&lt;=[@[Reorder Point]],"Below Reorder",IF([@[Available Qty]]&lt;=[@[Reorder Point]]*(1+'Settings'!$B$5),"Reorder Soon","OK"))))),"Check Inputs"))</f>
        <v/>
      </c>
      <c r="AA405" s="32">
        <f>IF([@[Inventory Item ID]]="","",IFERROR(IF(OR([@[On Hand Qty]]&lt;=0,[@[Oldest DOT Week Start]]=""),"",DATEDIF([@[Oldest DOT Week Start]],'Settings'!$B$3,"m")),""))</f>
        <v/>
      </c>
      <c r="AB405" s="15">
        <f>IF([@[Inventory Item ID]]="","",IF([@Active]="No","Inactive",IF([@[On Hand Qty]]&lt;=0,"No Stock",IF([@[Oldest DOT Week Start]]="","Missing DOT Date",IF([@[Age Months]]&gt;='Settings'!$B$6,"Age Review","Current")))))</f>
        <v/>
      </c>
      <c r="AC40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6">
      <c r="A406" s="28" t="n"/>
      <c r="B406" s="28" t="n"/>
      <c r="C406" s="28" t="n"/>
      <c r="D406" s="28" t="n"/>
      <c r="E406" s="28" t="n"/>
      <c r="F406" s="28" t="n"/>
      <c r="G406" s="28" t="n"/>
      <c r="H406" s="28" t="n"/>
      <c r="I406" s="28" t="n"/>
      <c r="J406" s="28" t="n"/>
      <c r="K406" s="49" t="n"/>
      <c r="L406" s="30" t="n"/>
      <c r="M406" s="30" t="n"/>
      <c r="N406" s="30" t="n"/>
      <c r="O406" s="30" t="n"/>
      <c r="P406" s="30" t="n"/>
      <c r="Q406" s="30" t="n"/>
      <c r="R406" s="50" t="n"/>
      <c r="S406" s="32">
        <f>IF([@[Inventory Item ID]]="","",IFERROR(SUMIFS(tblTransactions[Inventory Effect],tblTransactions[Inventory Item ID],[@[Inventory Item ID]],tblTransactions[Inventory Effect],"&gt;0",tblTransactions[Date],"&gt;"&amp;'Settings'!$B$4,tblTransactions[Date],"&lt;="&amp;'Settings'!$B$3),0))</f>
        <v/>
      </c>
      <c r="T406" s="32">
        <f>IF([@[Inventory Item ID]]="","",IFERROR(-SUMIFS(tblTransactions[Inventory Effect],tblTransactions[Inventory Item ID],[@[Inventory Item ID]],tblTransactions[Inventory Effect],"&lt;0",tblTransactions[Date],"&gt;"&amp;'Settings'!$B$4,tblTransactions[Date],"&lt;="&amp;'Settings'!$B$3),0))</f>
        <v/>
      </c>
      <c r="U406" s="32">
        <f>IF([@[Inventory Item ID]]="","",IFERROR([@[Opening Qty]]+[@[Qty In]]-[@[Qty Out]],0))</f>
        <v/>
      </c>
      <c r="V406" s="32">
        <f>IF([@[Inventory Item ID]]="","",IFERROR([@[On Hand Qty]]-[@[Reserved Qty]],0))</f>
        <v/>
      </c>
      <c r="W406" s="47">
        <f>IF([@[Inventory Item ID]]="","",IFERROR([@[On Hand Qty]]*[@[Unit Cost]],0))</f>
        <v/>
      </c>
      <c r="X406" s="32">
        <f>IF([@[Inventory Item ID]]="","",IFERROR(IF(AND([@Active]="Yes",[@[Available Qty]]&lt;=[@[Reorder Point]],[@[Target Stock]]-[@[Available Qty]]-[@[Qty on Order]]&gt;0),CEILING([@[Target Stock]]-[@[Available Qty]]-[@[Qty on Order]],[@[Order Pack Qty]]),0),0))</f>
        <v/>
      </c>
      <c r="Y406" s="47">
        <f>IF([@[Inventory Item ID]]="","",IFERROR([@[Suggested Order Qty]]*[@[Unit Cost]],0))</f>
        <v/>
      </c>
      <c r="Z406" s="15">
        <f>IF([@[Inventory Item ID]]="","",IFERROR(IF([@Active]="No","Inactive",IF([@[On Hand Qty]]&lt;0,"Negative Stock",IF([@[Available Qty]]&lt;=0,"Out of Stock",IF([@[Available Qty]]&lt;=[@[Reorder Point]],"Below Reorder",IF([@[Available Qty]]&lt;=[@[Reorder Point]]*(1+'Settings'!$B$5),"Reorder Soon","OK"))))),"Check Inputs"))</f>
        <v/>
      </c>
      <c r="AA406" s="32">
        <f>IF([@[Inventory Item ID]]="","",IFERROR(IF(OR([@[On Hand Qty]]&lt;=0,[@[Oldest DOT Week Start]]=""),"",DATEDIF([@[Oldest DOT Week Start]],'Settings'!$B$3,"m")),""))</f>
        <v/>
      </c>
      <c r="AB406" s="15">
        <f>IF([@[Inventory Item ID]]="","",IF([@Active]="No","Inactive",IF([@[On Hand Qty]]&lt;=0,"No Stock",IF([@[Oldest DOT Week Start]]="","Missing DOT Date",IF([@[Age Months]]&gt;='Settings'!$B$6,"Age Review","Current")))))</f>
        <v/>
      </c>
      <c r="AC40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7">
      <c r="A407" s="28" t="n"/>
      <c r="B407" s="28" t="n"/>
      <c r="C407" s="28" t="n"/>
      <c r="D407" s="28" t="n"/>
      <c r="E407" s="28" t="n"/>
      <c r="F407" s="28" t="n"/>
      <c r="G407" s="28" t="n"/>
      <c r="H407" s="28" t="n"/>
      <c r="I407" s="28" t="n"/>
      <c r="J407" s="28" t="n"/>
      <c r="K407" s="49" t="n"/>
      <c r="L407" s="30" t="n"/>
      <c r="M407" s="30" t="n"/>
      <c r="N407" s="30" t="n"/>
      <c r="O407" s="30" t="n"/>
      <c r="P407" s="30" t="n"/>
      <c r="Q407" s="30" t="n"/>
      <c r="R407" s="50" t="n"/>
      <c r="S407" s="32">
        <f>IF([@[Inventory Item ID]]="","",IFERROR(SUMIFS(tblTransactions[Inventory Effect],tblTransactions[Inventory Item ID],[@[Inventory Item ID]],tblTransactions[Inventory Effect],"&gt;0",tblTransactions[Date],"&gt;"&amp;'Settings'!$B$4,tblTransactions[Date],"&lt;="&amp;'Settings'!$B$3),0))</f>
        <v/>
      </c>
      <c r="T407" s="32">
        <f>IF([@[Inventory Item ID]]="","",IFERROR(-SUMIFS(tblTransactions[Inventory Effect],tblTransactions[Inventory Item ID],[@[Inventory Item ID]],tblTransactions[Inventory Effect],"&lt;0",tblTransactions[Date],"&gt;"&amp;'Settings'!$B$4,tblTransactions[Date],"&lt;="&amp;'Settings'!$B$3),0))</f>
        <v/>
      </c>
      <c r="U407" s="32">
        <f>IF([@[Inventory Item ID]]="","",IFERROR([@[Opening Qty]]+[@[Qty In]]-[@[Qty Out]],0))</f>
        <v/>
      </c>
      <c r="V407" s="32">
        <f>IF([@[Inventory Item ID]]="","",IFERROR([@[On Hand Qty]]-[@[Reserved Qty]],0))</f>
        <v/>
      </c>
      <c r="W407" s="47">
        <f>IF([@[Inventory Item ID]]="","",IFERROR([@[On Hand Qty]]*[@[Unit Cost]],0))</f>
        <v/>
      </c>
      <c r="X407" s="32">
        <f>IF([@[Inventory Item ID]]="","",IFERROR(IF(AND([@Active]="Yes",[@[Available Qty]]&lt;=[@[Reorder Point]],[@[Target Stock]]-[@[Available Qty]]-[@[Qty on Order]]&gt;0),CEILING([@[Target Stock]]-[@[Available Qty]]-[@[Qty on Order]],[@[Order Pack Qty]]),0),0))</f>
        <v/>
      </c>
      <c r="Y407" s="47">
        <f>IF([@[Inventory Item ID]]="","",IFERROR([@[Suggested Order Qty]]*[@[Unit Cost]],0))</f>
        <v/>
      </c>
      <c r="Z407" s="15">
        <f>IF([@[Inventory Item ID]]="","",IFERROR(IF([@Active]="No","Inactive",IF([@[On Hand Qty]]&lt;0,"Negative Stock",IF([@[Available Qty]]&lt;=0,"Out of Stock",IF([@[Available Qty]]&lt;=[@[Reorder Point]],"Below Reorder",IF([@[Available Qty]]&lt;=[@[Reorder Point]]*(1+'Settings'!$B$5),"Reorder Soon","OK"))))),"Check Inputs"))</f>
        <v/>
      </c>
      <c r="AA407" s="32">
        <f>IF([@[Inventory Item ID]]="","",IFERROR(IF(OR([@[On Hand Qty]]&lt;=0,[@[Oldest DOT Week Start]]=""),"",DATEDIF([@[Oldest DOT Week Start]],'Settings'!$B$3,"m")),""))</f>
        <v/>
      </c>
      <c r="AB407" s="15">
        <f>IF([@[Inventory Item ID]]="","",IF([@Active]="No","Inactive",IF([@[On Hand Qty]]&lt;=0,"No Stock",IF([@[Oldest DOT Week Start]]="","Missing DOT Date",IF([@[Age Months]]&gt;='Settings'!$B$6,"Age Review","Current")))))</f>
        <v/>
      </c>
      <c r="AC40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8">
      <c r="A408" s="28" t="n"/>
      <c r="B408" s="28" t="n"/>
      <c r="C408" s="28" t="n"/>
      <c r="D408" s="28" t="n"/>
      <c r="E408" s="28" t="n"/>
      <c r="F408" s="28" t="n"/>
      <c r="G408" s="28" t="n"/>
      <c r="H408" s="28" t="n"/>
      <c r="I408" s="28" t="n"/>
      <c r="J408" s="28" t="n"/>
      <c r="K408" s="49" t="n"/>
      <c r="L408" s="30" t="n"/>
      <c r="M408" s="30" t="n"/>
      <c r="N408" s="30" t="n"/>
      <c r="O408" s="30" t="n"/>
      <c r="P408" s="30" t="n"/>
      <c r="Q408" s="30" t="n"/>
      <c r="R408" s="50" t="n"/>
      <c r="S408" s="32">
        <f>IF([@[Inventory Item ID]]="","",IFERROR(SUMIFS(tblTransactions[Inventory Effect],tblTransactions[Inventory Item ID],[@[Inventory Item ID]],tblTransactions[Inventory Effect],"&gt;0",tblTransactions[Date],"&gt;"&amp;'Settings'!$B$4,tblTransactions[Date],"&lt;="&amp;'Settings'!$B$3),0))</f>
        <v/>
      </c>
      <c r="T408" s="32">
        <f>IF([@[Inventory Item ID]]="","",IFERROR(-SUMIFS(tblTransactions[Inventory Effect],tblTransactions[Inventory Item ID],[@[Inventory Item ID]],tblTransactions[Inventory Effect],"&lt;0",tblTransactions[Date],"&gt;"&amp;'Settings'!$B$4,tblTransactions[Date],"&lt;="&amp;'Settings'!$B$3),0))</f>
        <v/>
      </c>
      <c r="U408" s="32">
        <f>IF([@[Inventory Item ID]]="","",IFERROR([@[Opening Qty]]+[@[Qty In]]-[@[Qty Out]],0))</f>
        <v/>
      </c>
      <c r="V408" s="32">
        <f>IF([@[Inventory Item ID]]="","",IFERROR([@[On Hand Qty]]-[@[Reserved Qty]],0))</f>
        <v/>
      </c>
      <c r="W408" s="47">
        <f>IF([@[Inventory Item ID]]="","",IFERROR([@[On Hand Qty]]*[@[Unit Cost]],0))</f>
        <v/>
      </c>
      <c r="X408" s="32">
        <f>IF([@[Inventory Item ID]]="","",IFERROR(IF(AND([@Active]="Yes",[@[Available Qty]]&lt;=[@[Reorder Point]],[@[Target Stock]]-[@[Available Qty]]-[@[Qty on Order]]&gt;0),CEILING([@[Target Stock]]-[@[Available Qty]]-[@[Qty on Order]],[@[Order Pack Qty]]),0),0))</f>
        <v/>
      </c>
      <c r="Y408" s="47">
        <f>IF([@[Inventory Item ID]]="","",IFERROR([@[Suggested Order Qty]]*[@[Unit Cost]],0))</f>
        <v/>
      </c>
      <c r="Z408" s="15">
        <f>IF([@[Inventory Item ID]]="","",IFERROR(IF([@Active]="No","Inactive",IF([@[On Hand Qty]]&lt;0,"Negative Stock",IF([@[Available Qty]]&lt;=0,"Out of Stock",IF([@[Available Qty]]&lt;=[@[Reorder Point]],"Below Reorder",IF([@[Available Qty]]&lt;=[@[Reorder Point]]*(1+'Settings'!$B$5),"Reorder Soon","OK"))))),"Check Inputs"))</f>
        <v/>
      </c>
      <c r="AA408" s="32">
        <f>IF([@[Inventory Item ID]]="","",IFERROR(IF(OR([@[On Hand Qty]]&lt;=0,[@[Oldest DOT Week Start]]=""),"",DATEDIF([@[Oldest DOT Week Start]],'Settings'!$B$3,"m")),""))</f>
        <v/>
      </c>
      <c r="AB408" s="15">
        <f>IF([@[Inventory Item ID]]="","",IF([@Active]="No","Inactive",IF([@[On Hand Qty]]&lt;=0,"No Stock",IF([@[Oldest DOT Week Start]]="","Missing DOT Date",IF([@[Age Months]]&gt;='Settings'!$B$6,"Age Review","Current")))))</f>
        <v/>
      </c>
      <c r="AC40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09">
      <c r="A409" s="28" t="n"/>
      <c r="B409" s="28" t="n"/>
      <c r="C409" s="28" t="n"/>
      <c r="D409" s="28" t="n"/>
      <c r="E409" s="28" t="n"/>
      <c r="F409" s="28" t="n"/>
      <c r="G409" s="28" t="n"/>
      <c r="H409" s="28" t="n"/>
      <c r="I409" s="28" t="n"/>
      <c r="J409" s="28" t="n"/>
      <c r="K409" s="49" t="n"/>
      <c r="L409" s="30" t="n"/>
      <c r="M409" s="30" t="n"/>
      <c r="N409" s="30" t="n"/>
      <c r="O409" s="30" t="n"/>
      <c r="P409" s="30" t="n"/>
      <c r="Q409" s="30" t="n"/>
      <c r="R409" s="50" t="n"/>
      <c r="S409" s="32">
        <f>IF([@[Inventory Item ID]]="","",IFERROR(SUMIFS(tblTransactions[Inventory Effect],tblTransactions[Inventory Item ID],[@[Inventory Item ID]],tblTransactions[Inventory Effect],"&gt;0",tblTransactions[Date],"&gt;"&amp;'Settings'!$B$4,tblTransactions[Date],"&lt;="&amp;'Settings'!$B$3),0))</f>
        <v/>
      </c>
      <c r="T409" s="32">
        <f>IF([@[Inventory Item ID]]="","",IFERROR(-SUMIFS(tblTransactions[Inventory Effect],tblTransactions[Inventory Item ID],[@[Inventory Item ID]],tblTransactions[Inventory Effect],"&lt;0",tblTransactions[Date],"&gt;"&amp;'Settings'!$B$4,tblTransactions[Date],"&lt;="&amp;'Settings'!$B$3),0))</f>
        <v/>
      </c>
      <c r="U409" s="32">
        <f>IF([@[Inventory Item ID]]="","",IFERROR([@[Opening Qty]]+[@[Qty In]]-[@[Qty Out]],0))</f>
        <v/>
      </c>
      <c r="V409" s="32">
        <f>IF([@[Inventory Item ID]]="","",IFERROR([@[On Hand Qty]]-[@[Reserved Qty]],0))</f>
        <v/>
      </c>
      <c r="W409" s="47">
        <f>IF([@[Inventory Item ID]]="","",IFERROR([@[On Hand Qty]]*[@[Unit Cost]],0))</f>
        <v/>
      </c>
      <c r="X409" s="32">
        <f>IF([@[Inventory Item ID]]="","",IFERROR(IF(AND([@Active]="Yes",[@[Available Qty]]&lt;=[@[Reorder Point]],[@[Target Stock]]-[@[Available Qty]]-[@[Qty on Order]]&gt;0),CEILING([@[Target Stock]]-[@[Available Qty]]-[@[Qty on Order]],[@[Order Pack Qty]]),0),0))</f>
        <v/>
      </c>
      <c r="Y409" s="47">
        <f>IF([@[Inventory Item ID]]="","",IFERROR([@[Suggested Order Qty]]*[@[Unit Cost]],0))</f>
        <v/>
      </c>
      <c r="Z409" s="15">
        <f>IF([@[Inventory Item ID]]="","",IFERROR(IF([@Active]="No","Inactive",IF([@[On Hand Qty]]&lt;0,"Negative Stock",IF([@[Available Qty]]&lt;=0,"Out of Stock",IF([@[Available Qty]]&lt;=[@[Reorder Point]],"Below Reorder",IF([@[Available Qty]]&lt;=[@[Reorder Point]]*(1+'Settings'!$B$5),"Reorder Soon","OK"))))),"Check Inputs"))</f>
        <v/>
      </c>
      <c r="AA409" s="32">
        <f>IF([@[Inventory Item ID]]="","",IFERROR(IF(OR([@[On Hand Qty]]&lt;=0,[@[Oldest DOT Week Start]]=""),"",DATEDIF([@[Oldest DOT Week Start]],'Settings'!$B$3,"m")),""))</f>
        <v/>
      </c>
      <c r="AB409" s="15">
        <f>IF([@[Inventory Item ID]]="","",IF([@Active]="No","Inactive",IF([@[On Hand Qty]]&lt;=0,"No Stock",IF([@[Oldest DOT Week Start]]="","Missing DOT Date",IF([@[Age Months]]&gt;='Settings'!$B$6,"Age Review","Current")))))</f>
        <v/>
      </c>
      <c r="AC40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0">
      <c r="A410" s="28" t="n"/>
      <c r="B410" s="28" t="n"/>
      <c r="C410" s="28" t="n"/>
      <c r="D410" s="28" t="n"/>
      <c r="E410" s="28" t="n"/>
      <c r="F410" s="28" t="n"/>
      <c r="G410" s="28" t="n"/>
      <c r="H410" s="28" t="n"/>
      <c r="I410" s="28" t="n"/>
      <c r="J410" s="28" t="n"/>
      <c r="K410" s="49" t="n"/>
      <c r="L410" s="30" t="n"/>
      <c r="M410" s="30" t="n"/>
      <c r="N410" s="30" t="n"/>
      <c r="O410" s="30" t="n"/>
      <c r="P410" s="30" t="n"/>
      <c r="Q410" s="30" t="n"/>
      <c r="R410" s="50" t="n"/>
      <c r="S410" s="32">
        <f>IF([@[Inventory Item ID]]="","",IFERROR(SUMIFS(tblTransactions[Inventory Effect],tblTransactions[Inventory Item ID],[@[Inventory Item ID]],tblTransactions[Inventory Effect],"&gt;0",tblTransactions[Date],"&gt;"&amp;'Settings'!$B$4,tblTransactions[Date],"&lt;="&amp;'Settings'!$B$3),0))</f>
        <v/>
      </c>
      <c r="T410" s="32">
        <f>IF([@[Inventory Item ID]]="","",IFERROR(-SUMIFS(tblTransactions[Inventory Effect],tblTransactions[Inventory Item ID],[@[Inventory Item ID]],tblTransactions[Inventory Effect],"&lt;0",tblTransactions[Date],"&gt;"&amp;'Settings'!$B$4,tblTransactions[Date],"&lt;="&amp;'Settings'!$B$3),0))</f>
        <v/>
      </c>
      <c r="U410" s="32">
        <f>IF([@[Inventory Item ID]]="","",IFERROR([@[Opening Qty]]+[@[Qty In]]-[@[Qty Out]],0))</f>
        <v/>
      </c>
      <c r="V410" s="32">
        <f>IF([@[Inventory Item ID]]="","",IFERROR([@[On Hand Qty]]-[@[Reserved Qty]],0))</f>
        <v/>
      </c>
      <c r="W410" s="47">
        <f>IF([@[Inventory Item ID]]="","",IFERROR([@[On Hand Qty]]*[@[Unit Cost]],0))</f>
        <v/>
      </c>
      <c r="X410" s="32">
        <f>IF([@[Inventory Item ID]]="","",IFERROR(IF(AND([@Active]="Yes",[@[Available Qty]]&lt;=[@[Reorder Point]],[@[Target Stock]]-[@[Available Qty]]-[@[Qty on Order]]&gt;0),CEILING([@[Target Stock]]-[@[Available Qty]]-[@[Qty on Order]],[@[Order Pack Qty]]),0),0))</f>
        <v/>
      </c>
      <c r="Y410" s="47">
        <f>IF([@[Inventory Item ID]]="","",IFERROR([@[Suggested Order Qty]]*[@[Unit Cost]],0))</f>
        <v/>
      </c>
      <c r="Z410" s="15">
        <f>IF([@[Inventory Item ID]]="","",IFERROR(IF([@Active]="No","Inactive",IF([@[On Hand Qty]]&lt;0,"Negative Stock",IF([@[Available Qty]]&lt;=0,"Out of Stock",IF([@[Available Qty]]&lt;=[@[Reorder Point]],"Below Reorder",IF([@[Available Qty]]&lt;=[@[Reorder Point]]*(1+'Settings'!$B$5),"Reorder Soon","OK"))))),"Check Inputs"))</f>
        <v/>
      </c>
      <c r="AA410" s="32">
        <f>IF([@[Inventory Item ID]]="","",IFERROR(IF(OR([@[On Hand Qty]]&lt;=0,[@[Oldest DOT Week Start]]=""),"",DATEDIF([@[Oldest DOT Week Start]],'Settings'!$B$3,"m")),""))</f>
        <v/>
      </c>
      <c r="AB410" s="15">
        <f>IF([@[Inventory Item ID]]="","",IF([@Active]="No","Inactive",IF([@[On Hand Qty]]&lt;=0,"No Stock",IF([@[Oldest DOT Week Start]]="","Missing DOT Date",IF([@[Age Months]]&gt;='Settings'!$B$6,"Age Review","Current")))))</f>
        <v/>
      </c>
      <c r="AC41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1">
      <c r="A411" s="28" t="n"/>
      <c r="B411" s="28" t="n"/>
      <c r="C411" s="28" t="n"/>
      <c r="D411" s="28" t="n"/>
      <c r="E411" s="28" t="n"/>
      <c r="F411" s="28" t="n"/>
      <c r="G411" s="28" t="n"/>
      <c r="H411" s="28" t="n"/>
      <c r="I411" s="28" t="n"/>
      <c r="J411" s="28" t="n"/>
      <c r="K411" s="49" t="n"/>
      <c r="L411" s="30" t="n"/>
      <c r="M411" s="30" t="n"/>
      <c r="N411" s="30" t="n"/>
      <c r="O411" s="30" t="n"/>
      <c r="P411" s="30" t="n"/>
      <c r="Q411" s="30" t="n"/>
      <c r="R411" s="50" t="n"/>
      <c r="S411" s="32">
        <f>IF([@[Inventory Item ID]]="","",IFERROR(SUMIFS(tblTransactions[Inventory Effect],tblTransactions[Inventory Item ID],[@[Inventory Item ID]],tblTransactions[Inventory Effect],"&gt;0",tblTransactions[Date],"&gt;"&amp;'Settings'!$B$4,tblTransactions[Date],"&lt;="&amp;'Settings'!$B$3),0))</f>
        <v/>
      </c>
      <c r="T411" s="32">
        <f>IF([@[Inventory Item ID]]="","",IFERROR(-SUMIFS(tblTransactions[Inventory Effect],tblTransactions[Inventory Item ID],[@[Inventory Item ID]],tblTransactions[Inventory Effect],"&lt;0",tblTransactions[Date],"&gt;"&amp;'Settings'!$B$4,tblTransactions[Date],"&lt;="&amp;'Settings'!$B$3),0))</f>
        <v/>
      </c>
      <c r="U411" s="32">
        <f>IF([@[Inventory Item ID]]="","",IFERROR([@[Opening Qty]]+[@[Qty In]]-[@[Qty Out]],0))</f>
        <v/>
      </c>
      <c r="V411" s="32">
        <f>IF([@[Inventory Item ID]]="","",IFERROR([@[On Hand Qty]]-[@[Reserved Qty]],0))</f>
        <v/>
      </c>
      <c r="W411" s="47">
        <f>IF([@[Inventory Item ID]]="","",IFERROR([@[On Hand Qty]]*[@[Unit Cost]],0))</f>
        <v/>
      </c>
      <c r="X411" s="32">
        <f>IF([@[Inventory Item ID]]="","",IFERROR(IF(AND([@Active]="Yes",[@[Available Qty]]&lt;=[@[Reorder Point]],[@[Target Stock]]-[@[Available Qty]]-[@[Qty on Order]]&gt;0),CEILING([@[Target Stock]]-[@[Available Qty]]-[@[Qty on Order]],[@[Order Pack Qty]]),0),0))</f>
        <v/>
      </c>
      <c r="Y411" s="47">
        <f>IF([@[Inventory Item ID]]="","",IFERROR([@[Suggested Order Qty]]*[@[Unit Cost]],0))</f>
        <v/>
      </c>
      <c r="Z411" s="15">
        <f>IF([@[Inventory Item ID]]="","",IFERROR(IF([@Active]="No","Inactive",IF([@[On Hand Qty]]&lt;0,"Negative Stock",IF([@[Available Qty]]&lt;=0,"Out of Stock",IF([@[Available Qty]]&lt;=[@[Reorder Point]],"Below Reorder",IF([@[Available Qty]]&lt;=[@[Reorder Point]]*(1+'Settings'!$B$5),"Reorder Soon","OK"))))),"Check Inputs"))</f>
        <v/>
      </c>
      <c r="AA411" s="32">
        <f>IF([@[Inventory Item ID]]="","",IFERROR(IF(OR([@[On Hand Qty]]&lt;=0,[@[Oldest DOT Week Start]]=""),"",DATEDIF([@[Oldest DOT Week Start]],'Settings'!$B$3,"m")),""))</f>
        <v/>
      </c>
      <c r="AB411" s="15">
        <f>IF([@[Inventory Item ID]]="","",IF([@Active]="No","Inactive",IF([@[On Hand Qty]]&lt;=0,"No Stock",IF([@[Oldest DOT Week Start]]="","Missing DOT Date",IF([@[Age Months]]&gt;='Settings'!$B$6,"Age Review","Current")))))</f>
        <v/>
      </c>
      <c r="AC41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2">
      <c r="A412" s="28" t="n"/>
      <c r="B412" s="28" t="n"/>
      <c r="C412" s="28" t="n"/>
      <c r="D412" s="28" t="n"/>
      <c r="E412" s="28" t="n"/>
      <c r="F412" s="28" t="n"/>
      <c r="G412" s="28" t="n"/>
      <c r="H412" s="28" t="n"/>
      <c r="I412" s="28" t="n"/>
      <c r="J412" s="28" t="n"/>
      <c r="K412" s="49" t="n"/>
      <c r="L412" s="30" t="n"/>
      <c r="M412" s="30" t="n"/>
      <c r="N412" s="30" t="n"/>
      <c r="O412" s="30" t="n"/>
      <c r="P412" s="30" t="n"/>
      <c r="Q412" s="30" t="n"/>
      <c r="R412" s="50" t="n"/>
      <c r="S412" s="32">
        <f>IF([@[Inventory Item ID]]="","",IFERROR(SUMIFS(tblTransactions[Inventory Effect],tblTransactions[Inventory Item ID],[@[Inventory Item ID]],tblTransactions[Inventory Effect],"&gt;0",tblTransactions[Date],"&gt;"&amp;'Settings'!$B$4,tblTransactions[Date],"&lt;="&amp;'Settings'!$B$3),0))</f>
        <v/>
      </c>
      <c r="T412" s="32">
        <f>IF([@[Inventory Item ID]]="","",IFERROR(-SUMIFS(tblTransactions[Inventory Effect],tblTransactions[Inventory Item ID],[@[Inventory Item ID]],tblTransactions[Inventory Effect],"&lt;0",tblTransactions[Date],"&gt;"&amp;'Settings'!$B$4,tblTransactions[Date],"&lt;="&amp;'Settings'!$B$3),0))</f>
        <v/>
      </c>
      <c r="U412" s="32">
        <f>IF([@[Inventory Item ID]]="","",IFERROR([@[Opening Qty]]+[@[Qty In]]-[@[Qty Out]],0))</f>
        <v/>
      </c>
      <c r="V412" s="32">
        <f>IF([@[Inventory Item ID]]="","",IFERROR([@[On Hand Qty]]-[@[Reserved Qty]],0))</f>
        <v/>
      </c>
      <c r="W412" s="47">
        <f>IF([@[Inventory Item ID]]="","",IFERROR([@[On Hand Qty]]*[@[Unit Cost]],0))</f>
        <v/>
      </c>
      <c r="X412" s="32">
        <f>IF([@[Inventory Item ID]]="","",IFERROR(IF(AND([@Active]="Yes",[@[Available Qty]]&lt;=[@[Reorder Point]],[@[Target Stock]]-[@[Available Qty]]-[@[Qty on Order]]&gt;0),CEILING([@[Target Stock]]-[@[Available Qty]]-[@[Qty on Order]],[@[Order Pack Qty]]),0),0))</f>
        <v/>
      </c>
      <c r="Y412" s="47">
        <f>IF([@[Inventory Item ID]]="","",IFERROR([@[Suggested Order Qty]]*[@[Unit Cost]],0))</f>
        <v/>
      </c>
      <c r="Z412" s="15">
        <f>IF([@[Inventory Item ID]]="","",IFERROR(IF([@Active]="No","Inactive",IF([@[On Hand Qty]]&lt;0,"Negative Stock",IF([@[Available Qty]]&lt;=0,"Out of Stock",IF([@[Available Qty]]&lt;=[@[Reorder Point]],"Below Reorder",IF([@[Available Qty]]&lt;=[@[Reorder Point]]*(1+'Settings'!$B$5),"Reorder Soon","OK"))))),"Check Inputs"))</f>
        <v/>
      </c>
      <c r="AA412" s="32">
        <f>IF([@[Inventory Item ID]]="","",IFERROR(IF(OR([@[On Hand Qty]]&lt;=0,[@[Oldest DOT Week Start]]=""),"",DATEDIF([@[Oldest DOT Week Start]],'Settings'!$B$3,"m")),""))</f>
        <v/>
      </c>
      <c r="AB412" s="15">
        <f>IF([@[Inventory Item ID]]="","",IF([@Active]="No","Inactive",IF([@[On Hand Qty]]&lt;=0,"No Stock",IF([@[Oldest DOT Week Start]]="","Missing DOT Date",IF([@[Age Months]]&gt;='Settings'!$B$6,"Age Review","Current")))))</f>
        <v/>
      </c>
      <c r="AC41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3">
      <c r="A413" s="28" t="n"/>
      <c r="B413" s="28" t="n"/>
      <c r="C413" s="28" t="n"/>
      <c r="D413" s="28" t="n"/>
      <c r="E413" s="28" t="n"/>
      <c r="F413" s="28" t="n"/>
      <c r="G413" s="28" t="n"/>
      <c r="H413" s="28" t="n"/>
      <c r="I413" s="28" t="n"/>
      <c r="J413" s="28" t="n"/>
      <c r="K413" s="49" t="n"/>
      <c r="L413" s="30" t="n"/>
      <c r="M413" s="30" t="n"/>
      <c r="N413" s="30" t="n"/>
      <c r="O413" s="30" t="n"/>
      <c r="P413" s="30" t="n"/>
      <c r="Q413" s="30" t="n"/>
      <c r="R413" s="50" t="n"/>
      <c r="S413" s="32">
        <f>IF([@[Inventory Item ID]]="","",IFERROR(SUMIFS(tblTransactions[Inventory Effect],tblTransactions[Inventory Item ID],[@[Inventory Item ID]],tblTransactions[Inventory Effect],"&gt;0",tblTransactions[Date],"&gt;"&amp;'Settings'!$B$4,tblTransactions[Date],"&lt;="&amp;'Settings'!$B$3),0))</f>
        <v/>
      </c>
      <c r="T413" s="32">
        <f>IF([@[Inventory Item ID]]="","",IFERROR(-SUMIFS(tblTransactions[Inventory Effect],tblTransactions[Inventory Item ID],[@[Inventory Item ID]],tblTransactions[Inventory Effect],"&lt;0",tblTransactions[Date],"&gt;"&amp;'Settings'!$B$4,tblTransactions[Date],"&lt;="&amp;'Settings'!$B$3),0))</f>
        <v/>
      </c>
      <c r="U413" s="32">
        <f>IF([@[Inventory Item ID]]="","",IFERROR([@[Opening Qty]]+[@[Qty In]]-[@[Qty Out]],0))</f>
        <v/>
      </c>
      <c r="V413" s="32">
        <f>IF([@[Inventory Item ID]]="","",IFERROR([@[On Hand Qty]]-[@[Reserved Qty]],0))</f>
        <v/>
      </c>
      <c r="W413" s="47">
        <f>IF([@[Inventory Item ID]]="","",IFERROR([@[On Hand Qty]]*[@[Unit Cost]],0))</f>
        <v/>
      </c>
      <c r="X413" s="32">
        <f>IF([@[Inventory Item ID]]="","",IFERROR(IF(AND([@Active]="Yes",[@[Available Qty]]&lt;=[@[Reorder Point]],[@[Target Stock]]-[@[Available Qty]]-[@[Qty on Order]]&gt;0),CEILING([@[Target Stock]]-[@[Available Qty]]-[@[Qty on Order]],[@[Order Pack Qty]]),0),0))</f>
        <v/>
      </c>
      <c r="Y413" s="47">
        <f>IF([@[Inventory Item ID]]="","",IFERROR([@[Suggested Order Qty]]*[@[Unit Cost]],0))</f>
        <v/>
      </c>
      <c r="Z413" s="15">
        <f>IF([@[Inventory Item ID]]="","",IFERROR(IF([@Active]="No","Inactive",IF([@[On Hand Qty]]&lt;0,"Negative Stock",IF([@[Available Qty]]&lt;=0,"Out of Stock",IF([@[Available Qty]]&lt;=[@[Reorder Point]],"Below Reorder",IF([@[Available Qty]]&lt;=[@[Reorder Point]]*(1+'Settings'!$B$5),"Reorder Soon","OK"))))),"Check Inputs"))</f>
        <v/>
      </c>
      <c r="AA413" s="32">
        <f>IF([@[Inventory Item ID]]="","",IFERROR(IF(OR([@[On Hand Qty]]&lt;=0,[@[Oldest DOT Week Start]]=""),"",DATEDIF([@[Oldest DOT Week Start]],'Settings'!$B$3,"m")),""))</f>
        <v/>
      </c>
      <c r="AB413" s="15">
        <f>IF([@[Inventory Item ID]]="","",IF([@Active]="No","Inactive",IF([@[On Hand Qty]]&lt;=0,"No Stock",IF([@[Oldest DOT Week Start]]="","Missing DOT Date",IF([@[Age Months]]&gt;='Settings'!$B$6,"Age Review","Current")))))</f>
        <v/>
      </c>
      <c r="AC41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4">
      <c r="A414" s="28" t="n"/>
      <c r="B414" s="28" t="n"/>
      <c r="C414" s="28" t="n"/>
      <c r="D414" s="28" t="n"/>
      <c r="E414" s="28" t="n"/>
      <c r="F414" s="28" t="n"/>
      <c r="G414" s="28" t="n"/>
      <c r="H414" s="28" t="n"/>
      <c r="I414" s="28" t="n"/>
      <c r="J414" s="28" t="n"/>
      <c r="K414" s="49" t="n"/>
      <c r="L414" s="30" t="n"/>
      <c r="M414" s="30" t="n"/>
      <c r="N414" s="30" t="n"/>
      <c r="O414" s="30" t="n"/>
      <c r="P414" s="30" t="n"/>
      <c r="Q414" s="30" t="n"/>
      <c r="R414" s="50" t="n"/>
      <c r="S414" s="32">
        <f>IF([@[Inventory Item ID]]="","",IFERROR(SUMIFS(tblTransactions[Inventory Effect],tblTransactions[Inventory Item ID],[@[Inventory Item ID]],tblTransactions[Inventory Effect],"&gt;0",tblTransactions[Date],"&gt;"&amp;'Settings'!$B$4,tblTransactions[Date],"&lt;="&amp;'Settings'!$B$3),0))</f>
        <v/>
      </c>
      <c r="T414" s="32">
        <f>IF([@[Inventory Item ID]]="","",IFERROR(-SUMIFS(tblTransactions[Inventory Effect],tblTransactions[Inventory Item ID],[@[Inventory Item ID]],tblTransactions[Inventory Effect],"&lt;0",tblTransactions[Date],"&gt;"&amp;'Settings'!$B$4,tblTransactions[Date],"&lt;="&amp;'Settings'!$B$3),0))</f>
        <v/>
      </c>
      <c r="U414" s="32">
        <f>IF([@[Inventory Item ID]]="","",IFERROR([@[Opening Qty]]+[@[Qty In]]-[@[Qty Out]],0))</f>
        <v/>
      </c>
      <c r="V414" s="32">
        <f>IF([@[Inventory Item ID]]="","",IFERROR([@[On Hand Qty]]-[@[Reserved Qty]],0))</f>
        <v/>
      </c>
      <c r="W414" s="47">
        <f>IF([@[Inventory Item ID]]="","",IFERROR([@[On Hand Qty]]*[@[Unit Cost]],0))</f>
        <v/>
      </c>
      <c r="X414" s="32">
        <f>IF([@[Inventory Item ID]]="","",IFERROR(IF(AND([@Active]="Yes",[@[Available Qty]]&lt;=[@[Reorder Point]],[@[Target Stock]]-[@[Available Qty]]-[@[Qty on Order]]&gt;0),CEILING([@[Target Stock]]-[@[Available Qty]]-[@[Qty on Order]],[@[Order Pack Qty]]),0),0))</f>
        <v/>
      </c>
      <c r="Y414" s="47">
        <f>IF([@[Inventory Item ID]]="","",IFERROR([@[Suggested Order Qty]]*[@[Unit Cost]],0))</f>
        <v/>
      </c>
      <c r="Z414" s="15">
        <f>IF([@[Inventory Item ID]]="","",IFERROR(IF([@Active]="No","Inactive",IF([@[On Hand Qty]]&lt;0,"Negative Stock",IF([@[Available Qty]]&lt;=0,"Out of Stock",IF([@[Available Qty]]&lt;=[@[Reorder Point]],"Below Reorder",IF([@[Available Qty]]&lt;=[@[Reorder Point]]*(1+'Settings'!$B$5),"Reorder Soon","OK"))))),"Check Inputs"))</f>
        <v/>
      </c>
      <c r="AA414" s="32">
        <f>IF([@[Inventory Item ID]]="","",IFERROR(IF(OR([@[On Hand Qty]]&lt;=0,[@[Oldest DOT Week Start]]=""),"",DATEDIF([@[Oldest DOT Week Start]],'Settings'!$B$3,"m")),""))</f>
        <v/>
      </c>
      <c r="AB414" s="15">
        <f>IF([@[Inventory Item ID]]="","",IF([@Active]="No","Inactive",IF([@[On Hand Qty]]&lt;=0,"No Stock",IF([@[Oldest DOT Week Start]]="","Missing DOT Date",IF([@[Age Months]]&gt;='Settings'!$B$6,"Age Review","Current")))))</f>
        <v/>
      </c>
      <c r="AC41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5">
      <c r="A415" s="28" t="n"/>
      <c r="B415" s="28" t="n"/>
      <c r="C415" s="28" t="n"/>
      <c r="D415" s="28" t="n"/>
      <c r="E415" s="28" t="n"/>
      <c r="F415" s="28" t="n"/>
      <c r="G415" s="28" t="n"/>
      <c r="H415" s="28" t="n"/>
      <c r="I415" s="28" t="n"/>
      <c r="J415" s="28" t="n"/>
      <c r="K415" s="49" t="n"/>
      <c r="L415" s="30" t="n"/>
      <c r="M415" s="30" t="n"/>
      <c r="N415" s="30" t="n"/>
      <c r="O415" s="30" t="n"/>
      <c r="P415" s="30" t="n"/>
      <c r="Q415" s="30" t="n"/>
      <c r="R415" s="50" t="n"/>
      <c r="S415" s="32">
        <f>IF([@[Inventory Item ID]]="","",IFERROR(SUMIFS(tblTransactions[Inventory Effect],tblTransactions[Inventory Item ID],[@[Inventory Item ID]],tblTransactions[Inventory Effect],"&gt;0",tblTransactions[Date],"&gt;"&amp;'Settings'!$B$4,tblTransactions[Date],"&lt;="&amp;'Settings'!$B$3),0))</f>
        <v/>
      </c>
      <c r="T415" s="32">
        <f>IF([@[Inventory Item ID]]="","",IFERROR(-SUMIFS(tblTransactions[Inventory Effect],tblTransactions[Inventory Item ID],[@[Inventory Item ID]],tblTransactions[Inventory Effect],"&lt;0",tblTransactions[Date],"&gt;"&amp;'Settings'!$B$4,tblTransactions[Date],"&lt;="&amp;'Settings'!$B$3),0))</f>
        <v/>
      </c>
      <c r="U415" s="32">
        <f>IF([@[Inventory Item ID]]="","",IFERROR([@[Opening Qty]]+[@[Qty In]]-[@[Qty Out]],0))</f>
        <v/>
      </c>
      <c r="V415" s="32">
        <f>IF([@[Inventory Item ID]]="","",IFERROR([@[On Hand Qty]]-[@[Reserved Qty]],0))</f>
        <v/>
      </c>
      <c r="W415" s="47">
        <f>IF([@[Inventory Item ID]]="","",IFERROR([@[On Hand Qty]]*[@[Unit Cost]],0))</f>
        <v/>
      </c>
      <c r="X415" s="32">
        <f>IF([@[Inventory Item ID]]="","",IFERROR(IF(AND([@Active]="Yes",[@[Available Qty]]&lt;=[@[Reorder Point]],[@[Target Stock]]-[@[Available Qty]]-[@[Qty on Order]]&gt;0),CEILING([@[Target Stock]]-[@[Available Qty]]-[@[Qty on Order]],[@[Order Pack Qty]]),0),0))</f>
        <v/>
      </c>
      <c r="Y415" s="47">
        <f>IF([@[Inventory Item ID]]="","",IFERROR([@[Suggested Order Qty]]*[@[Unit Cost]],0))</f>
        <v/>
      </c>
      <c r="Z415" s="15">
        <f>IF([@[Inventory Item ID]]="","",IFERROR(IF([@Active]="No","Inactive",IF([@[On Hand Qty]]&lt;0,"Negative Stock",IF([@[Available Qty]]&lt;=0,"Out of Stock",IF([@[Available Qty]]&lt;=[@[Reorder Point]],"Below Reorder",IF([@[Available Qty]]&lt;=[@[Reorder Point]]*(1+'Settings'!$B$5),"Reorder Soon","OK"))))),"Check Inputs"))</f>
        <v/>
      </c>
      <c r="AA415" s="32">
        <f>IF([@[Inventory Item ID]]="","",IFERROR(IF(OR([@[On Hand Qty]]&lt;=0,[@[Oldest DOT Week Start]]=""),"",DATEDIF([@[Oldest DOT Week Start]],'Settings'!$B$3,"m")),""))</f>
        <v/>
      </c>
      <c r="AB415" s="15">
        <f>IF([@[Inventory Item ID]]="","",IF([@Active]="No","Inactive",IF([@[On Hand Qty]]&lt;=0,"No Stock",IF([@[Oldest DOT Week Start]]="","Missing DOT Date",IF([@[Age Months]]&gt;='Settings'!$B$6,"Age Review","Current")))))</f>
        <v/>
      </c>
      <c r="AC41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6">
      <c r="A416" s="28" t="n"/>
      <c r="B416" s="28" t="n"/>
      <c r="C416" s="28" t="n"/>
      <c r="D416" s="28" t="n"/>
      <c r="E416" s="28" t="n"/>
      <c r="F416" s="28" t="n"/>
      <c r="G416" s="28" t="n"/>
      <c r="H416" s="28" t="n"/>
      <c r="I416" s="28" t="n"/>
      <c r="J416" s="28" t="n"/>
      <c r="K416" s="49" t="n"/>
      <c r="L416" s="30" t="n"/>
      <c r="M416" s="30" t="n"/>
      <c r="N416" s="30" t="n"/>
      <c r="O416" s="30" t="n"/>
      <c r="P416" s="30" t="n"/>
      <c r="Q416" s="30" t="n"/>
      <c r="R416" s="50" t="n"/>
      <c r="S416" s="32">
        <f>IF([@[Inventory Item ID]]="","",IFERROR(SUMIFS(tblTransactions[Inventory Effect],tblTransactions[Inventory Item ID],[@[Inventory Item ID]],tblTransactions[Inventory Effect],"&gt;0",tblTransactions[Date],"&gt;"&amp;'Settings'!$B$4,tblTransactions[Date],"&lt;="&amp;'Settings'!$B$3),0))</f>
        <v/>
      </c>
      <c r="T416" s="32">
        <f>IF([@[Inventory Item ID]]="","",IFERROR(-SUMIFS(tblTransactions[Inventory Effect],tblTransactions[Inventory Item ID],[@[Inventory Item ID]],tblTransactions[Inventory Effect],"&lt;0",tblTransactions[Date],"&gt;"&amp;'Settings'!$B$4,tblTransactions[Date],"&lt;="&amp;'Settings'!$B$3),0))</f>
        <v/>
      </c>
      <c r="U416" s="32">
        <f>IF([@[Inventory Item ID]]="","",IFERROR([@[Opening Qty]]+[@[Qty In]]-[@[Qty Out]],0))</f>
        <v/>
      </c>
      <c r="V416" s="32">
        <f>IF([@[Inventory Item ID]]="","",IFERROR([@[On Hand Qty]]-[@[Reserved Qty]],0))</f>
        <v/>
      </c>
      <c r="W416" s="47">
        <f>IF([@[Inventory Item ID]]="","",IFERROR([@[On Hand Qty]]*[@[Unit Cost]],0))</f>
        <v/>
      </c>
      <c r="X416" s="32">
        <f>IF([@[Inventory Item ID]]="","",IFERROR(IF(AND([@Active]="Yes",[@[Available Qty]]&lt;=[@[Reorder Point]],[@[Target Stock]]-[@[Available Qty]]-[@[Qty on Order]]&gt;0),CEILING([@[Target Stock]]-[@[Available Qty]]-[@[Qty on Order]],[@[Order Pack Qty]]),0),0))</f>
        <v/>
      </c>
      <c r="Y416" s="47">
        <f>IF([@[Inventory Item ID]]="","",IFERROR([@[Suggested Order Qty]]*[@[Unit Cost]],0))</f>
        <v/>
      </c>
      <c r="Z416" s="15">
        <f>IF([@[Inventory Item ID]]="","",IFERROR(IF([@Active]="No","Inactive",IF([@[On Hand Qty]]&lt;0,"Negative Stock",IF([@[Available Qty]]&lt;=0,"Out of Stock",IF([@[Available Qty]]&lt;=[@[Reorder Point]],"Below Reorder",IF([@[Available Qty]]&lt;=[@[Reorder Point]]*(1+'Settings'!$B$5),"Reorder Soon","OK"))))),"Check Inputs"))</f>
        <v/>
      </c>
      <c r="AA416" s="32">
        <f>IF([@[Inventory Item ID]]="","",IFERROR(IF(OR([@[On Hand Qty]]&lt;=0,[@[Oldest DOT Week Start]]=""),"",DATEDIF([@[Oldest DOT Week Start]],'Settings'!$B$3,"m")),""))</f>
        <v/>
      </c>
      <c r="AB416" s="15">
        <f>IF([@[Inventory Item ID]]="","",IF([@Active]="No","Inactive",IF([@[On Hand Qty]]&lt;=0,"No Stock",IF([@[Oldest DOT Week Start]]="","Missing DOT Date",IF([@[Age Months]]&gt;='Settings'!$B$6,"Age Review","Current")))))</f>
        <v/>
      </c>
      <c r="AC41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7">
      <c r="A417" s="28" t="n"/>
      <c r="B417" s="28" t="n"/>
      <c r="C417" s="28" t="n"/>
      <c r="D417" s="28" t="n"/>
      <c r="E417" s="28" t="n"/>
      <c r="F417" s="28" t="n"/>
      <c r="G417" s="28" t="n"/>
      <c r="H417" s="28" t="n"/>
      <c r="I417" s="28" t="n"/>
      <c r="J417" s="28" t="n"/>
      <c r="K417" s="49" t="n"/>
      <c r="L417" s="30" t="n"/>
      <c r="M417" s="30" t="n"/>
      <c r="N417" s="30" t="n"/>
      <c r="O417" s="30" t="n"/>
      <c r="P417" s="30" t="n"/>
      <c r="Q417" s="30" t="n"/>
      <c r="R417" s="50" t="n"/>
      <c r="S417" s="32">
        <f>IF([@[Inventory Item ID]]="","",IFERROR(SUMIFS(tblTransactions[Inventory Effect],tblTransactions[Inventory Item ID],[@[Inventory Item ID]],tblTransactions[Inventory Effect],"&gt;0",tblTransactions[Date],"&gt;"&amp;'Settings'!$B$4,tblTransactions[Date],"&lt;="&amp;'Settings'!$B$3),0))</f>
        <v/>
      </c>
      <c r="T417" s="32">
        <f>IF([@[Inventory Item ID]]="","",IFERROR(-SUMIFS(tblTransactions[Inventory Effect],tblTransactions[Inventory Item ID],[@[Inventory Item ID]],tblTransactions[Inventory Effect],"&lt;0",tblTransactions[Date],"&gt;"&amp;'Settings'!$B$4,tblTransactions[Date],"&lt;="&amp;'Settings'!$B$3),0))</f>
        <v/>
      </c>
      <c r="U417" s="32">
        <f>IF([@[Inventory Item ID]]="","",IFERROR([@[Opening Qty]]+[@[Qty In]]-[@[Qty Out]],0))</f>
        <v/>
      </c>
      <c r="V417" s="32">
        <f>IF([@[Inventory Item ID]]="","",IFERROR([@[On Hand Qty]]-[@[Reserved Qty]],0))</f>
        <v/>
      </c>
      <c r="W417" s="47">
        <f>IF([@[Inventory Item ID]]="","",IFERROR([@[On Hand Qty]]*[@[Unit Cost]],0))</f>
        <v/>
      </c>
      <c r="X417" s="32">
        <f>IF([@[Inventory Item ID]]="","",IFERROR(IF(AND([@Active]="Yes",[@[Available Qty]]&lt;=[@[Reorder Point]],[@[Target Stock]]-[@[Available Qty]]-[@[Qty on Order]]&gt;0),CEILING([@[Target Stock]]-[@[Available Qty]]-[@[Qty on Order]],[@[Order Pack Qty]]),0),0))</f>
        <v/>
      </c>
      <c r="Y417" s="47">
        <f>IF([@[Inventory Item ID]]="","",IFERROR([@[Suggested Order Qty]]*[@[Unit Cost]],0))</f>
        <v/>
      </c>
      <c r="Z417" s="15">
        <f>IF([@[Inventory Item ID]]="","",IFERROR(IF([@Active]="No","Inactive",IF([@[On Hand Qty]]&lt;0,"Negative Stock",IF([@[Available Qty]]&lt;=0,"Out of Stock",IF([@[Available Qty]]&lt;=[@[Reorder Point]],"Below Reorder",IF([@[Available Qty]]&lt;=[@[Reorder Point]]*(1+'Settings'!$B$5),"Reorder Soon","OK"))))),"Check Inputs"))</f>
        <v/>
      </c>
      <c r="AA417" s="32">
        <f>IF([@[Inventory Item ID]]="","",IFERROR(IF(OR([@[On Hand Qty]]&lt;=0,[@[Oldest DOT Week Start]]=""),"",DATEDIF([@[Oldest DOT Week Start]],'Settings'!$B$3,"m")),""))</f>
        <v/>
      </c>
      <c r="AB417" s="15">
        <f>IF([@[Inventory Item ID]]="","",IF([@Active]="No","Inactive",IF([@[On Hand Qty]]&lt;=0,"No Stock",IF([@[Oldest DOT Week Start]]="","Missing DOT Date",IF([@[Age Months]]&gt;='Settings'!$B$6,"Age Review","Current")))))</f>
        <v/>
      </c>
      <c r="AC41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8">
      <c r="A418" s="28" t="n"/>
      <c r="B418" s="28" t="n"/>
      <c r="C418" s="28" t="n"/>
      <c r="D418" s="28" t="n"/>
      <c r="E418" s="28" t="n"/>
      <c r="F418" s="28" t="n"/>
      <c r="G418" s="28" t="n"/>
      <c r="H418" s="28" t="n"/>
      <c r="I418" s="28" t="n"/>
      <c r="J418" s="28" t="n"/>
      <c r="K418" s="49" t="n"/>
      <c r="L418" s="30" t="n"/>
      <c r="M418" s="30" t="n"/>
      <c r="N418" s="30" t="n"/>
      <c r="O418" s="30" t="n"/>
      <c r="P418" s="30" t="n"/>
      <c r="Q418" s="30" t="n"/>
      <c r="R418" s="50" t="n"/>
      <c r="S418" s="32">
        <f>IF([@[Inventory Item ID]]="","",IFERROR(SUMIFS(tblTransactions[Inventory Effect],tblTransactions[Inventory Item ID],[@[Inventory Item ID]],tblTransactions[Inventory Effect],"&gt;0",tblTransactions[Date],"&gt;"&amp;'Settings'!$B$4,tblTransactions[Date],"&lt;="&amp;'Settings'!$B$3),0))</f>
        <v/>
      </c>
      <c r="T418" s="32">
        <f>IF([@[Inventory Item ID]]="","",IFERROR(-SUMIFS(tblTransactions[Inventory Effect],tblTransactions[Inventory Item ID],[@[Inventory Item ID]],tblTransactions[Inventory Effect],"&lt;0",tblTransactions[Date],"&gt;"&amp;'Settings'!$B$4,tblTransactions[Date],"&lt;="&amp;'Settings'!$B$3),0))</f>
        <v/>
      </c>
      <c r="U418" s="32">
        <f>IF([@[Inventory Item ID]]="","",IFERROR([@[Opening Qty]]+[@[Qty In]]-[@[Qty Out]],0))</f>
        <v/>
      </c>
      <c r="V418" s="32">
        <f>IF([@[Inventory Item ID]]="","",IFERROR([@[On Hand Qty]]-[@[Reserved Qty]],0))</f>
        <v/>
      </c>
      <c r="W418" s="47">
        <f>IF([@[Inventory Item ID]]="","",IFERROR([@[On Hand Qty]]*[@[Unit Cost]],0))</f>
        <v/>
      </c>
      <c r="X418" s="32">
        <f>IF([@[Inventory Item ID]]="","",IFERROR(IF(AND([@Active]="Yes",[@[Available Qty]]&lt;=[@[Reorder Point]],[@[Target Stock]]-[@[Available Qty]]-[@[Qty on Order]]&gt;0),CEILING([@[Target Stock]]-[@[Available Qty]]-[@[Qty on Order]],[@[Order Pack Qty]]),0),0))</f>
        <v/>
      </c>
      <c r="Y418" s="47">
        <f>IF([@[Inventory Item ID]]="","",IFERROR([@[Suggested Order Qty]]*[@[Unit Cost]],0))</f>
        <v/>
      </c>
      <c r="Z418" s="15">
        <f>IF([@[Inventory Item ID]]="","",IFERROR(IF([@Active]="No","Inactive",IF([@[On Hand Qty]]&lt;0,"Negative Stock",IF([@[Available Qty]]&lt;=0,"Out of Stock",IF([@[Available Qty]]&lt;=[@[Reorder Point]],"Below Reorder",IF([@[Available Qty]]&lt;=[@[Reorder Point]]*(1+'Settings'!$B$5),"Reorder Soon","OK"))))),"Check Inputs"))</f>
        <v/>
      </c>
      <c r="AA418" s="32">
        <f>IF([@[Inventory Item ID]]="","",IFERROR(IF(OR([@[On Hand Qty]]&lt;=0,[@[Oldest DOT Week Start]]=""),"",DATEDIF([@[Oldest DOT Week Start]],'Settings'!$B$3,"m")),""))</f>
        <v/>
      </c>
      <c r="AB418" s="15">
        <f>IF([@[Inventory Item ID]]="","",IF([@Active]="No","Inactive",IF([@[On Hand Qty]]&lt;=0,"No Stock",IF([@[Oldest DOT Week Start]]="","Missing DOT Date",IF([@[Age Months]]&gt;='Settings'!$B$6,"Age Review","Current")))))</f>
        <v/>
      </c>
      <c r="AC41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19">
      <c r="A419" s="28" t="n"/>
      <c r="B419" s="28" t="n"/>
      <c r="C419" s="28" t="n"/>
      <c r="D419" s="28" t="n"/>
      <c r="E419" s="28" t="n"/>
      <c r="F419" s="28" t="n"/>
      <c r="G419" s="28" t="n"/>
      <c r="H419" s="28" t="n"/>
      <c r="I419" s="28" t="n"/>
      <c r="J419" s="28" t="n"/>
      <c r="K419" s="49" t="n"/>
      <c r="L419" s="30" t="n"/>
      <c r="M419" s="30" t="n"/>
      <c r="N419" s="30" t="n"/>
      <c r="O419" s="30" t="n"/>
      <c r="P419" s="30" t="n"/>
      <c r="Q419" s="30" t="n"/>
      <c r="R419" s="50" t="n"/>
      <c r="S419" s="32">
        <f>IF([@[Inventory Item ID]]="","",IFERROR(SUMIFS(tblTransactions[Inventory Effect],tblTransactions[Inventory Item ID],[@[Inventory Item ID]],tblTransactions[Inventory Effect],"&gt;0",tblTransactions[Date],"&gt;"&amp;'Settings'!$B$4,tblTransactions[Date],"&lt;="&amp;'Settings'!$B$3),0))</f>
        <v/>
      </c>
      <c r="T419" s="32">
        <f>IF([@[Inventory Item ID]]="","",IFERROR(-SUMIFS(tblTransactions[Inventory Effect],tblTransactions[Inventory Item ID],[@[Inventory Item ID]],tblTransactions[Inventory Effect],"&lt;0",tblTransactions[Date],"&gt;"&amp;'Settings'!$B$4,tblTransactions[Date],"&lt;="&amp;'Settings'!$B$3),0))</f>
        <v/>
      </c>
      <c r="U419" s="32">
        <f>IF([@[Inventory Item ID]]="","",IFERROR([@[Opening Qty]]+[@[Qty In]]-[@[Qty Out]],0))</f>
        <v/>
      </c>
      <c r="V419" s="32">
        <f>IF([@[Inventory Item ID]]="","",IFERROR([@[On Hand Qty]]-[@[Reserved Qty]],0))</f>
        <v/>
      </c>
      <c r="W419" s="47">
        <f>IF([@[Inventory Item ID]]="","",IFERROR([@[On Hand Qty]]*[@[Unit Cost]],0))</f>
        <v/>
      </c>
      <c r="X419" s="32">
        <f>IF([@[Inventory Item ID]]="","",IFERROR(IF(AND([@Active]="Yes",[@[Available Qty]]&lt;=[@[Reorder Point]],[@[Target Stock]]-[@[Available Qty]]-[@[Qty on Order]]&gt;0),CEILING([@[Target Stock]]-[@[Available Qty]]-[@[Qty on Order]],[@[Order Pack Qty]]),0),0))</f>
        <v/>
      </c>
      <c r="Y419" s="47">
        <f>IF([@[Inventory Item ID]]="","",IFERROR([@[Suggested Order Qty]]*[@[Unit Cost]],0))</f>
        <v/>
      </c>
      <c r="Z419" s="15">
        <f>IF([@[Inventory Item ID]]="","",IFERROR(IF([@Active]="No","Inactive",IF([@[On Hand Qty]]&lt;0,"Negative Stock",IF([@[Available Qty]]&lt;=0,"Out of Stock",IF([@[Available Qty]]&lt;=[@[Reorder Point]],"Below Reorder",IF([@[Available Qty]]&lt;=[@[Reorder Point]]*(1+'Settings'!$B$5),"Reorder Soon","OK"))))),"Check Inputs"))</f>
        <v/>
      </c>
      <c r="AA419" s="32">
        <f>IF([@[Inventory Item ID]]="","",IFERROR(IF(OR([@[On Hand Qty]]&lt;=0,[@[Oldest DOT Week Start]]=""),"",DATEDIF([@[Oldest DOT Week Start]],'Settings'!$B$3,"m")),""))</f>
        <v/>
      </c>
      <c r="AB419" s="15">
        <f>IF([@[Inventory Item ID]]="","",IF([@Active]="No","Inactive",IF([@[On Hand Qty]]&lt;=0,"No Stock",IF([@[Oldest DOT Week Start]]="","Missing DOT Date",IF([@[Age Months]]&gt;='Settings'!$B$6,"Age Review","Current")))))</f>
        <v/>
      </c>
      <c r="AC41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0">
      <c r="A420" s="28" t="n"/>
      <c r="B420" s="28" t="n"/>
      <c r="C420" s="28" t="n"/>
      <c r="D420" s="28" t="n"/>
      <c r="E420" s="28" t="n"/>
      <c r="F420" s="28" t="n"/>
      <c r="G420" s="28" t="n"/>
      <c r="H420" s="28" t="n"/>
      <c r="I420" s="28" t="n"/>
      <c r="J420" s="28" t="n"/>
      <c r="K420" s="49" t="n"/>
      <c r="L420" s="30" t="n"/>
      <c r="M420" s="30" t="n"/>
      <c r="N420" s="30" t="n"/>
      <c r="O420" s="30" t="n"/>
      <c r="P420" s="30" t="n"/>
      <c r="Q420" s="30" t="n"/>
      <c r="R420" s="50" t="n"/>
      <c r="S420" s="32">
        <f>IF([@[Inventory Item ID]]="","",IFERROR(SUMIFS(tblTransactions[Inventory Effect],tblTransactions[Inventory Item ID],[@[Inventory Item ID]],tblTransactions[Inventory Effect],"&gt;0",tblTransactions[Date],"&gt;"&amp;'Settings'!$B$4,tblTransactions[Date],"&lt;="&amp;'Settings'!$B$3),0))</f>
        <v/>
      </c>
      <c r="T420" s="32">
        <f>IF([@[Inventory Item ID]]="","",IFERROR(-SUMIFS(tblTransactions[Inventory Effect],tblTransactions[Inventory Item ID],[@[Inventory Item ID]],tblTransactions[Inventory Effect],"&lt;0",tblTransactions[Date],"&gt;"&amp;'Settings'!$B$4,tblTransactions[Date],"&lt;="&amp;'Settings'!$B$3),0))</f>
        <v/>
      </c>
      <c r="U420" s="32">
        <f>IF([@[Inventory Item ID]]="","",IFERROR([@[Opening Qty]]+[@[Qty In]]-[@[Qty Out]],0))</f>
        <v/>
      </c>
      <c r="V420" s="32">
        <f>IF([@[Inventory Item ID]]="","",IFERROR([@[On Hand Qty]]-[@[Reserved Qty]],0))</f>
        <v/>
      </c>
      <c r="W420" s="47">
        <f>IF([@[Inventory Item ID]]="","",IFERROR([@[On Hand Qty]]*[@[Unit Cost]],0))</f>
        <v/>
      </c>
      <c r="X420" s="32">
        <f>IF([@[Inventory Item ID]]="","",IFERROR(IF(AND([@Active]="Yes",[@[Available Qty]]&lt;=[@[Reorder Point]],[@[Target Stock]]-[@[Available Qty]]-[@[Qty on Order]]&gt;0),CEILING([@[Target Stock]]-[@[Available Qty]]-[@[Qty on Order]],[@[Order Pack Qty]]),0),0))</f>
        <v/>
      </c>
      <c r="Y420" s="47">
        <f>IF([@[Inventory Item ID]]="","",IFERROR([@[Suggested Order Qty]]*[@[Unit Cost]],0))</f>
        <v/>
      </c>
      <c r="Z420" s="15">
        <f>IF([@[Inventory Item ID]]="","",IFERROR(IF([@Active]="No","Inactive",IF([@[On Hand Qty]]&lt;0,"Negative Stock",IF([@[Available Qty]]&lt;=0,"Out of Stock",IF([@[Available Qty]]&lt;=[@[Reorder Point]],"Below Reorder",IF([@[Available Qty]]&lt;=[@[Reorder Point]]*(1+'Settings'!$B$5),"Reorder Soon","OK"))))),"Check Inputs"))</f>
        <v/>
      </c>
      <c r="AA420" s="32">
        <f>IF([@[Inventory Item ID]]="","",IFERROR(IF(OR([@[On Hand Qty]]&lt;=0,[@[Oldest DOT Week Start]]=""),"",DATEDIF([@[Oldest DOT Week Start]],'Settings'!$B$3,"m")),""))</f>
        <v/>
      </c>
      <c r="AB420" s="15">
        <f>IF([@[Inventory Item ID]]="","",IF([@Active]="No","Inactive",IF([@[On Hand Qty]]&lt;=0,"No Stock",IF([@[Oldest DOT Week Start]]="","Missing DOT Date",IF([@[Age Months]]&gt;='Settings'!$B$6,"Age Review","Current")))))</f>
        <v/>
      </c>
      <c r="AC42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1">
      <c r="A421" s="28" t="n"/>
      <c r="B421" s="28" t="n"/>
      <c r="C421" s="28" t="n"/>
      <c r="D421" s="28" t="n"/>
      <c r="E421" s="28" t="n"/>
      <c r="F421" s="28" t="n"/>
      <c r="G421" s="28" t="n"/>
      <c r="H421" s="28" t="n"/>
      <c r="I421" s="28" t="n"/>
      <c r="J421" s="28" t="n"/>
      <c r="K421" s="49" t="n"/>
      <c r="L421" s="30" t="n"/>
      <c r="M421" s="30" t="n"/>
      <c r="N421" s="30" t="n"/>
      <c r="O421" s="30" t="n"/>
      <c r="P421" s="30" t="n"/>
      <c r="Q421" s="30" t="n"/>
      <c r="R421" s="50" t="n"/>
      <c r="S421" s="32">
        <f>IF([@[Inventory Item ID]]="","",IFERROR(SUMIFS(tblTransactions[Inventory Effect],tblTransactions[Inventory Item ID],[@[Inventory Item ID]],tblTransactions[Inventory Effect],"&gt;0",tblTransactions[Date],"&gt;"&amp;'Settings'!$B$4,tblTransactions[Date],"&lt;="&amp;'Settings'!$B$3),0))</f>
        <v/>
      </c>
      <c r="T421" s="32">
        <f>IF([@[Inventory Item ID]]="","",IFERROR(-SUMIFS(tblTransactions[Inventory Effect],tblTransactions[Inventory Item ID],[@[Inventory Item ID]],tblTransactions[Inventory Effect],"&lt;0",tblTransactions[Date],"&gt;"&amp;'Settings'!$B$4,tblTransactions[Date],"&lt;="&amp;'Settings'!$B$3),0))</f>
        <v/>
      </c>
      <c r="U421" s="32">
        <f>IF([@[Inventory Item ID]]="","",IFERROR([@[Opening Qty]]+[@[Qty In]]-[@[Qty Out]],0))</f>
        <v/>
      </c>
      <c r="V421" s="32">
        <f>IF([@[Inventory Item ID]]="","",IFERROR([@[On Hand Qty]]-[@[Reserved Qty]],0))</f>
        <v/>
      </c>
      <c r="W421" s="47">
        <f>IF([@[Inventory Item ID]]="","",IFERROR([@[On Hand Qty]]*[@[Unit Cost]],0))</f>
        <v/>
      </c>
      <c r="X421" s="32">
        <f>IF([@[Inventory Item ID]]="","",IFERROR(IF(AND([@Active]="Yes",[@[Available Qty]]&lt;=[@[Reorder Point]],[@[Target Stock]]-[@[Available Qty]]-[@[Qty on Order]]&gt;0),CEILING([@[Target Stock]]-[@[Available Qty]]-[@[Qty on Order]],[@[Order Pack Qty]]),0),0))</f>
        <v/>
      </c>
      <c r="Y421" s="47">
        <f>IF([@[Inventory Item ID]]="","",IFERROR([@[Suggested Order Qty]]*[@[Unit Cost]],0))</f>
        <v/>
      </c>
      <c r="Z421" s="15">
        <f>IF([@[Inventory Item ID]]="","",IFERROR(IF([@Active]="No","Inactive",IF([@[On Hand Qty]]&lt;0,"Negative Stock",IF([@[Available Qty]]&lt;=0,"Out of Stock",IF([@[Available Qty]]&lt;=[@[Reorder Point]],"Below Reorder",IF([@[Available Qty]]&lt;=[@[Reorder Point]]*(1+'Settings'!$B$5),"Reorder Soon","OK"))))),"Check Inputs"))</f>
        <v/>
      </c>
      <c r="AA421" s="32">
        <f>IF([@[Inventory Item ID]]="","",IFERROR(IF(OR([@[On Hand Qty]]&lt;=0,[@[Oldest DOT Week Start]]=""),"",DATEDIF([@[Oldest DOT Week Start]],'Settings'!$B$3,"m")),""))</f>
        <v/>
      </c>
      <c r="AB421" s="15">
        <f>IF([@[Inventory Item ID]]="","",IF([@Active]="No","Inactive",IF([@[On Hand Qty]]&lt;=0,"No Stock",IF([@[Oldest DOT Week Start]]="","Missing DOT Date",IF([@[Age Months]]&gt;='Settings'!$B$6,"Age Review","Current")))))</f>
        <v/>
      </c>
      <c r="AC42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2">
      <c r="A422" s="28" t="n"/>
      <c r="B422" s="28" t="n"/>
      <c r="C422" s="28" t="n"/>
      <c r="D422" s="28" t="n"/>
      <c r="E422" s="28" t="n"/>
      <c r="F422" s="28" t="n"/>
      <c r="G422" s="28" t="n"/>
      <c r="H422" s="28" t="n"/>
      <c r="I422" s="28" t="n"/>
      <c r="J422" s="28" t="n"/>
      <c r="K422" s="49" t="n"/>
      <c r="L422" s="30" t="n"/>
      <c r="M422" s="30" t="n"/>
      <c r="N422" s="30" t="n"/>
      <c r="O422" s="30" t="n"/>
      <c r="P422" s="30" t="n"/>
      <c r="Q422" s="30" t="n"/>
      <c r="R422" s="50" t="n"/>
      <c r="S422" s="32">
        <f>IF([@[Inventory Item ID]]="","",IFERROR(SUMIFS(tblTransactions[Inventory Effect],tblTransactions[Inventory Item ID],[@[Inventory Item ID]],tblTransactions[Inventory Effect],"&gt;0",tblTransactions[Date],"&gt;"&amp;'Settings'!$B$4,tblTransactions[Date],"&lt;="&amp;'Settings'!$B$3),0))</f>
        <v/>
      </c>
      <c r="T422" s="32">
        <f>IF([@[Inventory Item ID]]="","",IFERROR(-SUMIFS(tblTransactions[Inventory Effect],tblTransactions[Inventory Item ID],[@[Inventory Item ID]],tblTransactions[Inventory Effect],"&lt;0",tblTransactions[Date],"&gt;"&amp;'Settings'!$B$4,tblTransactions[Date],"&lt;="&amp;'Settings'!$B$3),0))</f>
        <v/>
      </c>
      <c r="U422" s="32">
        <f>IF([@[Inventory Item ID]]="","",IFERROR([@[Opening Qty]]+[@[Qty In]]-[@[Qty Out]],0))</f>
        <v/>
      </c>
      <c r="V422" s="32">
        <f>IF([@[Inventory Item ID]]="","",IFERROR([@[On Hand Qty]]-[@[Reserved Qty]],0))</f>
        <v/>
      </c>
      <c r="W422" s="47">
        <f>IF([@[Inventory Item ID]]="","",IFERROR([@[On Hand Qty]]*[@[Unit Cost]],0))</f>
        <v/>
      </c>
      <c r="X422" s="32">
        <f>IF([@[Inventory Item ID]]="","",IFERROR(IF(AND([@Active]="Yes",[@[Available Qty]]&lt;=[@[Reorder Point]],[@[Target Stock]]-[@[Available Qty]]-[@[Qty on Order]]&gt;0),CEILING([@[Target Stock]]-[@[Available Qty]]-[@[Qty on Order]],[@[Order Pack Qty]]),0),0))</f>
        <v/>
      </c>
      <c r="Y422" s="47">
        <f>IF([@[Inventory Item ID]]="","",IFERROR([@[Suggested Order Qty]]*[@[Unit Cost]],0))</f>
        <v/>
      </c>
      <c r="Z422" s="15">
        <f>IF([@[Inventory Item ID]]="","",IFERROR(IF([@Active]="No","Inactive",IF([@[On Hand Qty]]&lt;0,"Negative Stock",IF([@[Available Qty]]&lt;=0,"Out of Stock",IF([@[Available Qty]]&lt;=[@[Reorder Point]],"Below Reorder",IF([@[Available Qty]]&lt;=[@[Reorder Point]]*(1+'Settings'!$B$5),"Reorder Soon","OK"))))),"Check Inputs"))</f>
        <v/>
      </c>
      <c r="AA422" s="32">
        <f>IF([@[Inventory Item ID]]="","",IFERROR(IF(OR([@[On Hand Qty]]&lt;=0,[@[Oldest DOT Week Start]]=""),"",DATEDIF([@[Oldest DOT Week Start]],'Settings'!$B$3,"m")),""))</f>
        <v/>
      </c>
      <c r="AB422" s="15">
        <f>IF([@[Inventory Item ID]]="","",IF([@Active]="No","Inactive",IF([@[On Hand Qty]]&lt;=0,"No Stock",IF([@[Oldest DOT Week Start]]="","Missing DOT Date",IF([@[Age Months]]&gt;='Settings'!$B$6,"Age Review","Current")))))</f>
        <v/>
      </c>
      <c r="AC42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3">
      <c r="A423" s="28" t="n"/>
      <c r="B423" s="28" t="n"/>
      <c r="C423" s="28" t="n"/>
      <c r="D423" s="28" t="n"/>
      <c r="E423" s="28" t="n"/>
      <c r="F423" s="28" t="n"/>
      <c r="G423" s="28" t="n"/>
      <c r="H423" s="28" t="n"/>
      <c r="I423" s="28" t="n"/>
      <c r="J423" s="28" t="n"/>
      <c r="K423" s="49" t="n"/>
      <c r="L423" s="30" t="n"/>
      <c r="M423" s="30" t="n"/>
      <c r="N423" s="30" t="n"/>
      <c r="O423" s="30" t="n"/>
      <c r="P423" s="30" t="n"/>
      <c r="Q423" s="30" t="n"/>
      <c r="R423" s="50" t="n"/>
      <c r="S423" s="32">
        <f>IF([@[Inventory Item ID]]="","",IFERROR(SUMIFS(tblTransactions[Inventory Effect],tblTransactions[Inventory Item ID],[@[Inventory Item ID]],tblTransactions[Inventory Effect],"&gt;0",tblTransactions[Date],"&gt;"&amp;'Settings'!$B$4,tblTransactions[Date],"&lt;="&amp;'Settings'!$B$3),0))</f>
        <v/>
      </c>
      <c r="T423" s="32">
        <f>IF([@[Inventory Item ID]]="","",IFERROR(-SUMIFS(tblTransactions[Inventory Effect],tblTransactions[Inventory Item ID],[@[Inventory Item ID]],tblTransactions[Inventory Effect],"&lt;0",tblTransactions[Date],"&gt;"&amp;'Settings'!$B$4,tblTransactions[Date],"&lt;="&amp;'Settings'!$B$3),0))</f>
        <v/>
      </c>
      <c r="U423" s="32">
        <f>IF([@[Inventory Item ID]]="","",IFERROR([@[Opening Qty]]+[@[Qty In]]-[@[Qty Out]],0))</f>
        <v/>
      </c>
      <c r="V423" s="32">
        <f>IF([@[Inventory Item ID]]="","",IFERROR([@[On Hand Qty]]-[@[Reserved Qty]],0))</f>
        <v/>
      </c>
      <c r="W423" s="47">
        <f>IF([@[Inventory Item ID]]="","",IFERROR([@[On Hand Qty]]*[@[Unit Cost]],0))</f>
        <v/>
      </c>
      <c r="X423" s="32">
        <f>IF([@[Inventory Item ID]]="","",IFERROR(IF(AND([@Active]="Yes",[@[Available Qty]]&lt;=[@[Reorder Point]],[@[Target Stock]]-[@[Available Qty]]-[@[Qty on Order]]&gt;0),CEILING([@[Target Stock]]-[@[Available Qty]]-[@[Qty on Order]],[@[Order Pack Qty]]),0),0))</f>
        <v/>
      </c>
      <c r="Y423" s="47">
        <f>IF([@[Inventory Item ID]]="","",IFERROR([@[Suggested Order Qty]]*[@[Unit Cost]],0))</f>
        <v/>
      </c>
      <c r="Z423" s="15">
        <f>IF([@[Inventory Item ID]]="","",IFERROR(IF([@Active]="No","Inactive",IF([@[On Hand Qty]]&lt;0,"Negative Stock",IF([@[Available Qty]]&lt;=0,"Out of Stock",IF([@[Available Qty]]&lt;=[@[Reorder Point]],"Below Reorder",IF([@[Available Qty]]&lt;=[@[Reorder Point]]*(1+'Settings'!$B$5),"Reorder Soon","OK"))))),"Check Inputs"))</f>
        <v/>
      </c>
      <c r="AA423" s="32">
        <f>IF([@[Inventory Item ID]]="","",IFERROR(IF(OR([@[On Hand Qty]]&lt;=0,[@[Oldest DOT Week Start]]=""),"",DATEDIF([@[Oldest DOT Week Start]],'Settings'!$B$3,"m")),""))</f>
        <v/>
      </c>
      <c r="AB423" s="15">
        <f>IF([@[Inventory Item ID]]="","",IF([@Active]="No","Inactive",IF([@[On Hand Qty]]&lt;=0,"No Stock",IF([@[Oldest DOT Week Start]]="","Missing DOT Date",IF([@[Age Months]]&gt;='Settings'!$B$6,"Age Review","Current")))))</f>
        <v/>
      </c>
      <c r="AC42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4">
      <c r="A424" s="28" t="n"/>
      <c r="B424" s="28" t="n"/>
      <c r="C424" s="28" t="n"/>
      <c r="D424" s="28" t="n"/>
      <c r="E424" s="28" t="n"/>
      <c r="F424" s="28" t="n"/>
      <c r="G424" s="28" t="n"/>
      <c r="H424" s="28" t="n"/>
      <c r="I424" s="28" t="n"/>
      <c r="J424" s="28" t="n"/>
      <c r="K424" s="49" t="n"/>
      <c r="L424" s="30" t="n"/>
      <c r="M424" s="30" t="n"/>
      <c r="N424" s="30" t="n"/>
      <c r="O424" s="30" t="n"/>
      <c r="P424" s="30" t="n"/>
      <c r="Q424" s="30" t="n"/>
      <c r="R424" s="50" t="n"/>
      <c r="S424" s="32">
        <f>IF([@[Inventory Item ID]]="","",IFERROR(SUMIFS(tblTransactions[Inventory Effect],tblTransactions[Inventory Item ID],[@[Inventory Item ID]],tblTransactions[Inventory Effect],"&gt;0",tblTransactions[Date],"&gt;"&amp;'Settings'!$B$4,tblTransactions[Date],"&lt;="&amp;'Settings'!$B$3),0))</f>
        <v/>
      </c>
      <c r="T424" s="32">
        <f>IF([@[Inventory Item ID]]="","",IFERROR(-SUMIFS(tblTransactions[Inventory Effect],tblTransactions[Inventory Item ID],[@[Inventory Item ID]],tblTransactions[Inventory Effect],"&lt;0",tblTransactions[Date],"&gt;"&amp;'Settings'!$B$4,tblTransactions[Date],"&lt;="&amp;'Settings'!$B$3),0))</f>
        <v/>
      </c>
      <c r="U424" s="32">
        <f>IF([@[Inventory Item ID]]="","",IFERROR([@[Opening Qty]]+[@[Qty In]]-[@[Qty Out]],0))</f>
        <v/>
      </c>
      <c r="V424" s="32">
        <f>IF([@[Inventory Item ID]]="","",IFERROR([@[On Hand Qty]]-[@[Reserved Qty]],0))</f>
        <v/>
      </c>
      <c r="W424" s="47">
        <f>IF([@[Inventory Item ID]]="","",IFERROR([@[On Hand Qty]]*[@[Unit Cost]],0))</f>
        <v/>
      </c>
      <c r="X424" s="32">
        <f>IF([@[Inventory Item ID]]="","",IFERROR(IF(AND([@Active]="Yes",[@[Available Qty]]&lt;=[@[Reorder Point]],[@[Target Stock]]-[@[Available Qty]]-[@[Qty on Order]]&gt;0),CEILING([@[Target Stock]]-[@[Available Qty]]-[@[Qty on Order]],[@[Order Pack Qty]]),0),0))</f>
        <v/>
      </c>
      <c r="Y424" s="47">
        <f>IF([@[Inventory Item ID]]="","",IFERROR([@[Suggested Order Qty]]*[@[Unit Cost]],0))</f>
        <v/>
      </c>
      <c r="Z424" s="15">
        <f>IF([@[Inventory Item ID]]="","",IFERROR(IF([@Active]="No","Inactive",IF([@[On Hand Qty]]&lt;0,"Negative Stock",IF([@[Available Qty]]&lt;=0,"Out of Stock",IF([@[Available Qty]]&lt;=[@[Reorder Point]],"Below Reorder",IF([@[Available Qty]]&lt;=[@[Reorder Point]]*(1+'Settings'!$B$5),"Reorder Soon","OK"))))),"Check Inputs"))</f>
        <v/>
      </c>
      <c r="AA424" s="32">
        <f>IF([@[Inventory Item ID]]="","",IFERROR(IF(OR([@[On Hand Qty]]&lt;=0,[@[Oldest DOT Week Start]]=""),"",DATEDIF([@[Oldest DOT Week Start]],'Settings'!$B$3,"m")),""))</f>
        <v/>
      </c>
      <c r="AB424" s="15">
        <f>IF([@[Inventory Item ID]]="","",IF([@Active]="No","Inactive",IF([@[On Hand Qty]]&lt;=0,"No Stock",IF([@[Oldest DOT Week Start]]="","Missing DOT Date",IF([@[Age Months]]&gt;='Settings'!$B$6,"Age Review","Current")))))</f>
        <v/>
      </c>
      <c r="AC42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5">
      <c r="A425" s="28" t="n"/>
      <c r="B425" s="28" t="n"/>
      <c r="C425" s="28" t="n"/>
      <c r="D425" s="28" t="n"/>
      <c r="E425" s="28" t="n"/>
      <c r="F425" s="28" t="n"/>
      <c r="G425" s="28" t="n"/>
      <c r="H425" s="28" t="n"/>
      <c r="I425" s="28" t="n"/>
      <c r="J425" s="28" t="n"/>
      <c r="K425" s="49" t="n"/>
      <c r="L425" s="30" t="n"/>
      <c r="M425" s="30" t="n"/>
      <c r="N425" s="30" t="n"/>
      <c r="O425" s="30" t="n"/>
      <c r="P425" s="30" t="n"/>
      <c r="Q425" s="30" t="n"/>
      <c r="R425" s="50" t="n"/>
      <c r="S425" s="32">
        <f>IF([@[Inventory Item ID]]="","",IFERROR(SUMIFS(tblTransactions[Inventory Effect],tblTransactions[Inventory Item ID],[@[Inventory Item ID]],tblTransactions[Inventory Effect],"&gt;0",tblTransactions[Date],"&gt;"&amp;'Settings'!$B$4,tblTransactions[Date],"&lt;="&amp;'Settings'!$B$3),0))</f>
        <v/>
      </c>
      <c r="T425" s="32">
        <f>IF([@[Inventory Item ID]]="","",IFERROR(-SUMIFS(tblTransactions[Inventory Effect],tblTransactions[Inventory Item ID],[@[Inventory Item ID]],tblTransactions[Inventory Effect],"&lt;0",tblTransactions[Date],"&gt;"&amp;'Settings'!$B$4,tblTransactions[Date],"&lt;="&amp;'Settings'!$B$3),0))</f>
        <v/>
      </c>
      <c r="U425" s="32">
        <f>IF([@[Inventory Item ID]]="","",IFERROR([@[Opening Qty]]+[@[Qty In]]-[@[Qty Out]],0))</f>
        <v/>
      </c>
      <c r="V425" s="32">
        <f>IF([@[Inventory Item ID]]="","",IFERROR([@[On Hand Qty]]-[@[Reserved Qty]],0))</f>
        <v/>
      </c>
      <c r="W425" s="47">
        <f>IF([@[Inventory Item ID]]="","",IFERROR([@[On Hand Qty]]*[@[Unit Cost]],0))</f>
        <v/>
      </c>
      <c r="X425" s="32">
        <f>IF([@[Inventory Item ID]]="","",IFERROR(IF(AND([@Active]="Yes",[@[Available Qty]]&lt;=[@[Reorder Point]],[@[Target Stock]]-[@[Available Qty]]-[@[Qty on Order]]&gt;0),CEILING([@[Target Stock]]-[@[Available Qty]]-[@[Qty on Order]],[@[Order Pack Qty]]),0),0))</f>
        <v/>
      </c>
      <c r="Y425" s="47">
        <f>IF([@[Inventory Item ID]]="","",IFERROR([@[Suggested Order Qty]]*[@[Unit Cost]],0))</f>
        <v/>
      </c>
      <c r="Z425" s="15">
        <f>IF([@[Inventory Item ID]]="","",IFERROR(IF([@Active]="No","Inactive",IF([@[On Hand Qty]]&lt;0,"Negative Stock",IF([@[Available Qty]]&lt;=0,"Out of Stock",IF([@[Available Qty]]&lt;=[@[Reorder Point]],"Below Reorder",IF([@[Available Qty]]&lt;=[@[Reorder Point]]*(1+'Settings'!$B$5),"Reorder Soon","OK"))))),"Check Inputs"))</f>
        <v/>
      </c>
      <c r="AA425" s="32">
        <f>IF([@[Inventory Item ID]]="","",IFERROR(IF(OR([@[On Hand Qty]]&lt;=0,[@[Oldest DOT Week Start]]=""),"",DATEDIF([@[Oldest DOT Week Start]],'Settings'!$B$3,"m")),""))</f>
        <v/>
      </c>
      <c r="AB425" s="15">
        <f>IF([@[Inventory Item ID]]="","",IF([@Active]="No","Inactive",IF([@[On Hand Qty]]&lt;=0,"No Stock",IF([@[Oldest DOT Week Start]]="","Missing DOT Date",IF([@[Age Months]]&gt;='Settings'!$B$6,"Age Review","Current")))))</f>
        <v/>
      </c>
      <c r="AC42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6">
      <c r="A426" s="28" t="n"/>
      <c r="B426" s="28" t="n"/>
      <c r="C426" s="28" t="n"/>
      <c r="D426" s="28" t="n"/>
      <c r="E426" s="28" t="n"/>
      <c r="F426" s="28" t="n"/>
      <c r="G426" s="28" t="n"/>
      <c r="H426" s="28" t="n"/>
      <c r="I426" s="28" t="n"/>
      <c r="J426" s="28" t="n"/>
      <c r="K426" s="49" t="n"/>
      <c r="L426" s="30" t="n"/>
      <c r="M426" s="30" t="n"/>
      <c r="N426" s="30" t="n"/>
      <c r="O426" s="30" t="n"/>
      <c r="P426" s="30" t="n"/>
      <c r="Q426" s="30" t="n"/>
      <c r="R426" s="50" t="n"/>
      <c r="S426" s="32">
        <f>IF([@[Inventory Item ID]]="","",IFERROR(SUMIFS(tblTransactions[Inventory Effect],tblTransactions[Inventory Item ID],[@[Inventory Item ID]],tblTransactions[Inventory Effect],"&gt;0",tblTransactions[Date],"&gt;"&amp;'Settings'!$B$4,tblTransactions[Date],"&lt;="&amp;'Settings'!$B$3),0))</f>
        <v/>
      </c>
      <c r="T426" s="32">
        <f>IF([@[Inventory Item ID]]="","",IFERROR(-SUMIFS(tblTransactions[Inventory Effect],tblTransactions[Inventory Item ID],[@[Inventory Item ID]],tblTransactions[Inventory Effect],"&lt;0",tblTransactions[Date],"&gt;"&amp;'Settings'!$B$4,tblTransactions[Date],"&lt;="&amp;'Settings'!$B$3),0))</f>
        <v/>
      </c>
      <c r="U426" s="32">
        <f>IF([@[Inventory Item ID]]="","",IFERROR([@[Opening Qty]]+[@[Qty In]]-[@[Qty Out]],0))</f>
        <v/>
      </c>
      <c r="V426" s="32">
        <f>IF([@[Inventory Item ID]]="","",IFERROR([@[On Hand Qty]]-[@[Reserved Qty]],0))</f>
        <v/>
      </c>
      <c r="W426" s="47">
        <f>IF([@[Inventory Item ID]]="","",IFERROR([@[On Hand Qty]]*[@[Unit Cost]],0))</f>
        <v/>
      </c>
      <c r="X426" s="32">
        <f>IF([@[Inventory Item ID]]="","",IFERROR(IF(AND([@Active]="Yes",[@[Available Qty]]&lt;=[@[Reorder Point]],[@[Target Stock]]-[@[Available Qty]]-[@[Qty on Order]]&gt;0),CEILING([@[Target Stock]]-[@[Available Qty]]-[@[Qty on Order]],[@[Order Pack Qty]]),0),0))</f>
        <v/>
      </c>
      <c r="Y426" s="47">
        <f>IF([@[Inventory Item ID]]="","",IFERROR([@[Suggested Order Qty]]*[@[Unit Cost]],0))</f>
        <v/>
      </c>
      <c r="Z426" s="15">
        <f>IF([@[Inventory Item ID]]="","",IFERROR(IF([@Active]="No","Inactive",IF([@[On Hand Qty]]&lt;0,"Negative Stock",IF([@[Available Qty]]&lt;=0,"Out of Stock",IF([@[Available Qty]]&lt;=[@[Reorder Point]],"Below Reorder",IF([@[Available Qty]]&lt;=[@[Reorder Point]]*(1+'Settings'!$B$5),"Reorder Soon","OK"))))),"Check Inputs"))</f>
        <v/>
      </c>
      <c r="AA426" s="32">
        <f>IF([@[Inventory Item ID]]="","",IFERROR(IF(OR([@[On Hand Qty]]&lt;=0,[@[Oldest DOT Week Start]]=""),"",DATEDIF([@[Oldest DOT Week Start]],'Settings'!$B$3,"m")),""))</f>
        <v/>
      </c>
      <c r="AB426" s="15">
        <f>IF([@[Inventory Item ID]]="","",IF([@Active]="No","Inactive",IF([@[On Hand Qty]]&lt;=0,"No Stock",IF([@[Oldest DOT Week Start]]="","Missing DOT Date",IF([@[Age Months]]&gt;='Settings'!$B$6,"Age Review","Current")))))</f>
        <v/>
      </c>
      <c r="AC42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7">
      <c r="A427" s="28" t="n"/>
      <c r="B427" s="28" t="n"/>
      <c r="C427" s="28" t="n"/>
      <c r="D427" s="28" t="n"/>
      <c r="E427" s="28" t="n"/>
      <c r="F427" s="28" t="n"/>
      <c r="G427" s="28" t="n"/>
      <c r="H427" s="28" t="n"/>
      <c r="I427" s="28" t="n"/>
      <c r="J427" s="28" t="n"/>
      <c r="K427" s="49" t="n"/>
      <c r="L427" s="30" t="n"/>
      <c r="M427" s="30" t="n"/>
      <c r="N427" s="30" t="n"/>
      <c r="O427" s="30" t="n"/>
      <c r="P427" s="30" t="n"/>
      <c r="Q427" s="30" t="n"/>
      <c r="R427" s="50" t="n"/>
      <c r="S427" s="32">
        <f>IF([@[Inventory Item ID]]="","",IFERROR(SUMIFS(tblTransactions[Inventory Effect],tblTransactions[Inventory Item ID],[@[Inventory Item ID]],tblTransactions[Inventory Effect],"&gt;0",tblTransactions[Date],"&gt;"&amp;'Settings'!$B$4,tblTransactions[Date],"&lt;="&amp;'Settings'!$B$3),0))</f>
        <v/>
      </c>
      <c r="T427" s="32">
        <f>IF([@[Inventory Item ID]]="","",IFERROR(-SUMIFS(tblTransactions[Inventory Effect],tblTransactions[Inventory Item ID],[@[Inventory Item ID]],tblTransactions[Inventory Effect],"&lt;0",tblTransactions[Date],"&gt;"&amp;'Settings'!$B$4,tblTransactions[Date],"&lt;="&amp;'Settings'!$B$3),0))</f>
        <v/>
      </c>
      <c r="U427" s="32">
        <f>IF([@[Inventory Item ID]]="","",IFERROR([@[Opening Qty]]+[@[Qty In]]-[@[Qty Out]],0))</f>
        <v/>
      </c>
      <c r="V427" s="32">
        <f>IF([@[Inventory Item ID]]="","",IFERROR([@[On Hand Qty]]-[@[Reserved Qty]],0))</f>
        <v/>
      </c>
      <c r="W427" s="47">
        <f>IF([@[Inventory Item ID]]="","",IFERROR([@[On Hand Qty]]*[@[Unit Cost]],0))</f>
        <v/>
      </c>
      <c r="X427" s="32">
        <f>IF([@[Inventory Item ID]]="","",IFERROR(IF(AND([@Active]="Yes",[@[Available Qty]]&lt;=[@[Reorder Point]],[@[Target Stock]]-[@[Available Qty]]-[@[Qty on Order]]&gt;0),CEILING([@[Target Stock]]-[@[Available Qty]]-[@[Qty on Order]],[@[Order Pack Qty]]),0),0))</f>
        <v/>
      </c>
      <c r="Y427" s="47">
        <f>IF([@[Inventory Item ID]]="","",IFERROR([@[Suggested Order Qty]]*[@[Unit Cost]],0))</f>
        <v/>
      </c>
      <c r="Z427" s="15">
        <f>IF([@[Inventory Item ID]]="","",IFERROR(IF([@Active]="No","Inactive",IF([@[On Hand Qty]]&lt;0,"Negative Stock",IF([@[Available Qty]]&lt;=0,"Out of Stock",IF([@[Available Qty]]&lt;=[@[Reorder Point]],"Below Reorder",IF([@[Available Qty]]&lt;=[@[Reorder Point]]*(1+'Settings'!$B$5),"Reorder Soon","OK"))))),"Check Inputs"))</f>
        <v/>
      </c>
      <c r="AA427" s="32">
        <f>IF([@[Inventory Item ID]]="","",IFERROR(IF(OR([@[On Hand Qty]]&lt;=0,[@[Oldest DOT Week Start]]=""),"",DATEDIF([@[Oldest DOT Week Start]],'Settings'!$B$3,"m")),""))</f>
        <v/>
      </c>
      <c r="AB427" s="15">
        <f>IF([@[Inventory Item ID]]="","",IF([@Active]="No","Inactive",IF([@[On Hand Qty]]&lt;=0,"No Stock",IF([@[Oldest DOT Week Start]]="","Missing DOT Date",IF([@[Age Months]]&gt;='Settings'!$B$6,"Age Review","Current")))))</f>
        <v/>
      </c>
      <c r="AC42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8">
      <c r="A428" s="28" t="n"/>
      <c r="B428" s="28" t="n"/>
      <c r="C428" s="28" t="n"/>
      <c r="D428" s="28" t="n"/>
      <c r="E428" s="28" t="n"/>
      <c r="F428" s="28" t="n"/>
      <c r="G428" s="28" t="n"/>
      <c r="H428" s="28" t="n"/>
      <c r="I428" s="28" t="n"/>
      <c r="J428" s="28" t="n"/>
      <c r="K428" s="49" t="n"/>
      <c r="L428" s="30" t="n"/>
      <c r="M428" s="30" t="n"/>
      <c r="N428" s="30" t="n"/>
      <c r="O428" s="30" t="n"/>
      <c r="P428" s="30" t="n"/>
      <c r="Q428" s="30" t="n"/>
      <c r="R428" s="50" t="n"/>
      <c r="S428" s="32">
        <f>IF([@[Inventory Item ID]]="","",IFERROR(SUMIFS(tblTransactions[Inventory Effect],tblTransactions[Inventory Item ID],[@[Inventory Item ID]],tblTransactions[Inventory Effect],"&gt;0",tblTransactions[Date],"&gt;"&amp;'Settings'!$B$4,tblTransactions[Date],"&lt;="&amp;'Settings'!$B$3),0))</f>
        <v/>
      </c>
      <c r="T428" s="32">
        <f>IF([@[Inventory Item ID]]="","",IFERROR(-SUMIFS(tblTransactions[Inventory Effect],tblTransactions[Inventory Item ID],[@[Inventory Item ID]],tblTransactions[Inventory Effect],"&lt;0",tblTransactions[Date],"&gt;"&amp;'Settings'!$B$4,tblTransactions[Date],"&lt;="&amp;'Settings'!$B$3),0))</f>
        <v/>
      </c>
      <c r="U428" s="32">
        <f>IF([@[Inventory Item ID]]="","",IFERROR([@[Opening Qty]]+[@[Qty In]]-[@[Qty Out]],0))</f>
        <v/>
      </c>
      <c r="V428" s="32">
        <f>IF([@[Inventory Item ID]]="","",IFERROR([@[On Hand Qty]]-[@[Reserved Qty]],0))</f>
        <v/>
      </c>
      <c r="W428" s="47">
        <f>IF([@[Inventory Item ID]]="","",IFERROR([@[On Hand Qty]]*[@[Unit Cost]],0))</f>
        <v/>
      </c>
      <c r="X428" s="32">
        <f>IF([@[Inventory Item ID]]="","",IFERROR(IF(AND([@Active]="Yes",[@[Available Qty]]&lt;=[@[Reorder Point]],[@[Target Stock]]-[@[Available Qty]]-[@[Qty on Order]]&gt;0),CEILING([@[Target Stock]]-[@[Available Qty]]-[@[Qty on Order]],[@[Order Pack Qty]]),0),0))</f>
        <v/>
      </c>
      <c r="Y428" s="47">
        <f>IF([@[Inventory Item ID]]="","",IFERROR([@[Suggested Order Qty]]*[@[Unit Cost]],0))</f>
        <v/>
      </c>
      <c r="Z428" s="15">
        <f>IF([@[Inventory Item ID]]="","",IFERROR(IF([@Active]="No","Inactive",IF([@[On Hand Qty]]&lt;0,"Negative Stock",IF([@[Available Qty]]&lt;=0,"Out of Stock",IF([@[Available Qty]]&lt;=[@[Reorder Point]],"Below Reorder",IF([@[Available Qty]]&lt;=[@[Reorder Point]]*(1+'Settings'!$B$5),"Reorder Soon","OK"))))),"Check Inputs"))</f>
        <v/>
      </c>
      <c r="AA428" s="32">
        <f>IF([@[Inventory Item ID]]="","",IFERROR(IF(OR([@[On Hand Qty]]&lt;=0,[@[Oldest DOT Week Start]]=""),"",DATEDIF([@[Oldest DOT Week Start]],'Settings'!$B$3,"m")),""))</f>
        <v/>
      </c>
      <c r="AB428" s="15">
        <f>IF([@[Inventory Item ID]]="","",IF([@Active]="No","Inactive",IF([@[On Hand Qty]]&lt;=0,"No Stock",IF([@[Oldest DOT Week Start]]="","Missing DOT Date",IF([@[Age Months]]&gt;='Settings'!$B$6,"Age Review","Current")))))</f>
        <v/>
      </c>
      <c r="AC42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29">
      <c r="A429" s="28" t="n"/>
      <c r="B429" s="28" t="n"/>
      <c r="C429" s="28" t="n"/>
      <c r="D429" s="28" t="n"/>
      <c r="E429" s="28" t="n"/>
      <c r="F429" s="28" t="n"/>
      <c r="G429" s="28" t="n"/>
      <c r="H429" s="28" t="n"/>
      <c r="I429" s="28" t="n"/>
      <c r="J429" s="28" t="n"/>
      <c r="K429" s="49" t="n"/>
      <c r="L429" s="30" t="n"/>
      <c r="M429" s="30" t="n"/>
      <c r="N429" s="30" t="n"/>
      <c r="O429" s="30" t="n"/>
      <c r="P429" s="30" t="n"/>
      <c r="Q429" s="30" t="n"/>
      <c r="R429" s="50" t="n"/>
      <c r="S429" s="32">
        <f>IF([@[Inventory Item ID]]="","",IFERROR(SUMIFS(tblTransactions[Inventory Effect],tblTransactions[Inventory Item ID],[@[Inventory Item ID]],tblTransactions[Inventory Effect],"&gt;0",tblTransactions[Date],"&gt;"&amp;'Settings'!$B$4,tblTransactions[Date],"&lt;="&amp;'Settings'!$B$3),0))</f>
        <v/>
      </c>
      <c r="T429" s="32">
        <f>IF([@[Inventory Item ID]]="","",IFERROR(-SUMIFS(tblTransactions[Inventory Effect],tblTransactions[Inventory Item ID],[@[Inventory Item ID]],tblTransactions[Inventory Effect],"&lt;0",tblTransactions[Date],"&gt;"&amp;'Settings'!$B$4,tblTransactions[Date],"&lt;="&amp;'Settings'!$B$3),0))</f>
        <v/>
      </c>
      <c r="U429" s="32">
        <f>IF([@[Inventory Item ID]]="","",IFERROR([@[Opening Qty]]+[@[Qty In]]-[@[Qty Out]],0))</f>
        <v/>
      </c>
      <c r="V429" s="32">
        <f>IF([@[Inventory Item ID]]="","",IFERROR([@[On Hand Qty]]-[@[Reserved Qty]],0))</f>
        <v/>
      </c>
      <c r="W429" s="47">
        <f>IF([@[Inventory Item ID]]="","",IFERROR([@[On Hand Qty]]*[@[Unit Cost]],0))</f>
        <v/>
      </c>
      <c r="X429" s="32">
        <f>IF([@[Inventory Item ID]]="","",IFERROR(IF(AND([@Active]="Yes",[@[Available Qty]]&lt;=[@[Reorder Point]],[@[Target Stock]]-[@[Available Qty]]-[@[Qty on Order]]&gt;0),CEILING([@[Target Stock]]-[@[Available Qty]]-[@[Qty on Order]],[@[Order Pack Qty]]),0),0))</f>
        <v/>
      </c>
      <c r="Y429" s="47">
        <f>IF([@[Inventory Item ID]]="","",IFERROR([@[Suggested Order Qty]]*[@[Unit Cost]],0))</f>
        <v/>
      </c>
      <c r="Z429" s="15">
        <f>IF([@[Inventory Item ID]]="","",IFERROR(IF([@Active]="No","Inactive",IF([@[On Hand Qty]]&lt;0,"Negative Stock",IF([@[Available Qty]]&lt;=0,"Out of Stock",IF([@[Available Qty]]&lt;=[@[Reorder Point]],"Below Reorder",IF([@[Available Qty]]&lt;=[@[Reorder Point]]*(1+'Settings'!$B$5),"Reorder Soon","OK"))))),"Check Inputs"))</f>
        <v/>
      </c>
      <c r="AA429" s="32">
        <f>IF([@[Inventory Item ID]]="","",IFERROR(IF(OR([@[On Hand Qty]]&lt;=0,[@[Oldest DOT Week Start]]=""),"",DATEDIF([@[Oldest DOT Week Start]],'Settings'!$B$3,"m")),""))</f>
        <v/>
      </c>
      <c r="AB429" s="15">
        <f>IF([@[Inventory Item ID]]="","",IF([@Active]="No","Inactive",IF([@[On Hand Qty]]&lt;=0,"No Stock",IF([@[Oldest DOT Week Start]]="","Missing DOT Date",IF([@[Age Months]]&gt;='Settings'!$B$6,"Age Review","Current")))))</f>
        <v/>
      </c>
      <c r="AC42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0">
      <c r="A430" s="28" t="n"/>
      <c r="B430" s="28" t="n"/>
      <c r="C430" s="28" t="n"/>
      <c r="D430" s="28" t="n"/>
      <c r="E430" s="28" t="n"/>
      <c r="F430" s="28" t="n"/>
      <c r="G430" s="28" t="n"/>
      <c r="H430" s="28" t="n"/>
      <c r="I430" s="28" t="n"/>
      <c r="J430" s="28" t="n"/>
      <c r="K430" s="49" t="n"/>
      <c r="L430" s="30" t="n"/>
      <c r="M430" s="30" t="n"/>
      <c r="N430" s="30" t="n"/>
      <c r="O430" s="30" t="n"/>
      <c r="P430" s="30" t="n"/>
      <c r="Q430" s="30" t="n"/>
      <c r="R430" s="50" t="n"/>
      <c r="S430" s="32">
        <f>IF([@[Inventory Item ID]]="","",IFERROR(SUMIFS(tblTransactions[Inventory Effect],tblTransactions[Inventory Item ID],[@[Inventory Item ID]],tblTransactions[Inventory Effect],"&gt;0",tblTransactions[Date],"&gt;"&amp;'Settings'!$B$4,tblTransactions[Date],"&lt;="&amp;'Settings'!$B$3),0))</f>
        <v/>
      </c>
      <c r="T430" s="32">
        <f>IF([@[Inventory Item ID]]="","",IFERROR(-SUMIFS(tblTransactions[Inventory Effect],tblTransactions[Inventory Item ID],[@[Inventory Item ID]],tblTransactions[Inventory Effect],"&lt;0",tblTransactions[Date],"&gt;"&amp;'Settings'!$B$4,tblTransactions[Date],"&lt;="&amp;'Settings'!$B$3),0))</f>
        <v/>
      </c>
      <c r="U430" s="32">
        <f>IF([@[Inventory Item ID]]="","",IFERROR([@[Opening Qty]]+[@[Qty In]]-[@[Qty Out]],0))</f>
        <v/>
      </c>
      <c r="V430" s="32">
        <f>IF([@[Inventory Item ID]]="","",IFERROR([@[On Hand Qty]]-[@[Reserved Qty]],0))</f>
        <v/>
      </c>
      <c r="W430" s="47">
        <f>IF([@[Inventory Item ID]]="","",IFERROR([@[On Hand Qty]]*[@[Unit Cost]],0))</f>
        <v/>
      </c>
      <c r="X430" s="32">
        <f>IF([@[Inventory Item ID]]="","",IFERROR(IF(AND([@Active]="Yes",[@[Available Qty]]&lt;=[@[Reorder Point]],[@[Target Stock]]-[@[Available Qty]]-[@[Qty on Order]]&gt;0),CEILING([@[Target Stock]]-[@[Available Qty]]-[@[Qty on Order]],[@[Order Pack Qty]]),0),0))</f>
        <v/>
      </c>
      <c r="Y430" s="47">
        <f>IF([@[Inventory Item ID]]="","",IFERROR([@[Suggested Order Qty]]*[@[Unit Cost]],0))</f>
        <v/>
      </c>
      <c r="Z430" s="15">
        <f>IF([@[Inventory Item ID]]="","",IFERROR(IF([@Active]="No","Inactive",IF([@[On Hand Qty]]&lt;0,"Negative Stock",IF([@[Available Qty]]&lt;=0,"Out of Stock",IF([@[Available Qty]]&lt;=[@[Reorder Point]],"Below Reorder",IF([@[Available Qty]]&lt;=[@[Reorder Point]]*(1+'Settings'!$B$5),"Reorder Soon","OK"))))),"Check Inputs"))</f>
        <v/>
      </c>
      <c r="AA430" s="32">
        <f>IF([@[Inventory Item ID]]="","",IFERROR(IF(OR([@[On Hand Qty]]&lt;=0,[@[Oldest DOT Week Start]]=""),"",DATEDIF([@[Oldest DOT Week Start]],'Settings'!$B$3,"m")),""))</f>
        <v/>
      </c>
      <c r="AB430" s="15">
        <f>IF([@[Inventory Item ID]]="","",IF([@Active]="No","Inactive",IF([@[On Hand Qty]]&lt;=0,"No Stock",IF([@[Oldest DOT Week Start]]="","Missing DOT Date",IF([@[Age Months]]&gt;='Settings'!$B$6,"Age Review","Current")))))</f>
        <v/>
      </c>
      <c r="AC43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1">
      <c r="A431" s="28" t="n"/>
      <c r="B431" s="28" t="n"/>
      <c r="C431" s="28" t="n"/>
      <c r="D431" s="28" t="n"/>
      <c r="E431" s="28" t="n"/>
      <c r="F431" s="28" t="n"/>
      <c r="G431" s="28" t="n"/>
      <c r="H431" s="28" t="n"/>
      <c r="I431" s="28" t="n"/>
      <c r="J431" s="28" t="n"/>
      <c r="K431" s="49" t="n"/>
      <c r="L431" s="30" t="n"/>
      <c r="M431" s="30" t="n"/>
      <c r="N431" s="30" t="n"/>
      <c r="O431" s="30" t="n"/>
      <c r="P431" s="30" t="n"/>
      <c r="Q431" s="30" t="n"/>
      <c r="R431" s="50" t="n"/>
      <c r="S431" s="32">
        <f>IF([@[Inventory Item ID]]="","",IFERROR(SUMIFS(tblTransactions[Inventory Effect],tblTransactions[Inventory Item ID],[@[Inventory Item ID]],tblTransactions[Inventory Effect],"&gt;0",tblTransactions[Date],"&gt;"&amp;'Settings'!$B$4,tblTransactions[Date],"&lt;="&amp;'Settings'!$B$3),0))</f>
        <v/>
      </c>
      <c r="T431" s="32">
        <f>IF([@[Inventory Item ID]]="","",IFERROR(-SUMIFS(tblTransactions[Inventory Effect],tblTransactions[Inventory Item ID],[@[Inventory Item ID]],tblTransactions[Inventory Effect],"&lt;0",tblTransactions[Date],"&gt;"&amp;'Settings'!$B$4,tblTransactions[Date],"&lt;="&amp;'Settings'!$B$3),0))</f>
        <v/>
      </c>
      <c r="U431" s="32">
        <f>IF([@[Inventory Item ID]]="","",IFERROR([@[Opening Qty]]+[@[Qty In]]-[@[Qty Out]],0))</f>
        <v/>
      </c>
      <c r="V431" s="32">
        <f>IF([@[Inventory Item ID]]="","",IFERROR([@[On Hand Qty]]-[@[Reserved Qty]],0))</f>
        <v/>
      </c>
      <c r="W431" s="47">
        <f>IF([@[Inventory Item ID]]="","",IFERROR([@[On Hand Qty]]*[@[Unit Cost]],0))</f>
        <v/>
      </c>
      <c r="X431" s="32">
        <f>IF([@[Inventory Item ID]]="","",IFERROR(IF(AND([@Active]="Yes",[@[Available Qty]]&lt;=[@[Reorder Point]],[@[Target Stock]]-[@[Available Qty]]-[@[Qty on Order]]&gt;0),CEILING([@[Target Stock]]-[@[Available Qty]]-[@[Qty on Order]],[@[Order Pack Qty]]),0),0))</f>
        <v/>
      </c>
      <c r="Y431" s="47">
        <f>IF([@[Inventory Item ID]]="","",IFERROR([@[Suggested Order Qty]]*[@[Unit Cost]],0))</f>
        <v/>
      </c>
      <c r="Z431" s="15">
        <f>IF([@[Inventory Item ID]]="","",IFERROR(IF([@Active]="No","Inactive",IF([@[On Hand Qty]]&lt;0,"Negative Stock",IF([@[Available Qty]]&lt;=0,"Out of Stock",IF([@[Available Qty]]&lt;=[@[Reorder Point]],"Below Reorder",IF([@[Available Qty]]&lt;=[@[Reorder Point]]*(1+'Settings'!$B$5),"Reorder Soon","OK"))))),"Check Inputs"))</f>
        <v/>
      </c>
      <c r="AA431" s="32">
        <f>IF([@[Inventory Item ID]]="","",IFERROR(IF(OR([@[On Hand Qty]]&lt;=0,[@[Oldest DOT Week Start]]=""),"",DATEDIF([@[Oldest DOT Week Start]],'Settings'!$B$3,"m")),""))</f>
        <v/>
      </c>
      <c r="AB431" s="15">
        <f>IF([@[Inventory Item ID]]="","",IF([@Active]="No","Inactive",IF([@[On Hand Qty]]&lt;=0,"No Stock",IF([@[Oldest DOT Week Start]]="","Missing DOT Date",IF([@[Age Months]]&gt;='Settings'!$B$6,"Age Review","Current")))))</f>
        <v/>
      </c>
      <c r="AC43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2">
      <c r="A432" s="28" t="n"/>
      <c r="B432" s="28" t="n"/>
      <c r="C432" s="28" t="n"/>
      <c r="D432" s="28" t="n"/>
      <c r="E432" s="28" t="n"/>
      <c r="F432" s="28" t="n"/>
      <c r="G432" s="28" t="n"/>
      <c r="H432" s="28" t="n"/>
      <c r="I432" s="28" t="n"/>
      <c r="J432" s="28" t="n"/>
      <c r="K432" s="49" t="n"/>
      <c r="L432" s="30" t="n"/>
      <c r="M432" s="30" t="n"/>
      <c r="N432" s="30" t="n"/>
      <c r="O432" s="30" t="n"/>
      <c r="P432" s="30" t="n"/>
      <c r="Q432" s="30" t="n"/>
      <c r="R432" s="50" t="n"/>
      <c r="S432" s="32">
        <f>IF([@[Inventory Item ID]]="","",IFERROR(SUMIFS(tblTransactions[Inventory Effect],tblTransactions[Inventory Item ID],[@[Inventory Item ID]],tblTransactions[Inventory Effect],"&gt;0",tblTransactions[Date],"&gt;"&amp;'Settings'!$B$4,tblTransactions[Date],"&lt;="&amp;'Settings'!$B$3),0))</f>
        <v/>
      </c>
      <c r="T432" s="32">
        <f>IF([@[Inventory Item ID]]="","",IFERROR(-SUMIFS(tblTransactions[Inventory Effect],tblTransactions[Inventory Item ID],[@[Inventory Item ID]],tblTransactions[Inventory Effect],"&lt;0",tblTransactions[Date],"&gt;"&amp;'Settings'!$B$4,tblTransactions[Date],"&lt;="&amp;'Settings'!$B$3),0))</f>
        <v/>
      </c>
      <c r="U432" s="32">
        <f>IF([@[Inventory Item ID]]="","",IFERROR([@[Opening Qty]]+[@[Qty In]]-[@[Qty Out]],0))</f>
        <v/>
      </c>
      <c r="V432" s="32">
        <f>IF([@[Inventory Item ID]]="","",IFERROR([@[On Hand Qty]]-[@[Reserved Qty]],0))</f>
        <v/>
      </c>
      <c r="W432" s="47">
        <f>IF([@[Inventory Item ID]]="","",IFERROR([@[On Hand Qty]]*[@[Unit Cost]],0))</f>
        <v/>
      </c>
      <c r="X432" s="32">
        <f>IF([@[Inventory Item ID]]="","",IFERROR(IF(AND([@Active]="Yes",[@[Available Qty]]&lt;=[@[Reorder Point]],[@[Target Stock]]-[@[Available Qty]]-[@[Qty on Order]]&gt;0),CEILING([@[Target Stock]]-[@[Available Qty]]-[@[Qty on Order]],[@[Order Pack Qty]]),0),0))</f>
        <v/>
      </c>
      <c r="Y432" s="47">
        <f>IF([@[Inventory Item ID]]="","",IFERROR([@[Suggested Order Qty]]*[@[Unit Cost]],0))</f>
        <v/>
      </c>
      <c r="Z432" s="15">
        <f>IF([@[Inventory Item ID]]="","",IFERROR(IF([@Active]="No","Inactive",IF([@[On Hand Qty]]&lt;0,"Negative Stock",IF([@[Available Qty]]&lt;=0,"Out of Stock",IF([@[Available Qty]]&lt;=[@[Reorder Point]],"Below Reorder",IF([@[Available Qty]]&lt;=[@[Reorder Point]]*(1+'Settings'!$B$5),"Reorder Soon","OK"))))),"Check Inputs"))</f>
        <v/>
      </c>
      <c r="AA432" s="32">
        <f>IF([@[Inventory Item ID]]="","",IFERROR(IF(OR([@[On Hand Qty]]&lt;=0,[@[Oldest DOT Week Start]]=""),"",DATEDIF([@[Oldest DOT Week Start]],'Settings'!$B$3,"m")),""))</f>
        <v/>
      </c>
      <c r="AB432" s="15">
        <f>IF([@[Inventory Item ID]]="","",IF([@Active]="No","Inactive",IF([@[On Hand Qty]]&lt;=0,"No Stock",IF([@[Oldest DOT Week Start]]="","Missing DOT Date",IF([@[Age Months]]&gt;='Settings'!$B$6,"Age Review","Current")))))</f>
        <v/>
      </c>
      <c r="AC43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3">
      <c r="A433" s="28" t="n"/>
      <c r="B433" s="28" t="n"/>
      <c r="C433" s="28" t="n"/>
      <c r="D433" s="28" t="n"/>
      <c r="E433" s="28" t="n"/>
      <c r="F433" s="28" t="n"/>
      <c r="G433" s="28" t="n"/>
      <c r="H433" s="28" t="n"/>
      <c r="I433" s="28" t="n"/>
      <c r="J433" s="28" t="n"/>
      <c r="K433" s="49" t="n"/>
      <c r="L433" s="30" t="n"/>
      <c r="M433" s="30" t="n"/>
      <c r="N433" s="30" t="n"/>
      <c r="O433" s="30" t="n"/>
      <c r="P433" s="30" t="n"/>
      <c r="Q433" s="30" t="n"/>
      <c r="R433" s="50" t="n"/>
      <c r="S433" s="32">
        <f>IF([@[Inventory Item ID]]="","",IFERROR(SUMIFS(tblTransactions[Inventory Effect],tblTransactions[Inventory Item ID],[@[Inventory Item ID]],tblTransactions[Inventory Effect],"&gt;0",tblTransactions[Date],"&gt;"&amp;'Settings'!$B$4,tblTransactions[Date],"&lt;="&amp;'Settings'!$B$3),0))</f>
        <v/>
      </c>
      <c r="T433" s="32">
        <f>IF([@[Inventory Item ID]]="","",IFERROR(-SUMIFS(tblTransactions[Inventory Effect],tblTransactions[Inventory Item ID],[@[Inventory Item ID]],tblTransactions[Inventory Effect],"&lt;0",tblTransactions[Date],"&gt;"&amp;'Settings'!$B$4,tblTransactions[Date],"&lt;="&amp;'Settings'!$B$3),0))</f>
        <v/>
      </c>
      <c r="U433" s="32">
        <f>IF([@[Inventory Item ID]]="","",IFERROR([@[Opening Qty]]+[@[Qty In]]-[@[Qty Out]],0))</f>
        <v/>
      </c>
      <c r="V433" s="32">
        <f>IF([@[Inventory Item ID]]="","",IFERROR([@[On Hand Qty]]-[@[Reserved Qty]],0))</f>
        <v/>
      </c>
      <c r="W433" s="47">
        <f>IF([@[Inventory Item ID]]="","",IFERROR([@[On Hand Qty]]*[@[Unit Cost]],0))</f>
        <v/>
      </c>
      <c r="X433" s="32">
        <f>IF([@[Inventory Item ID]]="","",IFERROR(IF(AND([@Active]="Yes",[@[Available Qty]]&lt;=[@[Reorder Point]],[@[Target Stock]]-[@[Available Qty]]-[@[Qty on Order]]&gt;0),CEILING([@[Target Stock]]-[@[Available Qty]]-[@[Qty on Order]],[@[Order Pack Qty]]),0),0))</f>
        <v/>
      </c>
      <c r="Y433" s="47">
        <f>IF([@[Inventory Item ID]]="","",IFERROR([@[Suggested Order Qty]]*[@[Unit Cost]],0))</f>
        <v/>
      </c>
      <c r="Z433" s="15">
        <f>IF([@[Inventory Item ID]]="","",IFERROR(IF([@Active]="No","Inactive",IF([@[On Hand Qty]]&lt;0,"Negative Stock",IF([@[Available Qty]]&lt;=0,"Out of Stock",IF([@[Available Qty]]&lt;=[@[Reorder Point]],"Below Reorder",IF([@[Available Qty]]&lt;=[@[Reorder Point]]*(1+'Settings'!$B$5),"Reorder Soon","OK"))))),"Check Inputs"))</f>
        <v/>
      </c>
      <c r="AA433" s="32">
        <f>IF([@[Inventory Item ID]]="","",IFERROR(IF(OR([@[On Hand Qty]]&lt;=0,[@[Oldest DOT Week Start]]=""),"",DATEDIF([@[Oldest DOT Week Start]],'Settings'!$B$3,"m")),""))</f>
        <v/>
      </c>
      <c r="AB433" s="15">
        <f>IF([@[Inventory Item ID]]="","",IF([@Active]="No","Inactive",IF([@[On Hand Qty]]&lt;=0,"No Stock",IF([@[Oldest DOT Week Start]]="","Missing DOT Date",IF([@[Age Months]]&gt;='Settings'!$B$6,"Age Review","Current")))))</f>
        <v/>
      </c>
      <c r="AC43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4">
      <c r="A434" s="28" t="n"/>
      <c r="B434" s="28" t="n"/>
      <c r="C434" s="28" t="n"/>
      <c r="D434" s="28" t="n"/>
      <c r="E434" s="28" t="n"/>
      <c r="F434" s="28" t="n"/>
      <c r="G434" s="28" t="n"/>
      <c r="H434" s="28" t="n"/>
      <c r="I434" s="28" t="n"/>
      <c r="J434" s="28" t="n"/>
      <c r="K434" s="49" t="n"/>
      <c r="L434" s="30" t="n"/>
      <c r="M434" s="30" t="n"/>
      <c r="N434" s="30" t="n"/>
      <c r="O434" s="30" t="n"/>
      <c r="P434" s="30" t="n"/>
      <c r="Q434" s="30" t="n"/>
      <c r="R434" s="50" t="n"/>
      <c r="S434" s="32">
        <f>IF([@[Inventory Item ID]]="","",IFERROR(SUMIFS(tblTransactions[Inventory Effect],tblTransactions[Inventory Item ID],[@[Inventory Item ID]],tblTransactions[Inventory Effect],"&gt;0",tblTransactions[Date],"&gt;"&amp;'Settings'!$B$4,tblTransactions[Date],"&lt;="&amp;'Settings'!$B$3),0))</f>
        <v/>
      </c>
      <c r="T434" s="32">
        <f>IF([@[Inventory Item ID]]="","",IFERROR(-SUMIFS(tblTransactions[Inventory Effect],tblTransactions[Inventory Item ID],[@[Inventory Item ID]],tblTransactions[Inventory Effect],"&lt;0",tblTransactions[Date],"&gt;"&amp;'Settings'!$B$4,tblTransactions[Date],"&lt;="&amp;'Settings'!$B$3),0))</f>
        <v/>
      </c>
      <c r="U434" s="32">
        <f>IF([@[Inventory Item ID]]="","",IFERROR([@[Opening Qty]]+[@[Qty In]]-[@[Qty Out]],0))</f>
        <v/>
      </c>
      <c r="V434" s="32">
        <f>IF([@[Inventory Item ID]]="","",IFERROR([@[On Hand Qty]]-[@[Reserved Qty]],0))</f>
        <v/>
      </c>
      <c r="W434" s="47">
        <f>IF([@[Inventory Item ID]]="","",IFERROR([@[On Hand Qty]]*[@[Unit Cost]],0))</f>
        <v/>
      </c>
      <c r="X434" s="32">
        <f>IF([@[Inventory Item ID]]="","",IFERROR(IF(AND([@Active]="Yes",[@[Available Qty]]&lt;=[@[Reorder Point]],[@[Target Stock]]-[@[Available Qty]]-[@[Qty on Order]]&gt;0),CEILING([@[Target Stock]]-[@[Available Qty]]-[@[Qty on Order]],[@[Order Pack Qty]]),0),0))</f>
        <v/>
      </c>
      <c r="Y434" s="47">
        <f>IF([@[Inventory Item ID]]="","",IFERROR([@[Suggested Order Qty]]*[@[Unit Cost]],0))</f>
        <v/>
      </c>
      <c r="Z434" s="15">
        <f>IF([@[Inventory Item ID]]="","",IFERROR(IF([@Active]="No","Inactive",IF([@[On Hand Qty]]&lt;0,"Negative Stock",IF([@[Available Qty]]&lt;=0,"Out of Stock",IF([@[Available Qty]]&lt;=[@[Reorder Point]],"Below Reorder",IF([@[Available Qty]]&lt;=[@[Reorder Point]]*(1+'Settings'!$B$5),"Reorder Soon","OK"))))),"Check Inputs"))</f>
        <v/>
      </c>
      <c r="AA434" s="32">
        <f>IF([@[Inventory Item ID]]="","",IFERROR(IF(OR([@[On Hand Qty]]&lt;=0,[@[Oldest DOT Week Start]]=""),"",DATEDIF([@[Oldest DOT Week Start]],'Settings'!$B$3,"m")),""))</f>
        <v/>
      </c>
      <c r="AB434" s="15">
        <f>IF([@[Inventory Item ID]]="","",IF([@Active]="No","Inactive",IF([@[On Hand Qty]]&lt;=0,"No Stock",IF([@[Oldest DOT Week Start]]="","Missing DOT Date",IF([@[Age Months]]&gt;='Settings'!$B$6,"Age Review","Current")))))</f>
        <v/>
      </c>
      <c r="AC43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5">
      <c r="A435" s="28" t="n"/>
      <c r="B435" s="28" t="n"/>
      <c r="C435" s="28" t="n"/>
      <c r="D435" s="28" t="n"/>
      <c r="E435" s="28" t="n"/>
      <c r="F435" s="28" t="n"/>
      <c r="G435" s="28" t="n"/>
      <c r="H435" s="28" t="n"/>
      <c r="I435" s="28" t="n"/>
      <c r="J435" s="28" t="n"/>
      <c r="K435" s="49" t="n"/>
      <c r="L435" s="30" t="n"/>
      <c r="M435" s="30" t="n"/>
      <c r="N435" s="30" t="n"/>
      <c r="O435" s="30" t="n"/>
      <c r="P435" s="30" t="n"/>
      <c r="Q435" s="30" t="n"/>
      <c r="R435" s="50" t="n"/>
      <c r="S435" s="32">
        <f>IF([@[Inventory Item ID]]="","",IFERROR(SUMIFS(tblTransactions[Inventory Effect],tblTransactions[Inventory Item ID],[@[Inventory Item ID]],tblTransactions[Inventory Effect],"&gt;0",tblTransactions[Date],"&gt;"&amp;'Settings'!$B$4,tblTransactions[Date],"&lt;="&amp;'Settings'!$B$3),0))</f>
        <v/>
      </c>
      <c r="T435" s="32">
        <f>IF([@[Inventory Item ID]]="","",IFERROR(-SUMIFS(tblTransactions[Inventory Effect],tblTransactions[Inventory Item ID],[@[Inventory Item ID]],tblTransactions[Inventory Effect],"&lt;0",tblTransactions[Date],"&gt;"&amp;'Settings'!$B$4,tblTransactions[Date],"&lt;="&amp;'Settings'!$B$3),0))</f>
        <v/>
      </c>
      <c r="U435" s="32">
        <f>IF([@[Inventory Item ID]]="","",IFERROR([@[Opening Qty]]+[@[Qty In]]-[@[Qty Out]],0))</f>
        <v/>
      </c>
      <c r="V435" s="32">
        <f>IF([@[Inventory Item ID]]="","",IFERROR([@[On Hand Qty]]-[@[Reserved Qty]],0))</f>
        <v/>
      </c>
      <c r="W435" s="47">
        <f>IF([@[Inventory Item ID]]="","",IFERROR([@[On Hand Qty]]*[@[Unit Cost]],0))</f>
        <v/>
      </c>
      <c r="X435" s="32">
        <f>IF([@[Inventory Item ID]]="","",IFERROR(IF(AND([@Active]="Yes",[@[Available Qty]]&lt;=[@[Reorder Point]],[@[Target Stock]]-[@[Available Qty]]-[@[Qty on Order]]&gt;0),CEILING([@[Target Stock]]-[@[Available Qty]]-[@[Qty on Order]],[@[Order Pack Qty]]),0),0))</f>
        <v/>
      </c>
      <c r="Y435" s="47">
        <f>IF([@[Inventory Item ID]]="","",IFERROR([@[Suggested Order Qty]]*[@[Unit Cost]],0))</f>
        <v/>
      </c>
      <c r="Z435" s="15">
        <f>IF([@[Inventory Item ID]]="","",IFERROR(IF([@Active]="No","Inactive",IF([@[On Hand Qty]]&lt;0,"Negative Stock",IF([@[Available Qty]]&lt;=0,"Out of Stock",IF([@[Available Qty]]&lt;=[@[Reorder Point]],"Below Reorder",IF([@[Available Qty]]&lt;=[@[Reorder Point]]*(1+'Settings'!$B$5),"Reorder Soon","OK"))))),"Check Inputs"))</f>
        <v/>
      </c>
      <c r="AA435" s="32">
        <f>IF([@[Inventory Item ID]]="","",IFERROR(IF(OR([@[On Hand Qty]]&lt;=0,[@[Oldest DOT Week Start]]=""),"",DATEDIF([@[Oldest DOT Week Start]],'Settings'!$B$3,"m")),""))</f>
        <v/>
      </c>
      <c r="AB435" s="15">
        <f>IF([@[Inventory Item ID]]="","",IF([@Active]="No","Inactive",IF([@[On Hand Qty]]&lt;=0,"No Stock",IF([@[Oldest DOT Week Start]]="","Missing DOT Date",IF([@[Age Months]]&gt;='Settings'!$B$6,"Age Review","Current")))))</f>
        <v/>
      </c>
      <c r="AC43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6">
      <c r="A436" s="28" t="n"/>
      <c r="B436" s="28" t="n"/>
      <c r="C436" s="28" t="n"/>
      <c r="D436" s="28" t="n"/>
      <c r="E436" s="28" t="n"/>
      <c r="F436" s="28" t="n"/>
      <c r="G436" s="28" t="n"/>
      <c r="H436" s="28" t="n"/>
      <c r="I436" s="28" t="n"/>
      <c r="J436" s="28" t="n"/>
      <c r="K436" s="49" t="n"/>
      <c r="L436" s="30" t="n"/>
      <c r="M436" s="30" t="n"/>
      <c r="N436" s="30" t="n"/>
      <c r="O436" s="30" t="n"/>
      <c r="P436" s="30" t="n"/>
      <c r="Q436" s="30" t="n"/>
      <c r="R436" s="50" t="n"/>
      <c r="S436" s="32">
        <f>IF([@[Inventory Item ID]]="","",IFERROR(SUMIFS(tblTransactions[Inventory Effect],tblTransactions[Inventory Item ID],[@[Inventory Item ID]],tblTransactions[Inventory Effect],"&gt;0",tblTransactions[Date],"&gt;"&amp;'Settings'!$B$4,tblTransactions[Date],"&lt;="&amp;'Settings'!$B$3),0))</f>
        <v/>
      </c>
      <c r="T436" s="32">
        <f>IF([@[Inventory Item ID]]="","",IFERROR(-SUMIFS(tblTransactions[Inventory Effect],tblTransactions[Inventory Item ID],[@[Inventory Item ID]],tblTransactions[Inventory Effect],"&lt;0",tblTransactions[Date],"&gt;"&amp;'Settings'!$B$4,tblTransactions[Date],"&lt;="&amp;'Settings'!$B$3),0))</f>
        <v/>
      </c>
      <c r="U436" s="32">
        <f>IF([@[Inventory Item ID]]="","",IFERROR([@[Opening Qty]]+[@[Qty In]]-[@[Qty Out]],0))</f>
        <v/>
      </c>
      <c r="V436" s="32">
        <f>IF([@[Inventory Item ID]]="","",IFERROR([@[On Hand Qty]]-[@[Reserved Qty]],0))</f>
        <v/>
      </c>
      <c r="W436" s="47">
        <f>IF([@[Inventory Item ID]]="","",IFERROR([@[On Hand Qty]]*[@[Unit Cost]],0))</f>
        <v/>
      </c>
      <c r="X436" s="32">
        <f>IF([@[Inventory Item ID]]="","",IFERROR(IF(AND([@Active]="Yes",[@[Available Qty]]&lt;=[@[Reorder Point]],[@[Target Stock]]-[@[Available Qty]]-[@[Qty on Order]]&gt;0),CEILING([@[Target Stock]]-[@[Available Qty]]-[@[Qty on Order]],[@[Order Pack Qty]]),0),0))</f>
        <v/>
      </c>
      <c r="Y436" s="47">
        <f>IF([@[Inventory Item ID]]="","",IFERROR([@[Suggested Order Qty]]*[@[Unit Cost]],0))</f>
        <v/>
      </c>
      <c r="Z436" s="15">
        <f>IF([@[Inventory Item ID]]="","",IFERROR(IF([@Active]="No","Inactive",IF([@[On Hand Qty]]&lt;0,"Negative Stock",IF([@[Available Qty]]&lt;=0,"Out of Stock",IF([@[Available Qty]]&lt;=[@[Reorder Point]],"Below Reorder",IF([@[Available Qty]]&lt;=[@[Reorder Point]]*(1+'Settings'!$B$5),"Reorder Soon","OK"))))),"Check Inputs"))</f>
        <v/>
      </c>
      <c r="AA436" s="32">
        <f>IF([@[Inventory Item ID]]="","",IFERROR(IF(OR([@[On Hand Qty]]&lt;=0,[@[Oldest DOT Week Start]]=""),"",DATEDIF([@[Oldest DOT Week Start]],'Settings'!$B$3,"m")),""))</f>
        <v/>
      </c>
      <c r="AB436" s="15">
        <f>IF([@[Inventory Item ID]]="","",IF([@Active]="No","Inactive",IF([@[On Hand Qty]]&lt;=0,"No Stock",IF([@[Oldest DOT Week Start]]="","Missing DOT Date",IF([@[Age Months]]&gt;='Settings'!$B$6,"Age Review","Current")))))</f>
        <v/>
      </c>
      <c r="AC43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7">
      <c r="A437" s="28" t="n"/>
      <c r="B437" s="28" t="n"/>
      <c r="C437" s="28" t="n"/>
      <c r="D437" s="28" t="n"/>
      <c r="E437" s="28" t="n"/>
      <c r="F437" s="28" t="n"/>
      <c r="G437" s="28" t="n"/>
      <c r="H437" s="28" t="n"/>
      <c r="I437" s="28" t="n"/>
      <c r="J437" s="28" t="n"/>
      <c r="K437" s="49" t="n"/>
      <c r="L437" s="30" t="n"/>
      <c r="M437" s="30" t="n"/>
      <c r="N437" s="30" t="n"/>
      <c r="O437" s="30" t="n"/>
      <c r="P437" s="30" t="n"/>
      <c r="Q437" s="30" t="n"/>
      <c r="R437" s="50" t="n"/>
      <c r="S437" s="32">
        <f>IF([@[Inventory Item ID]]="","",IFERROR(SUMIFS(tblTransactions[Inventory Effect],tblTransactions[Inventory Item ID],[@[Inventory Item ID]],tblTransactions[Inventory Effect],"&gt;0",tblTransactions[Date],"&gt;"&amp;'Settings'!$B$4,tblTransactions[Date],"&lt;="&amp;'Settings'!$B$3),0))</f>
        <v/>
      </c>
      <c r="T437" s="32">
        <f>IF([@[Inventory Item ID]]="","",IFERROR(-SUMIFS(tblTransactions[Inventory Effect],tblTransactions[Inventory Item ID],[@[Inventory Item ID]],tblTransactions[Inventory Effect],"&lt;0",tblTransactions[Date],"&gt;"&amp;'Settings'!$B$4,tblTransactions[Date],"&lt;="&amp;'Settings'!$B$3),0))</f>
        <v/>
      </c>
      <c r="U437" s="32">
        <f>IF([@[Inventory Item ID]]="","",IFERROR([@[Opening Qty]]+[@[Qty In]]-[@[Qty Out]],0))</f>
        <v/>
      </c>
      <c r="V437" s="32">
        <f>IF([@[Inventory Item ID]]="","",IFERROR([@[On Hand Qty]]-[@[Reserved Qty]],0))</f>
        <v/>
      </c>
      <c r="W437" s="47">
        <f>IF([@[Inventory Item ID]]="","",IFERROR([@[On Hand Qty]]*[@[Unit Cost]],0))</f>
        <v/>
      </c>
      <c r="X437" s="32">
        <f>IF([@[Inventory Item ID]]="","",IFERROR(IF(AND([@Active]="Yes",[@[Available Qty]]&lt;=[@[Reorder Point]],[@[Target Stock]]-[@[Available Qty]]-[@[Qty on Order]]&gt;0),CEILING([@[Target Stock]]-[@[Available Qty]]-[@[Qty on Order]],[@[Order Pack Qty]]),0),0))</f>
        <v/>
      </c>
      <c r="Y437" s="47">
        <f>IF([@[Inventory Item ID]]="","",IFERROR([@[Suggested Order Qty]]*[@[Unit Cost]],0))</f>
        <v/>
      </c>
      <c r="Z437" s="15">
        <f>IF([@[Inventory Item ID]]="","",IFERROR(IF([@Active]="No","Inactive",IF([@[On Hand Qty]]&lt;0,"Negative Stock",IF([@[Available Qty]]&lt;=0,"Out of Stock",IF([@[Available Qty]]&lt;=[@[Reorder Point]],"Below Reorder",IF([@[Available Qty]]&lt;=[@[Reorder Point]]*(1+'Settings'!$B$5),"Reorder Soon","OK"))))),"Check Inputs"))</f>
        <v/>
      </c>
      <c r="AA437" s="32">
        <f>IF([@[Inventory Item ID]]="","",IFERROR(IF(OR([@[On Hand Qty]]&lt;=0,[@[Oldest DOT Week Start]]=""),"",DATEDIF([@[Oldest DOT Week Start]],'Settings'!$B$3,"m")),""))</f>
        <v/>
      </c>
      <c r="AB437" s="15">
        <f>IF([@[Inventory Item ID]]="","",IF([@Active]="No","Inactive",IF([@[On Hand Qty]]&lt;=0,"No Stock",IF([@[Oldest DOT Week Start]]="","Missing DOT Date",IF([@[Age Months]]&gt;='Settings'!$B$6,"Age Review","Current")))))</f>
        <v/>
      </c>
      <c r="AC43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8">
      <c r="A438" s="28" t="n"/>
      <c r="B438" s="28" t="n"/>
      <c r="C438" s="28" t="n"/>
      <c r="D438" s="28" t="n"/>
      <c r="E438" s="28" t="n"/>
      <c r="F438" s="28" t="n"/>
      <c r="G438" s="28" t="n"/>
      <c r="H438" s="28" t="n"/>
      <c r="I438" s="28" t="n"/>
      <c r="J438" s="28" t="n"/>
      <c r="K438" s="49" t="n"/>
      <c r="L438" s="30" t="n"/>
      <c r="M438" s="30" t="n"/>
      <c r="N438" s="30" t="n"/>
      <c r="O438" s="30" t="n"/>
      <c r="P438" s="30" t="n"/>
      <c r="Q438" s="30" t="n"/>
      <c r="R438" s="50" t="n"/>
      <c r="S438" s="32">
        <f>IF([@[Inventory Item ID]]="","",IFERROR(SUMIFS(tblTransactions[Inventory Effect],tblTransactions[Inventory Item ID],[@[Inventory Item ID]],tblTransactions[Inventory Effect],"&gt;0",tblTransactions[Date],"&gt;"&amp;'Settings'!$B$4,tblTransactions[Date],"&lt;="&amp;'Settings'!$B$3),0))</f>
        <v/>
      </c>
      <c r="T438" s="32">
        <f>IF([@[Inventory Item ID]]="","",IFERROR(-SUMIFS(tblTransactions[Inventory Effect],tblTransactions[Inventory Item ID],[@[Inventory Item ID]],tblTransactions[Inventory Effect],"&lt;0",tblTransactions[Date],"&gt;"&amp;'Settings'!$B$4,tblTransactions[Date],"&lt;="&amp;'Settings'!$B$3),0))</f>
        <v/>
      </c>
      <c r="U438" s="32">
        <f>IF([@[Inventory Item ID]]="","",IFERROR([@[Opening Qty]]+[@[Qty In]]-[@[Qty Out]],0))</f>
        <v/>
      </c>
      <c r="V438" s="32">
        <f>IF([@[Inventory Item ID]]="","",IFERROR([@[On Hand Qty]]-[@[Reserved Qty]],0))</f>
        <v/>
      </c>
      <c r="W438" s="47">
        <f>IF([@[Inventory Item ID]]="","",IFERROR([@[On Hand Qty]]*[@[Unit Cost]],0))</f>
        <v/>
      </c>
      <c r="X438" s="32">
        <f>IF([@[Inventory Item ID]]="","",IFERROR(IF(AND([@Active]="Yes",[@[Available Qty]]&lt;=[@[Reorder Point]],[@[Target Stock]]-[@[Available Qty]]-[@[Qty on Order]]&gt;0),CEILING([@[Target Stock]]-[@[Available Qty]]-[@[Qty on Order]],[@[Order Pack Qty]]),0),0))</f>
        <v/>
      </c>
      <c r="Y438" s="47">
        <f>IF([@[Inventory Item ID]]="","",IFERROR([@[Suggested Order Qty]]*[@[Unit Cost]],0))</f>
        <v/>
      </c>
      <c r="Z438" s="15">
        <f>IF([@[Inventory Item ID]]="","",IFERROR(IF([@Active]="No","Inactive",IF([@[On Hand Qty]]&lt;0,"Negative Stock",IF([@[Available Qty]]&lt;=0,"Out of Stock",IF([@[Available Qty]]&lt;=[@[Reorder Point]],"Below Reorder",IF([@[Available Qty]]&lt;=[@[Reorder Point]]*(1+'Settings'!$B$5),"Reorder Soon","OK"))))),"Check Inputs"))</f>
        <v/>
      </c>
      <c r="AA438" s="32">
        <f>IF([@[Inventory Item ID]]="","",IFERROR(IF(OR([@[On Hand Qty]]&lt;=0,[@[Oldest DOT Week Start]]=""),"",DATEDIF([@[Oldest DOT Week Start]],'Settings'!$B$3,"m")),""))</f>
        <v/>
      </c>
      <c r="AB438" s="15">
        <f>IF([@[Inventory Item ID]]="","",IF([@Active]="No","Inactive",IF([@[On Hand Qty]]&lt;=0,"No Stock",IF([@[Oldest DOT Week Start]]="","Missing DOT Date",IF([@[Age Months]]&gt;='Settings'!$B$6,"Age Review","Current")))))</f>
        <v/>
      </c>
      <c r="AC43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39">
      <c r="A439" s="28" t="n"/>
      <c r="B439" s="28" t="n"/>
      <c r="C439" s="28" t="n"/>
      <c r="D439" s="28" t="n"/>
      <c r="E439" s="28" t="n"/>
      <c r="F439" s="28" t="n"/>
      <c r="G439" s="28" t="n"/>
      <c r="H439" s="28" t="n"/>
      <c r="I439" s="28" t="n"/>
      <c r="J439" s="28" t="n"/>
      <c r="K439" s="49" t="n"/>
      <c r="L439" s="30" t="n"/>
      <c r="M439" s="30" t="n"/>
      <c r="N439" s="30" t="n"/>
      <c r="O439" s="30" t="n"/>
      <c r="P439" s="30" t="n"/>
      <c r="Q439" s="30" t="n"/>
      <c r="R439" s="50" t="n"/>
      <c r="S439" s="32">
        <f>IF([@[Inventory Item ID]]="","",IFERROR(SUMIFS(tblTransactions[Inventory Effect],tblTransactions[Inventory Item ID],[@[Inventory Item ID]],tblTransactions[Inventory Effect],"&gt;0",tblTransactions[Date],"&gt;"&amp;'Settings'!$B$4,tblTransactions[Date],"&lt;="&amp;'Settings'!$B$3),0))</f>
        <v/>
      </c>
      <c r="T439" s="32">
        <f>IF([@[Inventory Item ID]]="","",IFERROR(-SUMIFS(tblTransactions[Inventory Effect],tblTransactions[Inventory Item ID],[@[Inventory Item ID]],tblTransactions[Inventory Effect],"&lt;0",tblTransactions[Date],"&gt;"&amp;'Settings'!$B$4,tblTransactions[Date],"&lt;="&amp;'Settings'!$B$3),0))</f>
        <v/>
      </c>
      <c r="U439" s="32">
        <f>IF([@[Inventory Item ID]]="","",IFERROR([@[Opening Qty]]+[@[Qty In]]-[@[Qty Out]],0))</f>
        <v/>
      </c>
      <c r="V439" s="32">
        <f>IF([@[Inventory Item ID]]="","",IFERROR([@[On Hand Qty]]-[@[Reserved Qty]],0))</f>
        <v/>
      </c>
      <c r="W439" s="47">
        <f>IF([@[Inventory Item ID]]="","",IFERROR([@[On Hand Qty]]*[@[Unit Cost]],0))</f>
        <v/>
      </c>
      <c r="X439" s="32">
        <f>IF([@[Inventory Item ID]]="","",IFERROR(IF(AND([@Active]="Yes",[@[Available Qty]]&lt;=[@[Reorder Point]],[@[Target Stock]]-[@[Available Qty]]-[@[Qty on Order]]&gt;0),CEILING([@[Target Stock]]-[@[Available Qty]]-[@[Qty on Order]],[@[Order Pack Qty]]),0),0))</f>
        <v/>
      </c>
      <c r="Y439" s="47">
        <f>IF([@[Inventory Item ID]]="","",IFERROR([@[Suggested Order Qty]]*[@[Unit Cost]],0))</f>
        <v/>
      </c>
      <c r="Z439" s="15">
        <f>IF([@[Inventory Item ID]]="","",IFERROR(IF([@Active]="No","Inactive",IF([@[On Hand Qty]]&lt;0,"Negative Stock",IF([@[Available Qty]]&lt;=0,"Out of Stock",IF([@[Available Qty]]&lt;=[@[Reorder Point]],"Below Reorder",IF([@[Available Qty]]&lt;=[@[Reorder Point]]*(1+'Settings'!$B$5),"Reorder Soon","OK"))))),"Check Inputs"))</f>
        <v/>
      </c>
      <c r="AA439" s="32">
        <f>IF([@[Inventory Item ID]]="","",IFERROR(IF(OR([@[On Hand Qty]]&lt;=0,[@[Oldest DOT Week Start]]=""),"",DATEDIF([@[Oldest DOT Week Start]],'Settings'!$B$3,"m")),""))</f>
        <v/>
      </c>
      <c r="AB439" s="15">
        <f>IF([@[Inventory Item ID]]="","",IF([@Active]="No","Inactive",IF([@[On Hand Qty]]&lt;=0,"No Stock",IF([@[Oldest DOT Week Start]]="","Missing DOT Date",IF([@[Age Months]]&gt;='Settings'!$B$6,"Age Review","Current")))))</f>
        <v/>
      </c>
      <c r="AC43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0">
      <c r="A440" s="28" t="n"/>
      <c r="B440" s="28" t="n"/>
      <c r="C440" s="28" t="n"/>
      <c r="D440" s="28" t="n"/>
      <c r="E440" s="28" t="n"/>
      <c r="F440" s="28" t="n"/>
      <c r="G440" s="28" t="n"/>
      <c r="H440" s="28" t="n"/>
      <c r="I440" s="28" t="n"/>
      <c r="J440" s="28" t="n"/>
      <c r="K440" s="49" t="n"/>
      <c r="L440" s="30" t="n"/>
      <c r="M440" s="30" t="n"/>
      <c r="N440" s="30" t="n"/>
      <c r="O440" s="30" t="n"/>
      <c r="P440" s="30" t="n"/>
      <c r="Q440" s="30" t="n"/>
      <c r="R440" s="50" t="n"/>
      <c r="S440" s="32">
        <f>IF([@[Inventory Item ID]]="","",IFERROR(SUMIFS(tblTransactions[Inventory Effect],tblTransactions[Inventory Item ID],[@[Inventory Item ID]],tblTransactions[Inventory Effect],"&gt;0",tblTransactions[Date],"&gt;"&amp;'Settings'!$B$4,tblTransactions[Date],"&lt;="&amp;'Settings'!$B$3),0))</f>
        <v/>
      </c>
      <c r="T440" s="32">
        <f>IF([@[Inventory Item ID]]="","",IFERROR(-SUMIFS(tblTransactions[Inventory Effect],tblTransactions[Inventory Item ID],[@[Inventory Item ID]],tblTransactions[Inventory Effect],"&lt;0",tblTransactions[Date],"&gt;"&amp;'Settings'!$B$4,tblTransactions[Date],"&lt;="&amp;'Settings'!$B$3),0))</f>
        <v/>
      </c>
      <c r="U440" s="32">
        <f>IF([@[Inventory Item ID]]="","",IFERROR([@[Opening Qty]]+[@[Qty In]]-[@[Qty Out]],0))</f>
        <v/>
      </c>
      <c r="V440" s="32">
        <f>IF([@[Inventory Item ID]]="","",IFERROR([@[On Hand Qty]]-[@[Reserved Qty]],0))</f>
        <v/>
      </c>
      <c r="W440" s="47">
        <f>IF([@[Inventory Item ID]]="","",IFERROR([@[On Hand Qty]]*[@[Unit Cost]],0))</f>
        <v/>
      </c>
      <c r="X440" s="32">
        <f>IF([@[Inventory Item ID]]="","",IFERROR(IF(AND([@Active]="Yes",[@[Available Qty]]&lt;=[@[Reorder Point]],[@[Target Stock]]-[@[Available Qty]]-[@[Qty on Order]]&gt;0),CEILING([@[Target Stock]]-[@[Available Qty]]-[@[Qty on Order]],[@[Order Pack Qty]]),0),0))</f>
        <v/>
      </c>
      <c r="Y440" s="47">
        <f>IF([@[Inventory Item ID]]="","",IFERROR([@[Suggested Order Qty]]*[@[Unit Cost]],0))</f>
        <v/>
      </c>
      <c r="Z440" s="15">
        <f>IF([@[Inventory Item ID]]="","",IFERROR(IF([@Active]="No","Inactive",IF([@[On Hand Qty]]&lt;0,"Negative Stock",IF([@[Available Qty]]&lt;=0,"Out of Stock",IF([@[Available Qty]]&lt;=[@[Reorder Point]],"Below Reorder",IF([@[Available Qty]]&lt;=[@[Reorder Point]]*(1+'Settings'!$B$5),"Reorder Soon","OK"))))),"Check Inputs"))</f>
        <v/>
      </c>
      <c r="AA440" s="32">
        <f>IF([@[Inventory Item ID]]="","",IFERROR(IF(OR([@[On Hand Qty]]&lt;=0,[@[Oldest DOT Week Start]]=""),"",DATEDIF([@[Oldest DOT Week Start]],'Settings'!$B$3,"m")),""))</f>
        <v/>
      </c>
      <c r="AB440" s="15">
        <f>IF([@[Inventory Item ID]]="","",IF([@Active]="No","Inactive",IF([@[On Hand Qty]]&lt;=0,"No Stock",IF([@[Oldest DOT Week Start]]="","Missing DOT Date",IF([@[Age Months]]&gt;='Settings'!$B$6,"Age Review","Current")))))</f>
        <v/>
      </c>
      <c r="AC44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1">
      <c r="A441" s="28" t="n"/>
      <c r="B441" s="28" t="n"/>
      <c r="C441" s="28" t="n"/>
      <c r="D441" s="28" t="n"/>
      <c r="E441" s="28" t="n"/>
      <c r="F441" s="28" t="n"/>
      <c r="G441" s="28" t="n"/>
      <c r="H441" s="28" t="n"/>
      <c r="I441" s="28" t="n"/>
      <c r="J441" s="28" t="n"/>
      <c r="K441" s="49" t="n"/>
      <c r="L441" s="30" t="n"/>
      <c r="M441" s="30" t="n"/>
      <c r="N441" s="30" t="n"/>
      <c r="O441" s="30" t="n"/>
      <c r="P441" s="30" t="n"/>
      <c r="Q441" s="30" t="n"/>
      <c r="R441" s="50" t="n"/>
      <c r="S441" s="32">
        <f>IF([@[Inventory Item ID]]="","",IFERROR(SUMIFS(tblTransactions[Inventory Effect],tblTransactions[Inventory Item ID],[@[Inventory Item ID]],tblTransactions[Inventory Effect],"&gt;0",tblTransactions[Date],"&gt;"&amp;'Settings'!$B$4,tblTransactions[Date],"&lt;="&amp;'Settings'!$B$3),0))</f>
        <v/>
      </c>
      <c r="T441" s="32">
        <f>IF([@[Inventory Item ID]]="","",IFERROR(-SUMIFS(tblTransactions[Inventory Effect],tblTransactions[Inventory Item ID],[@[Inventory Item ID]],tblTransactions[Inventory Effect],"&lt;0",tblTransactions[Date],"&gt;"&amp;'Settings'!$B$4,tblTransactions[Date],"&lt;="&amp;'Settings'!$B$3),0))</f>
        <v/>
      </c>
      <c r="U441" s="32">
        <f>IF([@[Inventory Item ID]]="","",IFERROR([@[Opening Qty]]+[@[Qty In]]-[@[Qty Out]],0))</f>
        <v/>
      </c>
      <c r="V441" s="32">
        <f>IF([@[Inventory Item ID]]="","",IFERROR([@[On Hand Qty]]-[@[Reserved Qty]],0))</f>
        <v/>
      </c>
      <c r="W441" s="47">
        <f>IF([@[Inventory Item ID]]="","",IFERROR([@[On Hand Qty]]*[@[Unit Cost]],0))</f>
        <v/>
      </c>
      <c r="X441" s="32">
        <f>IF([@[Inventory Item ID]]="","",IFERROR(IF(AND([@Active]="Yes",[@[Available Qty]]&lt;=[@[Reorder Point]],[@[Target Stock]]-[@[Available Qty]]-[@[Qty on Order]]&gt;0),CEILING([@[Target Stock]]-[@[Available Qty]]-[@[Qty on Order]],[@[Order Pack Qty]]),0),0))</f>
        <v/>
      </c>
      <c r="Y441" s="47">
        <f>IF([@[Inventory Item ID]]="","",IFERROR([@[Suggested Order Qty]]*[@[Unit Cost]],0))</f>
        <v/>
      </c>
      <c r="Z441" s="15">
        <f>IF([@[Inventory Item ID]]="","",IFERROR(IF([@Active]="No","Inactive",IF([@[On Hand Qty]]&lt;0,"Negative Stock",IF([@[Available Qty]]&lt;=0,"Out of Stock",IF([@[Available Qty]]&lt;=[@[Reorder Point]],"Below Reorder",IF([@[Available Qty]]&lt;=[@[Reorder Point]]*(1+'Settings'!$B$5),"Reorder Soon","OK"))))),"Check Inputs"))</f>
        <v/>
      </c>
      <c r="AA441" s="32">
        <f>IF([@[Inventory Item ID]]="","",IFERROR(IF(OR([@[On Hand Qty]]&lt;=0,[@[Oldest DOT Week Start]]=""),"",DATEDIF([@[Oldest DOT Week Start]],'Settings'!$B$3,"m")),""))</f>
        <v/>
      </c>
      <c r="AB441" s="15">
        <f>IF([@[Inventory Item ID]]="","",IF([@Active]="No","Inactive",IF([@[On Hand Qty]]&lt;=0,"No Stock",IF([@[Oldest DOT Week Start]]="","Missing DOT Date",IF([@[Age Months]]&gt;='Settings'!$B$6,"Age Review","Current")))))</f>
        <v/>
      </c>
      <c r="AC44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2">
      <c r="A442" s="28" t="n"/>
      <c r="B442" s="28" t="n"/>
      <c r="C442" s="28" t="n"/>
      <c r="D442" s="28" t="n"/>
      <c r="E442" s="28" t="n"/>
      <c r="F442" s="28" t="n"/>
      <c r="G442" s="28" t="n"/>
      <c r="H442" s="28" t="n"/>
      <c r="I442" s="28" t="n"/>
      <c r="J442" s="28" t="n"/>
      <c r="K442" s="49" t="n"/>
      <c r="L442" s="30" t="n"/>
      <c r="M442" s="30" t="n"/>
      <c r="N442" s="30" t="n"/>
      <c r="O442" s="30" t="n"/>
      <c r="P442" s="30" t="n"/>
      <c r="Q442" s="30" t="n"/>
      <c r="R442" s="50" t="n"/>
      <c r="S442" s="32">
        <f>IF([@[Inventory Item ID]]="","",IFERROR(SUMIFS(tblTransactions[Inventory Effect],tblTransactions[Inventory Item ID],[@[Inventory Item ID]],tblTransactions[Inventory Effect],"&gt;0",tblTransactions[Date],"&gt;"&amp;'Settings'!$B$4,tblTransactions[Date],"&lt;="&amp;'Settings'!$B$3),0))</f>
        <v/>
      </c>
      <c r="T442" s="32">
        <f>IF([@[Inventory Item ID]]="","",IFERROR(-SUMIFS(tblTransactions[Inventory Effect],tblTransactions[Inventory Item ID],[@[Inventory Item ID]],tblTransactions[Inventory Effect],"&lt;0",tblTransactions[Date],"&gt;"&amp;'Settings'!$B$4,tblTransactions[Date],"&lt;="&amp;'Settings'!$B$3),0))</f>
        <v/>
      </c>
      <c r="U442" s="32">
        <f>IF([@[Inventory Item ID]]="","",IFERROR([@[Opening Qty]]+[@[Qty In]]-[@[Qty Out]],0))</f>
        <v/>
      </c>
      <c r="V442" s="32">
        <f>IF([@[Inventory Item ID]]="","",IFERROR([@[On Hand Qty]]-[@[Reserved Qty]],0))</f>
        <v/>
      </c>
      <c r="W442" s="47">
        <f>IF([@[Inventory Item ID]]="","",IFERROR([@[On Hand Qty]]*[@[Unit Cost]],0))</f>
        <v/>
      </c>
      <c r="X442" s="32">
        <f>IF([@[Inventory Item ID]]="","",IFERROR(IF(AND([@Active]="Yes",[@[Available Qty]]&lt;=[@[Reorder Point]],[@[Target Stock]]-[@[Available Qty]]-[@[Qty on Order]]&gt;0),CEILING([@[Target Stock]]-[@[Available Qty]]-[@[Qty on Order]],[@[Order Pack Qty]]),0),0))</f>
        <v/>
      </c>
      <c r="Y442" s="47">
        <f>IF([@[Inventory Item ID]]="","",IFERROR([@[Suggested Order Qty]]*[@[Unit Cost]],0))</f>
        <v/>
      </c>
      <c r="Z442" s="15">
        <f>IF([@[Inventory Item ID]]="","",IFERROR(IF([@Active]="No","Inactive",IF([@[On Hand Qty]]&lt;0,"Negative Stock",IF([@[Available Qty]]&lt;=0,"Out of Stock",IF([@[Available Qty]]&lt;=[@[Reorder Point]],"Below Reorder",IF([@[Available Qty]]&lt;=[@[Reorder Point]]*(1+'Settings'!$B$5),"Reorder Soon","OK"))))),"Check Inputs"))</f>
        <v/>
      </c>
      <c r="AA442" s="32">
        <f>IF([@[Inventory Item ID]]="","",IFERROR(IF(OR([@[On Hand Qty]]&lt;=0,[@[Oldest DOT Week Start]]=""),"",DATEDIF([@[Oldest DOT Week Start]],'Settings'!$B$3,"m")),""))</f>
        <v/>
      </c>
      <c r="AB442" s="15">
        <f>IF([@[Inventory Item ID]]="","",IF([@Active]="No","Inactive",IF([@[On Hand Qty]]&lt;=0,"No Stock",IF([@[Oldest DOT Week Start]]="","Missing DOT Date",IF([@[Age Months]]&gt;='Settings'!$B$6,"Age Review","Current")))))</f>
        <v/>
      </c>
      <c r="AC44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3">
      <c r="A443" s="28" t="n"/>
      <c r="B443" s="28" t="n"/>
      <c r="C443" s="28" t="n"/>
      <c r="D443" s="28" t="n"/>
      <c r="E443" s="28" t="n"/>
      <c r="F443" s="28" t="n"/>
      <c r="G443" s="28" t="n"/>
      <c r="H443" s="28" t="n"/>
      <c r="I443" s="28" t="n"/>
      <c r="J443" s="28" t="n"/>
      <c r="K443" s="49" t="n"/>
      <c r="L443" s="30" t="n"/>
      <c r="M443" s="30" t="n"/>
      <c r="N443" s="30" t="n"/>
      <c r="O443" s="30" t="n"/>
      <c r="P443" s="30" t="n"/>
      <c r="Q443" s="30" t="n"/>
      <c r="R443" s="50" t="n"/>
      <c r="S443" s="32">
        <f>IF([@[Inventory Item ID]]="","",IFERROR(SUMIFS(tblTransactions[Inventory Effect],tblTransactions[Inventory Item ID],[@[Inventory Item ID]],tblTransactions[Inventory Effect],"&gt;0",tblTransactions[Date],"&gt;"&amp;'Settings'!$B$4,tblTransactions[Date],"&lt;="&amp;'Settings'!$B$3),0))</f>
        <v/>
      </c>
      <c r="T443" s="32">
        <f>IF([@[Inventory Item ID]]="","",IFERROR(-SUMIFS(tblTransactions[Inventory Effect],tblTransactions[Inventory Item ID],[@[Inventory Item ID]],tblTransactions[Inventory Effect],"&lt;0",tblTransactions[Date],"&gt;"&amp;'Settings'!$B$4,tblTransactions[Date],"&lt;="&amp;'Settings'!$B$3),0))</f>
        <v/>
      </c>
      <c r="U443" s="32">
        <f>IF([@[Inventory Item ID]]="","",IFERROR([@[Opening Qty]]+[@[Qty In]]-[@[Qty Out]],0))</f>
        <v/>
      </c>
      <c r="V443" s="32">
        <f>IF([@[Inventory Item ID]]="","",IFERROR([@[On Hand Qty]]-[@[Reserved Qty]],0))</f>
        <v/>
      </c>
      <c r="W443" s="47">
        <f>IF([@[Inventory Item ID]]="","",IFERROR([@[On Hand Qty]]*[@[Unit Cost]],0))</f>
        <v/>
      </c>
      <c r="X443" s="32">
        <f>IF([@[Inventory Item ID]]="","",IFERROR(IF(AND([@Active]="Yes",[@[Available Qty]]&lt;=[@[Reorder Point]],[@[Target Stock]]-[@[Available Qty]]-[@[Qty on Order]]&gt;0),CEILING([@[Target Stock]]-[@[Available Qty]]-[@[Qty on Order]],[@[Order Pack Qty]]),0),0))</f>
        <v/>
      </c>
      <c r="Y443" s="47">
        <f>IF([@[Inventory Item ID]]="","",IFERROR([@[Suggested Order Qty]]*[@[Unit Cost]],0))</f>
        <v/>
      </c>
      <c r="Z443" s="15">
        <f>IF([@[Inventory Item ID]]="","",IFERROR(IF([@Active]="No","Inactive",IF([@[On Hand Qty]]&lt;0,"Negative Stock",IF([@[Available Qty]]&lt;=0,"Out of Stock",IF([@[Available Qty]]&lt;=[@[Reorder Point]],"Below Reorder",IF([@[Available Qty]]&lt;=[@[Reorder Point]]*(1+'Settings'!$B$5),"Reorder Soon","OK"))))),"Check Inputs"))</f>
        <v/>
      </c>
      <c r="AA443" s="32">
        <f>IF([@[Inventory Item ID]]="","",IFERROR(IF(OR([@[On Hand Qty]]&lt;=0,[@[Oldest DOT Week Start]]=""),"",DATEDIF([@[Oldest DOT Week Start]],'Settings'!$B$3,"m")),""))</f>
        <v/>
      </c>
      <c r="AB443" s="15">
        <f>IF([@[Inventory Item ID]]="","",IF([@Active]="No","Inactive",IF([@[On Hand Qty]]&lt;=0,"No Stock",IF([@[Oldest DOT Week Start]]="","Missing DOT Date",IF([@[Age Months]]&gt;='Settings'!$B$6,"Age Review","Current")))))</f>
        <v/>
      </c>
      <c r="AC44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4">
      <c r="A444" s="28" t="n"/>
      <c r="B444" s="28" t="n"/>
      <c r="C444" s="28" t="n"/>
      <c r="D444" s="28" t="n"/>
      <c r="E444" s="28" t="n"/>
      <c r="F444" s="28" t="n"/>
      <c r="G444" s="28" t="n"/>
      <c r="H444" s="28" t="n"/>
      <c r="I444" s="28" t="n"/>
      <c r="J444" s="28" t="n"/>
      <c r="K444" s="49" t="n"/>
      <c r="L444" s="30" t="n"/>
      <c r="M444" s="30" t="n"/>
      <c r="N444" s="30" t="n"/>
      <c r="O444" s="30" t="n"/>
      <c r="P444" s="30" t="n"/>
      <c r="Q444" s="30" t="n"/>
      <c r="R444" s="50" t="n"/>
      <c r="S444" s="32">
        <f>IF([@[Inventory Item ID]]="","",IFERROR(SUMIFS(tblTransactions[Inventory Effect],tblTransactions[Inventory Item ID],[@[Inventory Item ID]],tblTransactions[Inventory Effect],"&gt;0",tblTransactions[Date],"&gt;"&amp;'Settings'!$B$4,tblTransactions[Date],"&lt;="&amp;'Settings'!$B$3),0))</f>
        <v/>
      </c>
      <c r="T444" s="32">
        <f>IF([@[Inventory Item ID]]="","",IFERROR(-SUMIFS(tblTransactions[Inventory Effect],tblTransactions[Inventory Item ID],[@[Inventory Item ID]],tblTransactions[Inventory Effect],"&lt;0",tblTransactions[Date],"&gt;"&amp;'Settings'!$B$4,tblTransactions[Date],"&lt;="&amp;'Settings'!$B$3),0))</f>
        <v/>
      </c>
      <c r="U444" s="32">
        <f>IF([@[Inventory Item ID]]="","",IFERROR([@[Opening Qty]]+[@[Qty In]]-[@[Qty Out]],0))</f>
        <v/>
      </c>
      <c r="V444" s="32">
        <f>IF([@[Inventory Item ID]]="","",IFERROR([@[On Hand Qty]]-[@[Reserved Qty]],0))</f>
        <v/>
      </c>
      <c r="W444" s="47">
        <f>IF([@[Inventory Item ID]]="","",IFERROR([@[On Hand Qty]]*[@[Unit Cost]],0))</f>
        <v/>
      </c>
      <c r="X444" s="32">
        <f>IF([@[Inventory Item ID]]="","",IFERROR(IF(AND([@Active]="Yes",[@[Available Qty]]&lt;=[@[Reorder Point]],[@[Target Stock]]-[@[Available Qty]]-[@[Qty on Order]]&gt;0),CEILING([@[Target Stock]]-[@[Available Qty]]-[@[Qty on Order]],[@[Order Pack Qty]]),0),0))</f>
        <v/>
      </c>
      <c r="Y444" s="47">
        <f>IF([@[Inventory Item ID]]="","",IFERROR([@[Suggested Order Qty]]*[@[Unit Cost]],0))</f>
        <v/>
      </c>
      <c r="Z444" s="15">
        <f>IF([@[Inventory Item ID]]="","",IFERROR(IF([@Active]="No","Inactive",IF([@[On Hand Qty]]&lt;0,"Negative Stock",IF([@[Available Qty]]&lt;=0,"Out of Stock",IF([@[Available Qty]]&lt;=[@[Reorder Point]],"Below Reorder",IF([@[Available Qty]]&lt;=[@[Reorder Point]]*(1+'Settings'!$B$5),"Reorder Soon","OK"))))),"Check Inputs"))</f>
        <v/>
      </c>
      <c r="AA444" s="32">
        <f>IF([@[Inventory Item ID]]="","",IFERROR(IF(OR([@[On Hand Qty]]&lt;=0,[@[Oldest DOT Week Start]]=""),"",DATEDIF([@[Oldest DOT Week Start]],'Settings'!$B$3,"m")),""))</f>
        <v/>
      </c>
      <c r="AB444" s="15">
        <f>IF([@[Inventory Item ID]]="","",IF([@Active]="No","Inactive",IF([@[On Hand Qty]]&lt;=0,"No Stock",IF([@[Oldest DOT Week Start]]="","Missing DOT Date",IF([@[Age Months]]&gt;='Settings'!$B$6,"Age Review","Current")))))</f>
        <v/>
      </c>
      <c r="AC44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5">
      <c r="A445" s="28" t="n"/>
      <c r="B445" s="28" t="n"/>
      <c r="C445" s="28" t="n"/>
      <c r="D445" s="28" t="n"/>
      <c r="E445" s="28" t="n"/>
      <c r="F445" s="28" t="n"/>
      <c r="G445" s="28" t="n"/>
      <c r="H445" s="28" t="n"/>
      <c r="I445" s="28" t="n"/>
      <c r="J445" s="28" t="n"/>
      <c r="K445" s="49" t="n"/>
      <c r="L445" s="30" t="n"/>
      <c r="M445" s="30" t="n"/>
      <c r="N445" s="30" t="n"/>
      <c r="O445" s="30" t="n"/>
      <c r="P445" s="30" t="n"/>
      <c r="Q445" s="30" t="n"/>
      <c r="R445" s="50" t="n"/>
      <c r="S445" s="32">
        <f>IF([@[Inventory Item ID]]="","",IFERROR(SUMIFS(tblTransactions[Inventory Effect],tblTransactions[Inventory Item ID],[@[Inventory Item ID]],tblTransactions[Inventory Effect],"&gt;0",tblTransactions[Date],"&gt;"&amp;'Settings'!$B$4,tblTransactions[Date],"&lt;="&amp;'Settings'!$B$3),0))</f>
        <v/>
      </c>
      <c r="T445" s="32">
        <f>IF([@[Inventory Item ID]]="","",IFERROR(-SUMIFS(tblTransactions[Inventory Effect],tblTransactions[Inventory Item ID],[@[Inventory Item ID]],tblTransactions[Inventory Effect],"&lt;0",tblTransactions[Date],"&gt;"&amp;'Settings'!$B$4,tblTransactions[Date],"&lt;="&amp;'Settings'!$B$3),0))</f>
        <v/>
      </c>
      <c r="U445" s="32">
        <f>IF([@[Inventory Item ID]]="","",IFERROR([@[Opening Qty]]+[@[Qty In]]-[@[Qty Out]],0))</f>
        <v/>
      </c>
      <c r="V445" s="32">
        <f>IF([@[Inventory Item ID]]="","",IFERROR([@[On Hand Qty]]-[@[Reserved Qty]],0))</f>
        <v/>
      </c>
      <c r="W445" s="47">
        <f>IF([@[Inventory Item ID]]="","",IFERROR([@[On Hand Qty]]*[@[Unit Cost]],0))</f>
        <v/>
      </c>
      <c r="X445" s="32">
        <f>IF([@[Inventory Item ID]]="","",IFERROR(IF(AND([@Active]="Yes",[@[Available Qty]]&lt;=[@[Reorder Point]],[@[Target Stock]]-[@[Available Qty]]-[@[Qty on Order]]&gt;0),CEILING([@[Target Stock]]-[@[Available Qty]]-[@[Qty on Order]],[@[Order Pack Qty]]),0),0))</f>
        <v/>
      </c>
      <c r="Y445" s="47">
        <f>IF([@[Inventory Item ID]]="","",IFERROR([@[Suggested Order Qty]]*[@[Unit Cost]],0))</f>
        <v/>
      </c>
      <c r="Z445" s="15">
        <f>IF([@[Inventory Item ID]]="","",IFERROR(IF([@Active]="No","Inactive",IF([@[On Hand Qty]]&lt;0,"Negative Stock",IF([@[Available Qty]]&lt;=0,"Out of Stock",IF([@[Available Qty]]&lt;=[@[Reorder Point]],"Below Reorder",IF([@[Available Qty]]&lt;=[@[Reorder Point]]*(1+'Settings'!$B$5),"Reorder Soon","OK"))))),"Check Inputs"))</f>
        <v/>
      </c>
      <c r="AA445" s="32">
        <f>IF([@[Inventory Item ID]]="","",IFERROR(IF(OR([@[On Hand Qty]]&lt;=0,[@[Oldest DOT Week Start]]=""),"",DATEDIF([@[Oldest DOT Week Start]],'Settings'!$B$3,"m")),""))</f>
        <v/>
      </c>
      <c r="AB445" s="15">
        <f>IF([@[Inventory Item ID]]="","",IF([@Active]="No","Inactive",IF([@[On Hand Qty]]&lt;=0,"No Stock",IF([@[Oldest DOT Week Start]]="","Missing DOT Date",IF([@[Age Months]]&gt;='Settings'!$B$6,"Age Review","Current")))))</f>
        <v/>
      </c>
      <c r="AC44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6">
      <c r="A446" s="28" t="n"/>
      <c r="B446" s="28" t="n"/>
      <c r="C446" s="28" t="n"/>
      <c r="D446" s="28" t="n"/>
      <c r="E446" s="28" t="n"/>
      <c r="F446" s="28" t="n"/>
      <c r="G446" s="28" t="n"/>
      <c r="H446" s="28" t="n"/>
      <c r="I446" s="28" t="n"/>
      <c r="J446" s="28" t="n"/>
      <c r="K446" s="49" t="n"/>
      <c r="L446" s="30" t="n"/>
      <c r="M446" s="30" t="n"/>
      <c r="N446" s="30" t="n"/>
      <c r="O446" s="30" t="n"/>
      <c r="P446" s="30" t="n"/>
      <c r="Q446" s="30" t="n"/>
      <c r="R446" s="50" t="n"/>
      <c r="S446" s="32">
        <f>IF([@[Inventory Item ID]]="","",IFERROR(SUMIFS(tblTransactions[Inventory Effect],tblTransactions[Inventory Item ID],[@[Inventory Item ID]],tblTransactions[Inventory Effect],"&gt;0",tblTransactions[Date],"&gt;"&amp;'Settings'!$B$4,tblTransactions[Date],"&lt;="&amp;'Settings'!$B$3),0))</f>
        <v/>
      </c>
      <c r="T446" s="32">
        <f>IF([@[Inventory Item ID]]="","",IFERROR(-SUMIFS(tblTransactions[Inventory Effect],tblTransactions[Inventory Item ID],[@[Inventory Item ID]],tblTransactions[Inventory Effect],"&lt;0",tblTransactions[Date],"&gt;"&amp;'Settings'!$B$4,tblTransactions[Date],"&lt;="&amp;'Settings'!$B$3),0))</f>
        <v/>
      </c>
      <c r="U446" s="32">
        <f>IF([@[Inventory Item ID]]="","",IFERROR([@[Opening Qty]]+[@[Qty In]]-[@[Qty Out]],0))</f>
        <v/>
      </c>
      <c r="V446" s="32">
        <f>IF([@[Inventory Item ID]]="","",IFERROR([@[On Hand Qty]]-[@[Reserved Qty]],0))</f>
        <v/>
      </c>
      <c r="W446" s="47">
        <f>IF([@[Inventory Item ID]]="","",IFERROR([@[On Hand Qty]]*[@[Unit Cost]],0))</f>
        <v/>
      </c>
      <c r="X446" s="32">
        <f>IF([@[Inventory Item ID]]="","",IFERROR(IF(AND([@Active]="Yes",[@[Available Qty]]&lt;=[@[Reorder Point]],[@[Target Stock]]-[@[Available Qty]]-[@[Qty on Order]]&gt;0),CEILING([@[Target Stock]]-[@[Available Qty]]-[@[Qty on Order]],[@[Order Pack Qty]]),0),0))</f>
        <v/>
      </c>
      <c r="Y446" s="47">
        <f>IF([@[Inventory Item ID]]="","",IFERROR([@[Suggested Order Qty]]*[@[Unit Cost]],0))</f>
        <v/>
      </c>
      <c r="Z446" s="15">
        <f>IF([@[Inventory Item ID]]="","",IFERROR(IF([@Active]="No","Inactive",IF([@[On Hand Qty]]&lt;0,"Negative Stock",IF([@[Available Qty]]&lt;=0,"Out of Stock",IF([@[Available Qty]]&lt;=[@[Reorder Point]],"Below Reorder",IF([@[Available Qty]]&lt;=[@[Reorder Point]]*(1+'Settings'!$B$5),"Reorder Soon","OK"))))),"Check Inputs"))</f>
        <v/>
      </c>
      <c r="AA446" s="32">
        <f>IF([@[Inventory Item ID]]="","",IFERROR(IF(OR([@[On Hand Qty]]&lt;=0,[@[Oldest DOT Week Start]]=""),"",DATEDIF([@[Oldest DOT Week Start]],'Settings'!$B$3,"m")),""))</f>
        <v/>
      </c>
      <c r="AB446" s="15">
        <f>IF([@[Inventory Item ID]]="","",IF([@Active]="No","Inactive",IF([@[On Hand Qty]]&lt;=0,"No Stock",IF([@[Oldest DOT Week Start]]="","Missing DOT Date",IF([@[Age Months]]&gt;='Settings'!$B$6,"Age Review","Current")))))</f>
        <v/>
      </c>
      <c r="AC44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7">
      <c r="A447" s="28" t="n"/>
      <c r="B447" s="28" t="n"/>
      <c r="C447" s="28" t="n"/>
      <c r="D447" s="28" t="n"/>
      <c r="E447" s="28" t="n"/>
      <c r="F447" s="28" t="n"/>
      <c r="G447" s="28" t="n"/>
      <c r="H447" s="28" t="n"/>
      <c r="I447" s="28" t="n"/>
      <c r="J447" s="28" t="n"/>
      <c r="K447" s="49" t="n"/>
      <c r="L447" s="30" t="n"/>
      <c r="M447" s="30" t="n"/>
      <c r="N447" s="30" t="n"/>
      <c r="O447" s="30" t="n"/>
      <c r="P447" s="30" t="n"/>
      <c r="Q447" s="30" t="n"/>
      <c r="R447" s="50" t="n"/>
      <c r="S447" s="32">
        <f>IF([@[Inventory Item ID]]="","",IFERROR(SUMIFS(tblTransactions[Inventory Effect],tblTransactions[Inventory Item ID],[@[Inventory Item ID]],tblTransactions[Inventory Effect],"&gt;0",tblTransactions[Date],"&gt;"&amp;'Settings'!$B$4,tblTransactions[Date],"&lt;="&amp;'Settings'!$B$3),0))</f>
        <v/>
      </c>
      <c r="T447" s="32">
        <f>IF([@[Inventory Item ID]]="","",IFERROR(-SUMIFS(tblTransactions[Inventory Effect],tblTransactions[Inventory Item ID],[@[Inventory Item ID]],tblTransactions[Inventory Effect],"&lt;0",tblTransactions[Date],"&gt;"&amp;'Settings'!$B$4,tblTransactions[Date],"&lt;="&amp;'Settings'!$B$3),0))</f>
        <v/>
      </c>
      <c r="U447" s="32">
        <f>IF([@[Inventory Item ID]]="","",IFERROR([@[Opening Qty]]+[@[Qty In]]-[@[Qty Out]],0))</f>
        <v/>
      </c>
      <c r="V447" s="32">
        <f>IF([@[Inventory Item ID]]="","",IFERROR([@[On Hand Qty]]-[@[Reserved Qty]],0))</f>
        <v/>
      </c>
      <c r="W447" s="47">
        <f>IF([@[Inventory Item ID]]="","",IFERROR([@[On Hand Qty]]*[@[Unit Cost]],0))</f>
        <v/>
      </c>
      <c r="X447" s="32">
        <f>IF([@[Inventory Item ID]]="","",IFERROR(IF(AND([@Active]="Yes",[@[Available Qty]]&lt;=[@[Reorder Point]],[@[Target Stock]]-[@[Available Qty]]-[@[Qty on Order]]&gt;0),CEILING([@[Target Stock]]-[@[Available Qty]]-[@[Qty on Order]],[@[Order Pack Qty]]),0),0))</f>
        <v/>
      </c>
      <c r="Y447" s="47">
        <f>IF([@[Inventory Item ID]]="","",IFERROR([@[Suggested Order Qty]]*[@[Unit Cost]],0))</f>
        <v/>
      </c>
      <c r="Z447" s="15">
        <f>IF([@[Inventory Item ID]]="","",IFERROR(IF([@Active]="No","Inactive",IF([@[On Hand Qty]]&lt;0,"Negative Stock",IF([@[Available Qty]]&lt;=0,"Out of Stock",IF([@[Available Qty]]&lt;=[@[Reorder Point]],"Below Reorder",IF([@[Available Qty]]&lt;=[@[Reorder Point]]*(1+'Settings'!$B$5),"Reorder Soon","OK"))))),"Check Inputs"))</f>
        <v/>
      </c>
      <c r="AA447" s="32">
        <f>IF([@[Inventory Item ID]]="","",IFERROR(IF(OR([@[On Hand Qty]]&lt;=0,[@[Oldest DOT Week Start]]=""),"",DATEDIF([@[Oldest DOT Week Start]],'Settings'!$B$3,"m")),""))</f>
        <v/>
      </c>
      <c r="AB447" s="15">
        <f>IF([@[Inventory Item ID]]="","",IF([@Active]="No","Inactive",IF([@[On Hand Qty]]&lt;=0,"No Stock",IF([@[Oldest DOT Week Start]]="","Missing DOT Date",IF([@[Age Months]]&gt;='Settings'!$B$6,"Age Review","Current")))))</f>
        <v/>
      </c>
      <c r="AC44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8">
      <c r="A448" s="28" t="n"/>
      <c r="B448" s="28" t="n"/>
      <c r="C448" s="28" t="n"/>
      <c r="D448" s="28" t="n"/>
      <c r="E448" s="28" t="n"/>
      <c r="F448" s="28" t="n"/>
      <c r="G448" s="28" t="n"/>
      <c r="H448" s="28" t="n"/>
      <c r="I448" s="28" t="n"/>
      <c r="J448" s="28" t="n"/>
      <c r="K448" s="49" t="n"/>
      <c r="L448" s="30" t="n"/>
      <c r="M448" s="30" t="n"/>
      <c r="N448" s="30" t="n"/>
      <c r="O448" s="30" t="n"/>
      <c r="P448" s="30" t="n"/>
      <c r="Q448" s="30" t="n"/>
      <c r="R448" s="50" t="n"/>
      <c r="S448" s="32">
        <f>IF([@[Inventory Item ID]]="","",IFERROR(SUMIFS(tblTransactions[Inventory Effect],tblTransactions[Inventory Item ID],[@[Inventory Item ID]],tblTransactions[Inventory Effect],"&gt;0",tblTransactions[Date],"&gt;"&amp;'Settings'!$B$4,tblTransactions[Date],"&lt;="&amp;'Settings'!$B$3),0))</f>
        <v/>
      </c>
      <c r="T448" s="32">
        <f>IF([@[Inventory Item ID]]="","",IFERROR(-SUMIFS(tblTransactions[Inventory Effect],tblTransactions[Inventory Item ID],[@[Inventory Item ID]],tblTransactions[Inventory Effect],"&lt;0",tblTransactions[Date],"&gt;"&amp;'Settings'!$B$4,tblTransactions[Date],"&lt;="&amp;'Settings'!$B$3),0))</f>
        <v/>
      </c>
      <c r="U448" s="32">
        <f>IF([@[Inventory Item ID]]="","",IFERROR([@[Opening Qty]]+[@[Qty In]]-[@[Qty Out]],0))</f>
        <v/>
      </c>
      <c r="V448" s="32">
        <f>IF([@[Inventory Item ID]]="","",IFERROR([@[On Hand Qty]]-[@[Reserved Qty]],0))</f>
        <v/>
      </c>
      <c r="W448" s="47">
        <f>IF([@[Inventory Item ID]]="","",IFERROR([@[On Hand Qty]]*[@[Unit Cost]],0))</f>
        <v/>
      </c>
      <c r="X448" s="32">
        <f>IF([@[Inventory Item ID]]="","",IFERROR(IF(AND([@Active]="Yes",[@[Available Qty]]&lt;=[@[Reorder Point]],[@[Target Stock]]-[@[Available Qty]]-[@[Qty on Order]]&gt;0),CEILING([@[Target Stock]]-[@[Available Qty]]-[@[Qty on Order]],[@[Order Pack Qty]]),0),0))</f>
        <v/>
      </c>
      <c r="Y448" s="47">
        <f>IF([@[Inventory Item ID]]="","",IFERROR([@[Suggested Order Qty]]*[@[Unit Cost]],0))</f>
        <v/>
      </c>
      <c r="Z448" s="15">
        <f>IF([@[Inventory Item ID]]="","",IFERROR(IF([@Active]="No","Inactive",IF([@[On Hand Qty]]&lt;0,"Negative Stock",IF([@[Available Qty]]&lt;=0,"Out of Stock",IF([@[Available Qty]]&lt;=[@[Reorder Point]],"Below Reorder",IF([@[Available Qty]]&lt;=[@[Reorder Point]]*(1+'Settings'!$B$5),"Reorder Soon","OK"))))),"Check Inputs"))</f>
        <v/>
      </c>
      <c r="AA448" s="32">
        <f>IF([@[Inventory Item ID]]="","",IFERROR(IF(OR([@[On Hand Qty]]&lt;=0,[@[Oldest DOT Week Start]]=""),"",DATEDIF([@[Oldest DOT Week Start]],'Settings'!$B$3,"m")),""))</f>
        <v/>
      </c>
      <c r="AB448" s="15">
        <f>IF([@[Inventory Item ID]]="","",IF([@Active]="No","Inactive",IF([@[On Hand Qty]]&lt;=0,"No Stock",IF([@[Oldest DOT Week Start]]="","Missing DOT Date",IF([@[Age Months]]&gt;='Settings'!$B$6,"Age Review","Current")))))</f>
        <v/>
      </c>
      <c r="AC44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49">
      <c r="A449" s="28" t="n"/>
      <c r="B449" s="28" t="n"/>
      <c r="C449" s="28" t="n"/>
      <c r="D449" s="28" t="n"/>
      <c r="E449" s="28" t="n"/>
      <c r="F449" s="28" t="n"/>
      <c r="G449" s="28" t="n"/>
      <c r="H449" s="28" t="n"/>
      <c r="I449" s="28" t="n"/>
      <c r="J449" s="28" t="n"/>
      <c r="K449" s="49" t="n"/>
      <c r="L449" s="30" t="n"/>
      <c r="M449" s="30" t="n"/>
      <c r="N449" s="30" t="n"/>
      <c r="O449" s="30" t="n"/>
      <c r="P449" s="30" t="n"/>
      <c r="Q449" s="30" t="n"/>
      <c r="R449" s="50" t="n"/>
      <c r="S449" s="32">
        <f>IF([@[Inventory Item ID]]="","",IFERROR(SUMIFS(tblTransactions[Inventory Effect],tblTransactions[Inventory Item ID],[@[Inventory Item ID]],tblTransactions[Inventory Effect],"&gt;0",tblTransactions[Date],"&gt;"&amp;'Settings'!$B$4,tblTransactions[Date],"&lt;="&amp;'Settings'!$B$3),0))</f>
        <v/>
      </c>
      <c r="T449" s="32">
        <f>IF([@[Inventory Item ID]]="","",IFERROR(-SUMIFS(tblTransactions[Inventory Effect],tblTransactions[Inventory Item ID],[@[Inventory Item ID]],tblTransactions[Inventory Effect],"&lt;0",tblTransactions[Date],"&gt;"&amp;'Settings'!$B$4,tblTransactions[Date],"&lt;="&amp;'Settings'!$B$3),0))</f>
        <v/>
      </c>
      <c r="U449" s="32">
        <f>IF([@[Inventory Item ID]]="","",IFERROR([@[Opening Qty]]+[@[Qty In]]-[@[Qty Out]],0))</f>
        <v/>
      </c>
      <c r="V449" s="32">
        <f>IF([@[Inventory Item ID]]="","",IFERROR([@[On Hand Qty]]-[@[Reserved Qty]],0))</f>
        <v/>
      </c>
      <c r="W449" s="47">
        <f>IF([@[Inventory Item ID]]="","",IFERROR([@[On Hand Qty]]*[@[Unit Cost]],0))</f>
        <v/>
      </c>
      <c r="X449" s="32">
        <f>IF([@[Inventory Item ID]]="","",IFERROR(IF(AND([@Active]="Yes",[@[Available Qty]]&lt;=[@[Reorder Point]],[@[Target Stock]]-[@[Available Qty]]-[@[Qty on Order]]&gt;0),CEILING([@[Target Stock]]-[@[Available Qty]]-[@[Qty on Order]],[@[Order Pack Qty]]),0),0))</f>
        <v/>
      </c>
      <c r="Y449" s="47">
        <f>IF([@[Inventory Item ID]]="","",IFERROR([@[Suggested Order Qty]]*[@[Unit Cost]],0))</f>
        <v/>
      </c>
      <c r="Z449" s="15">
        <f>IF([@[Inventory Item ID]]="","",IFERROR(IF([@Active]="No","Inactive",IF([@[On Hand Qty]]&lt;0,"Negative Stock",IF([@[Available Qty]]&lt;=0,"Out of Stock",IF([@[Available Qty]]&lt;=[@[Reorder Point]],"Below Reorder",IF([@[Available Qty]]&lt;=[@[Reorder Point]]*(1+'Settings'!$B$5),"Reorder Soon","OK"))))),"Check Inputs"))</f>
        <v/>
      </c>
      <c r="AA449" s="32">
        <f>IF([@[Inventory Item ID]]="","",IFERROR(IF(OR([@[On Hand Qty]]&lt;=0,[@[Oldest DOT Week Start]]=""),"",DATEDIF([@[Oldest DOT Week Start]],'Settings'!$B$3,"m")),""))</f>
        <v/>
      </c>
      <c r="AB449" s="15">
        <f>IF([@[Inventory Item ID]]="","",IF([@Active]="No","Inactive",IF([@[On Hand Qty]]&lt;=0,"No Stock",IF([@[Oldest DOT Week Start]]="","Missing DOT Date",IF([@[Age Months]]&gt;='Settings'!$B$6,"Age Review","Current")))))</f>
        <v/>
      </c>
      <c r="AC44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0">
      <c r="A450" s="28" t="n"/>
      <c r="B450" s="28" t="n"/>
      <c r="C450" s="28" t="n"/>
      <c r="D450" s="28" t="n"/>
      <c r="E450" s="28" t="n"/>
      <c r="F450" s="28" t="n"/>
      <c r="G450" s="28" t="n"/>
      <c r="H450" s="28" t="n"/>
      <c r="I450" s="28" t="n"/>
      <c r="J450" s="28" t="n"/>
      <c r="K450" s="49" t="n"/>
      <c r="L450" s="30" t="n"/>
      <c r="M450" s="30" t="n"/>
      <c r="N450" s="30" t="n"/>
      <c r="O450" s="30" t="n"/>
      <c r="P450" s="30" t="n"/>
      <c r="Q450" s="30" t="n"/>
      <c r="R450" s="50" t="n"/>
      <c r="S450" s="32">
        <f>IF([@[Inventory Item ID]]="","",IFERROR(SUMIFS(tblTransactions[Inventory Effect],tblTransactions[Inventory Item ID],[@[Inventory Item ID]],tblTransactions[Inventory Effect],"&gt;0",tblTransactions[Date],"&gt;"&amp;'Settings'!$B$4,tblTransactions[Date],"&lt;="&amp;'Settings'!$B$3),0))</f>
        <v/>
      </c>
      <c r="T450" s="32">
        <f>IF([@[Inventory Item ID]]="","",IFERROR(-SUMIFS(tblTransactions[Inventory Effect],tblTransactions[Inventory Item ID],[@[Inventory Item ID]],tblTransactions[Inventory Effect],"&lt;0",tblTransactions[Date],"&gt;"&amp;'Settings'!$B$4,tblTransactions[Date],"&lt;="&amp;'Settings'!$B$3),0))</f>
        <v/>
      </c>
      <c r="U450" s="32">
        <f>IF([@[Inventory Item ID]]="","",IFERROR([@[Opening Qty]]+[@[Qty In]]-[@[Qty Out]],0))</f>
        <v/>
      </c>
      <c r="V450" s="32">
        <f>IF([@[Inventory Item ID]]="","",IFERROR([@[On Hand Qty]]-[@[Reserved Qty]],0))</f>
        <v/>
      </c>
      <c r="W450" s="47">
        <f>IF([@[Inventory Item ID]]="","",IFERROR([@[On Hand Qty]]*[@[Unit Cost]],0))</f>
        <v/>
      </c>
      <c r="X450" s="32">
        <f>IF([@[Inventory Item ID]]="","",IFERROR(IF(AND([@Active]="Yes",[@[Available Qty]]&lt;=[@[Reorder Point]],[@[Target Stock]]-[@[Available Qty]]-[@[Qty on Order]]&gt;0),CEILING([@[Target Stock]]-[@[Available Qty]]-[@[Qty on Order]],[@[Order Pack Qty]]),0),0))</f>
        <v/>
      </c>
      <c r="Y450" s="47">
        <f>IF([@[Inventory Item ID]]="","",IFERROR([@[Suggested Order Qty]]*[@[Unit Cost]],0))</f>
        <v/>
      </c>
      <c r="Z450" s="15">
        <f>IF([@[Inventory Item ID]]="","",IFERROR(IF([@Active]="No","Inactive",IF([@[On Hand Qty]]&lt;0,"Negative Stock",IF([@[Available Qty]]&lt;=0,"Out of Stock",IF([@[Available Qty]]&lt;=[@[Reorder Point]],"Below Reorder",IF([@[Available Qty]]&lt;=[@[Reorder Point]]*(1+'Settings'!$B$5),"Reorder Soon","OK"))))),"Check Inputs"))</f>
        <v/>
      </c>
      <c r="AA450" s="32">
        <f>IF([@[Inventory Item ID]]="","",IFERROR(IF(OR([@[On Hand Qty]]&lt;=0,[@[Oldest DOT Week Start]]=""),"",DATEDIF([@[Oldest DOT Week Start]],'Settings'!$B$3,"m")),""))</f>
        <v/>
      </c>
      <c r="AB450" s="15">
        <f>IF([@[Inventory Item ID]]="","",IF([@Active]="No","Inactive",IF([@[On Hand Qty]]&lt;=0,"No Stock",IF([@[Oldest DOT Week Start]]="","Missing DOT Date",IF([@[Age Months]]&gt;='Settings'!$B$6,"Age Review","Current")))))</f>
        <v/>
      </c>
      <c r="AC45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1">
      <c r="A451" s="28" t="n"/>
      <c r="B451" s="28" t="n"/>
      <c r="C451" s="28" t="n"/>
      <c r="D451" s="28" t="n"/>
      <c r="E451" s="28" t="n"/>
      <c r="F451" s="28" t="n"/>
      <c r="G451" s="28" t="n"/>
      <c r="H451" s="28" t="n"/>
      <c r="I451" s="28" t="n"/>
      <c r="J451" s="28" t="n"/>
      <c r="K451" s="49" t="n"/>
      <c r="L451" s="30" t="n"/>
      <c r="M451" s="30" t="n"/>
      <c r="N451" s="30" t="n"/>
      <c r="O451" s="30" t="n"/>
      <c r="P451" s="30" t="n"/>
      <c r="Q451" s="30" t="n"/>
      <c r="R451" s="50" t="n"/>
      <c r="S451" s="32">
        <f>IF([@[Inventory Item ID]]="","",IFERROR(SUMIFS(tblTransactions[Inventory Effect],tblTransactions[Inventory Item ID],[@[Inventory Item ID]],tblTransactions[Inventory Effect],"&gt;0",tblTransactions[Date],"&gt;"&amp;'Settings'!$B$4,tblTransactions[Date],"&lt;="&amp;'Settings'!$B$3),0))</f>
        <v/>
      </c>
      <c r="T451" s="32">
        <f>IF([@[Inventory Item ID]]="","",IFERROR(-SUMIFS(tblTransactions[Inventory Effect],tblTransactions[Inventory Item ID],[@[Inventory Item ID]],tblTransactions[Inventory Effect],"&lt;0",tblTransactions[Date],"&gt;"&amp;'Settings'!$B$4,tblTransactions[Date],"&lt;="&amp;'Settings'!$B$3),0))</f>
        <v/>
      </c>
      <c r="U451" s="32">
        <f>IF([@[Inventory Item ID]]="","",IFERROR([@[Opening Qty]]+[@[Qty In]]-[@[Qty Out]],0))</f>
        <v/>
      </c>
      <c r="V451" s="32">
        <f>IF([@[Inventory Item ID]]="","",IFERROR([@[On Hand Qty]]-[@[Reserved Qty]],0))</f>
        <v/>
      </c>
      <c r="W451" s="47">
        <f>IF([@[Inventory Item ID]]="","",IFERROR([@[On Hand Qty]]*[@[Unit Cost]],0))</f>
        <v/>
      </c>
      <c r="X451" s="32">
        <f>IF([@[Inventory Item ID]]="","",IFERROR(IF(AND([@Active]="Yes",[@[Available Qty]]&lt;=[@[Reorder Point]],[@[Target Stock]]-[@[Available Qty]]-[@[Qty on Order]]&gt;0),CEILING([@[Target Stock]]-[@[Available Qty]]-[@[Qty on Order]],[@[Order Pack Qty]]),0),0))</f>
        <v/>
      </c>
      <c r="Y451" s="47">
        <f>IF([@[Inventory Item ID]]="","",IFERROR([@[Suggested Order Qty]]*[@[Unit Cost]],0))</f>
        <v/>
      </c>
      <c r="Z451" s="15">
        <f>IF([@[Inventory Item ID]]="","",IFERROR(IF([@Active]="No","Inactive",IF([@[On Hand Qty]]&lt;0,"Negative Stock",IF([@[Available Qty]]&lt;=0,"Out of Stock",IF([@[Available Qty]]&lt;=[@[Reorder Point]],"Below Reorder",IF([@[Available Qty]]&lt;=[@[Reorder Point]]*(1+'Settings'!$B$5),"Reorder Soon","OK"))))),"Check Inputs"))</f>
        <v/>
      </c>
      <c r="AA451" s="32">
        <f>IF([@[Inventory Item ID]]="","",IFERROR(IF(OR([@[On Hand Qty]]&lt;=0,[@[Oldest DOT Week Start]]=""),"",DATEDIF([@[Oldest DOT Week Start]],'Settings'!$B$3,"m")),""))</f>
        <v/>
      </c>
      <c r="AB451" s="15">
        <f>IF([@[Inventory Item ID]]="","",IF([@Active]="No","Inactive",IF([@[On Hand Qty]]&lt;=0,"No Stock",IF([@[Oldest DOT Week Start]]="","Missing DOT Date",IF([@[Age Months]]&gt;='Settings'!$B$6,"Age Review","Current")))))</f>
        <v/>
      </c>
      <c r="AC45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2">
      <c r="A452" s="28" t="n"/>
      <c r="B452" s="28" t="n"/>
      <c r="C452" s="28" t="n"/>
      <c r="D452" s="28" t="n"/>
      <c r="E452" s="28" t="n"/>
      <c r="F452" s="28" t="n"/>
      <c r="G452" s="28" t="n"/>
      <c r="H452" s="28" t="n"/>
      <c r="I452" s="28" t="n"/>
      <c r="J452" s="28" t="n"/>
      <c r="K452" s="49" t="n"/>
      <c r="L452" s="30" t="n"/>
      <c r="M452" s="30" t="n"/>
      <c r="N452" s="30" t="n"/>
      <c r="O452" s="30" t="n"/>
      <c r="P452" s="30" t="n"/>
      <c r="Q452" s="30" t="n"/>
      <c r="R452" s="50" t="n"/>
      <c r="S452" s="32">
        <f>IF([@[Inventory Item ID]]="","",IFERROR(SUMIFS(tblTransactions[Inventory Effect],tblTransactions[Inventory Item ID],[@[Inventory Item ID]],tblTransactions[Inventory Effect],"&gt;0",tblTransactions[Date],"&gt;"&amp;'Settings'!$B$4,tblTransactions[Date],"&lt;="&amp;'Settings'!$B$3),0))</f>
        <v/>
      </c>
      <c r="T452" s="32">
        <f>IF([@[Inventory Item ID]]="","",IFERROR(-SUMIFS(tblTransactions[Inventory Effect],tblTransactions[Inventory Item ID],[@[Inventory Item ID]],tblTransactions[Inventory Effect],"&lt;0",tblTransactions[Date],"&gt;"&amp;'Settings'!$B$4,tblTransactions[Date],"&lt;="&amp;'Settings'!$B$3),0))</f>
        <v/>
      </c>
      <c r="U452" s="32">
        <f>IF([@[Inventory Item ID]]="","",IFERROR([@[Opening Qty]]+[@[Qty In]]-[@[Qty Out]],0))</f>
        <v/>
      </c>
      <c r="V452" s="32">
        <f>IF([@[Inventory Item ID]]="","",IFERROR([@[On Hand Qty]]-[@[Reserved Qty]],0))</f>
        <v/>
      </c>
      <c r="W452" s="47">
        <f>IF([@[Inventory Item ID]]="","",IFERROR([@[On Hand Qty]]*[@[Unit Cost]],0))</f>
        <v/>
      </c>
      <c r="X452" s="32">
        <f>IF([@[Inventory Item ID]]="","",IFERROR(IF(AND([@Active]="Yes",[@[Available Qty]]&lt;=[@[Reorder Point]],[@[Target Stock]]-[@[Available Qty]]-[@[Qty on Order]]&gt;0),CEILING([@[Target Stock]]-[@[Available Qty]]-[@[Qty on Order]],[@[Order Pack Qty]]),0),0))</f>
        <v/>
      </c>
      <c r="Y452" s="47">
        <f>IF([@[Inventory Item ID]]="","",IFERROR([@[Suggested Order Qty]]*[@[Unit Cost]],0))</f>
        <v/>
      </c>
      <c r="Z452" s="15">
        <f>IF([@[Inventory Item ID]]="","",IFERROR(IF([@Active]="No","Inactive",IF([@[On Hand Qty]]&lt;0,"Negative Stock",IF([@[Available Qty]]&lt;=0,"Out of Stock",IF([@[Available Qty]]&lt;=[@[Reorder Point]],"Below Reorder",IF([@[Available Qty]]&lt;=[@[Reorder Point]]*(1+'Settings'!$B$5),"Reorder Soon","OK"))))),"Check Inputs"))</f>
        <v/>
      </c>
      <c r="AA452" s="32">
        <f>IF([@[Inventory Item ID]]="","",IFERROR(IF(OR([@[On Hand Qty]]&lt;=0,[@[Oldest DOT Week Start]]=""),"",DATEDIF([@[Oldest DOT Week Start]],'Settings'!$B$3,"m")),""))</f>
        <v/>
      </c>
      <c r="AB452" s="15">
        <f>IF([@[Inventory Item ID]]="","",IF([@Active]="No","Inactive",IF([@[On Hand Qty]]&lt;=0,"No Stock",IF([@[Oldest DOT Week Start]]="","Missing DOT Date",IF([@[Age Months]]&gt;='Settings'!$B$6,"Age Review","Current")))))</f>
        <v/>
      </c>
      <c r="AC45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3">
      <c r="A453" s="28" t="n"/>
      <c r="B453" s="28" t="n"/>
      <c r="C453" s="28" t="n"/>
      <c r="D453" s="28" t="n"/>
      <c r="E453" s="28" t="n"/>
      <c r="F453" s="28" t="n"/>
      <c r="G453" s="28" t="n"/>
      <c r="H453" s="28" t="n"/>
      <c r="I453" s="28" t="n"/>
      <c r="J453" s="28" t="n"/>
      <c r="K453" s="49" t="n"/>
      <c r="L453" s="30" t="n"/>
      <c r="M453" s="30" t="n"/>
      <c r="N453" s="30" t="n"/>
      <c r="O453" s="30" t="n"/>
      <c r="P453" s="30" t="n"/>
      <c r="Q453" s="30" t="n"/>
      <c r="R453" s="50" t="n"/>
      <c r="S453" s="32">
        <f>IF([@[Inventory Item ID]]="","",IFERROR(SUMIFS(tblTransactions[Inventory Effect],tblTransactions[Inventory Item ID],[@[Inventory Item ID]],tblTransactions[Inventory Effect],"&gt;0",tblTransactions[Date],"&gt;"&amp;'Settings'!$B$4,tblTransactions[Date],"&lt;="&amp;'Settings'!$B$3),0))</f>
        <v/>
      </c>
      <c r="T453" s="32">
        <f>IF([@[Inventory Item ID]]="","",IFERROR(-SUMIFS(tblTransactions[Inventory Effect],tblTransactions[Inventory Item ID],[@[Inventory Item ID]],tblTransactions[Inventory Effect],"&lt;0",tblTransactions[Date],"&gt;"&amp;'Settings'!$B$4,tblTransactions[Date],"&lt;="&amp;'Settings'!$B$3),0))</f>
        <v/>
      </c>
      <c r="U453" s="32">
        <f>IF([@[Inventory Item ID]]="","",IFERROR([@[Opening Qty]]+[@[Qty In]]-[@[Qty Out]],0))</f>
        <v/>
      </c>
      <c r="V453" s="32">
        <f>IF([@[Inventory Item ID]]="","",IFERROR([@[On Hand Qty]]-[@[Reserved Qty]],0))</f>
        <v/>
      </c>
      <c r="W453" s="47">
        <f>IF([@[Inventory Item ID]]="","",IFERROR([@[On Hand Qty]]*[@[Unit Cost]],0))</f>
        <v/>
      </c>
      <c r="X453" s="32">
        <f>IF([@[Inventory Item ID]]="","",IFERROR(IF(AND([@Active]="Yes",[@[Available Qty]]&lt;=[@[Reorder Point]],[@[Target Stock]]-[@[Available Qty]]-[@[Qty on Order]]&gt;0),CEILING([@[Target Stock]]-[@[Available Qty]]-[@[Qty on Order]],[@[Order Pack Qty]]),0),0))</f>
        <v/>
      </c>
      <c r="Y453" s="47">
        <f>IF([@[Inventory Item ID]]="","",IFERROR([@[Suggested Order Qty]]*[@[Unit Cost]],0))</f>
        <v/>
      </c>
      <c r="Z453" s="15">
        <f>IF([@[Inventory Item ID]]="","",IFERROR(IF([@Active]="No","Inactive",IF([@[On Hand Qty]]&lt;0,"Negative Stock",IF([@[Available Qty]]&lt;=0,"Out of Stock",IF([@[Available Qty]]&lt;=[@[Reorder Point]],"Below Reorder",IF([@[Available Qty]]&lt;=[@[Reorder Point]]*(1+'Settings'!$B$5),"Reorder Soon","OK"))))),"Check Inputs"))</f>
        <v/>
      </c>
      <c r="AA453" s="32">
        <f>IF([@[Inventory Item ID]]="","",IFERROR(IF(OR([@[On Hand Qty]]&lt;=0,[@[Oldest DOT Week Start]]=""),"",DATEDIF([@[Oldest DOT Week Start]],'Settings'!$B$3,"m")),""))</f>
        <v/>
      </c>
      <c r="AB453" s="15">
        <f>IF([@[Inventory Item ID]]="","",IF([@Active]="No","Inactive",IF([@[On Hand Qty]]&lt;=0,"No Stock",IF([@[Oldest DOT Week Start]]="","Missing DOT Date",IF([@[Age Months]]&gt;='Settings'!$B$6,"Age Review","Current")))))</f>
        <v/>
      </c>
      <c r="AC45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4">
      <c r="A454" s="28" t="n"/>
      <c r="B454" s="28" t="n"/>
      <c r="C454" s="28" t="n"/>
      <c r="D454" s="28" t="n"/>
      <c r="E454" s="28" t="n"/>
      <c r="F454" s="28" t="n"/>
      <c r="G454" s="28" t="n"/>
      <c r="H454" s="28" t="n"/>
      <c r="I454" s="28" t="n"/>
      <c r="J454" s="28" t="n"/>
      <c r="K454" s="49" t="n"/>
      <c r="L454" s="30" t="n"/>
      <c r="M454" s="30" t="n"/>
      <c r="N454" s="30" t="n"/>
      <c r="O454" s="30" t="n"/>
      <c r="P454" s="30" t="n"/>
      <c r="Q454" s="30" t="n"/>
      <c r="R454" s="50" t="n"/>
      <c r="S454" s="32">
        <f>IF([@[Inventory Item ID]]="","",IFERROR(SUMIFS(tblTransactions[Inventory Effect],tblTransactions[Inventory Item ID],[@[Inventory Item ID]],tblTransactions[Inventory Effect],"&gt;0",tblTransactions[Date],"&gt;"&amp;'Settings'!$B$4,tblTransactions[Date],"&lt;="&amp;'Settings'!$B$3),0))</f>
        <v/>
      </c>
      <c r="T454" s="32">
        <f>IF([@[Inventory Item ID]]="","",IFERROR(-SUMIFS(tblTransactions[Inventory Effect],tblTransactions[Inventory Item ID],[@[Inventory Item ID]],tblTransactions[Inventory Effect],"&lt;0",tblTransactions[Date],"&gt;"&amp;'Settings'!$B$4,tblTransactions[Date],"&lt;="&amp;'Settings'!$B$3),0))</f>
        <v/>
      </c>
      <c r="U454" s="32">
        <f>IF([@[Inventory Item ID]]="","",IFERROR([@[Opening Qty]]+[@[Qty In]]-[@[Qty Out]],0))</f>
        <v/>
      </c>
      <c r="V454" s="32">
        <f>IF([@[Inventory Item ID]]="","",IFERROR([@[On Hand Qty]]-[@[Reserved Qty]],0))</f>
        <v/>
      </c>
      <c r="W454" s="47">
        <f>IF([@[Inventory Item ID]]="","",IFERROR([@[On Hand Qty]]*[@[Unit Cost]],0))</f>
        <v/>
      </c>
      <c r="X454" s="32">
        <f>IF([@[Inventory Item ID]]="","",IFERROR(IF(AND([@Active]="Yes",[@[Available Qty]]&lt;=[@[Reorder Point]],[@[Target Stock]]-[@[Available Qty]]-[@[Qty on Order]]&gt;0),CEILING([@[Target Stock]]-[@[Available Qty]]-[@[Qty on Order]],[@[Order Pack Qty]]),0),0))</f>
        <v/>
      </c>
      <c r="Y454" s="47">
        <f>IF([@[Inventory Item ID]]="","",IFERROR([@[Suggested Order Qty]]*[@[Unit Cost]],0))</f>
        <v/>
      </c>
      <c r="Z454" s="15">
        <f>IF([@[Inventory Item ID]]="","",IFERROR(IF([@Active]="No","Inactive",IF([@[On Hand Qty]]&lt;0,"Negative Stock",IF([@[Available Qty]]&lt;=0,"Out of Stock",IF([@[Available Qty]]&lt;=[@[Reorder Point]],"Below Reorder",IF([@[Available Qty]]&lt;=[@[Reorder Point]]*(1+'Settings'!$B$5),"Reorder Soon","OK"))))),"Check Inputs"))</f>
        <v/>
      </c>
      <c r="AA454" s="32">
        <f>IF([@[Inventory Item ID]]="","",IFERROR(IF(OR([@[On Hand Qty]]&lt;=0,[@[Oldest DOT Week Start]]=""),"",DATEDIF([@[Oldest DOT Week Start]],'Settings'!$B$3,"m")),""))</f>
        <v/>
      </c>
      <c r="AB454" s="15">
        <f>IF([@[Inventory Item ID]]="","",IF([@Active]="No","Inactive",IF([@[On Hand Qty]]&lt;=0,"No Stock",IF([@[Oldest DOT Week Start]]="","Missing DOT Date",IF([@[Age Months]]&gt;='Settings'!$B$6,"Age Review","Current")))))</f>
        <v/>
      </c>
      <c r="AC45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5">
      <c r="A455" s="28" t="n"/>
      <c r="B455" s="28" t="n"/>
      <c r="C455" s="28" t="n"/>
      <c r="D455" s="28" t="n"/>
      <c r="E455" s="28" t="n"/>
      <c r="F455" s="28" t="n"/>
      <c r="G455" s="28" t="n"/>
      <c r="H455" s="28" t="n"/>
      <c r="I455" s="28" t="n"/>
      <c r="J455" s="28" t="n"/>
      <c r="K455" s="49" t="n"/>
      <c r="L455" s="30" t="n"/>
      <c r="M455" s="30" t="n"/>
      <c r="N455" s="30" t="n"/>
      <c r="O455" s="30" t="n"/>
      <c r="P455" s="30" t="n"/>
      <c r="Q455" s="30" t="n"/>
      <c r="R455" s="50" t="n"/>
      <c r="S455" s="32">
        <f>IF([@[Inventory Item ID]]="","",IFERROR(SUMIFS(tblTransactions[Inventory Effect],tblTransactions[Inventory Item ID],[@[Inventory Item ID]],tblTransactions[Inventory Effect],"&gt;0",tblTransactions[Date],"&gt;"&amp;'Settings'!$B$4,tblTransactions[Date],"&lt;="&amp;'Settings'!$B$3),0))</f>
        <v/>
      </c>
      <c r="T455" s="32">
        <f>IF([@[Inventory Item ID]]="","",IFERROR(-SUMIFS(tblTransactions[Inventory Effect],tblTransactions[Inventory Item ID],[@[Inventory Item ID]],tblTransactions[Inventory Effect],"&lt;0",tblTransactions[Date],"&gt;"&amp;'Settings'!$B$4,tblTransactions[Date],"&lt;="&amp;'Settings'!$B$3),0))</f>
        <v/>
      </c>
      <c r="U455" s="32">
        <f>IF([@[Inventory Item ID]]="","",IFERROR([@[Opening Qty]]+[@[Qty In]]-[@[Qty Out]],0))</f>
        <v/>
      </c>
      <c r="V455" s="32">
        <f>IF([@[Inventory Item ID]]="","",IFERROR([@[On Hand Qty]]-[@[Reserved Qty]],0))</f>
        <v/>
      </c>
      <c r="W455" s="47">
        <f>IF([@[Inventory Item ID]]="","",IFERROR([@[On Hand Qty]]*[@[Unit Cost]],0))</f>
        <v/>
      </c>
      <c r="X455" s="32">
        <f>IF([@[Inventory Item ID]]="","",IFERROR(IF(AND([@Active]="Yes",[@[Available Qty]]&lt;=[@[Reorder Point]],[@[Target Stock]]-[@[Available Qty]]-[@[Qty on Order]]&gt;0),CEILING([@[Target Stock]]-[@[Available Qty]]-[@[Qty on Order]],[@[Order Pack Qty]]),0),0))</f>
        <v/>
      </c>
      <c r="Y455" s="47">
        <f>IF([@[Inventory Item ID]]="","",IFERROR([@[Suggested Order Qty]]*[@[Unit Cost]],0))</f>
        <v/>
      </c>
      <c r="Z455" s="15">
        <f>IF([@[Inventory Item ID]]="","",IFERROR(IF([@Active]="No","Inactive",IF([@[On Hand Qty]]&lt;0,"Negative Stock",IF([@[Available Qty]]&lt;=0,"Out of Stock",IF([@[Available Qty]]&lt;=[@[Reorder Point]],"Below Reorder",IF([@[Available Qty]]&lt;=[@[Reorder Point]]*(1+'Settings'!$B$5),"Reorder Soon","OK"))))),"Check Inputs"))</f>
        <v/>
      </c>
      <c r="AA455" s="32">
        <f>IF([@[Inventory Item ID]]="","",IFERROR(IF(OR([@[On Hand Qty]]&lt;=0,[@[Oldest DOT Week Start]]=""),"",DATEDIF([@[Oldest DOT Week Start]],'Settings'!$B$3,"m")),""))</f>
        <v/>
      </c>
      <c r="AB455" s="15">
        <f>IF([@[Inventory Item ID]]="","",IF([@Active]="No","Inactive",IF([@[On Hand Qty]]&lt;=0,"No Stock",IF([@[Oldest DOT Week Start]]="","Missing DOT Date",IF([@[Age Months]]&gt;='Settings'!$B$6,"Age Review","Current")))))</f>
        <v/>
      </c>
      <c r="AC45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6">
      <c r="A456" s="28" t="n"/>
      <c r="B456" s="28" t="n"/>
      <c r="C456" s="28" t="n"/>
      <c r="D456" s="28" t="n"/>
      <c r="E456" s="28" t="n"/>
      <c r="F456" s="28" t="n"/>
      <c r="G456" s="28" t="n"/>
      <c r="H456" s="28" t="n"/>
      <c r="I456" s="28" t="n"/>
      <c r="J456" s="28" t="n"/>
      <c r="K456" s="49" t="n"/>
      <c r="L456" s="30" t="n"/>
      <c r="M456" s="30" t="n"/>
      <c r="N456" s="30" t="n"/>
      <c r="O456" s="30" t="n"/>
      <c r="P456" s="30" t="n"/>
      <c r="Q456" s="30" t="n"/>
      <c r="R456" s="50" t="n"/>
      <c r="S456" s="32">
        <f>IF([@[Inventory Item ID]]="","",IFERROR(SUMIFS(tblTransactions[Inventory Effect],tblTransactions[Inventory Item ID],[@[Inventory Item ID]],tblTransactions[Inventory Effect],"&gt;0",tblTransactions[Date],"&gt;"&amp;'Settings'!$B$4,tblTransactions[Date],"&lt;="&amp;'Settings'!$B$3),0))</f>
        <v/>
      </c>
      <c r="T456" s="32">
        <f>IF([@[Inventory Item ID]]="","",IFERROR(-SUMIFS(tblTransactions[Inventory Effect],tblTransactions[Inventory Item ID],[@[Inventory Item ID]],tblTransactions[Inventory Effect],"&lt;0",tblTransactions[Date],"&gt;"&amp;'Settings'!$B$4,tblTransactions[Date],"&lt;="&amp;'Settings'!$B$3),0))</f>
        <v/>
      </c>
      <c r="U456" s="32">
        <f>IF([@[Inventory Item ID]]="","",IFERROR([@[Opening Qty]]+[@[Qty In]]-[@[Qty Out]],0))</f>
        <v/>
      </c>
      <c r="V456" s="32">
        <f>IF([@[Inventory Item ID]]="","",IFERROR([@[On Hand Qty]]-[@[Reserved Qty]],0))</f>
        <v/>
      </c>
      <c r="W456" s="47">
        <f>IF([@[Inventory Item ID]]="","",IFERROR([@[On Hand Qty]]*[@[Unit Cost]],0))</f>
        <v/>
      </c>
      <c r="X456" s="32">
        <f>IF([@[Inventory Item ID]]="","",IFERROR(IF(AND([@Active]="Yes",[@[Available Qty]]&lt;=[@[Reorder Point]],[@[Target Stock]]-[@[Available Qty]]-[@[Qty on Order]]&gt;0),CEILING([@[Target Stock]]-[@[Available Qty]]-[@[Qty on Order]],[@[Order Pack Qty]]),0),0))</f>
        <v/>
      </c>
      <c r="Y456" s="47">
        <f>IF([@[Inventory Item ID]]="","",IFERROR([@[Suggested Order Qty]]*[@[Unit Cost]],0))</f>
        <v/>
      </c>
      <c r="Z456" s="15">
        <f>IF([@[Inventory Item ID]]="","",IFERROR(IF([@Active]="No","Inactive",IF([@[On Hand Qty]]&lt;0,"Negative Stock",IF([@[Available Qty]]&lt;=0,"Out of Stock",IF([@[Available Qty]]&lt;=[@[Reorder Point]],"Below Reorder",IF([@[Available Qty]]&lt;=[@[Reorder Point]]*(1+'Settings'!$B$5),"Reorder Soon","OK"))))),"Check Inputs"))</f>
        <v/>
      </c>
      <c r="AA456" s="32">
        <f>IF([@[Inventory Item ID]]="","",IFERROR(IF(OR([@[On Hand Qty]]&lt;=0,[@[Oldest DOT Week Start]]=""),"",DATEDIF([@[Oldest DOT Week Start]],'Settings'!$B$3,"m")),""))</f>
        <v/>
      </c>
      <c r="AB456" s="15">
        <f>IF([@[Inventory Item ID]]="","",IF([@Active]="No","Inactive",IF([@[On Hand Qty]]&lt;=0,"No Stock",IF([@[Oldest DOT Week Start]]="","Missing DOT Date",IF([@[Age Months]]&gt;='Settings'!$B$6,"Age Review","Current")))))</f>
        <v/>
      </c>
      <c r="AC45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7">
      <c r="A457" s="28" t="n"/>
      <c r="B457" s="28" t="n"/>
      <c r="C457" s="28" t="n"/>
      <c r="D457" s="28" t="n"/>
      <c r="E457" s="28" t="n"/>
      <c r="F457" s="28" t="n"/>
      <c r="G457" s="28" t="n"/>
      <c r="H457" s="28" t="n"/>
      <c r="I457" s="28" t="n"/>
      <c r="J457" s="28" t="n"/>
      <c r="K457" s="49" t="n"/>
      <c r="L457" s="30" t="n"/>
      <c r="M457" s="30" t="n"/>
      <c r="N457" s="30" t="n"/>
      <c r="O457" s="30" t="n"/>
      <c r="P457" s="30" t="n"/>
      <c r="Q457" s="30" t="n"/>
      <c r="R457" s="50" t="n"/>
      <c r="S457" s="32">
        <f>IF([@[Inventory Item ID]]="","",IFERROR(SUMIFS(tblTransactions[Inventory Effect],tblTransactions[Inventory Item ID],[@[Inventory Item ID]],tblTransactions[Inventory Effect],"&gt;0",tblTransactions[Date],"&gt;"&amp;'Settings'!$B$4,tblTransactions[Date],"&lt;="&amp;'Settings'!$B$3),0))</f>
        <v/>
      </c>
      <c r="T457" s="32">
        <f>IF([@[Inventory Item ID]]="","",IFERROR(-SUMIFS(tblTransactions[Inventory Effect],tblTransactions[Inventory Item ID],[@[Inventory Item ID]],tblTransactions[Inventory Effect],"&lt;0",tblTransactions[Date],"&gt;"&amp;'Settings'!$B$4,tblTransactions[Date],"&lt;="&amp;'Settings'!$B$3),0))</f>
        <v/>
      </c>
      <c r="U457" s="32">
        <f>IF([@[Inventory Item ID]]="","",IFERROR([@[Opening Qty]]+[@[Qty In]]-[@[Qty Out]],0))</f>
        <v/>
      </c>
      <c r="V457" s="32">
        <f>IF([@[Inventory Item ID]]="","",IFERROR([@[On Hand Qty]]-[@[Reserved Qty]],0))</f>
        <v/>
      </c>
      <c r="W457" s="47">
        <f>IF([@[Inventory Item ID]]="","",IFERROR([@[On Hand Qty]]*[@[Unit Cost]],0))</f>
        <v/>
      </c>
      <c r="X457" s="32">
        <f>IF([@[Inventory Item ID]]="","",IFERROR(IF(AND([@Active]="Yes",[@[Available Qty]]&lt;=[@[Reorder Point]],[@[Target Stock]]-[@[Available Qty]]-[@[Qty on Order]]&gt;0),CEILING([@[Target Stock]]-[@[Available Qty]]-[@[Qty on Order]],[@[Order Pack Qty]]),0),0))</f>
        <v/>
      </c>
      <c r="Y457" s="47">
        <f>IF([@[Inventory Item ID]]="","",IFERROR([@[Suggested Order Qty]]*[@[Unit Cost]],0))</f>
        <v/>
      </c>
      <c r="Z457" s="15">
        <f>IF([@[Inventory Item ID]]="","",IFERROR(IF([@Active]="No","Inactive",IF([@[On Hand Qty]]&lt;0,"Negative Stock",IF([@[Available Qty]]&lt;=0,"Out of Stock",IF([@[Available Qty]]&lt;=[@[Reorder Point]],"Below Reorder",IF([@[Available Qty]]&lt;=[@[Reorder Point]]*(1+'Settings'!$B$5),"Reorder Soon","OK"))))),"Check Inputs"))</f>
        <v/>
      </c>
      <c r="AA457" s="32">
        <f>IF([@[Inventory Item ID]]="","",IFERROR(IF(OR([@[On Hand Qty]]&lt;=0,[@[Oldest DOT Week Start]]=""),"",DATEDIF([@[Oldest DOT Week Start]],'Settings'!$B$3,"m")),""))</f>
        <v/>
      </c>
      <c r="AB457" s="15">
        <f>IF([@[Inventory Item ID]]="","",IF([@Active]="No","Inactive",IF([@[On Hand Qty]]&lt;=0,"No Stock",IF([@[Oldest DOT Week Start]]="","Missing DOT Date",IF([@[Age Months]]&gt;='Settings'!$B$6,"Age Review","Current")))))</f>
        <v/>
      </c>
      <c r="AC45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8">
      <c r="A458" s="28" t="n"/>
      <c r="B458" s="28" t="n"/>
      <c r="C458" s="28" t="n"/>
      <c r="D458" s="28" t="n"/>
      <c r="E458" s="28" t="n"/>
      <c r="F458" s="28" t="n"/>
      <c r="G458" s="28" t="n"/>
      <c r="H458" s="28" t="n"/>
      <c r="I458" s="28" t="n"/>
      <c r="J458" s="28" t="n"/>
      <c r="K458" s="49" t="n"/>
      <c r="L458" s="30" t="n"/>
      <c r="M458" s="30" t="n"/>
      <c r="N458" s="30" t="n"/>
      <c r="O458" s="30" t="n"/>
      <c r="P458" s="30" t="n"/>
      <c r="Q458" s="30" t="n"/>
      <c r="R458" s="50" t="n"/>
      <c r="S458" s="32">
        <f>IF([@[Inventory Item ID]]="","",IFERROR(SUMIFS(tblTransactions[Inventory Effect],tblTransactions[Inventory Item ID],[@[Inventory Item ID]],tblTransactions[Inventory Effect],"&gt;0",tblTransactions[Date],"&gt;"&amp;'Settings'!$B$4,tblTransactions[Date],"&lt;="&amp;'Settings'!$B$3),0))</f>
        <v/>
      </c>
      <c r="T458" s="32">
        <f>IF([@[Inventory Item ID]]="","",IFERROR(-SUMIFS(tblTransactions[Inventory Effect],tblTransactions[Inventory Item ID],[@[Inventory Item ID]],tblTransactions[Inventory Effect],"&lt;0",tblTransactions[Date],"&gt;"&amp;'Settings'!$B$4,tblTransactions[Date],"&lt;="&amp;'Settings'!$B$3),0))</f>
        <v/>
      </c>
      <c r="U458" s="32">
        <f>IF([@[Inventory Item ID]]="","",IFERROR([@[Opening Qty]]+[@[Qty In]]-[@[Qty Out]],0))</f>
        <v/>
      </c>
      <c r="V458" s="32">
        <f>IF([@[Inventory Item ID]]="","",IFERROR([@[On Hand Qty]]-[@[Reserved Qty]],0))</f>
        <v/>
      </c>
      <c r="W458" s="47">
        <f>IF([@[Inventory Item ID]]="","",IFERROR([@[On Hand Qty]]*[@[Unit Cost]],0))</f>
        <v/>
      </c>
      <c r="X458" s="32">
        <f>IF([@[Inventory Item ID]]="","",IFERROR(IF(AND([@Active]="Yes",[@[Available Qty]]&lt;=[@[Reorder Point]],[@[Target Stock]]-[@[Available Qty]]-[@[Qty on Order]]&gt;0),CEILING([@[Target Stock]]-[@[Available Qty]]-[@[Qty on Order]],[@[Order Pack Qty]]),0),0))</f>
        <v/>
      </c>
      <c r="Y458" s="47">
        <f>IF([@[Inventory Item ID]]="","",IFERROR([@[Suggested Order Qty]]*[@[Unit Cost]],0))</f>
        <v/>
      </c>
      <c r="Z458" s="15">
        <f>IF([@[Inventory Item ID]]="","",IFERROR(IF([@Active]="No","Inactive",IF([@[On Hand Qty]]&lt;0,"Negative Stock",IF([@[Available Qty]]&lt;=0,"Out of Stock",IF([@[Available Qty]]&lt;=[@[Reorder Point]],"Below Reorder",IF([@[Available Qty]]&lt;=[@[Reorder Point]]*(1+'Settings'!$B$5),"Reorder Soon","OK"))))),"Check Inputs"))</f>
        <v/>
      </c>
      <c r="AA458" s="32">
        <f>IF([@[Inventory Item ID]]="","",IFERROR(IF(OR([@[On Hand Qty]]&lt;=0,[@[Oldest DOT Week Start]]=""),"",DATEDIF([@[Oldest DOT Week Start]],'Settings'!$B$3,"m")),""))</f>
        <v/>
      </c>
      <c r="AB458" s="15">
        <f>IF([@[Inventory Item ID]]="","",IF([@Active]="No","Inactive",IF([@[On Hand Qty]]&lt;=0,"No Stock",IF([@[Oldest DOT Week Start]]="","Missing DOT Date",IF([@[Age Months]]&gt;='Settings'!$B$6,"Age Review","Current")))))</f>
        <v/>
      </c>
      <c r="AC45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59">
      <c r="A459" s="28" t="n"/>
      <c r="B459" s="28" t="n"/>
      <c r="C459" s="28" t="n"/>
      <c r="D459" s="28" t="n"/>
      <c r="E459" s="28" t="n"/>
      <c r="F459" s="28" t="n"/>
      <c r="G459" s="28" t="n"/>
      <c r="H459" s="28" t="n"/>
      <c r="I459" s="28" t="n"/>
      <c r="J459" s="28" t="n"/>
      <c r="K459" s="49" t="n"/>
      <c r="L459" s="30" t="n"/>
      <c r="M459" s="30" t="n"/>
      <c r="N459" s="30" t="n"/>
      <c r="O459" s="30" t="n"/>
      <c r="P459" s="30" t="n"/>
      <c r="Q459" s="30" t="n"/>
      <c r="R459" s="50" t="n"/>
      <c r="S459" s="32">
        <f>IF([@[Inventory Item ID]]="","",IFERROR(SUMIFS(tblTransactions[Inventory Effect],tblTransactions[Inventory Item ID],[@[Inventory Item ID]],tblTransactions[Inventory Effect],"&gt;0",tblTransactions[Date],"&gt;"&amp;'Settings'!$B$4,tblTransactions[Date],"&lt;="&amp;'Settings'!$B$3),0))</f>
        <v/>
      </c>
      <c r="T459" s="32">
        <f>IF([@[Inventory Item ID]]="","",IFERROR(-SUMIFS(tblTransactions[Inventory Effect],tblTransactions[Inventory Item ID],[@[Inventory Item ID]],tblTransactions[Inventory Effect],"&lt;0",tblTransactions[Date],"&gt;"&amp;'Settings'!$B$4,tblTransactions[Date],"&lt;="&amp;'Settings'!$B$3),0))</f>
        <v/>
      </c>
      <c r="U459" s="32">
        <f>IF([@[Inventory Item ID]]="","",IFERROR([@[Opening Qty]]+[@[Qty In]]-[@[Qty Out]],0))</f>
        <v/>
      </c>
      <c r="V459" s="32">
        <f>IF([@[Inventory Item ID]]="","",IFERROR([@[On Hand Qty]]-[@[Reserved Qty]],0))</f>
        <v/>
      </c>
      <c r="W459" s="47">
        <f>IF([@[Inventory Item ID]]="","",IFERROR([@[On Hand Qty]]*[@[Unit Cost]],0))</f>
        <v/>
      </c>
      <c r="X459" s="32">
        <f>IF([@[Inventory Item ID]]="","",IFERROR(IF(AND([@Active]="Yes",[@[Available Qty]]&lt;=[@[Reorder Point]],[@[Target Stock]]-[@[Available Qty]]-[@[Qty on Order]]&gt;0),CEILING([@[Target Stock]]-[@[Available Qty]]-[@[Qty on Order]],[@[Order Pack Qty]]),0),0))</f>
        <v/>
      </c>
      <c r="Y459" s="47">
        <f>IF([@[Inventory Item ID]]="","",IFERROR([@[Suggested Order Qty]]*[@[Unit Cost]],0))</f>
        <v/>
      </c>
      <c r="Z459" s="15">
        <f>IF([@[Inventory Item ID]]="","",IFERROR(IF([@Active]="No","Inactive",IF([@[On Hand Qty]]&lt;0,"Negative Stock",IF([@[Available Qty]]&lt;=0,"Out of Stock",IF([@[Available Qty]]&lt;=[@[Reorder Point]],"Below Reorder",IF([@[Available Qty]]&lt;=[@[Reorder Point]]*(1+'Settings'!$B$5),"Reorder Soon","OK"))))),"Check Inputs"))</f>
        <v/>
      </c>
      <c r="AA459" s="32">
        <f>IF([@[Inventory Item ID]]="","",IFERROR(IF(OR([@[On Hand Qty]]&lt;=0,[@[Oldest DOT Week Start]]=""),"",DATEDIF([@[Oldest DOT Week Start]],'Settings'!$B$3,"m")),""))</f>
        <v/>
      </c>
      <c r="AB459" s="15">
        <f>IF([@[Inventory Item ID]]="","",IF([@Active]="No","Inactive",IF([@[On Hand Qty]]&lt;=0,"No Stock",IF([@[Oldest DOT Week Start]]="","Missing DOT Date",IF([@[Age Months]]&gt;='Settings'!$B$6,"Age Review","Current")))))</f>
        <v/>
      </c>
      <c r="AC45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0">
      <c r="A460" s="28" t="n"/>
      <c r="B460" s="28" t="n"/>
      <c r="C460" s="28" t="n"/>
      <c r="D460" s="28" t="n"/>
      <c r="E460" s="28" t="n"/>
      <c r="F460" s="28" t="n"/>
      <c r="G460" s="28" t="n"/>
      <c r="H460" s="28" t="n"/>
      <c r="I460" s="28" t="n"/>
      <c r="J460" s="28" t="n"/>
      <c r="K460" s="49" t="n"/>
      <c r="L460" s="30" t="n"/>
      <c r="M460" s="30" t="n"/>
      <c r="N460" s="30" t="n"/>
      <c r="O460" s="30" t="n"/>
      <c r="P460" s="30" t="n"/>
      <c r="Q460" s="30" t="n"/>
      <c r="R460" s="50" t="n"/>
      <c r="S460" s="32">
        <f>IF([@[Inventory Item ID]]="","",IFERROR(SUMIFS(tblTransactions[Inventory Effect],tblTransactions[Inventory Item ID],[@[Inventory Item ID]],tblTransactions[Inventory Effect],"&gt;0",tblTransactions[Date],"&gt;"&amp;'Settings'!$B$4,tblTransactions[Date],"&lt;="&amp;'Settings'!$B$3),0))</f>
        <v/>
      </c>
      <c r="T460" s="32">
        <f>IF([@[Inventory Item ID]]="","",IFERROR(-SUMIFS(tblTransactions[Inventory Effect],tblTransactions[Inventory Item ID],[@[Inventory Item ID]],tblTransactions[Inventory Effect],"&lt;0",tblTransactions[Date],"&gt;"&amp;'Settings'!$B$4,tblTransactions[Date],"&lt;="&amp;'Settings'!$B$3),0))</f>
        <v/>
      </c>
      <c r="U460" s="32">
        <f>IF([@[Inventory Item ID]]="","",IFERROR([@[Opening Qty]]+[@[Qty In]]-[@[Qty Out]],0))</f>
        <v/>
      </c>
      <c r="V460" s="32">
        <f>IF([@[Inventory Item ID]]="","",IFERROR([@[On Hand Qty]]-[@[Reserved Qty]],0))</f>
        <v/>
      </c>
      <c r="W460" s="47">
        <f>IF([@[Inventory Item ID]]="","",IFERROR([@[On Hand Qty]]*[@[Unit Cost]],0))</f>
        <v/>
      </c>
      <c r="X460" s="32">
        <f>IF([@[Inventory Item ID]]="","",IFERROR(IF(AND([@Active]="Yes",[@[Available Qty]]&lt;=[@[Reorder Point]],[@[Target Stock]]-[@[Available Qty]]-[@[Qty on Order]]&gt;0),CEILING([@[Target Stock]]-[@[Available Qty]]-[@[Qty on Order]],[@[Order Pack Qty]]),0),0))</f>
        <v/>
      </c>
      <c r="Y460" s="47">
        <f>IF([@[Inventory Item ID]]="","",IFERROR([@[Suggested Order Qty]]*[@[Unit Cost]],0))</f>
        <v/>
      </c>
      <c r="Z460" s="15">
        <f>IF([@[Inventory Item ID]]="","",IFERROR(IF([@Active]="No","Inactive",IF([@[On Hand Qty]]&lt;0,"Negative Stock",IF([@[Available Qty]]&lt;=0,"Out of Stock",IF([@[Available Qty]]&lt;=[@[Reorder Point]],"Below Reorder",IF([@[Available Qty]]&lt;=[@[Reorder Point]]*(1+'Settings'!$B$5),"Reorder Soon","OK"))))),"Check Inputs"))</f>
        <v/>
      </c>
      <c r="AA460" s="32">
        <f>IF([@[Inventory Item ID]]="","",IFERROR(IF(OR([@[On Hand Qty]]&lt;=0,[@[Oldest DOT Week Start]]=""),"",DATEDIF([@[Oldest DOT Week Start]],'Settings'!$B$3,"m")),""))</f>
        <v/>
      </c>
      <c r="AB460" s="15">
        <f>IF([@[Inventory Item ID]]="","",IF([@Active]="No","Inactive",IF([@[On Hand Qty]]&lt;=0,"No Stock",IF([@[Oldest DOT Week Start]]="","Missing DOT Date",IF([@[Age Months]]&gt;='Settings'!$B$6,"Age Review","Current")))))</f>
        <v/>
      </c>
      <c r="AC46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1">
      <c r="A461" s="28" t="n"/>
      <c r="B461" s="28" t="n"/>
      <c r="C461" s="28" t="n"/>
      <c r="D461" s="28" t="n"/>
      <c r="E461" s="28" t="n"/>
      <c r="F461" s="28" t="n"/>
      <c r="G461" s="28" t="n"/>
      <c r="H461" s="28" t="n"/>
      <c r="I461" s="28" t="n"/>
      <c r="J461" s="28" t="n"/>
      <c r="K461" s="49" t="n"/>
      <c r="L461" s="30" t="n"/>
      <c r="M461" s="30" t="n"/>
      <c r="N461" s="30" t="n"/>
      <c r="O461" s="30" t="n"/>
      <c r="P461" s="30" t="n"/>
      <c r="Q461" s="30" t="n"/>
      <c r="R461" s="50" t="n"/>
      <c r="S461" s="32">
        <f>IF([@[Inventory Item ID]]="","",IFERROR(SUMIFS(tblTransactions[Inventory Effect],tblTransactions[Inventory Item ID],[@[Inventory Item ID]],tblTransactions[Inventory Effect],"&gt;0",tblTransactions[Date],"&gt;"&amp;'Settings'!$B$4,tblTransactions[Date],"&lt;="&amp;'Settings'!$B$3),0))</f>
        <v/>
      </c>
      <c r="T461" s="32">
        <f>IF([@[Inventory Item ID]]="","",IFERROR(-SUMIFS(tblTransactions[Inventory Effect],tblTransactions[Inventory Item ID],[@[Inventory Item ID]],tblTransactions[Inventory Effect],"&lt;0",tblTransactions[Date],"&gt;"&amp;'Settings'!$B$4,tblTransactions[Date],"&lt;="&amp;'Settings'!$B$3),0))</f>
        <v/>
      </c>
      <c r="U461" s="32">
        <f>IF([@[Inventory Item ID]]="","",IFERROR([@[Opening Qty]]+[@[Qty In]]-[@[Qty Out]],0))</f>
        <v/>
      </c>
      <c r="V461" s="32">
        <f>IF([@[Inventory Item ID]]="","",IFERROR([@[On Hand Qty]]-[@[Reserved Qty]],0))</f>
        <v/>
      </c>
      <c r="W461" s="47">
        <f>IF([@[Inventory Item ID]]="","",IFERROR([@[On Hand Qty]]*[@[Unit Cost]],0))</f>
        <v/>
      </c>
      <c r="X461" s="32">
        <f>IF([@[Inventory Item ID]]="","",IFERROR(IF(AND([@Active]="Yes",[@[Available Qty]]&lt;=[@[Reorder Point]],[@[Target Stock]]-[@[Available Qty]]-[@[Qty on Order]]&gt;0),CEILING([@[Target Stock]]-[@[Available Qty]]-[@[Qty on Order]],[@[Order Pack Qty]]),0),0))</f>
        <v/>
      </c>
      <c r="Y461" s="47">
        <f>IF([@[Inventory Item ID]]="","",IFERROR([@[Suggested Order Qty]]*[@[Unit Cost]],0))</f>
        <v/>
      </c>
      <c r="Z461" s="15">
        <f>IF([@[Inventory Item ID]]="","",IFERROR(IF([@Active]="No","Inactive",IF([@[On Hand Qty]]&lt;0,"Negative Stock",IF([@[Available Qty]]&lt;=0,"Out of Stock",IF([@[Available Qty]]&lt;=[@[Reorder Point]],"Below Reorder",IF([@[Available Qty]]&lt;=[@[Reorder Point]]*(1+'Settings'!$B$5),"Reorder Soon","OK"))))),"Check Inputs"))</f>
        <v/>
      </c>
      <c r="AA461" s="32">
        <f>IF([@[Inventory Item ID]]="","",IFERROR(IF(OR([@[On Hand Qty]]&lt;=0,[@[Oldest DOT Week Start]]=""),"",DATEDIF([@[Oldest DOT Week Start]],'Settings'!$B$3,"m")),""))</f>
        <v/>
      </c>
      <c r="AB461" s="15">
        <f>IF([@[Inventory Item ID]]="","",IF([@Active]="No","Inactive",IF([@[On Hand Qty]]&lt;=0,"No Stock",IF([@[Oldest DOT Week Start]]="","Missing DOT Date",IF([@[Age Months]]&gt;='Settings'!$B$6,"Age Review","Current")))))</f>
        <v/>
      </c>
      <c r="AC46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2">
      <c r="A462" s="28" t="n"/>
      <c r="B462" s="28" t="n"/>
      <c r="C462" s="28" t="n"/>
      <c r="D462" s="28" t="n"/>
      <c r="E462" s="28" t="n"/>
      <c r="F462" s="28" t="n"/>
      <c r="G462" s="28" t="n"/>
      <c r="H462" s="28" t="n"/>
      <c r="I462" s="28" t="n"/>
      <c r="J462" s="28" t="n"/>
      <c r="K462" s="49" t="n"/>
      <c r="L462" s="30" t="n"/>
      <c r="M462" s="30" t="n"/>
      <c r="N462" s="30" t="n"/>
      <c r="O462" s="30" t="n"/>
      <c r="P462" s="30" t="n"/>
      <c r="Q462" s="30" t="n"/>
      <c r="R462" s="50" t="n"/>
      <c r="S462" s="32">
        <f>IF([@[Inventory Item ID]]="","",IFERROR(SUMIFS(tblTransactions[Inventory Effect],tblTransactions[Inventory Item ID],[@[Inventory Item ID]],tblTransactions[Inventory Effect],"&gt;0",tblTransactions[Date],"&gt;"&amp;'Settings'!$B$4,tblTransactions[Date],"&lt;="&amp;'Settings'!$B$3),0))</f>
        <v/>
      </c>
      <c r="T462" s="32">
        <f>IF([@[Inventory Item ID]]="","",IFERROR(-SUMIFS(tblTransactions[Inventory Effect],tblTransactions[Inventory Item ID],[@[Inventory Item ID]],tblTransactions[Inventory Effect],"&lt;0",tblTransactions[Date],"&gt;"&amp;'Settings'!$B$4,tblTransactions[Date],"&lt;="&amp;'Settings'!$B$3),0))</f>
        <v/>
      </c>
      <c r="U462" s="32">
        <f>IF([@[Inventory Item ID]]="","",IFERROR([@[Opening Qty]]+[@[Qty In]]-[@[Qty Out]],0))</f>
        <v/>
      </c>
      <c r="V462" s="32">
        <f>IF([@[Inventory Item ID]]="","",IFERROR([@[On Hand Qty]]-[@[Reserved Qty]],0))</f>
        <v/>
      </c>
      <c r="W462" s="47">
        <f>IF([@[Inventory Item ID]]="","",IFERROR([@[On Hand Qty]]*[@[Unit Cost]],0))</f>
        <v/>
      </c>
      <c r="X462" s="32">
        <f>IF([@[Inventory Item ID]]="","",IFERROR(IF(AND([@Active]="Yes",[@[Available Qty]]&lt;=[@[Reorder Point]],[@[Target Stock]]-[@[Available Qty]]-[@[Qty on Order]]&gt;0),CEILING([@[Target Stock]]-[@[Available Qty]]-[@[Qty on Order]],[@[Order Pack Qty]]),0),0))</f>
        <v/>
      </c>
      <c r="Y462" s="47">
        <f>IF([@[Inventory Item ID]]="","",IFERROR([@[Suggested Order Qty]]*[@[Unit Cost]],0))</f>
        <v/>
      </c>
      <c r="Z462" s="15">
        <f>IF([@[Inventory Item ID]]="","",IFERROR(IF([@Active]="No","Inactive",IF([@[On Hand Qty]]&lt;0,"Negative Stock",IF([@[Available Qty]]&lt;=0,"Out of Stock",IF([@[Available Qty]]&lt;=[@[Reorder Point]],"Below Reorder",IF([@[Available Qty]]&lt;=[@[Reorder Point]]*(1+'Settings'!$B$5),"Reorder Soon","OK"))))),"Check Inputs"))</f>
        <v/>
      </c>
      <c r="AA462" s="32">
        <f>IF([@[Inventory Item ID]]="","",IFERROR(IF(OR([@[On Hand Qty]]&lt;=0,[@[Oldest DOT Week Start]]=""),"",DATEDIF([@[Oldest DOT Week Start]],'Settings'!$B$3,"m")),""))</f>
        <v/>
      </c>
      <c r="AB462" s="15">
        <f>IF([@[Inventory Item ID]]="","",IF([@Active]="No","Inactive",IF([@[On Hand Qty]]&lt;=0,"No Stock",IF([@[Oldest DOT Week Start]]="","Missing DOT Date",IF([@[Age Months]]&gt;='Settings'!$B$6,"Age Review","Current")))))</f>
        <v/>
      </c>
      <c r="AC46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3">
      <c r="A463" s="28" t="n"/>
      <c r="B463" s="28" t="n"/>
      <c r="C463" s="28" t="n"/>
      <c r="D463" s="28" t="n"/>
      <c r="E463" s="28" t="n"/>
      <c r="F463" s="28" t="n"/>
      <c r="G463" s="28" t="n"/>
      <c r="H463" s="28" t="n"/>
      <c r="I463" s="28" t="n"/>
      <c r="J463" s="28" t="n"/>
      <c r="K463" s="49" t="n"/>
      <c r="L463" s="30" t="n"/>
      <c r="M463" s="30" t="n"/>
      <c r="N463" s="30" t="n"/>
      <c r="O463" s="30" t="n"/>
      <c r="P463" s="30" t="n"/>
      <c r="Q463" s="30" t="n"/>
      <c r="R463" s="50" t="n"/>
      <c r="S463" s="32">
        <f>IF([@[Inventory Item ID]]="","",IFERROR(SUMIFS(tblTransactions[Inventory Effect],tblTransactions[Inventory Item ID],[@[Inventory Item ID]],tblTransactions[Inventory Effect],"&gt;0",tblTransactions[Date],"&gt;"&amp;'Settings'!$B$4,tblTransactions[Date],"&lt;="&amp;'Settings'!$B$3),0))</f>
        <v/>
      </c>
      <c r="T463" s="32">
        <f>IF([@[Inventory Item ID]]="","",IFERROR(-SUMIFS(tblTransactions[Inventory Effect],tblTransactions[Inventory Item ID],[@[Inventory Item ID]],tblTransactions[Inventory Effect],"&lt;0",tblTransactions[Date],"&gt;"&amp;'Settings'!$B$4,tblTransactions[Date],"&lt;="&amp;'Settings'!$B$3),0))</f>
        <v/>
      </c>
      <c r="U463" s="32">
        <f>IF([@[Inventory Item ID]]="","",IFERROR([@[Opening Qty]]+[@[Qty In]]-[@[Qty Out]],0))</f>
        <v/>
      </c>
      <c r="V463" s="32">
        <f>IF([@[Inventory Item ID]]="","",IFERROR([@[On Hand Qty]]-[@[Reserved Qty]],0))</f>
        <v/>
      </c>
      <c r="W463" s="47">
        <f>IF([@[Inventory Item ID]]="","",IFERROR([@[On Hand Qty]]*[@[Unit Cost]],0))</f>
        <v/>
      </c>
      <c r="X463" s="32">
        <f>IF([@[Inventory Item ID]]="","",IFERROR(IF(AND([@Active]="Yes",[@[Available Qty]]&lt;=[@[Reorder Point]],[@[Target Stock]]-[@[Available Qty]]-[@[Qty on Order]]&gt;0),CEILING([@[Target Stock]]-[@[Available Qty]]-[@[Qty on Order]],[@[Order Pack Qty]]),0),0))</f>
        <v/>
      </c>
      <c r="Y463" s="47">
        <f>IF([@[Inventory Item ID]]="","",IFERROR([@[Suggested Order Qty]]*[@[Unit Cost]],0))</f>
        <v/>
      </c>
      <c r="Z463" s="15">
        <f>IF([@[Inventory Item ID]]="","",IFERROR(IF([@Active]="No","Inactive",IF([@[On Hand Qty]]&lt;0,"Negative Stock",IF([@[Available Qty]]&lt;=0,"Out of Stock",IF([@[Available Qty]]&lt;=[@[Reorder Point]],"Below Reorder",IF([@[Available Qty]]&lt;=[@[Reorder Point]]*(1+'Settings'!$B$5),"Reorder Soon","OK"))))),"Check Inputs"))</f>
        <v/>
      </c>
      <c r="AA463" s="32">
        <f>IF([@[Inventory Item ID]]="","",IFERROR(IF(OR([@[On Hand Qty]]&lt;=0,[@[Oldest DOT Week Start]]=""),"",DATEDIF([@[Oldest DOT Week Start]],'Settings'!$B$3,"m")),""))</f>
        <v/>
      </c>
      <c r="AB463" s="15">
        <f>IF([@[Inventory Item ID]]="","",IF([@Active]="No","Inactive",IF([@[On Hand Qty]]&lt;=0,"No Stock",IF([@[Oldest DOT Week Start]]="","Missing DOT Date",IF([@[Age Months]]&gt;='Settings'!$B$6,"Age Review","Current")))))</f>
        <v/>
      </c>
      <c r="AC46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4">
      <c r="A464" s="28" t="n"/>
      <c r="B464" s="28" t="n"/>
      <c r="C464" s="28" t="n"/>
      <c r="D464" s="28" t="n"/>
      <c r="E464" s="28" t="n"/>
      <c r="F464" s="28" t="n"/>
      <c r="G464" s="28" t="n"/>
      <c r="H464" s="28" t="n"/>
      <c r="I464" s="28" t="n"/>
      <c r="J464" s="28" t="n"/>
      <c r="K464" s="49" t="n"/>
      <c r="L464" s="30" t="n"/>
      <c r="M464" s="30" t="n"/>
      <c r="N464" s="30" t="n"/>
      <c r="O464" s="30" t="n"/>
      <c r="P464" s="30" t="n"/>
      <c r="Q464" s="30" t="n"/>
      <c r="R464" s="50" t="n"/>
      <c r="S464" s="32">
        <f>IF([@[Inventory Item ID]]="","",IFERROR(SUMIFS(tblTransactions[Inventory Effect],tblTransactions[Inventory Item ID],[@[Inventory Item ID]],tblTransactions[Inventory Effect],"&gt;0",tblTransactions[Date],"&gt;"&amp;'Settings'!$B$4,tblTransactions[Date],"&lt;="&amp;'Settings'!$B$3),0))</f>
        <v/>
      </c>
      <c r="T464" s="32">
        <f>IF([@[Inventory Item ID]]="","",IFERROR(-SUMIFS(tblTransactions[Inventory Effect],tblTransactions[Inventory Item ID],[@[Inventory Item ID]],tblTransactions[Inventory Effect],"&lt;0",tblTransactions[Date],"&gt;"&amp;'Settings'!$B$4,tblTransactions[Date],"&lt;="&amp;'Settings'!$B$3),0))</f>
        <v/>
      </c>
      <c r="U464" s="32">
        <f>IF([@[Inventory Item ID]]="","",IFERROR([@[Opening Qty]]+[@[Qty In]]-[@[Qty Out]],0))</f>
        <v/>
      </c>
      <c r="V464" s="32">
        <f>IF([@[Inventory Item ID]]="","",IFERROR([@[On Hand Qty]]-[@[Reserved Qty]],0))</f>
        <v/>
      </c>
      <c r="W464" s="47">
        <f>IF([@[Inventory Item ID]]="","",IFERROR([@[On Hand Qty]]*[@[Unit Cost]],0))</f>
        <v/>
      </c>
      <c r="X464" s="32">
        <f>IF([@[Inventory Item ID]]="","",IFERROR(IF(AND([@Active]="Yes",[@[Available Qty]]&lt;=[@[Reorder Point]],[@[Target Stock]]-[@[Available Qty]]-[@[Qty on Order]]&gt;0),CEILING([@[Target Stock]]-[@[Available Qty]]-[@[Qty on Order]],[@[Order Pack Qty]]),0),0))</f>
        <v/>
      </c>
      <c r="Y464" s="47">
        <f>IF([@[Inventory Item ID]]="","",IFERROR([@[Suggested Order Qty]]*[@[Unit Cost]],0))</f>
        <v/>
      </c>
      <c r="Z464" s="15">
        <f>IF([@[Inventory Item ID]]="","",IFERROR(IF([@Active]="No","Inactive",IF([@[On Hand Qty]]&lt;0,"Negative Stock",IF([@[Available Qty]]&lt;=0,"Out of Stock",IF([@[Available Qty]]&lt;=[@[Reorder Point]],"Below Reorder",IF([@[Available Qty]]&lt;=[@[Reorder Point]]*(1+'Settings'!$B$5),"Reorder Soon","OK"))))),"Check Inputs"))</f>
        <v/>
      </c>
      <c r="AA464" s="32">
        <f>IF([@[Inventory Item ID]]="","",IFERROR(IF(OR([@[On Hand Qty]]&lt;=0,[@[Oldest DOT Week Start]]=""),"",DATEDIF([@[Oldest DOT Week Start]],'Settings'!$B$3,"m")),""))</f>
        <v/>
      </c>
      <c r="AB464" s="15">
        <f>IF([@[Inventory Item ID]]="","",IF([@Active]="No","Inactive",IF([@[On Hand Qty]]&lt;=0,"No Stock",IF([@[Oldest DOT Week Start]]="","Missing DOT Date",IF([@[Age Months]]&gt;='Settings'!$B$6,"Age Review","Current")))))</f>
        <v/>
      </c>
      <c r="AC46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5">
      <c r="A465" s="28" t="n"/>
      <c r="B465" s="28" t="n"/>
      <c r="C465" s="28" t="n"/>
      <c r="D465" s="28" t="n"/>
      <c r="E465" s="28" t="n"/>
      <c r="F465" s="28" t="n"/>
      <c r="G465" s="28" t="n"/>
      <c r="H465" s="28" t="n"/>
      <c r="I465" s="28" t="n"/>
      <c r="J465" s="28" t="n"/>
      <c r="K465" s="49" t="n"/>
      <c r="L465" s="30" t="n"/>
      <c r="M465" s="30" t="n"/>
      <c r="N465" s="30" t="n"/>
      <c r="O465" s="30" t="n"/>
      <c r="P465" s="30" t="n"/>
      <c r="Q465" s="30" t="n"/>
      <c r="R465" s="50" t="n"/>
      <c r="S465" s="32">
        <f>IF([@[Inventory Item ID]]="","",IFERROR(SUMIFS(tblTransactions[Inventory Effect],tblTransactions[Inventory Item ID],[@[Inventory Item ID]],tblTransactions[Inventory Effect],"&gt;0",tblTransactions[Date],"&gt;"&amp;'Settings'!$B$4,tblTransactions[Date],"&lt;="&amp;'Settings'!$B$3),0))</f>
        <v/>
      </c>
      <c r="T465" s="32">
        <f>IF([@[Inventory Item ID]]="","",IFERROR(-SUMIFS(tblTransactions[Inventory Effect],tblTransactions[Inventory Item ID],[@[Inventory Item ID]],tblTransactions[Inventory Effect],"&lt;0",tblTransactions[Date],"&gt;"&amp;'Settings'!$B$4,tblTransactions[Date],"&lt;="&amp;'Settings'!$B$3),0))</f>
        <v/>
      </c>
      <c r="U465" s="32">
        <f>IF([@[Inventory Item ID]]="","",IFERROR([@[Opening Qty]]+[@[Qty In]]-[@[Qty Out]],0))</f>
        <v/>
      </c>
      <c r="V465" s="32">
        <f>IF([@[Inventory Item ID]]="","",IFERROR([@[On Hand Qty]]-[@[Reserved Qty]],0))</f>
        <v/>
      </c>
      <c r="W465" s="47">
        <f>IF([@[Inventory Item ID]]="","",IFERROR([@[On Hand Qty]]*[@[Unit Cost]],0))</f>
        <v/>
      </c>
      <c r="X465" s="32">
        <f>IF([@[Inventory Item ID]]="","",IFERROR(IF(AND([@Active]="Yes",[@[Available Qty]]&lt;=[@[Reorder Point]],[@[Target Stock]]-[@[Available Qty]]-[@[Qty on Order]]&gt;0),CEILING([@[Target Stock]]-[@[Available Qty]]-[@[Qty on Order]],[@[Order Pack Qty]]),0),0))</f>
        <v/>
      </c>
      <c r="Y465" s="47">
        <f>IF([@[Inventory Item ID]]="","",IFERROR([@[Suggested Order Qty]]*[@[Unit Cost]],0))</f>
        <v/>
      </c>
      <c r="Z465" s="15">
        <f>IF([@[Inventory Item ID]]="","",IFERROR(IF([@Active]="No","Inactive",IF([@[On Hand Qty]]&lt;0,"Negative Stock",IF([@[Available Qty]]&lt;=0,"Out of Stock",IF([@[Available Qty]]&lt;=[@[Reorder Point]],"Below Reorder",IF([@[Available Qty]]&lt;=[@[Reorder Point]]*(1+'Settings'!$B$5),"Reorder Soon","OK"))))),"Check Inputs"))</f>
        <v/>
      </c>
      <c r="AA465" s="32">
        <f>IF([@[Inventory Item ID]]="","",IFERROR(IF(OR([@[On Hand Qty]]&lt;=0,[@[Oldest DOT Week Start]]=""),"",DATEDIF([@[Oldest DOT Week Start]],'Settings'!$B$3,"m")),""))</f>
        <v/>
      </c>
      <c r="AB465" s="15">
        <f>IF([@[Inventory Item ID]]="","",IF([@Active]="No","Inactive",IF([@[On Hand Qty]]&lt;=0,"No Stock",IF([@[Oldest DOT Week Start]]="","Missing DOT Date",IF([@[Age Months]]&gt;='Settings'!$B$6,"Age Review","Current")))))</f>
        <v/>
      </c>
      <c r="AC46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6">
      <c r="A466" s="28" t="n"/>
      <c r="B466" s="28" t="n"/>
      <c r="C466" s="28" t="n"/>
      <c r="D466" s="28" t="n"/>
      <c r="E466" s="28" t="n"/>
      <c r="F466" s="28" t="n"/>
      <c r="G466" s="28" t="n"/>
      <c r="H466" s="28" t="n"/>
      <c r="I466" s="28" t="n"/>
      <c r="J466" s="28" t="n"/>
      <c r="K466" s="49" t="n"/>
      <c r="L466" s="30" t="n"/>
      <c r="M466" s="30" t="n"/>
      <c r="N466" s="30" t="n"/>
      <c r="O466" s="30" t="n"/>
      <c r="P466" s="30" t="n"/>
      <c r="Q466" s="30" t="n"/>
      <c r="R466" s="50" t="n"/>
      <c r="S466" s="32">
        <f>IF([@[Inventory Item ID]]="","",IFERROR(SUMIFS(tblTransactions[Inventory Effect],tblTransactions[Inventory Item ID],[@[Inventory Item ID]],tblTransactions[Inventory Effect],"&gt;0",tblTransactions[Date],"&gt;"&amp;'Settings'!$B$4,tblTransactions[Date],"&lt;="&amp;'Settings'!$B$3),0))</f>
        <v/>
      </c>
      <c r="T466" s="32">
        <f>IF([@[Inventory Item ID]]="","",IFERROR(-SUMIFS(tblTransactions[Inventory Effect],tblTransactions[Inventory Item ID],[@[Inventory Item ID]],tblTransactions[Inventory Effect],"&lt;0",tblTransactions[Date],"&gt;"&amp;'Settings'!$B$4,tblTransactions[Date],"&lt;="&amp;'Settings'!$B$3),0))</f>
        <v/>
      </c>
      <c r="U466" s="32">
        <f>IF([@[Inventory Item ID]]="","",IFERROR([@[Opening Qty]]+[@[Qty In]]-[@[Qty Out]],0))</f>
        <v/>
      </c>
      <c r="V466" s="32">
        <f>IF([@[Inventory Item ID]]="","",IFERROR([@[On Hand Qty]]-[@[Reserved Qty]],0))</f>
        <v/>
      </c>
      <c r="W466" s="47">
        <f>IF([@[Inventory Item ID]]="","",IFERROR([@[On Hand Qty]]*[@[Unit Cost]],0))</f>
        <v/>
      </c>
      <c r="X466" s="32">
        <f>IF([@[Inventory Item ID]]="","",IFERROR(IF(AND([@Active]="Yes",[@[Available Qty]]&lt;=[@[Reorder Point]],[@[Target Stock]]-[@[Available Qty]]-[@[Qty on Order]]&gt;0),CEILING([@[Target Stock]]-[@[Available Qty]]-[@[Qty on Order]],[@[Order Pack Qty]]),0),0))</f>
        <v/>
      </c>
      <c r="Y466" s="47">
        <f>IF([@[Inventory Item ID]]="","",IFERROR([@[Suggested Order Qty]]*[@[Unit Cost]],0))</f>
        <v/>
      </c>
      <c r="Z466" s="15">
        <f>IF([@[Inventory Item ID]]="","",IFERROR(IF([@Active]="No","Inactive",IF([@[On Hand Qty]]&lt;0,"Negative Stock",IF([@[Available Qty]]&lt;=0,"Out of Stock",IF([@[Available Qty]]&lt;=[@[Reorder Point]],"Below Reorder",IF([@[Available Qty]]&lt;=[@[Reorder Point]]*(1+'Settings'!$B$5),"Reorder Soon","OK"))))),"Check Inputs"))</f>
        <v/>
      </c>
      <c r="AA466" s="32">
        <f>IF([@[Inventory Item ID]]="","",IFERROR(IF(OR([@[On Hand Qty]]&lt;=0,[@[Oldest DOT Week Start]]=""),"",DATEDIF([@[Oldest DOT Week Start]],'Settings'!$B$3,"m")),""))</f>
        <v/>
      </c>
      <c r="AB466" s="15">
        <f>IF([@[Inventory Item ID]]="","",IF([@Active]="No","Inactive",IF([@[On Hand Qty]]&lt;=0,"No Stock",IF([@[Oldest DOT Week Start]]="","Missing DOT Date",IF([@[Age Months]]&gt;='Settings'!$B$6,"Age Review","Current")))))</f>
        <v/>
      </c>
      <c r="AC46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7">
      <c r="A467" s="28" t="n"/>
      <c r="B467" s="28" t="n"/>
      <c r="C467" s="28" t="n"/>
      <c r="D467" s="28" t="n"/>
      <c r="E467" s="28" t="n"/>
      <c r="F467" s="28" t="n"/>
      <c r="G467" s="28" t="n"/>
      <c r="H467" s="28" t="n"/>
      <c r="I467" s="28" t="n"/>
      <c r="J467" s="28" t="n"/>
      <c r="K467" s="49" t="n"/>
      <c r="L467" s="30" t="n"/>
      <c r="M467" s="30" t="n"/>
      <c r="N467" s="30" t="n"/>
      <c r="O467" s="30" t="n"/>
      <c r="P467" s="30" t="n"/>
      <c r="Q467" s="30" t="n"/>
      <c r="R467" s="50" t="n"/>
      <c r="S467" s="32">
        <f>IF([@[Inventory Item ID]]="","",IFERROR(SUMIFS(tblTransactions[Inventory Effect],tblTransactions[Inventory Item ID],[@[Inventory Item ID]],tblTransactions[Inventory Effect],"&gt;0",tblTransactions[Date],"&gt;"&amp;'Settings'!$B$4,tblTransactions[Date],"&lt;="&amp;'Settings'!$B$3),0))</f>
        <v/>
      </c>
      <c r="T467" s="32">
        <f>IF([@[Inventory Item ID]]="","",IFERROR(-SUMIFS(tblTransactions[Inventory Effect],tblTransactions[Inventory Item ID],[@[Inventory Item ID]],tblTransactions[Inventory Effect],"&lt;0",tblTransactions[Date],"&gt;"&amp;'Settings'!$B$4,tblTransactions[Date],"&lt;="&amp;'Settings'!$B$3),0))</f>
        <v/>
      </c>
      <c r="U467" s="32">
        <f>IF([@[Inventory Item ID]]="","",IFERROR([@[Opening Qty]]+[@[Qty In]]-[@[Qty Out]],0))</f>
        <v/>
      </c>
      <c r="V467" s="32">
        <f>IF([@[Inventory Item ID]]="","",IFERROR([@[On Hand Qty]]-[@[Reserved Qty]],0))</f>
        <v/>
      </c>
      <c r="W467" s="47">
        <f>IF([@[Inventory Item ID]]="","",IFERROR([@[On Hand Qty]]*[@[Unit Cost]],0))</f>
        <v/>
      </c>
      <c r="X467" s="32">
        <f>IF([@[Inventory Item ID]]="","",IFERROR(IF(AND([@Active]="Yes",[@[Available Qty]]&lt;=[@[Reorder Point]],[@[Target Stock]]-[@[Available Qty]]-[@[Qty on Order]]&gt;0),CEILING([@[Target Stock]]-[@[Available Qty]]-[@[Qty on Order]],[@[Order Pack Qty]]),0),0))</f>
        <v/>
      </c>
      <c r="Y467" s="47">
        <f>IF([@[Inventory Item ID]]="","",IFERROR([@[Suggested Order Qty]]*[@[Unit Cost]],0))</f>
        <v/>
      </c>
      <c r="Z467" s="15">
        <f>IF([@[Inventory Item ID]]="","",IFERROR(IF([@Active]="No","Inactive",IF([@[On Hand Qty]]&lt;0,"Negative Stock",IF([@[Available Qty]]&lt;=0,"Out of Stock",IF([@[Available Qty]]&lt;=[@[Reorder Point]],"Below Reorder",IF([@[Available Qty]]&lt;=[@[Reorder Point]]*(1+'Settings'!$B$5),"Reorder Soon","OK"))))),"Check Inputs"))</f>
        <v/>
      </c>
      <c r="AA467" s="32">
        <f>IF([@[Inventory Item ID]]="","",IFERROR(IF(OR([@[On Hand Qty]]&lt;=0,[@[Oldest DOT Week Start]]=""),"",DATEDIF([@[Oldest DOT Week Start]],'Settings'!$B$3,"m")),""))</f>
        <v/>
      </c>
      <c r="AB467" s="15">
        <f>IF([@[Inventory Item ID]]="","",IF([@Active]="No","Inactive",IF([@[On Hand Qty]]&lt;=0,"No Stock",IF([@[Oldest DOT Week Start]]="","Missing DOT Date",IF([@[Age Months]]&gt;='Settings'!$B$6,"Age Review","Current")))))</f>
        <v/>
      </c>
      <c r="AC46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8">
      <c r="A468" s="28" t="n"/>
      <c r="B468" s="28" t="n"/>
      <c r="C468" s="28" t="n"/>
      <c r="D468" s="28" t="n"/>
      <c r="E468" s="28" t="n"/>
      <c r="F468" s="28" t="n"/>
      <c r="G468" s="28" t="n"/>
      <c r="H468" s="28" t="n"/>
      <c r="I468" s="28" t="n"/>
      <c r="J468" s="28" t="n"/>
      <c r="K468" s="49" t="n"/>
      <c r="L468" s="30" t="n"/>
      <c r="M468" s="30" t="n"/>
      <c r="N468" s="30" t="n"/>
      <c r="O468" s="30" t="n"/>
      <c r="P468" s="30" t="n"/>
      <c r="Q468" s="30" t="n"/>
      <c r="R468" s="50" t="n"/>
      <c r="S468" s="32">
        <f>IF([@[Inventory Item ID]]="","",IFERROR(SUMIFS(tblTransactions[Inventory Effect],tblTransactions[Inventory Item ID],[@[Inventory Item ID]],tblTransactions[Inventory Effect],"&gt;0",tblTransactions[Date],"&gt;"&amp;'Settings'!$B$4,tblTransactions[Date],"&lt;="&amp;'Settings'!$B$3),0))</f>
        <v/>
      </c>
      <c r="T468" s="32">
        <f>IF([@[Inventory Item ID]]="","",IFERROR(-SUMIFS(tblTransactions[Inventory Effect],tblTransactions[Inventory Item ID],[@[Inventory Item ID]],tblTransactions[Inventory Effect],"&lt;0",tblTransactions[Date],"&gt;"&amp;'Settings'!$B$4,tblTransactions[Date],"&lt;="&amp;'Settings'!$B$3),0))</f>
        <v/>
      </c>
      <c r="U468" s="32">
        <f>IF([@[Inventory Item ID]]="","",IFERROR([@[Opening Qty]]+[@[Qty In]]-[@[Qty Out]],0))</f>
        <v/>
      </c>
      <c r="V468" s="32">
        <f>IF([@[Inventory Item ID]]="","",IFERROR([@[On Hand Qty]]-[@[Reserved Qty]],0))</f>
        <v/>
      </c>
      <c r="W468" s="47">
        <f>IF([@[Inventory Item ID]]="","",IFERROR([@[On Hand Qty]]*[@[Unit Cost]],0))</f>
        <v/>
      </c>
      <c r="X468" s="32">
        <f>IF([@[Inventory Item ID]]="","",IFERROR(IF(AND([@Active]="Yes",[@[Available Qty]]&lt;=[@[Reorder Point]],[@[Target Stock]]-[@[Available Qty]]-[@[Qty on Order]]&gt;0),CEILING([@[Target Stock]]-[@[Available Qty]]-[@[Qty on Order]],[@[Order Pack Qty]]),0),0))</f>
        <v/>
      </c>
      <c r="Y468" s="47">
        <f>IF([@[Inventory Item ID]]="","",IFERROR([@[Suggested Order Qty]]*[@[Unit Cost]],0))</f>
        <v/>
      </c>
      <c r="Z468" s="15">
        <f>IF([@[Inventory Item ID]]="","",IFERROR(IF([@Active]="No","Inactive",IF([@[On Hand Qty]]&lt;0,"Negative Stock",IF([@[Available Qty]]&lt;=0,"Out of Stock",IF([@[Available Qty]]&lt;=[@[Reorder Point]],"Below Reorder",IF([@[Available Qty]]&lt;=[@[Reorder Point]]*(1+'Settings'!$B$5),"Reorder Soon","OK"))))),"Check Inputs"))</f>
        <v/>
      </c>
      <c r="AA468" s="32">
        <f>IF([@[Inventory Item ID]]="","",IFERROR(IF(OR([@[On Hand Qty]]&lt;=0,[@[Oldest DOT Week Start]]=""),"",DATEDIF([@[Oldest DOT Week Start]],'Settings'!$B$3,"m")),""))</f>
        <v/>
      </c>
      <c r="AB468" s="15">
        <f>IF([@[Inventory Item ID]]="","",IF([@Active]="No","Inactive",IF([@[On Hand Qty]]&lt;=0,"No Stock",IF([@[Oldest DOT Week Start]]="","Missing DOT Date",IF([@[Age Months]]&gt;='Settings'!$B$6,"Age Review","Current")))))</f>
        <v/>
      </c>
      <c r="AC46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69">
      <c r="A469" s="28" t="n"/>
      <c r="B469" s="28" t="n"/>
      <c r="C469" s="28" t="n"/>
      <c r="D469" s="28" t="n"/>
      <c r="E469" s="28" t="n"/>
      <c r="F469" s="28" t="n"/>
      <c r="G469" s="28" t="n"/>
      <c r="H469" s="28" t="n"/>
      <c r="I469" s="28" t="n"/>
      <c r="J469" s="28" t="n"/>
      <c r="K469" s="49" t="n"/>
      <c r="L469" s="30" t="n"/>
      <c r="M469" s="30" t="n"/>
      <c r="N469" s="30" t="n"/>
      <c r="O469" s="30" t="n"/>
      <c r="P469" s="30" t="n"/>
      <c r="Q469" s="30" t="n"/>
      <c r="R469" s="50" t="n"/>
      <c r="S469" s="32">
        <f>IF([@[Inventory Item ID]]="","",IFERROR(SUMIFS(tblTransactions[Inventory Effect],tblTransactions[Inventory Item ID],[@[Inventory Item ID]],tblTransactions[Inventory Effect],"&gt;0",tblTransactions[Date],"&gt;"&amp;'Settings'!$B$4,tblTransactions[Date],"&lt;="&amp;'Settings'!$B$3),0))</f>
        <v/>
      </c>
      <c r="T469" s="32">
        <f>IF([@[Inventory Item ID]]="","",IFERROR(-SUMIFS(tblTransactions[Inventory Effect],tblTransactions[Inventory Item ID],[@[Inventory Item ID]],tblTransactions[Inventory Effect],"&lt;0",tblTransactions[Date],"&gt;"&amp;'Settings'!$B$4,tblTransactions[Date],"&lt;="&amp;'Settings'!$B$3),0))</f>
        <v/>
      </c>
      <c r="U469" s="32">
        <f>IF([@[Inventory Item ID]]="","",IFERROR([@[Opening Qty]]+[@[Qty In]]-[@[Qty Out]],0))</f>
        <v/>
      </c>
      <c r="V469" s="32">
        <f>IF([@[Inventory Item ID]]="","",IFERROR([@[On Hand Qty]]-[@[Reserved Qty]],0))</f>
        <v/>
      </c>
      <c r="W469" s="47">
        <f>IF([@[Inventory Item ID]]="","",IFERROR([@[On Hand Qty]]*[@[Unit Cost]],0))</f>
        <v/>
      </c>
      <c r="X469" s="32">
        <f>IF([@[Inventory Item ID]]="","",IFERROR(IF(AND([@Active]="Yes",[@[Available Qty]]&lt;=[@[Reorder Point]],[@[Target Stock]]-[@[Available Qty]]-[@[Qty on Order]]&gt;0),CEILING([@[Target Stock]]-[@[Available Qty]]-[@[Qty on Order]],[@[Order Pack Qty]]),0),0))</f>
        <v/>
      </c>
      <c r="Y469" s="47">
        <f>IF([@[Inventory Item ID]]="","",IFERROR([@[Suggested Order Qty]]*[@[Unit Cost]],0))</f>
        <v/>
      </c>
      <c r="Z469" s="15">
        <f>IF([@[Inventory Item ID]]="","",IFERROR(IF([@Active]="No","Inactive",IF([@[On Hand Qty]]&lt;0,"Negative Stock",IF([@[Available Qty]]&lt;=0,"Out of Stock",IF([@[Available Qty]]&lt;=[@[Reorder Point]],"Below Reorder",IF([@[Available Qty]]&lt;=[@[Reorder Point]]*(1+'Settings'!$B$5),"Reorder Soon","OK"))))),"Check Inputs"))</f>
        <v/>
      </c>
      <c r="AA469" s="32">
        <f>IF([@[Inventory Item ID]]="","",IFERROR(IF(OR([@[On Hand Qty]]&lt;=0,[@[Oldest DOT Week Start]]=""),"",DATEDIF([@[Oldest DOT Week Start]],'Settings'!$B$3,"m")),""))</f>
        <v/>
      </c>
      <c r="AB469" s="15">
        <f>IF([@[Inventory Item ID]]="","",IF([@Active]="No","Inactive",IF([@[On Hand Qty]]&lt;=0,"No Stock",IF([@[Oldest DOT Week Start]]="","Missing DOT Date",IF([@[Age Months]]&gt;='Settings'!$B$6,"Age Review","Current")))))</f>
        <v/>
      </c>
      <c r="AC46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0">
      <c r="A470" s="28" t="n"/>
      <c r="B470" s="28" t="n"/>
      <c r="C470" s="28" t="n"/>
      <c r="D470" s="28" t="n"/>
      <c r="E470" s="28" t="n"/>
      <c r="F470" s="28" t="n"/>
      <c r="G470" s="28" t="n"/>
      <c r="H470" s="28" t="n"/>
      <c r="I470" s="28" t="n"/>
      <c r="J470" s="28" t="n"/>
      <c r="K470" s="49" t="n"/>
      <c r="L470" s="30" t="n"/>
      <c r="M470" s="30" t="n"/>
      <c r="N470" s="30" t="n"/>
      <c r="O470" s="30" t="n"/>
      <c r="P470" s="30" t="n"/>
      <c r="Q470" s="30" t="n"/>
      <c r="R470" s="50" t="n"/>
      <c r="S470" s="32">
        <f>IF([@[Inventory Item ID]]="","",IFERROR(SUMIFS(tblTransactions[Inventory Effect],tblTransactions[Inventory Item ID],[@[Inventory Item ID]],tblTransactions[Inventory Effect],"&gt;0",tblTransactions[Date],"&gt;"&amp;'Settings'!$B$4,tblTransactions[Date],"&lt;="&amp;'Settings'!$B$3),0))</f>
        <v/>
      </c>
      <c r="T470" s="32">
        <f>IF([@[Inventory Item ID]]="","",IFERROR(-SUMIFS(tblTransactions[Inventory Effect],tblTransactions[Inventory Item ID],[@[Inventory Item ID]],tblTransactions[Inventory Effect],"&lt;0",tblTransactions[Date],"&gt;"&amp;'Settings'!$B$4,tblTransactions[Date],"&lt;="&amp;'Settings'!$B$3),0))</f>
        <v/>
      </c>
      <c r="U470" s="32">
        <f>IF([@[Inventory Item ID]]="","",IFERROR([@[Opening Qty]]+[@[Qty In]]-[@[Qty Out]],0))</f>
        <v/>
      </c>
      <c r="V470" s="32">
        <f>IF([@[Inventory Item ID]]="","",IFERROR([@[On Hand Qty]]-[@[Reserved Qty]],0))</f>
        <v/>
      </c>
      <c r="W470" s="47">
        <f>IF([@[Inventory Item ID]]="","",IFERROR([@[On Hand Qty]]*[@[Unit Cost]],0))</f>
        <v/>
      </c>
      <c r="X470" s="32">
        <f>IF([@[Inventory Item ID]]="","",IFERROR(IF(AND([@Active]="Yes",[@[Available Qty]]&lt;=[@[Reorder Point]],[@[Target Stock]]-[@[Available Qty]]-[@[Qty on Order]]&gt;0),CEILING([@[Target Stock]]-[@[Available Qty]]-[@[Qty on Order]],[@[Order Pack Qty]]),0),0))</f>
        <v/>
      </c>
      <c r="Y470" s="47">
        <f>IF([@[Inventory Item ID]]="","",IFERROR([@[Suggested Order Qty]]*[@[Unit Cost]],0))</f>
        <v/>
      </c>
      <c r="Z470" s="15">
        <f>IF([@[Inventory Item ID]]="","",IFERROR(IF([@Active]="No","Inactive",IF([@[On Hand Qty]]&lt;0,"Negative Stock",IF([@[Available Qty]]&lt;=0,"Out of Stock",IF([@[Available Qty]]&lt;=[@[Reorder Point]],"Below Reorder",IF([@[Available Qty]]&lt;=[@[Reorder Point]]*(1+'Settings'!$B$5),"Reorder Soon","OK"))))),"Check Inputs"))</f>
        <v/>
      </c>
      <c r="AA470" s="32">
        <f>IF([@[Inventory Item ID]]="","",IFERROR(IF(OR([@[On Hand Qty]]&lt;=0,[@[Oldest DOT Week Start]]=""),"",DATEDIF([@[Oldest DOT Week Start]],'Settings'!$B$3,"m")),""))</f>
        <v/>
      </c>
      <c r="AB470" s="15">
        <f>IF([@[Inventory Item ID]]="","",IF([@Active]="No","Inactive",IF([@[On Hand Qty]]&lt;=0,"No Stock",IF([@[Oldest DOT Week Start]]="","Missing DOT Date",IF([@[Age Months]]&gt;='Settings'!$B$6,"Age Review","Current")))))</f>
        <v/>
      </c>
      <c r="AC47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1">
      <c r="A471" s="28" t="n"/>
      <c r="B471" s="28" t="n"/>
      <c r="C471" s="28" t="n"/>
      <c r="D471" s="28" t="n"/>
      <c r="E471" s="28" t="n"/>
      <c r="F471" s="28" t="n"/>
      <c r="G471" s="28" t="n"/>
      <c r="H471" s="28" t="n"/>
      <c r="I471" s="28" t="n"/>
      <c r="J471" s="28" t="n"/>
      <c r="K471" s="49" t="n"/>
      <c r="L471" s="30" t="n"/>
      <c r="M471" s="30" t="n"/>
      <c r="N471" s="30" t="n"/>
      <c r="O471" s="30" t="n"/>
      <c r="P471" s="30" t="n"/>
      <c r="Q471" s="30" t="n"/>
      <c r="R471" s="50" t="n"/>
      <c r="S471" s="32">
        <f>IF([@[Inventory Item ID]]="","",IFERROR(SUMIFS(tblTransactions[Inventory Effect],tblTransactions[Inventory Item ID],[@[Inventory Item ID]],tblTransactions[Inventory Effect],"&gt;0",tblTransactions[Date],"&gt;"&amp;'Settings'!$B$4,tblTransactions[Date],"&lt;="&amp;'Settings'!$B$3),0))</f>
        <v/>
      </c>
      <c r="T471" s="32">
        <f>IF([@[Inventory Item ID]]="","",IFERROR(-SUMIFS(tblTransactions[Inventory Effect],tblTransactions[Inventory Item ID],[@[Inventory Item ID]],tblTransactions[Inventory Effect],"&lt;0",tblTransactions[Date],"&gt;"&amp;'Settings'!$B$4,tblTransactions[Date],"&lt;="&amp;'Settings'!$B$3),0))</f>
        <v/>
      </c>
      <c r="U471" s="32">
        <f>IF([@[Inventory Item ID]]="","",IFERROR([@[Opening Qty]]+[@[Qty In]]-[@[Qty Out]],0))</f>
        <v/>
      </c>
      <c r="V471" s="32">
        <f>IF([@[Inventory Item ID]]="","",IFERROR([@[On Hand Qty]]-[@[Reserved Qty]],0))</f>
        <v/>
      </c>
      <c r="W471" s="47">
        <f>IF([@[Inventory Item ID]]="","",IFERROR([@[On Hand Qty]]*[@[Unit Cost]],0))</f>
        <v/>
      </c>
      <c r="X471" s="32">
        <f>IF([@[Inventory Item ID]]="","",IFERROR(IF(AND([@Active]="Yes",[@[Available Qty]]&lt;=[@[Reorder Point]],[@[Target Stock]]-[@[Available Qty]]-[@[Qty on Order]]&gt;0),CEILING([@[Target Stock]]-[@[Available Qty]]-[@[Qty on Order]],[@[Order Pack Qty]]),0),0))</f>
        <v/>
      </c>
      <c r="Y471" s="47">
        <f>IF([@[Inventory Item ID]]="","",IFERROR([@[Suggested Order Qty]]*[@[Unit Cost]],0))</f>
        <v/>
      </c>
      <c r="Z471" s="15">
        <f>IF([@[Inventory Item ID]]="","",IFERROR(IF([@Active]="No","Inactive",IF([@[On Hand Qty]]&lt;0,"Negative Stock",IF([@[Available Qty]]&lt;=0,"Out of Stock",IF([@[Available Qty]]&lt;=[@[Reorder Point]],"Below Reorder",IF([@[Available Qty]]&lt;=[@[Reorder Point]]*(1+'Settings'!$B$5),"Reorder Soon","OK"))))),"Check Inputs"))</f>
        <v/>
      </c>
      <c r="AA471" s="32">
        <f>IF([@[Inventory Item ID]]="","",IFERROR(IF(OR([@[On Hand Qty]]&lt;=0,[@[Oldest DOT Week Start]]=""),"",DATEDIF([@[Oldest DOT Week Start]],'Settings'!$B$3,"m")),""))</f>
        <v/>
      </c>
      <c r="AB471" s="15">
        <f>IF([@[Inventory Item ID]]="","",IF([@Active]="No","Inactive",IF([@[On Hand Qty]]&lt;=0,"No Stock",IF([@[Oldest DOT Week Start]]="","Missing DOT Date",IF([@[Age Months]]&gt;='Settings'!$B$6,"Age Review","Current")))))</f>
        <v/>
      </c>
      <c r="AC47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2">
      <c r="A472" s="28" t="n"/>
      <c r="B472" s="28" t="n"/>
      <c r="C472" s="28" t="n"/>
      <c r="D472" s="28" t="n"/>
      <c r="E472" s="28" t="n"/>
      <c r="F472" s="28" t="n"/>
      <c r="G472" s="28" t="n"/>
      <c r="H472" s="28" t="n"/>
      <c r="I472" s="28" t="n"/>
      <c r="J472" s="28" t="n"/>
      <c r="K472" s="49" t="n"/>
      <c r="L472" s="30" t="n"/>
      <c r="M472" s="30" t="n"/>
      <c r="N472" s="30" t="n"/>
      <c r="O472" s="30" t="n"/>
      <c r="P472" s="30" t="n"/>
      <c r="Q472" s="30" t="n"/>
      <c r="R472" s="50" t="n"/>
      <c r="S472" s="32">
        <f>IF([@[Inventory Item ID]]="","",IFERROR(SUMIFS(tblTransactions[Inventory Effect],tblTransactions[Inventory Item ID],[@[Inventory Item ID]],tblTransactions[Inventory Effect],"&gt;0",tblTransactions[Date],"&gt;"&amp;'Settings'!$B$4,tblTransactions[Date],"&lt;="&amp;'Settings'!$B$3),0))</f>
        <v/>
      </c>
      <c r="T472" s="32">
        <f>IF([@[Inventory Item ID]]="","",IFERROR(-SUMIFS(tblTransactions[Inventory Effect],tblTransactions[Inventory Item ID],[@[Inventory Item ID]],tblTransactions[Inventory Effect],"&lt;0",tblTransactions[Date],"&gt;"&amp;'Settings'!$B$4,tblTransactions[Date],"&lt;="&amp;'Settings'!$B$3),0))</f>
        <v/>
      </c>
      <c r="U472" s="32">
        <f>IF([@[Inventory Item ID]]="","",IFERROR([@[Opening Qty]]+[@[Qty In]]-[@[Qty Out]],0))</f>
        <v/>
      </c>
      <c r="V472" s="32">
        <f>IF([@[Inventory Item ID]]="","",IFERROR([@[On Hand Qty]]-[@[Reserved Qty]],0))</f>
        <v/>
      </c>
      <c r="W472" s="47">
        <f>IF([@[Inventory Item ID]]="","",IFERROR([@[On Hand Qty]]*[@[Unit Cost]],0))</f>
        <v/>
      </c>
      <c r="X472" s="32">
        <f>IF([@[Inventory Item ID]]="","",IFERROR(IF(AND([@Active]="Yes",[@[Available Qty]]&lt;=[@[Reorder Point]],[@[Target Stock]]-[@[Available Qty]]-[@[Qty on Order]]&gt;0),CEILING([@[Target Stock]]-[@[Available Qty]]-[@[Qty on Order]],[@[Order Pack Qty]]),0),0))</f>
        <v/>
      </c>
      <c r="Y472" s="47">
        <f>IF([@[Inventory Item ID]]="","",IFERROR([@[Suggested Order Qty]]*[@[Unit Cost]],0))</f>
        <v/>
      </c>
      <c r="Z472" s="15">
        <f>IF([@[Inventory Item ID]]="","",IFERROR(IF([@Active]="No","Inactive",IF([@[On Hand Qty]]&lt;0,"Negative Stock",IF([@[Available Qty]]&lt;=0,"Out of Stock",IF([@[Available Qty]]&lt;=[@[Reorder Point]],"Below Reorder",IF([@[Available Qty]]&lt;=[@[Reorder Point]]*(1+'Settings'!$B$5),"Reorder Soon","OK"))))),"Check Inputs"))</f>
        <v/>
      </c>
      <c r="AA472" s="32">
        <f>IF([@[Inventory Item ID]]="","",IFERROR(IF(OR([@[On Hand Qty]]&lt;=0,[@[Oldest DOT Week Start]]=""),"",DATEDIF([@[Oldest DOT Week Start]],'Settings'!$B$3,"m")),""))</f>
        <v/>
      </c>
      <c r="AB472" s="15">
        <f>IF([@[Inventory Item ID]]="","",IF([@Active]="No","Inactive",IF([@[On Hand Qty]]&lt;=0,"No Stock",IF([@[Oldest DOT Week Start]]="","Missing DOT Date",IF([@[Age Months]]&gt;='Settings'!$B$6,"Age Review","Current")))))</f>
        <v/>
      </c>
      <c r="AC47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3">
      <c r="A473" s="28" t="n"/>
      <c r="B473" s="28" t="n"/>
      <c r="C473" s="28" t="n"/>
      <c r="D473" s="28" t="n"/>
      <c r="E473" s="28" t="n"/>
      <c r="F473" s="28" t="n"/>
      <c r="G473" s="28" t="n"/>
      <c r="H473" s="28" t="n"/>
      <c r="I473" s="28" t="n"/>
      <c r="J473" s="28" t="n"/>
      <c r="K473" s="49" t="n"/>
      <c r="L473" s="30" t="n"/>
      <c r="M473" s="30" t="n"/>
      <c r="N473" s="30" t="n"/>
      <c r="O473" s="30" t="n"/>
      <c r="P473" s="30" t="n"/>
      <c r="Q473" s="30" t="n"/>
      <c r="R473" s="50" t="n"/>
      <c r="S473" s="32">
        <f>IF([@[Inventory Item ID]]="","",IFERROR(SUMIFS(tblTransactions[Inventory Effect],tblTransactions[Inventory Item ID],[@[Inventory Item ID]],tblTransactions[Inventory Effect],"&gt;0",tblTransactions[Date],"&gt;"&amp;'Settings'!$B$4,tblTransactions[Date],"&lt;="&amp;'Settings'!$B$3),0))</f>
        <v/>
      </c>
      <c r="T473" s="32">
        <f>IF([@[Inventory Item ID]]="","",IFERROR(-SUMIFS(tblTransactions[Inventory Effect],tblTransactions[Inventory Item ID],[@[Inventory Item ID]],tblTransactions[Inventory Effect],"&lt;0",tblTransactions[Date],"&gt;"&amp;'Settings'!$B$4,tblTransactions[Date],"&lt;="&amp;'Settings'!$B$3),0))</f>
        <v/>
      </c>
      <c r="U473" s="32">
        <f>IF([@[Inventory Item ID]]="","",IFERROR([@[Opening Qty]]+[@[Qty In]]-[@[Qty Out]],0))</f>
        <v/>
      </c>
      <c r="V473" s="32">
        <f>IF([@[Inventory Item ID]]="","",IFERROR([@[On Hand Qty]]-[@[Reserved Qty]],0))</f>
        <v/>
      </c>
      <c r="W473" s="47">
        <f>IF([@[Inventory Item ID]]="","",IFERROR([@[On Hand Qty]]*[@[Unit Cost]],0))</f>
        <v/>
      </c>
      <c r="X473" s="32">
        <f>IF([@[Inventory Item ID]]="","",IFERROR(IF(AND([@Active]="Yes",[@[Available Qty]]&lt;=[@[Reorder Point]],[@[Target Stock]]-[@[Available Qty]]-[@[Qty on Order]]&gt;0),CEILING([@[Target Stock]]-[@[Available Qty]]-[@[Qty on Order]],[@[Order Pack Qty]]),0),0))</f>
        <v/>
      </c>
      <c r="Y473" s="47">
        <f>IF([@[Inventory Item ID]]="","",IFERROR([@[Suggested Order Qty]]*[@[Unit Cost]],0))</f>
        <v/>
      </c>
      <c r="Z473" s="15">
        <f>IF([@[Inventory Item ID]]="","",IFERROR(IF([@Active]="No","Inactive",IF([@[On Hand Qty]]&lt;0,"Negative Stock",IF([@[Available Qty]]&lt;=0,"Out of Stock",IF([@[Available Qty]]&lt;=[@[Reorder Point]],"Below Reorder",IF([@[Available Qty]]&lt;=[@[Reorder Point]]*(1+'Settings'!$B$5),"Reorder Soon","OK"))))),"Check Inputs"))</f>
        <v/>
      </c>
      <c r="AA473" s="32">
        <f>IF([@[Inventory Item ID]]="","",IFERROR(IF(OR([@[On Hand Qty]]&lt;=0,[@[Oldest DOT Week Start]]=""),"",DATEDIF([@[Oldest DOT Week Start]],'Settings'!$B$3,"m")),""))</f>
        <v/>
      </c>
      <c r="AB473" s="15">
        <f>IF([@[Inventory Item ID]]="","",IF([@Active]="No","Inactive",IF([@[On Hand Qty]]&lt;=0,"No Stock",IF([@[Oldest DOT Week Start]]="","Missing DOT Date",IF([@[Age Months]]&gt;='Settings'!$B$6,"Age Review","Current")))))</f>
        <v/>
      </c>
      <c r="AC47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4">
      <c r="A474" s="28" t="n"/>
      <c r="B474" s="28" t="n"/>
      <c r="C474" s="28" t="n"/>
      <c r="D474" s="28" t="n"/>
      <c r="E474" s="28" t="n"/>
      <c r="F474" s="28" t="n"/>
      <c r="G474" s="28" t="n"/>
      <c r="H474" s="28" t="n"/>
      <c r="I474" s="28" t="n"/>
      <c r="J474" s="28" t="n"/>
      <c r="K474" s="49" t="n"/>
      <c r="L474" s="30" t="n"/>
      <c r="M474" s="30" t="n"/>
      <c r="N474" s="30" t="n"/>
      <c r="O474" s="30" t="n"/>
      <c r="P474" s="30" t="n"/>
      <c r="Q474" s="30" t="n"/>
      <c r="R474" s="50" t="n"/>
      <c r="S474" s="32">
        <f>IF([@[Inventory Item ID]]="","",IFERROR(SUMIFS(tblTransactions[Inventory Effect],tblTransactions[Inventory Item ID],[@[Inventory Item ID]],tblTransactions[Inventory Effect],"&gt;0",tblTransactions[Date],"&gt;"&amp;'Settings'!$B$4,tblTransactions[Date],"&lt;="&amp;'Settings'!$B$3),0))</f>
        <v/>
      </c>
      <c r="T474" s="32">
        <f>IF([@[Inventory Item ID]]="","",IFERROR(-SUMIFS(tblTransactions[Inventory Effect],tblTransactions[Inventory Item ID],[@[Inventory Item ID]],tblTransactions[Inventory Effect],"&lt;0",tblTransactions[Date],"&gt;"&amp;'Settings'!$B$4,tblTransactions[Date],"&lt;="&amp;'Settings'!$B$3),0))</f>
        <v/>
      </c>
      <c r="U474" s="32">
        <f>IF([@[Inventory Item ID]]="","",IFERROR([@[Opening Qty]]+[@[Qty In]]-[@[Qty Out]],0))</f>
        <v/>
      </c>
      <c r="V474" s="32">
        <f>IF([@[Inventory Item ID]]="","",IFERROR([@[On Hand Qty]]-[@[Reserved Qty]],0))</f>
        <v/>
      </c>
      <c r="W474" s="47">
        <f>IF([@[Inventory Item ID]]="","",IFERROR([@[On Hand Qty]]*[@[Unit Cost]],0))</f>
        <v/>
      </c>
      <c r="X474" s="32">
        <f>IF([@[Inventory Item ID]]="","",IFERROR(IF(AND([@Active]="Yes",[@[Available Qty]]&lt;=[@[Reorder Point]],[@[Target Stock]]-[@[Available Qty]]-[@[Qty on Order]]&gt;0),CEILING([@[Target Stock]]-[@[Available Qty]]-[@[Qty on Order]],[@[Order Pack Qty]]),0),0))</f>
        <v/>
      </c>
      <c r="Y474" s="47">
        <f>IF([@[Inventory Item ID]]="","",IFERROR([@[Suggested Order Qty]]*[@[Unit Cost]],0))</f>
        <v/>
      </c>
      <c r="Z474" s="15">
        <f>IF([@[Inventory Item ID]]="","",IFERROR(IF([@Active]="No","Inactive",IF([@[On Hand Qty]]&lt;0,"Negative Stock",IF([@[Available Qty]]&lt;=0,"Out of Stock",IF([@[Available Qty]]&lt;=[@[Reorder Point]],"Below Reorder",IF([@[Available Qty]]&lt;=[@[Reorder Point]]*(1+'Settings'!$B$5),"Reorder Soon","OK"))))),"Check Inputs"))</f>
        <v/>
      </c>
      <c r="AA474" s="32">
        <f>IF([@[Inventory Item ID]]="","",IFERROR(IF(OR([@[On Hand Qty]]&lt;=0,[@[Oldest DOT Week Start]]=""),"",DATEDIF([@[Oldest DOT Week Start]],'Settings'!$B$3,"m")),""))</f>
        <v/>
      </c>
      <c r="AB474" s="15">
        <f>IF([@[Inventory Item ID]]="","",IF([@Active]="No","Inactive",IF([@[On Hand Qty]]&lt;=0,"No Stock",IF([@[Oldest DOT Week Start]]="","Missing DOT Date",IF([@[Age Months]]&gt;='Settings'!$B$6,"Age Review","Current")))))</f>
        <v/>
      </c>
      <c r="AC47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5">
      <c r="A475" s="28" t="n"/>
      <c r="B475" s="28" t="n"/>
      <c r="C475" s="28" t="n"/>
      <c r="D475" s="28" t="n"/>
      <c r="E475" s="28" t="n"/>
      <c r="F475" s="28" t="n"/>
      <c r="G475" s="28" t="n"/>
      <c r="H475" s="28" t="n"/>
      <c r="I475" s="28" t="n"/>
      <c r="J475" s="28" t="n"/>
      <c r="K475" s="49" t="n"/>
      <c r="L475" s="30" t="n"/>
      <c r="M475" s="30" t="n"/>
      <c r="N475" s="30" t="n"/>
      <c r="O475" s="30" t="n"/>
      <c r="P475" s="30" t="n"/>
      <c r="Q475" s="30" t="n"/>
      <c r="R475" s="50" t="n"/>
      <c r="S475" s="32">
        <f>IF([@[Inventory Item ID]]="","",IFERROR(SUMIFS(tblTransactions[Inventory Effect],tblTransactions[Inventory Item ID],[@[Inventory Item ID]],tblTransactions[Inventory Effect],"&gt;0",tblTransactions[Date],"&gt;"&amp;'Settings'!$B$4,tblTransactions[Date],"&lt;="&amp;'Settings'!$B$3),0))</f>
        <v/>
      </c>
      <c r="T475" s="32">
        <f>IF([@[Inventory Item ID]]="","",IFERROR(-SUMIFS(tblTransactions[Inventory Effect],tblTransactions[Inventory Item ID],[@[Inventory Item ID]],tblTransactions[Inventory Effect],"&lt;0",tblTransactions[Date],"&gt;"&amp;'Settings'!$B$4,tblTransactions[Date],"&lt;="&amp;'Settings'!$B$3),0))</f>
        <v/>
      </c>
      <c r="U475" s="32">
        <f>IF([@[Inventory Item ID]]="","",IFERROR([@[Opening Qty]]+[@[Qty In]]-[@[Qty Out]],0))</f>
        <v/>
      </c>
      <c r="V475" s="32">
        <f>IF([@[Inventory Item ID]]="","",IFERROR([@[On Hand Qty]]-[@[Reserved Qty]],0))</f>
        <v/>
      </c>
      <c r="W475" s="47">
        <f>IF([@[Inventory Item ID]]="","",IFERROR([@[On Hand Qty]]*[@[Unit Cost]],0))</f>
        <v/>
      </c>
      <c r="X475" s="32">
        <f>IF([@[Inventory Item ID]]="","",IFERROR(IF(AND([@Active]="Yes",[@[Available Qty]]&lt;=[@[Reorder Point]],[@[Target Stock]]-[@[Available Qty]]-[@[Qty on Order]]&gt;0),CEILING([@[Target Stock]]-[@[Available Qty]]-[@[Qty on Order]],[@[Order Pack Qty]]),0),0))</f>
        <v/>
      </c>
      <c r="Y475" s="47">
        <f>IF([@[Inventory Item ID]]="","",IFERROR([@[Suggested Order Qty]]*[@[Unit Cost]],0))</f>
        <v/>
      </c>
      <c r="Z475" s="15">
        <f>IF([@[Inventory Item ID]]="","",IFERROR(IF([@Active]="No","Inactive",IF([@[On Hand Qty]]&lt;0,"Negative Stock",IF([@[Available Qty]]&lt;=0,"Out of Stock",IF([@[Available Qty]]&lt;=[@[Reorder Point]],"Below Reorder",IF([@[Available Qty]]&lt;=[@[Reorder Point]]*(1+'Settings'!$B$5),"Reorder Soon","OK"))))),"Check Inputs"))</f>
        <v/>
      </c>
      <c r="AA475" s="32">
        <f>IF([@[Inventory Item ID]]="","",IFERROR(IF(OR([@[On Hand Qty]]&lt;=0,[@[Oldest DOT Week Start]]=""),"",DATEDIF([@[Oldest DOT Week Start]],'Settings'!$B$3,"m")),""))</f>
        <v/>
      </c>
      <c r="AB475" s="15">
        <f>IF([@[Inventory Item ID]]="","",IF([@Active]="No","Inactive",IF([@[On Hand Qty]]&lt;=0,"No Stock",IF([@[Oldest DOT Week Start]]="","Missing DOT Date",IF([@[Age Months]]&gt;='Settings'!$B$6,"Age Review","Current")))))</f>
        <v/>
      </c>
      <c r="AC47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6">
      <c r="A476" s="28" t="n"/>
      <c r="B476" s="28" t="n"/>
      <c r="C476" s="28" t="n"/>
      <c r="D476" s="28" t="n"/>
      <c r="E476" s="28" t="n"/>
      <c r="F476" s="28" t="n"/>
      <c r="G476" s="28" t="n"/>
      <c r="H476" s="28" t="n"/>
      <c r="I476" s="28" t="n"/>
      <c r="J476" s="28" t="n"/>
      <c r="K476" s="49" t="n"/>
      <c r="L476" s="30" t="n"/>
      <c r="M476" s="30" t="n"/>
      <c r="N476" s="30" t="n"/>
      <c r="O476" s="30" t="n"/>
      <c r="P476" s="30" t="n"/>
      <c r="Q476" s="30" t="n"/>
      <c r="R476" s="50" t="n"/>
      <c r="S476" s="32">
        <f>IF([@[Inventory Item ID]]="","",IFERROR(SUMIFS(tblTransactions[Inventory Effect],tblTransactions[Inventory Item ID],[@[Inventory Item ID]],tblTransactions[Inventory Effect],"&gt;0",tblTransactions[Date],"&gt;"&amp;'Settings'!$B$4,tblTransactions[Date],"&lt;="&amp;'Settings'!$B$3),0))</f>
        <v/>
      </c>
      <c r="T476" s="32">
        <f>IF([@[Inventory Item ID]]="","",IFERROR(-SUMIFS(tblTransactions[Inventory Effect],tblTransactions[Inventory Item ID],[@[Inventory Item ID]],tblTransactions[Inventory Effect],"&lt;0",tblTransactions[Date],"&gt;"&amp;'Settings'!$B$4,tblTransactions[Date],"&lt;="&amp;'Settings'!$B$3),0))</f>
        <v/>
      </c>
      <c r="U476" s="32">
        <f>IF([@[Inventory Item ID]]="","",IFERROR([@[Opening Qty]]+[@[Qty In]]-[@[Qty Out]],0))</f>
        <v/>
      </c>
      <c r="V476" s="32">
        <f>IF([@[Inventory Item ID]]="","",IFERROR([@[On Hand Qty]]-[@[Reserved Qty]],0))</f>
        <v/>
      </c>
      <c r="W476" s="47">
        <f>IF([@[Inventory Item ID]]="","",IFERROR([@[On Hand Qty]]*[@[Unit Cost]],0))</f>
        <v/>
      </c>
      <c r="X476" s="32">
        <f>IF([@[Inventory Item ID]]="","",IFERROR(IF(AND([@Active]="Yes",[@[Available Qty]]&lt;=[@[Reorder Point]],[@[Target Stock]]-[@[Available Qty]]-[@[Qty on Order]]&gt;0),CEILING([@[Target Stock]]-[@[Available Qty]]-[@[Qty on Order]],[@[Order Pack Qty]]),0),0))</f>
        <v/>
      </c>
      <c r="Y476" s="47">
        <f>IF([@[Inventory Item ID]]="","",IFERROR([@[Suggested Order Qty]]*[@[Unit Cost]],0))</f>
        <v/>
      </c>
      <c r="Z476" s="15">
        <f>IF([@[Inventory Item ID]]="","",IFERROR(IF([@Active]="No","Inactive",IF([@[On Hand Qty]]&lt;0,"Negative Stock",IF([@[Available Qty]]&lt;=0,"Out of Stock",IF([@[Available Qty]]&lt;=[@[Reorder Point]],"Below Reorder",IF([@[Available Qty]]&lt;=[@[Reorder Point]]*(1+'Settings'!$B$5),"Reorder Soon","OK"))))),"Check Inputs"))</f>
        <v/>
      </c>
      <c r="AA476" s="32">
        <f>IF([@[Inventory Item ID]]="","",IFERROR(IF(OR([@[On Hand Qty]]&lt;=0,[@[Oldest DOT Week Start]]=""),"",DATEDIF([@[Oldest DOT Week Start]],'Settings'!$B$3,"m")),""))</f>
        <v/>
      </c>
      <c r="AB476" s="15">
        <f>IF([@[Inventory Item ID]]="","",IF([@Active]="No","Inactive",IF([@[On Hand Qty]]&lt;=0,"No Stock",IF([@[Oldest DOT Week Start]]="","Missing DOT Date",IF([@[Age Months]]&gt;='Settings'!$B$6,"Age Review","Current")))))</f>
        <v/>
      </c>
      <c r="AC47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7">
      <c r="A477" s="28" t="n"/>
      <c r="B477" s="28" t="n"/>
      <c r="C477" s="28" t="n"/>
      <c r="D477" s="28" t="n"/>
      <c r="E477" s="28" t="n"/>
      <c r="F477" s="28" t="n"/>
      <c r="G477" s="28" t="n"/>
      <c r="H477" s="28" t="n"/>
      <c r="I477" s="28" t="n"/>
      <c r="J477" s="28" t="n"/>
      <c r="K477" s="49" t="n"/>
      <c r="L477" s="30" t="n"/>
      <c r="M477" s="30" t="n"/>
      <c r="N477" s="30" t="n"/>
      <c r="O477" s="30" t="n"/>
      <c r="P477" s="30" t="n"/>
      <c r="Q477" s="30" t="n"/>
      <c r="R477" s="50" t="n"/>
      <c r="S477" s="32">
        <f>IF([@[Inventory Item ID]]="","",IFERROR(SUMIFS(tblTransactions[Inventory Effect],tblTransactions[Inventory Item ID],[@[Inventory Item ID]],tblTransactions[Inventory Effect],"&gt;0",tblTransactions[Date],"&gt;"&amp;'Settings'!$B$4,tblTransactions[Date],"&lt;="&amp;'Settings'!$B$3),0))</f>
        <v/>
      </c>
      <c r="T477" s="32">
        <f>IF([@[Inventory Item ID]]="","",IFERROR(-SUMIFS(tblTransactions[Inventory Effect],tblTransactions[Inventory Item ID],[@[Inventory Item ID]],tblTransactions[Inventory Effect],"&lt;0",tblTransactions[Date],"&gt;"&amp;'Settings'!$B$4,tblTransactions[Date],"&lt;="&amp;'Settings'!$B$3),0))</f>
        <v/>
      </c>
      <c r="U477" s="32">
        <f>IF([@[Inventory Item ID]]="","",IFERROR([@[Opening Qty]]+[@[Qty In]]-[@[Qty Out]],0))</f>
        <v/>
      </c>
      <c r="V477" s="32">
        <f>IF([@[Inventory Item ID]]="","",IFERROR([@[On Hand Qty]]-[@[Reserved Qty]],0))</f>
        <v/>
      </c>
      <c r="W477" s="47">
        <f>IF([@[Inventory Item ID]]="","",IFERROR([@[On Hand Qty]]*[@[Unit Cost]],0))</f>
        <v/>
      </c>
      <c r="X477" s="32">
        <f>IF([@[Inventory Item ID]]="","",IFERROR(IF(AND([@Active]="Yes",[@[Available Qty]]&lt;=[@[Reorder Point]],[@[Target Stock]]-[@[Available Qty]]-[@[Qty on Order]]&gt;0),CEILING([@[Target Stock]]-[@[Available Qty]]-[@[Qty on Order]],[@[Order Pack Qty]]),0),0))</f>
        <v/>
      </c>
      <c r="Y477" s="47">
        <f>IF([@[Inventory Item ID]]="","",IFERROR([@[Suggested Order Qty]]*[@[Unit Cost]],0))</f>
        <v/>
      </c>
      <c r="Z477" s="15">
        <f>IF([@[Inventory Item ID]]="","",IFERROR(IF([@Active]="No","Inactive",IF([@[On Hand Qty]]&lt;0,"Negative Stock",IF([@[Available Qty]]&lt;=0,"Out of Stock",IF([@[Available Qty]]&lt;=[@[Reorder Point]],"Below Reorder",IF([@[Available Qty]]&lt;=[@[Reorder Point]]*(1+'Settings'!$B$5),"Reorder Soon","OK"))))),"Check Inputs"))</f>
        <v/>
      </c>
      <c r="AA477" s="32">
        <f>IF([@[Inventory Item ID]]="","",IFERROR(IF(OR([@[On Hand Qty]]&lt;=0,[@[Oldest DOT Week Start]]=""),"",DATEDIF([@[Oldest DOT Week Start]],'Settings'!$B$3,"m")),""))</f>
        <v/>
      </c>
      <c r="AB477" s="15">
        <f>IF([@[Inventory Item ID]]="","",IF([@Active]="No","Inactive",IF([@[On Hand Qty]]&lt;=0,"No Stock",IF([@[Oldest DOT Week Start]]="","Missing DOT Date",IF([@[Age Months]]&gt;='Settings'!$B$6,"Age Review","Current")))))</f>
        <v/>
      </c>
      <c r="AC47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8">
      <c r="A478" s="28" t="n"/>
      <c r="B478" s="28" t="n"/>
      <c r="C478" s="28" t="n"/>
      <c r="D478" s="28" t="n"/>
      <c r="E478" s="28" t="n"/>
      <c r="F478" s="28" t="n"/>
      <c r="G478" s="28" t="n"/>
      <c r="H478" s="28" t="n"/>
      <c r="I478" s="28" t="n"/>
      <c r="J478" s="28" t="n"/>
      <c r="K478" s="49" t="n"/>
      <c r="L478" s="30" t="n"/>
      <c r="M478" s="30" t="n"/>
      <c r="N478" s="30" t="n"/>
      <c r="O478" s="30" t="n"/>
      <c r="P478" s="30" t="n"/>
      <c r="Q478" s="30" t="n"/>
      <c r="R478" s="50" t="n"/>
      <c r="S478" s="32">
        <f>IF([@[Inventory Item ID]]="","",IFERROR(SUMIFS(tblTransactions[Inventory Effect],tblTransactions[Inventory Item ID],[@[Inventory Item ID]],tblTransactions[Inventory Effect],"&gt;0",tblTransactions[Date],"&gt;"&amp;'Settings'!$B$4,tblTransactions[Date],"&lt;="&amp;'Settings'!$B$3),0))</f>
        <v/>
      </c>
      <c r="T478" s="32">
        <f>IF([@[Inventory Item ID]]="","",IFERROR(-SUMIFS(tblTransactions[Inventory Effect],tblTransactions[Inventory Item ID],[@[Inventory Item ID]],tblTransactions[Inventory Effect],"&lt;0",tblTransactions[Date],"&gt;"&amp;'Settings'!$B$4,tblTransactions[Date],"&lt;="&amp;'Settings'!$B$3),0))</f>
        <v/>
      </c>
      <c r="U478" s="32">
        <f>IF([@[Inventory Item ID]]="","",IFERROR([@[Opening Qty]]+[@[Qty In]]-[@[Qty Out]],0))</f>
        <v/>
      </c>
      <c r="V478" s="32">
        <f>IF([@[Inventory Item ID]]="","",IFERROR([@[On Hand Qty]]-[@[Reserved Qty]],0))</f>
        <v/>
      </c>
      <c r="W478" s="47">
        <f>IF([@[Inventory Item ID]]="","",IFERROR([@[On Hand Qty]]*[@[Unit Cost]],0))</f>
        <v/>
      </c>
      <c r="X478" s="32">
        <f>IF([@[Inventory Item ID]]="","",IFERROR(IF(AND([@Active]="Yes",[@[Available Qty]]&lt;=[@[Reorder Point]],[@[Target Stock]]-[@[Available Qty]]-[@[Qty on Order]]&gt;0),CEILING([@[Target Stock]]-[@[Available Qty]]-[@[Qty on Order]],[@[Order Pack Qty]]),0),0))</f>
        <v/>
      </c>
      <c r="Y478" s="47">
        <f>IF([@[Inventory Item ID]]="","",IFERROR([@[Suggested Order Qty]]*[@[Unit Cost]],0))</f>
        <v/>
      </c>
      <c r="Z478" s="15">
        <f>IF([@[Inventory Item ID]]="","",IFERROR(IF([@Active]="No","Inactive",IF([@[On Hand Qty]]&lt;0,"Negative Stock",IF([@[Available Qty]]&lt;=0,"Out of Stock",IF([@[Available Qty]]&lt;=[@[Reorder Point]],"Below Reorder",IF([@[Available Qty]]&lt;=[@[Reorder Point]]*(1+'Settings'!$B$5),"Reorder Soon","OK"))))),"Check Inputs"))</f>
        <v/>
      </c>
      <c r="AA478" s="32">
        <f>IF([@[Inventory Item ID]]="","",IFERROR(IF(OR([@[On Hand Qty]]&lt;=0,[@[Oldest DOT Week Start]]=""),"",DATEDIF([@[Oldest DOT Week Start]],'Settings'!$B$3,"m")),""))</f>
        <v/>
      </c>
      <c r="AB478" s="15">
        <f>IF([@[Inventory Item ID]]="","",IF([@Active]="No","Inactive",IF([@[On Hand Qty]]&lt;=0,"No Stock",IF([@[Oldest DOT Week Start]]="","Missing DOT Date",IF([@[Age Months]]&gt;='Settings'!$B$6,"Age Review","Current")))))</f>
        <v/>
      </c>
      <c r="AC47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79">
      <c r="A479" s="28" t="n"/>
      <c r="B479" s="28" t="n"/>
      <c r="C479" s="28" t="n"/>
      <c r="D479" s="28" t="n"/>
      <c r="E479" s="28" t="n"/>
      <c r="F479" s="28" t="n"/>
      <c r="G479" s="28" t="n"/>
      <c r="H479" s="28" t="n"/>
      <c r="I479" s="28" t="n"/>
      <c r="J479" s="28" t="n"/>
      <c r="K479" s="49" t="n"/>
      <c r="L479" s="30" t="n"/>
      <c r="M479" s="30" t="n"/>
      <c r="N479" s="30" t="n"/>
      <c r="O479" s="30" t="n"/>
      <c r="P479" s="30" t="n"/>
      <c r="Q479" s="30" t="n"/>
      <c r="R479" s="50" t="n"/>
      <c r="S479" s="32">
        <f>IF([@[Inventory Item ID]]="","",IFERROR(SUMIFS(tblTransactions[Inventory Effect],tblTransactions[Inventory Item ID],[@[Inventory Item ID]],tblTransactions[Inventory Effect],"&gt;0",tblTransactions[Date],"&gt;"&amp;'Settings'!$B$4,tblTransactions[Date],"&lt;="&amp;'Settings'!$B$3),0))</f>
        <v/>
      </c>
      <c r="T479" s="32">
        <f>IF([@[Inventory Item ID]]="","",IFERROR(-SUMIFS(tblTransactions[Inventory Effect],tblTransactions[Inventory Item ID],[@[Inventory Item ID]],tblTransactions[Inventory Effect],"&lt;0",tblTransactions[Date],"&gt;"&amp;'Settings'!$B$4,tblTransactions[Date],"&lt;="&amp;'Settings'!$B$3),0))</f>
        <v/>
      </c>
      <c r="U479" s="32">
        <f>IF([@[Inventory Item ID]]="","",IFERROR([@[Opening Qty]]+[@[Qty In]]-[@[Qty Out]],0))</f>
        <v/>
      </c>
      <c r="V479" s="32">
        <f>IF([@[Inventory Item ID]]="","",IFERROR([@[On Hand Qty]]-[@[Reserved Qty]],0))</f>
        <v/>
      </c>
      <c r="W479" s="47">
        <f>IF([@[Inventory Item ID]]="","",IFERROR([@[On Hand Qty]]*[@[Unit Cost]],0))</f>
        <v/>
      </c>
      <c r="X479" s="32">
        <f>IF([@[Inventory Item ID]]="","",IFERROR(IF(AND([@Active]="Yes",[@[Available Qty]]&lt;=[@[Reorder Point]],[@[Target Stock]]-[@[Available Qty]]-[@[Qty on Order]]&gt;0),CEILING([@[Target Stock]]-[@[Available Qty]]-[@[Qty on Order]],[@[Order Pack Qty]]),0),0))</f>
        <v/>
      </c>
      <c r="Y479" s="47">
        <f>IF([@[Inventory Item ID]]="","",IFERROR([@[Suggested Order Qty]]*[@[Unit Cost]],0))</f>
        <v/>
      </c>
      <c r="Z479" s="15">
        <f>IF([@[Inventory Item ID]]="","",IFERROR(IF([@Active]="No","Inactive",IF([@[On Hand Qty]]&lt;0,"Negative Stock",IF([@[Available Qty]]&lt;=0,"Out of Stock",IF([@[Available Qty]]&lt;=[@[Reorder Point]],"Below Reorder",IF([@[Available Qty]]&lt;=[@[Reorder Point]]*(1+'Settings'!$B$5),"Reorder Soon","OK"))))),"Check Inputs"))</f>
        <v/>
      </c>
      <c r="AA479" s="32">
        <f>IF([@[Inventory Item ID]]="","",IFERROR(IF(OR([@[On Hand Qty]]&lt;=0,[@[Oldest DOT Week Start]]=""),"",DATEDIF([@[Oldest DOT Week Start]],'Settings'!$B$3,"m")),""))</f>
        <v/>
      </c>
      <c r="AB479" s="15">
        <f>IF([@[Inventory Item ID]]="","",IF([@Active]="No","Inactive",IF([@[On Hand Qty]]&lt;=0,"No Stock",IF([@[Oldest DOT Week Start]]="","Missing DOT Date",IF([@[Age Months]]&gt;='Settings'!$B$6,"Age Review","Current")))))</f>
        <v/>
      </c>
      <c r="AC47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0">
      <c r="A480" s="28" t="n"/>
      <c r="B480" s="28" t="n"/>
      <c r="C480" s="28" t="n"/>
      <c r="D480" s="28" t="n"/>
      <c r="E480" s="28" t="n"/>
      <c r="F480" s="28" t="n"/>
      <c r="G480" s="28" t="n"/>
      <c r="H480" s="28" t="n"/>
      <c r="I480" s="28" t="n"/>
      <c r="J480" s="28" t="n"/>
      <c r="K480" s="49" t="n"/>
      <c r="L480" s="30" t="n"/>
      <c r="M480" s="30" t="n"/>
      <c r="N480" s="30" t="n"/>
      <c r="O480" s="30" t="n"/>
      <c r="P480" s="30" t="n"/>
      <c r="Q480" s="30" t="n"/>
      <c r="R480" s="50" t="n"/>
      <c r="S480" s="32">
        <f>IF([@[Inventory Item ID]]="","",IFERROR(SUMIFS(tblTransactions[Inventory Effect],tblTransactions[Inventory Item ID],[@[Inventory Item ID]],tblTransactions[Inventory Effect],"&gt;0",tblTransactions[Date],"&gt;"&amp;'Settings'!$B$4,tblTransactions[Date],"&lt;="&amp;'Settings'!$B$3),0))</f>
        <v/>
      </c>
      <c r="T480" s="32">
        <f>IF([@[Inventory Item ID]]="","",IFERROR(-SUMIFS(tblTransactions[Inventory Effect],tblTransactions[Inventory Item ID],[@[Inventory Item ID]],tblTransactions[Inventory Effect],"&lt;0",tblTransactions[Date],"&gt;"&amp;'Settings'!$B$4,tblTransactions[Date],"&lt;="&amp;'Settings'!$B$3),0))</f>
        <v/>
      </c>
      <c r="U480" s="32">
        <f>IF([@[Inventory Item ID]]="","",IFERROR([@[Opening Qty]]+[@[Qty In]]-[@[Qty Out]],0))</f>
        <v/>
      </c>
      <c r="V480" s="32">
        <f>IF([@[Inventory Item ID]]="","",IFERROR([@[On Hand Qty]]-[@[Reserved Qty]],0))</f>
        <v/>
      </c>
      <c r="W480" s="47">
        <f>IF([@[Inventory Item ID]]="","",IFERROR([@[On Hand Qty]]*[@[Unit Cost]],0))</f>
        <v/>
      </c>
      <c r="X480" s="32">
        <f>IF([@[Inventory Item ID]]="","",IFERROR(IF(AND([@Active]="Yes",[@[Available Qty]]&lt;=[@[Reorder Point]],[@[Target Stock]]-[@[Available Qty]]-[@[Qty on Order]]&gt;0),CEILING([@[Target Stock]]-[@[Available Qty]]-[@[Qty on Order]],[@[Order Pack Qty]]),0),0))</f>
        <v/>
      </c>
      <c r="Y480" s="47">
        <f>IF([@[Inventory Item ID]]="","",IFERROR([@[Suggested Order Qty]]*[@[Unit Cost]],0))</f>
        <v/>
      </c>
      <c r="Z480" s="15">
        <f>IF([@[Inventory Item ID]]="","",IFERROR(IF([@Active]="No","Inactive",IF([@[On Hand Qty]]&lt;0,"Negative Stock",IF([@[Available Qty]]&lt;=0,"Out of Stock",IF([@[Available Qty]]&lt;=[@[Reorder Point]],"Below Reorder",IF([@[Available Qty]]&lt;=[@[Reorder Point]]*(1+'Settings'!$B$5),"Reorder Soon","OK"))))),"Check Inputs"))</f>
        <v/>
      </c>
      <c r="AA480" s="32">
        <f>IF([@[Inventory Item ID]]="","",IFERROR(IF(OR([@[On Hand Qty]]&lt;=0,[@[Oldest DOT Week Start]]=""),"",DATEDIF([@[Oldest DOT Week Start]],'Settings'!$B$3,"m")),""))</f>
        <v/>
      </c>
      <c r="AB480" s="15">
        <f>IF([@[Inventory Item ID]]="","",IF([@Active]="No","Inactive",IF([@[On Hand Qty]]&lt;=0,"No Stock",IF([@[Oldest DOT Week Start]]="","Missing DOT Date",IF([@[Age Months]]&gt;='Settings'!$B$6,"Age Review","Current")))))</f>
        <v/>
      </c>
      <c r="AC48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1">
      <c r="A481" s="28" t="n"/>
      <c r="B481" s="28" t="n"/>
      <c r="C481" s="28" t="n"/>
      <c r="D481" s="28" t="n"/>
      <c r="E481" s="28" t="n"/>
      <c r="F481" s="28" t="n"/>
      <c r="G481" s="28" t="n"/>
      <c r="H481" s="28" t="n"/>
      <c r="I481" s="28" t="n"/>
      <c r="J481" s="28" t="n"/>
      <c r="K481" s="49" t="n"/>
      <c r="L481" s="30" t="n"/>
      <c r="M481" s="30" t="n"/>
      <c r="N481" s="30" t="n"/>
      <c r="O481" s="30" t="n"/>
      <c r="P481" s="30" t="n"/>
      <c r="Q481" s="30" t="n"/>
      <c r="R481" s="50" t="n"/>
      <c r="S481" s="32">
        <f>IF([@[Inventory Item ID]]="","",IFERROR(SUMIFS(tblTransactions[Inventory Effect],tblTransactions[Inventory Item ID],[@[Inventory Item ID]],tblTransactions[Inventory Effect],"&gt;0",tblTransactions[Date],"&gt;"&amp;'Settings'!$B$4,tblTransactions[Date],"&lt;="&amp;'Settings'!$B$3),0))</f>
        <v/>
      </c>
      <c r="T481" s="32">
        <f>IF([@[Inventory Item ID]]="","",IFERROR(-SUMIFS(tblTransactions[Inventory Effect],tblTransactions[Inventory Item ID],[@[Inventory Item ID]],tblTransactions[Inventory Effect],"&lt;0",tblTransactions[Date],"&gt;"&amp;'Settings'!$B$4,tblTransactions[Date],"&lt;="&amp;'Settings'!$B$3),0))</f>
        <v/>
      </c>
      <c r="U481" s="32">
        <f>IF([@[Inventory Item ID]]="","",IFERROR([@[Opening Qty]]+[@[Qty In]]-[@[Qty Out]],0))</f>
        <v/>
      </c>
      <c r="V481" s="32">
        <f>IF([@[Inventory Item ID]]="","",IFERROR([@[On Hand Qty]]-[@[Reserved Qty]],0))</f>
        <v/>
      </c>
      <c r="W481" s="47">
        <f>IF([@[Inventory Item ID]]="","",IFERROR([@[On Hand Qty]]*[@[Unit Cost]],0))</f>
        <v/>
      </c>
      <c r="X481" s="32">
        <f>IF([@[Inventory Item ID]]="","",IFERROR(IF(AND([@Active]="Yes",[@[Available Qty]]&lt;=[@[Reorder Point]],[@[Target Stock]]-[@[Available Qty]]-[@[Qty on Order]]&gt;0),CEILING([@[Target Stock]]-[@[Available Qty]]-[@[Qty on Order]],[@[Order Pack Qty]]),0),0))</f>
        <v/>
      </c>
      <c r="Y481" s="47">
        <f>IF([@[Inventory Item ID]]="","",IFERROR([@[Suggested Order Qty]]*[@[Unit Cost]],0))</f>
        <v/>
      </c>
      <c r="Z481" s="15">
        <f>IF([@[Inventory Item ID]]="","",IFERROR(IF([@Active]="No","Inactive",IF([@[On Hand Qty]]&lt;0,"Negative Stock",IF([@[Available Qty]]&lt;=0,"Out of Stock",IF([@[Available Qty]]&lt;=[@[Reorder Point]],"Below Reorder",IF([@[Available Qty]]&lt;=[@[Reorder Point]]*(1+'Settings'!$B$5),"Reorder Soon","OK"))))),"Check Inputs"))</f>
        <v/>
      </c>
      <c r="AA481" s="32">
        <f>IF([@[Inventory Item ID]]="","",IFERROR(IF(OR([@[On Hand Qty]]&lt;=0,[@[Oldest DOT Week Start]]=""),"",DATEDIF([@[Oldest DOT Week Start]],'Settings'!$B$3,"m")),""))</f>
        <v/>
      </c>
      <c r="AB481" s="15">
        <f>IF([@[Inventory Item ID]]="","",IF([@Active]="No","Inactive",IF([@[On Hand Qty]]&lt;=0,"No Stock",IF([@[Oldest DOT Week Start]]="","Missing DOT Date",IF([@[Age Months]]&gt;='Settings'!$B$6,"Age Review","Current")))))</f>
        <v/>
      </c>
      <c r="AC48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2">
      <c r="A482" s="28" t="n"/>
      <c r="B482" s="28" t="n"/>
      <c r="C482" s="28" t="n"/>
      <c r="D482" s="28" t="n"/>
      <c r="E482" s="28" t="n"/>
      <c r="F482" s="28" t="n"/>
      <c r="G482" s="28" t="n"/>
      <c r="H482" s="28" t="n"/>
      <c r="I482" s="28" t="n"/>
      <c r="J482" s="28" t="n"/>
      <c r="K482" s="49" t="n"/>
      <c r="L482" s="30" t="n"/>
      <c r="M482" s="30" t="n"/>
      <c r="N482" s="30" t="n"/>
      <c r="O482" s="30" t="n"/>
      <c r="P482" s="30" t="n"/>
      <c r="Q482" s="30" t="n"/>
      <c r="R482" s="50" t="n"/>
      <c r="S482" s="32">
        <f>IF([@[Inventory Item ID]]="","",IFERROR(SUMIFS(tblTransactions[Inventory Effect],tblTransactions[Inventory Item ID],[@[Inventory Item ID]],tblTransactions[Inventory Effect],"&gt;0",tblTransactions[Date],"&gt;"&amp;'Settings'!$B$4,tblTransactions[Date],"&lt;="&amp;'Settings'!$B$3),0))</f>
        <v/>
      </c>
      <c r="T482" s="32">
        <f>IF([@[Inventory Item ID]]="","",IFERROR(-SUMIFS(tblTransactions[Inventory Effect],tblTransactions[Inventory Item ID],[@[Inventory Item ID]],tblTransactions[Inventory Effect],"&lt;0",tblTransactions[Date],"&gt;"&amp;'Settings'!$B$4,tblTransactions[Date],"&lt;="&amp;'Settings'!$B$3),0))</f>
        <v/>
      </c>
      <c r="U482" s="32">
        <f>IF([@[Inventory Item ID]]="","",IFERROR([@[Opening Qty]]+[@[Qty In]]-[@[Qty Out]],0))</f>
        <v/>
      </c>
      <c r="V482" s="32">
        <f>IF([@[Inventory Item ID]]="","",IFERROR([@[On Hand Qty]]-[@[Reserved Qty]],0))</f>
        <v/>
      </c>
      <c r="W482" s="47">
        <f>IF([@[Inventory Item ID]]="","",IFERROR([@[On Hand Qty]]*[@[Unit Cost]],0))</f>
        <v/>
      </c>
      <c r="X482" s="32">
        <f>IF([@[Inventory Item ID]]="","",IFERROR(IF(AND([@Active]="Yes",[@[Available Qty]]&lt;=[@[Reorder Point]],[@[Target Stock]]-[@[Available Qty]]-[@[Qty on Order]]&gt;0),CEILING([@[Target Stock]]-[@[Available Qty]]-[@[Qty on Order]],[@[Order Pack Qty]]),0),0))</f>
        <v/>
      </c>
      <c r="Y482" s="47">
        <f>IF([@[Inventory Item ID]]="","",IFERROR([@[Suggested Order Qty]]*[@[Unit Cost]],0))</f>
        <v/>
      </c>
      <c r="Z482" s="15">
        <f>IF([@[Inventory Item ID]]="","",IFERROR(IF([@Active]="No","Inactive",IF([@[On Hand Qty]]&lt;0,"Negative Stock",IF([@[Available Qty]]&lt;=0,"Out of Stock",IF([@[Available Qty]]&lt;=[@[Reorder Point]],"Below Reorder",IF([@[Available Qty]]&lt;=[@[Reorder Point]]*(1+'Settings'!$B$5),"Reorder Soon","OK"))))),"Check Inputs"))</f>
        <v/>
      </c>
      <c r="AA482" s="32">
        <f>IF([@[Inventory Item ID]]="","",IFERROR(IF(OR([@[On Hand Qty]]&lt;=0,[@[Oldest DOT Week Start]]=""),"",DATEDIF([@[Oldest DOT Week Start]],'Settings'!$B$3,"m")),""))</f>
        <v/>
      </c>
      <c r="AB482" s="15">
        <f>IF([@[Inventory Item ID]]="","",IF([@Active]="No","Inactive",IF([@[On Hand Qty]]&lt;=0,"No Stock",IF([@[Oldest DOT Week Start]]="","Missing DOT Date",IF([@[Age Months]]&gt;='Settings'!$B$6,"Age Review","Current")))))</f>
        <v/>
      </c>
      <c r="AC48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3">
      <c r="A483" s="28" t="n"/>
      <c r="B483" s="28" t="n"/>
      <c r="C483" s="28" t="n"/>
      <c r="D483" s="28" t="n"/>
      <c r="E483" s="28" t="n"/>
      <c r="F483" s="28" t="n"/>
      <c r="G483" s="28" t="n"/>
      <c r="H483" s="28" t="n"/>
      <c r="I483" s="28" t="n"/>
      <c r="J483" s="28" t="n"/>
      <c r="K483" s="49" t="n"/>
      <c r="L483" s="30" t="n"/>
      <c r="M483" s="30" t="n"/>
      <c r="N483" s="30" t="n"/>
      <c r="O483" s="30" t="n"/>
      <c r="P483" s="30" t="n"/>
      <c r="Q483" s="30" t="n"/>
      <c r="R483" s="50" t="n"/>
      <c r="S483" s="32">
        <f>IF([@[Inventory Item ID]]="","",IFERROR(SUMIFS(tblTransactions[Inventory Effect],tblTransactions[Inventory Item ID],[@[Inventory Item ID]],tblTransactions[Inventory Effect],"&gt;0",tblTransactions[Date],"&gt;"&amp;'Settings'!$B$4,tblTransactions[Date],"&lt;="&amp;'Settings'!$B$3),0))</f>
        <v/>
      </c>
      <c r="T483" s="32">
        <f>IF([@[Inventory Item ID]]="","",IFERROR(-SUMIFS(tblTransactions[Inventory Effect],tblTransactions[Inventory Item ID],[@[Inventory Item ID]],tblTransactions[Inventory Effect],"&lt;0",tblTransactions[Date],"&gt;"&amp;'Settings'!$B$4,tblTransactions[Date],"&lt;="&amp;'Settings'!$B$3),0))</f>
        <v/>
      </c>
      <c r="U483" s="32">
        <f>IF([@[Inventory Item ID]]="","",IFERROR([@[Opening Qty]]+[@[Qty In]]-[@[Qty Out]],0))</f>
        <v/>
      </c>
      <c r="V483" s="32">
        <f>IF([@[Inventory Item ID]]="","",IFERROR([@[On Hand Qty]]-[@[Reserved Qty]],0))</f>
        <v/>
      </c>
      <c r="W483" s="47">
        <f>IF([@[Inventory Item ID]]="","",IFERROR([@[On Hand Qty]]*[@[Unit Cost]],0))</f>
        <v/>
      </c>
      <c r="X483" s="32">
        <f>IF([@[Inventory Item ID]]="","",IFERROR(IF(AND([@Active]="Yes",[@[Available Qty]]&lt;=[@[Reorder Point]],[@[Target Stock]]-[@[Available Qty]]-[@[Qty on Order]]&gt;0),CEILING([@[Target Stock]]-[@[Available Qty]]-[@[Qty on Order]],[@[Order Pack Qty]]),0),0))</f>
        <v/>
      </c>
      <c r="Y483" s="47">
        <f>IF([@[Inventory Item ID]]="","",IFERROR([@[Suggested Order Qty]]*[@[Unit Cost]],0))</f>
        <v/>
      </c>
      <c r="Z483" s="15">
        <f>IF([@[Inventory Item ID]]="","",IFERROR(IF([@Active]="No","Inactive",IF([@[On Hand Qty]]&lt;0,"Negative Stock",IF([@[Available Qty]]&lt;=0,"Out of Stock",IF([@[Available Qty]]&lt;=[@[Reorder Point]],"Below Reorder",IF([@[Available Qty]]&lt;=[@[Reorder Point]]*(1+'Settings'!$B$5),"Reorder Soon","OK"))))),"Check Inputs"))</f>
        <v/>
      </c>
      <c r="AA483" s="32">
        <f>IF([@[Inventory Item ID]]="","",IFERROR(IF(OR([@[On Hand Qty]]&lt;=0,[@[Oldest DOT Week Start]]=""),"",DATEDIF([@[Oldest DOT Week Start]],'Settings'!$B$3,"m")),""))</f>
        <v/>
      </c>
      <c r="AB483" s="15">
        <f>IF([@[Inventory Item ID]]="","",IF([@Active]="No","Inactive",IF([@[On Hand Qty]]&lt;=0,"No Stock",IF([@[Oldest DOT Week Start]]="","Missing DOT Date",IF([@[Age Months]]&gt;='Settings'!$B$6,"Age Review","Current")))))</f>
        <v/>
      </c>
      <c r="AC48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4">
      <c r="A484" s="28" t="n"/>
      <c r="B484" s="28" t="n"/>
      <c r="C484" s="28" t="n"/>
      <c r="D484" s="28" t="n"/>
      <c r="E484" s="28" t="n"/>
      <c r="F484" s="28" t="n"/>
      <c r="G484" s="28" t="n"/>
      <c r="H484" s="28" t="n"/>
      <c r="I484" s="28" t="n"/>
      <c r="J484" s="28" t="n"/>
      <c r="K484" s="49" t="n"/>
      <c r="L484" s="30" t="n"/>
      <c r="M484" s="30" t="n"/>
      <c r="N484" s="30" t="n"/>
      <c r="O484" s="30" t="n"/>
      <c r="P484" s="30" t="n"/>
      <c r="Q484" s="30" t="n"/>
      <c r="R484" s="50" t="n"/>
      <c r="S484" s="32">
        <f>IF([@[Inventory Item ID]]="","",IFERROR(SUMIFS(tblTransactions[Inventory Effect],tblTransactions[Inventory Item ID],[@[Inventory Item ID]],tblTransactions[Inventory Effect],"&gt;0",tblTransactions[Date],"&gt;"&amp;'Settings'!$B$4,tblTransactions[Date],"&lt;="&amp;'Settings'!$B$3),0))</f>
        <v/>
      </c>
      <c r="T484" s="32">
        <f>IF([@[Inventory Item ID]]="","",IFERROR(-SUMIFS(tblTransactions[Inventory Effect],tblTransactions[Inventory Item ID],[@[Inventory Item ID]],tblTransactions[Inventory Effect],"&lt;0",tblTransactions[Date],"&gt;"&amp;'Settings'!$B$4,tblTransactions[Date],"&lt;="&amp;'Settings'!$B$3),0))</f>
        <v/>
      </c>
      <c r="U484" s="32">
        <f>IF([@[Inventory Item ID]]="","",IFERROR([@[Opening Qty]]+[@[Qty In]]-[@[Qty Out]],0))</f>
        <v/>
      </c>
      <c r="V484" s="32">
        <f>IF([@[Inventory Item ID]]="","",IFERROR([@[On Hand Qty]]-[@[Reserved Qty]],0))</f>
        <v/>
      </c>
      <c r="W484" s="47">
        <f>IF([@[Inventory Item ID]]="","",IFERROR([@[On Hand Qty]]*[@[Unit Cost]],0))</f>
        <v/>
      </c>
      <c r="X484" s="32">
        <f>IF([@[Inventory Item ID]]="","",IFERROR(IF(AND([@Active]="Yes",[@[Available Qty]]&lt;=[@[Reorder Point]],[@[Target Stock]]-[@[Available Qty]]-[@[Qty on Order]]&gt;0),CEILING([@[Target Stock]]-[@[Available Qty]]-[@[Qty on Order]],[@[Order Pack Qty]]),0),0))</f>
        <v/>
      </c>
      <c r="Y484" s="47">
        <f>IF([@[Inventory Item ID]]="","",IFERROR([@[Suggested Order Qty]]*[@[Unit Cost]],0))</f>
        <v/>
      </c>
      <c r="Z484" s="15">
        <f>IF([@[Inventory Item ID]]="","",IFERROR(IF([@Active]="No","Inactive",IF([@[On Hand Qty]]&lt;0,"Negative Stock",IF([@[Available Qty]]&lt;=0,"Out of Stock",IF([@[Available Qty]]&lt;=[@[Reorder Point]],"Below Reorder",IF([@[Available Qty]]&lt;=[@[Reorder Point]]*(1+'Settings'!$B$5),"Reorder Soon","OK"))))),"Check Inputs"))</f>
        <v/>
      </c>
      <c r="AA484" s="32">
        <f>IF([@[Inventory Item ID]]="","",IFERROR(IF(OR([@[On Hand Qty]]&lt;=0,[@[Oldest DOT Week Start]]=""),"",DATEDIF([@[Oldest DOT Week Start]],'Settings'!$B$3,"m")),""))</f>
        <v/>
      </c>
      <c r="AB484" s="15">
        <f>IF([@[Inventory Item ID]]="","",IF([@Active]="No","Inactive",IF([@[On Hand Qty]]&lt;=0,"No Stock",IF([@[Oldest DOT Week Start]]="","Missing DOT Date",IF([@[Age Months]]&gt;='Settings'!$B$6,"Age Review","Current")))))</f>
        <v/>
      </c>
      <c r="AC48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5">
      <c r="A485" s="28" t="n"/>
      <c r="B485" s="28" t="n"/>
      <c r="C485" s="28" t="n"/>
      <c r="D485" s="28" t="n"/>
      <c r="E485" s="28" t="n"/>
      <c r="F485" s="28" t="n"/>
      <c r="G485" s="28" t="n"/>
      <c r="H485" s="28" t="n"/>
      <c r="I485" s="28" t="n"/>
      <c r="J485" s="28" t="n"/>
      <c r="K485" s="49" t="n"/>
      <c r="L485" s="30" t="n"/>
      <c r="M485" s="30" t="n"/>
      <c r="N485" s="30" t="n"/>
      <c r="O485" s="30" t="n"/>
      <c r="P485" s="30" t="n"/>
      <c r="Q485" s="30" t="n"/>
      <c r="R485" s="50" t="n"/>
      <c r="S485" s="32">
        <f>IF([@[Inventory Item ID]]="","",IFERROR(SUMIFS(tblTransactions[Inventory Effect],tblTransactions[Inventory Item ID],[@[Inventory Item ID]],tblTransactions[Inventory Effect],"&gt;0",tblTransactions[Date],"&gt;"&amp;'Settings'!$B$4,tblTransactions[Date],"&lt;="&amp;'Settings'!$B$3),0))</f>
        <v/>
      </c>
      <c r="T485" s="32">
        <f>IF([@[Inventory Item ID]]="","",IFERROR(-SUMIFS(tblTransactions[Inventory Effect],tblTransactions[Inventory Item ID],[@[Inventory Item ID]],tblTransactions[Inventory Effect],"&lt;0",tblTransactions[Date],"&gt;"&amp;'Settings'!$B$4,tblTransactions[Date],"&lt;="&amp;'Settings'!$B$3),0))</f>
        <v/>
      </c>
      <c r="U485" s="32">
        <f>IF([@[Inventory Item ID]]="","",IFERROR([@[Opening Qty]]+[@[Qty In]]-[@[Qty Out]],0))</f>
        <v/>
      </c>
      <c r="V485" s="32">
        <f>IF([@[Inventory Item ID]]="","",IFERROR([@[On Hand Qty]]-[@[Reserved Qty]],0))</f>
        <v/>
      </c>
      <c r="W485" s="47">
        <f>IF([@[Inventory Item ID]]="","",IFERROR([@[On Hand Qty]]*[@[Unit Cost]],0))</f>
        <v/>
      </c>
      <c r="X485" s="32">
        <f>IF([@[Inventory Item ID]]="","",IFERROR(IF(AND([@Active]="Yes",[@[Available Qty]]&lt;=[@[Reorder Point]],[@[Target Stock]]-[@[Available Qty]]-[@[Qty on Order]]&gt;0),CEILING([@[Target Stock]]-[@[Available Qty]]-[@[Qty on Order]],[@[Order Pack Qty]]),0),0))</f>
        <v/>
      </c>
      <c r="Y485" s="47">
        <f>IF([@[Inventory Item ID]]="","",IFERROR([@[Suggested Order Qty]]*[@[Unit Cost]],0))</f>
        <v/>
      </c>
      <c r="Z485" s="15">
        <f>IF([@[Inventory Item ID]]="","",IFERROR(IF([@Active]="No","Inactive",IF([@[On Hand Qty]]&lt;0,"Negative Stock",IF([@[Available Qty]]&lt;=0,"Out of Stock",IF([@[Available Qty]]&lt;=[@[Reorder Point]],"Below Reorder",IF([@[Available Qty]]&lt;=[@[Reorder Point]]*(1+'Settings'!$B$5),"Reorder Soon","OK"))))),"Check Inputs"))</f>
        <v/>
      </c>
      <c r="AA485" s="32">
        <f>IF([@[Inventory Item ID]]="","",IFERROR(IF(OR([@[On Hand Qty]]&lt;=0,[@[Oldest DOT Week Start]]=""),"",DATEDIF([@[Oldest DOT Week Start]],'Settings'!$B$3,"m")),""))</f>
        <v/>
      </c>
      <c r="AB485" s="15">
        <f>IF([@[Inventory Item ID]]="","",IF([@Active]="No","Inactive",IF([@[On Hand Qty]]&lt;=0,"No Stock",IF([@[Oldest DOT Week Start]]="","Missing DOT Date",IF([@[Age Months]]&gt;='Settings'!$B$6,"Age Review","Current")))))</f>
        <v/>
      </c>
      <c r="AC48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6">
      <c r="A486" s="28" t="n"/>
      <c r="B486" s="28" t="n"/>
      <c r="C486" s="28" t="n"/>
      <c r="D486" s="28" t="n"/>
      <c r="E486" s="28" t="n"/>
      <c r="F486" s="28" t="n"/>
      <c r="G486" s="28" t="n"/>
      <c r="H486" s="28" t="n"/>
      <c r="I486" s="28" t="n"/>
      <c r="J486" s="28" t="n"/>
      <c r="K486" s="49" t="n"/>
      <c r="L486" s="30" t="n"/>
      <c r="M486" s="30" t="n"/>
      <c r="N486" s="30" t="n"/>
      <c r="O486" s="30" t="n"/>
      <c r="P486" s="30" t="n"/>
      <c r="Q486" s="30" t="n"/>
      <c r="R486" s="50" t="n"/>
      <c r="S486" s="32">
        <f>IF([@[Inventory Item ID]]="","",IFERROR(SUMIFS(tblTransactions[Inventory Effect],tblTransactions[Inventory Item ID],[@[Inventory Item ID]],tblTransactions[Inventory Effect],"&gt;0",tblTransactions[Date],"&gt;"&amp;'Settings'!$B$4,tblTransactions[Date],"&lt;="&amp;'Settings'!$B$3),0))</f>
        <v/>
      </c>
      <c r="T486" s="32">
        <f>IF([@[Inventory Item ID]]="","",IFERROR(-SUMIFS(tblTransactions[Inventory Effect],tblTransactions[Inventory Item ID],[@[Inventory Item ID]],tblTransactions[Inventory Effect],"&lt;0",tblTransactions[Date],"&gt;"&amp;'Settings'!$B$4,tblTransactions[Date],"&lt;="&amp;'Settings'!$B$3),0))</f>
        <v/>
      </c>
      <c r="U486" s="32">
        <f>IF([@[Inventory Item ID]]="","",IFERROR([@[Opening Qty]]+[@[Qty In]]-[@[Qty Out]],0))</f>
        <v/>
      </c>
      <c r="V486" s="32">
        <f>IF([@[Inventory Item ID]]="","",IFERROR([@[On Hand Qty]]-[@[Reserved Qty]],0))</f>
        <v/>
      </c>
      <c r="W486" s="47">
        <f>IF([@[Inventory Item ID]]="","",IFERROR([@[On Hand Qty]]*[@[Unit Cost]],0))</f>
        <v/>
      </c>
      <c r="X486" s="32">
        <f>IF([@[Inventory Item ID]]="","",IFERROR(IF(AND([@Active]="Yes",[@[Available Qty]]&lt;=[@[Reorder Point]],[@[Target Stock]]-[@[Available Qty]]-[@[Qty on Order]]&gt;0),CEILING([@[Target Stock]]-[@[Available Qty]]-[@[Qty on Order]],[@[Order Pack Qty]]),0),0))</f>
        <v/>
      </c>
      <c r="Y486" s="47">
        <f>IF([@[Inventory Item ID]]="","",IFERROR([@[Suggested Order Qty]]*[@[Unit Cost]],0))</f>
        <v/>
      </c>
      <c r="Z486" s="15">
        <f>IF([@[Inventory Item ID]]="","",IFERROR(IF([@Active]="No","Inactive",IF([@[On Hand Qty]]&lt;0,"Negative Stock",IF([@[Available Qty]]&lt;=0,"Out of Stock",IF([@[Available Qty]]&lt;=[@[Reorder Point]],"Below Reorder",IF([@[Available Qty]]&lt;=[@[Reorder Point]]*(1+'Settings'!$B$5),"Reorder Soon","OK"))))),"Check Inputs"))</f>
        <v/>
      </c>
      <c r="AA486" s="32">
        <f>IF([@[Inventory Item ID]]="","",IFERROR(IF(OR([@[On Hand Qty]]&lt;=0,[@[Oldest DOT Week Start]]=""),"",DATEDIF([@[Oldest DOT Week Start]],'Settings'!$B$3,"m")),""))</f>
        <v/>
      </c>
      <c r="AB486" s="15">
        <f>IF([@[Inventory Item ID]]="","",IF([@Active]="No","Inactive",IF([@[On Hand Qty]]&lt;=0,"No Stock",IF([@[Oldest DOT Week Start]]="","Missing DOT Date",IF([@[Age Months]]&gt;='Settings'!$B$6,"Age Review","Current")))))</f>
        <v/>
      </c>
      <c r="AC48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7">
      <c r="A487" s="28" t="n"/>
      <c r="B487" s="28" t="n"/>
      <c r="C487" s="28" t="n"/>
      <c r="D487" s="28" t="n"/>
      <c r="E487" s="28" t="n"/>
      <c r="F487" s="28" t="n"/>
      <c r="G487" s="28" t="n"/>
      <c r="H487" s="28" t="n"/>
      <c r="I487" s="28" t="n"/>
      <c r="J487" s="28" t="n"/>
      <c r="K487" s="49" t="n"/>
      <c r="L487" s="30" t="n"/>
      <c r="M487" s="30" t="n"/>
      <c r="N487" s="30" t="n"/>
      <c r="O487" s="30" t="n"/>
      <c r="P487" s="30" t="n"/>
      <c r="Q487" s="30" t="n"/>
      <c r="R487" s="50" t="n"/>
      <c r="S487" s="32">
        <f>IF([@[Inventory Item ID]]="","",IFERROR(SUMIFS(tblTransactions[Inventory Effect],tblTransactions[Inventory Item ID],[@[Inventory Item ID]],tblTransactions[Inventory Effect],"&gt;0",tblTransactions[Date],"&gt;"&amp;'Settings'!$B$4,tblTransactions[Date],"&lt;="&amp;'Settings'!$B$3),0))</f>
        <v/>
      </c>
      <c r="T487" s="32">
        <f>IF([@[Inventory Item ID]]="","",IFERROR(-SUMIFS(tblTransactions[Inventory Effect],tblTransactions[Inventory Item ID],[@[Inventory Item ID]],tblTransactions[Inventory Effect],"&lt;0",tblTransactions[Date],"&gt;"&amp;'Settings'!$B$4,tblTransactions[Date],"&lt;="&amp;'Settings'!$B$3),0))</f>
        <v/>
      </c>
      <c r="U487" s="32">
        <f>IF([@[Inventory Item ID]]="","",IFERROR([@[Opening Qty]]+[@[Qty In]]-[@[Qty Out]],0))</f>
        <v/>
      </c>
      <c r="V487" s="32">
        <f>IF([@[Inventory Item ID]]="","",IFERROR([@[On Hand Qty]]-[@[Reserved Qty]],0))</f>
        <v/>
      </c>
      <c r="W487" s="47">
        <f>IF([@[Inventory Item ID]]="","",IFERROR([@[On Hand Qty]]*[@[Unit Cost]],0))</f>
        <v/>
      </c>
      <c r="X487" s="32">
        <f>IF([@[Inventory Item ID]]="","",IFERROR(IF(AND([@Active]="Yes",[@[Available Qty]]&lt;=[@[Reorder Point]],[@[Target Stock]]-[@[Available Qty]]-[@[Qty on Order]]&gt;0),CEILING([@[Target Stock]]-[@[Available Qty]]-[@[Qty on Order]],[@[Order Pack Qty]]),0),0))</f>
        <v/>
      </c>
      <c r="Y487" s="47">
        <f>IF([@[Inventory Item ID]]="","",IFERROR([@[Suggested Order Qty]]*[@[Unit Cost]],0))</f>
        <v/>
      </c>
      <c r="Z487" s="15">
        <f>IF([@[Inventory Item ID]]="","",IFERROR(IF([@Active]="No","Inactive",IF([@[On Hand Qty]]&lt;0,"Negative Stock",IF([@[Available Qty]]&lt;=0,"Out of Stock",IF([@[Available Qty]]&lt;=[@[Reorder Point]],"Below Reorder",IF([@[Available Qty]]&lt;=[@[Reorder Point]]*(1+'Settings'!$B$5),"Reorder Soon","OK"))))),"Check Inputs"))</f>
        <v/>
      </c>
      <c r="AA487" s="32">
        <f>IF([@[Inventory Item ID]]="","",IFERROR(IF(OR([@[On Hand Qty]]&lt;=0,[@[Oldest DOT Week Start]]=""),"",DATEDIF([@[Oldest DOT Week Start]],'Settings'!$B$3,"m")),""))</f>
        <v/>
      </c>
      <c r="AB487" s="15">
        <f>IF([@[Inventory Item ID]]="","",IF([@Active]="No","Inactive",IF([@[On Hand Qty]]&lt;=0,"No Stock",IF([@[Oldest DOT Week Start]]="","Missing DOT Date",IF([@[Age Months]]&gt;='Settings'!$B$6,"Age Review","Current")))))</f>
        <v/>
      </c>
      <c r="AC48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8">
      <c r="A488" s="28" t="n"/>
      <c r="B488" s="28" t="n"/>
      <c r="C488" s="28" t="n"/>
      <c r="D488" s="28" t="n"/>
      <c r="E488" s="28" t="n"/>
      <c r="F488" s="28" t="n"/>
      <c r="G488" s="28" t="n"/>
      <c r="H488" s="28" t="n"/>
      <c r="I488" s="28" t="n"/>
      <c r="J488" s="28" t="n"/>
      <c r="K488" s="49" t="n"/>
      <c r="L488" s="30" t="n"/>
      <c r="M488" s="30" t="n"/>
      <c r="N488" s="30" t="n"/>
      <c r="O488" s="30" t="n"/>
      <c r="P488" s="30" t="n"/>
      <c r="Q488" s="30" t="n"/>
      <c r="R488" s="50" t="n"/>
      <c r="S488" s="32">
        <f>IF([@[Inventory Item ID]]="","",IFERROR(SUMIFS(tblTransactions[Inventory Effect],tblTransactions[Inventory Item ID],[@[Inventory Item ID]],tblTransactions[Inventory Effect],"&gt;0",tblTransactions[Date],"&gt;"&amp;'Settings'!$B$4,tblTransactions[Date],"&lt;="&amp;'Settings'!$B$3),0))</f>
        <v/>
      </c>
      <c r="T488" s="32">
        <f>IF([@[Inventory Item ID]]="","",IFERROR(-SUMIFS(tblTransactions[Inventory Effect],tblTransactions[Inventory Item ID],[@[Inventory Item ID]],tblTransactions[Inventory Effect],"&lt;0",tblTransactions[Date],"&gt;"&amp;'Settings'!$B$4,tblTransactions[Date],"&lt;="&amp;'Settings'!$B$3),0))</f>
        <v/>
      </c>
      <c r="U488" s="32">
        <f>IF([@[Inventory Item ID]]="","",IFERROR([@[Opening Qty]]+[@[Qty In]]-[@[Qty Out]],0))</f>
        <v/>
      </c>
      <c r="V488" s="32">
        <f>IF([@[Inventory Item ID]]="","",IFERROR([@[On Hand Qty]]-[@[Reserved Qty]],0))</f>
        <v/>
      </c>
      <c r="W488" s="47">
        <f>IF([@[Inventory Item ID]]="","",IFERROR([@[On Hand Qty]]*[@[Unit Cost]],0))</f>
        <v/>
      </c>
      <c r="X488" s="32">
        <f>IF([@[Inventory Item ID]]="","",IFERROR(IF(AND([@Active]="Yes",[@[Available Qty]]&lt;=[@[Reorder Point]],[@[Target Stock]]-[@[Available Qty]]-[@[Qty on Order]]&gt;0),CEILING([@[Target Stock]]-[@[Available Qty]]-[@[Qty on Order]],[@[Order Pack Qty]]),0),0))</f>
        <v/>
      </c>
      <c r="Y488" s="47">
        <f>IF([@[Inventory Item ID]]="","",IFERROR([@[Suggested Order Qty]]*[@[Unit Cost]],0))</f>
        <v/>
      </c>
      <c r="Z488" s="15">
        <f>IF([@[Inventory Item ID]]="","",IFERROR(IF([@Active]="No","Inactive",IF([@[On Hand Qty]]&lt;0,"Negative Stock",IF([@[Available Qty]]&lt;=0,"Out of Stock",IF([@[Available Qty]]&lt;=[@[Reorder Point]],"Below Reorder",IF([@[Available Qty]]&lt;=[@[Reorder Point]]*(1+'Settings'!$B$5),"Reorder Soon","OK"))))),"Check Inputs"))</f>
        <v/>
      </c>
      <c r="AA488" s="32">
        <f>IF([@[Inventory Item ID]]="","",IFERROR(IF(OR([@[On Hand Qty]]&lt;=0,[@[Oldest DOT Week Start]]=""),"",DATEDIF([@[Oldest DOT Week Start]],'Settings'!$B$3,"m")),""))</f>
        <v/>
      </c>
      <c r="AB488" s="15">
        <f>IF([@[Inventory Item ID]]="","",IF([@Active]="No","Inactive",IF([@[On Hand Qty]]&lt;=0,"No Stock",IF([@[Oldest DOT Week Start]]="","Missing DOT Date",IF([@[Age Months]]&gt;='Settings'!$B$6,"Age Review","Current")))))</f>
        <v/>
      </c>
      <c r="AC48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89">
      <c r="A489" s="28" t="n"/>
      <c r="B489" s="28" t="n"/>
      <c r="C489" s="28" t="n"/>
      <c r="D489" s="28" t="n"/>
      <c r="E489" s="28" t="n"/>
      <c r="F489" s="28" t="n"/>
      <c r="G489" s="28" t="n"/>
      <c r="H489" s="28" t="n"/>
      <c r="I489" s="28" t="n"/>
      <c r="J489" s="28" t="n"/>
      <c r="K489" s="49" t="n"/>
      <c r="L489" s="30" t="n"/>
      <c r="M489" s="30" t="n"/>
      <c r="N489" s="30" t="n"/>
      <c r="O489" s="30" t="n"/>
      <c r="P489" s="30" t="n"/>
      <c r="Q489" s="30" t="n"/>
      <c r="R489" s="50" t="n"/>
      <c r="S489" s="32">
        <f>IF([@[Inventory Item ID]]="","",IFERROR(SUMIFS(tblTransactions[Inventory Effect],tblTransactions[Inventory Item ID],[@[Inventory Item ID]],tblTransactions[Inventory Effect],"&gt;0",tblTransactions[Date],"&gt;"&amp;'Settings'!$B$4,tblTransactions[Date],"&lt;="&amp;'Settings'!$B$3),0))</f>
        <v/>
      </c>
      <c r="T489" s="32">
        <f>IF([@[Inventory Item ID]]="","",IFERROR(-SUMIFS(tblTransactions[Inventory Effect],tblTransactions[Inventory Item ID],[@[Inventory Item ID]],tblTransactions[Inventory Effect],"&lt;0",tblTransactions[Date],"&gt;"&amp;'Settings'!$B$4,tblTransactions[Date],"&lt;="&amp;'Settings'!$B$3),0))</f>
        <v/>
      </c>
      <c r="U489" s="32">
        <f>IF([@[Inventory Item ID]]="","",IFERROR([@[Opening Qty]]+[@[Qty In]]-[@[Qty Out]],0))</f>
        <v/>
      </c>
      <c r="V489" s="32">
        <f>IF([@[Inventory Item ID]]="","",IFERROR([@[On Hand Qty]]-[@[Reserved Qty]],0))</f>
        <v/>
      </c>
      <c r="W489" s="47">
        <f>IF([@[Inventory Item ID]]="","",IFERROR([@[On Hand Qty]]*[@[Unit Cost]],0))</f>
        <v/>
      </c>
      <c r="X489" s="32">
        <f>IF([@[Inventory Item ID]]="","",IFERROR(IF(AND([@Active]="Yes",[@[Available Qty]]&lt;=[@[Reorder Point]],[@[Target Stock]]-[@[Available Qty]]-[@[Qty on Order]]&gt;0),CEILING([@[Target Stock]]-[@[Available Qty]]-[@[Qty on Order]],[@[Order Pack Qty]]),0),0))</f>
        <v/>
      </c>
      <c r="Y489" s="47">
        <f>IF([@[Inventory Item ID]]="","",IFERROR([@[Suggested Order Qty]]*[@[Unit Cost]],0))</f>
        <v/>
      </c>
      <c r="Z489" s="15">
        <f>IF([@[Inventory Item ID]]="","",IFERROR(IF([@Active]="No","Inactive",IF([@[On Hand Qty]]&lt;0,"Negative Stock",IF([@[Available Qty]]&lt;=0,"Out of Stock",IF([@[Available Qty]]&lt;=[@[Reorder Point]],"Below Reorder",IF([@[Available Qty]]&lt;=[@[Reorder Point]]*(1+'Settings'!$B$5),"Reorder Soon","OK"))))),"Check Inputs"))</f>
        <v/>
      </c>
      <c r="AA489" s="32">
        <f>IF([@[Inventory Item ID]]="","",IFERROR(IF(OR([@[On Hand Qty]]&lt;=0,[@[Oldest DOT Week Start]]=""),"",DATEDIF([@[Oldest DOT Week Start]],'Settings'!$B$3,"m")),""))</f>
        <v/>
      </c>
      <c r="AB489" s="15">
        <f>IF([@[Inventory Item ID]]="","",IF([@Active]="No","Inactive",IF([@[On Hand Qty]]&lt;=0,"No Stock",IF([@[Oldest DOT Week Start]]="","Missing DOT Date",IF([@[Age Months]]&gt;='Settings'!$B$6,"Age Review","Current")))))</f>
        <v/>
      </c>
      <c r="AC48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0">
      <c r="A490" s="28" t="n"/>
      <c r="B490" s="28" t="n"/>
      <c r="C490" s="28" t="n"/>
      <c r="D490" s="28" t="n"/>
      <c r="E490" s="28" t="n"/>
      <c r="F490" s="28" t="n"/>
      <c r="G490" s="28" t="n"/>
      <c r="H490" s="28" t="n"/>
      <c r="I490" s="28" t="n"/>
      <c r="J490" s="28" t="n"/>
      <c r="K490" s="49" t="n"/>
      <c r="L490" s="30" t="n"/>
      <c r="M490" s="30" t="n"/>
      <c r="N490" s="30" t="n"/>
      <c r="O490" s="30" t="n"/>
      <c r="P490" s="30" t="n"/>
      <c r="Q490" s="30" t="n"/>
      <c r="R490" s="50" t="n"/>
      <c r="S490" s="32">
        <f>IF([@[Inventory Item ID]]="","",IFERROR(SUMIFS(tblTransactions[Inventory Effect],tblTransactions[Inventory Item ID],[@[Inventory Item ID]],tblTransactions[Inventory Effect],"&gt;0",tblTransactions[Date],"&gt;"&amp;'Settings'!$B$4,tblTransactions[Date],"&lt;="&amp;'Settings'!$B$3),0))</f>
        <v/>
      </c>
      <c r="T490" s="32">
        <f>IF([@[Inventory Item ID]]="","",IFERROR(-SUMIFS(tblTransactions[Inventory Effect],tblTransactions[Inventory Item ID],[@[Inventory Item ID]],tblTransactions[Inventory Effect],"&lt;0",tblTransactions[Date],"&gt;"&amp;'Settings'!$B$4,tblTransactions[Date],"&lt;="&amp;'Settings'!$B$3),0))</f>
        <v/>
      </c>
      <c r="U490" s="32">
        <f>IF([@[Inventory Item ID]]="","",IFERROR([@[Opening Qty]]+[@[Qty In]]-[@[Qty Out]],0))</f>
        <v/>
      </c>
      <c r="V490" s="32">
        <f>IF([@[Inventory Item ID]]="","",IFERROR([@[On Hand Qty]]-[@[Reserved Qty]],0))</f>
        <v/>
      </c>
      <c r="W490" s="47">
        <f>IF([@[Inventory Item ID]]="","",IFERROR([@[On Hand Qty]]*[@[Unit Cost]],0))</f>
        <v/>
      </c>
      <c r="X490" s="32">
        <f>IF([@[Inventory Item ID]]="","",IFERROR(IF(AND([@Active]="Yes",[@[Available Qty]]&lt;=[@[Reorder Point]],[@[Target Stock]]-[@[Available Qty]]-[@[Qty on Order]]&gt;0),CEILING([@[Target Stock]]-[@[Available Qty]]-[@[Qty on Order]],[@[Order Pack Qty]]),0),0))</f>
        <v/>
      </c>
      <c r="Y490" s="47">
        <f>IF([@[Inventory Item ID]]="","",IFERROR([@[Suggested Order Qty]]*[@[Unit Cost]],0))</f>
        <v/>
      </c>
      <c r="Z490" s="15">
        <f>IF([@[Inventory Item ID]]="","",IFERROR(IF([@Active]="No","Inactive",IF([@[On Hand Qty]]&lt;0,"Negative Stock",IF([@[Available Qty]]&lt;=0,"Out of Stock",IF([@[Available Qty]]&lt;=[@[Reorder Point]],"Below Reorder",IF([@[Available Qty]]&lt;=[@[Reorder Point]]*(1+'Settings'!$B$5),"Reorder Soon","OK"))))),"Check Inputs"))</f>
        <v/>
      </c>
      <c r="AA490" s="32">
        <f>IF([@[Inventory Item ID]]="","",IFERROR(IF(OR([@[On Hand Qty]]&lt;=0,[@[Oldest DOT Week Start]]=""),"",DATEDIF([@[Oldest DOT Week Start]],'Settings'!$B$3,"m")),""))</f>
        <v/>
      </c>
      <c r="AB490" s="15">
        <f>IF([@[Inventory Item ID]]="","",IF([@Active]="No","Inactive",IF([@[On Hand Qty]]&lt;=0,"No Stock",IF([@[Oldest DOT Week Start]]="","Missing DOT Date",IF([@[Age Months]]&gt;='Settings'!$B$6,"Age Review","Current")))))</f>
        <v/>
      </c>
      <c r="AC49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1">
      <c r="A491" s="28" t="n"/>
      <c r="B491" s="28" t="n"/>
      <c r="C491" s="28" t="n"/>
      <c r="D491" s="28" t="n"/>
      <c r="E491" s="28" t="n"/>
      <c r="F491" s="28" t="n"/>
      <c r="G491" s="28" t="n"/>
      <c r="H491" s="28" t="n"/>
      <c r="I491" s="28" t="n"/>
      <c r="J491" s="28" t="n"/>
      <c r="K491" s="49" t="n"/>
      <c r="L491" s="30" t="n"/>
      <c r="M491" s="30" t="n"/>
      <c r="N491" s="30" t="n"/>
      <c r="O491" s="30" t="n"/>
      <c r="P491" s="30" t="n"/>
      <c r="Q491" s="30" t="n"/>
      <c r="R491" s="50" t="n"/>
      <c r="S491" s="32">
        <f>IF([@[Inventory Item ID]]="","",IFERROR(SUMIFS(tblTransactions[Inventory Effect],tblTransactions[Inventory Item ID],[@[Inventory Item ID]],tblTransactions[Inventory Effect],"&gt;0",tblTransactions[Date],"&gt;"&amp;'Settings'!$B$4,tblTransactions[Date],"&lt;="&amp;'Settings'!$B$3),0))</f>
        <v/>
      </c>
      <c r="T491" s="32">
        <f>IF([@[Inventory Item ID]]="","",IFERROR(-SUMIFS(tblTransactions[Inventory Effect],tblTransactions[Inventory Item ID],[@[Inventory Item ID]],tblTransactions[Inventory Effect],"&lt;0",tblTransactions[Date],"&gt;"&amp;'Settings'!$B$4,tblTransactions[Date],"&lt;="&amp;'Settings'!$B$3),0))</f>
        <v/>
      </c>
      <c r="U491" s="32">
        <f>IF([@[Inventory Item ID]]="","",IFERROR([@[Opening Qty]]+[@[Qty In]]-[@[Qty Out]],0))</f>
        <v/>
      </c>
      <c r="V491" s="32">
        <f>IF([@[Inventory Item ID]]="","",IFERROR([@[On Hand Qty]]-[@[Reserved Qty]],0))</f>
        <v/>
      </c>
      <c r="W491" s="47">
        <f>IF([@[Inventory Item ID]]="","",IFERROR([@[On Hand Qty]]*[@[Unit Cost]],0))</f>
        <v/>
      </c>
      <c r="X491" s="32">
        <f>IF([@[Inventory Item ID]]="","",IFERROR(IF(AND([@Active]="Yes",[@[Available Qty]]&lt;=[@[Reorder Point]],[@[Target Stock]]-[@[Available Qty]]-[@[Qty on Order]]&gt;0),CEILING([@[Target Stock]]-[@[Available Qty]]-[@[Qty on Order]],[@[Order Pack Qty]]),0),0))</f>
        <v/>
      </c>
      <c r="Y491" s="47">
        <f>IF([@[Inventory Item ID]]="","",IFERROR([@[Suggested Order Qty]]*[@[Unit Cost]],0))</f>
        <v/>
      </c>
      <c r="Z491" s="15">
        <f>IF([@[Inventory Item ID]]="","",IFERROR(IF([@Active]="No","Inactive",IF([@[On Hand Qty]]&lt;0,"Negative Stock",IF([@[Available Qty]]&lt;=0,"Out of Stock",IF([@[Available Qty]]&lt;=[@[Reorder Point]],"Below Reorder",IF([@[Available Qty]]&lt;=[@[Reorder Point]]*(1+'Settings'!$B$5),"Reorder Soon","OK"))))),"Check Inputs"))</f>
        <v/>
      </c>
      <c r="AA491" s="32">
        <f>IF([@[Inventory Item ID]]="","",IFERROR(IF(OR([@[On Hand Qty]]&lt;=0,[@[Oldest DOT Week Start]]=""),"",DATEDIF([@[Oldest DOT Week Start]],'Settings'!$B$3,"m")),""))</f>
        <v/>
      </c>
      <c r="AB491" s="15">
        <f>IF([@[Inventory Item ID]]="","",IF([@Active]="No","Inactive",IF([@[On Hand Qty]]&lt;=0,"No Stock",IF([@[Oldest DOT Week Start]]="","Missing DOT Date",IF([@[Age Months]]&gt;='Settings'!$B$6,"Age Review","Current")))))</f>
        <v/>
      </c>
      <c r="AC49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2">
      <c r="A492" s="28" t="n"/>
      <c r="B492" s="28" t="n"/>
      <c r="C492" s="28" t="n"/>
      <c r="D492" s="28" t="n"/>
      <c r="E492" s="28" t="n"/>
      <c r="F492" s="28" t="n"/>
      <c r="G492" s="28" t="n"/>
      <c r="H492" s="28" t="n"/>
      <c r="I492" s="28" t="n"/>
      <c r="J492" s="28" t="n"/>
      <c r="K492" s="49" t="n"/>
      <c r="L492" s="30" t="n"/>
      <c r="M492" s="30" t="n"/>
      <c r="N492" s="30" t="n"/>
      <c r="O492" s="30" t="n"/>
      <c r="P492" s="30" t="n"/>
      <c r="Q492" s="30" t="n"/>
      <c r="R492" s="50" t="n"/>
      <c r="S492" s="32">
        <f>IF([@[Inventory Item ID]]="","",IFERROR(SUMIFS(tblTransactions[Inventory Effect],tblTransactions[Inventory Item ID],[@[Inventory Item ID]],tblTransactions[Inventory Effect],"&gt;0",tblTransactions[Date],"&gt;"&amp;'Settings'!$B$4,tblTransactions[Date],"&lt;="&amp;'Settings'!$B$3),0))</f>
        <v/>
      </c>
      <c r="T492" s="32">
        <f>IF([@[Inventory Item ID]]="","",IFERROR(-SUMIFS(tblTransactions[Inventory Effect],tblTransactions[Inventory Item ID],[@[Inventory Item ID]],tblTransactions[Inventory Effect],"&lt;0",tblTransactions[Date],"&gt;"&amp;'Settings'!$B$4,tblTransactions[Date],"&lt;="&amp;'Settings'!$B$3),0))</f>
        <v/>
      </c>
      <c r="U492" s="32">
        <f>IF([@[Inventory Item ID]]="","",IFERROR([@[Opening Qty]]+[@[Qty In]]-[@[Qty Out]],0))</f>
        <v/>
      </c>
      <c r="V492" s="32">
        <f>IF([@[Inventory Item ID]]="","",IFERROR([@[On Hand Qty]]-[@[Reserved Qty]],0))</f>
        <v/>
      </c>
      <c r="W492" s="47">
        <f>IF([@[Inventory Item ID]]="","",IFERROR([@[On Hand Qty]]*[@[Unit Cost]],0))</f>
        <v/>
      </c>
      <c r="X492" s="32">
        <f>IF([@[Inventory Item ID]]="","",IFERROR(IF(AND([@Active]="Yes",[@[Available Qty]]&lt;=[@[Reorder Point]],[@[Target Stock]]-[@[Available Qty]]-[@[Qty on Order]]&gt;0),CEILING([@[Target Stock]]-[@[Available Qty]]-[@[Qty on Order]],[@[Order Pack Qty]]),0),0))</f>
        <v/>
      </c>
      <c r="Y492" s="47">
        <f>IF([@[Inventory Item ID]]="","",IFERROR([@[Suggested Order Qty]]*[@[Unit Cost]],0))</f>
        <v/>
      </c>
      <c r="Z492" s="15">
        <f>IF([@[Inventory Item ID]]="","",IFERROR(IF([@Active]="No","Inactive",IF([@[On Hand Qty]]&lt;0,"Negative Stock",IF([@[Available Qty]]&lt;=0,"Out of Stock",IF([@[Available Qty]]&lt;=[@[Reorder Point]],"Below Reorder",IF([@[Available Qty]]&lt;=[@[Reorder Point]]*(1+'Settings'!$B$5),"Reorder Soon","OK"))))),"Check Inputs"))</f>
        <v/>
      </c>
      <c r="AA492" s="32">
        <f>IF([@[Inventory Item ID]]="","",IFERROR(IF(OR([@[On Hand Qty]]&lt;=0,[@[Oldest DOT Week Start]]=""),"",DATEDIF([@[Oldest DOT Week Start]],'Settings'!$B$3,"m")),""))</f>
        <v/>
      </c>
      <c r="AB492" s="15">
        <f>IF([@[Inventory Item ID]]="","",IF([@Active]="No","Inactive",IF([@[On Hand Qty]]&lt;=0,"No Stock",IF([@[Oldest DOT Week Start]]="","Missing DOT Date",IF([@[Age Months]]&gt;='Settings'!$B$6,"Age Review","Current")))))</f>
        <v/>
      </c>
      <c r="AC49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3">
      <c r="A493" s="28" t="n"/>
      <c r="B493" s="28" t="n"/>
      <c r="C493" s="28" t="n"/>
      <c r="D493" s="28" t="n"/>
      <c r="E493" s="28" t="n"/>
      <c r="F493" s="28" t="n"/>
      <c r="G493" s="28" t="n"/>
      <c r="H493" s="28" t="n"/>
      <c r="I493" s="28" t="n"/>
      <c r="J493" s="28" t="n"/>
      <c r="K493" s="49" t="n"/>
      <c r="L493" s="30" t="n"/>
      <c r="M493" s="30" t="n"/>
      <c r="N493" s="30" t="n"/>
      <c r="O493" s="30" t="n"/>
      <c r="P493" s="30" t="n"/>
      <c r="Q493" s="30" t="n"/>
      <c r="R493" s="50" t="n"/>
      <c r="S493" s="32">
        <f>IF([@[Inventory Item ID]]="","",IFERROR(SUMIFS(tblTransactions[Inventory Effect],tblTransactions[Inventory Item ID],[@[Inventory Item ID]],tblTransactions[Inventory Effect],"&gt;0",tblTransactions[Date],"&gt;"&amp;'Settings'!$B$4,tblTransactions[Date],"&lt;="&amp;'Settings'!$B$3),0))</f>
        <v/>
      </c>
      <c r="T493" s="32">
        <f>IF([@[Inventory Item ID]]="","",IFERROR(-SUMIFS(tblTransactions[Inventory Effect],tblTransactions[Inventory Item ID],[@[Inventory Item ID]],tblTransactions[Inventory Effect],"&lt;0",tblTransactions[Date],"&gt;"&amp;'Settings'!$B$4,tblTransactions[Date],"&lt;="&amp;'Settings'!$B$3),0))</f>
        <v/>
      </c>
      <c r="U493" s="32">
        <f>IF([@[Inventory Item ID]]="","",IFERROR([@[Opening Qty]]+[@[Qty In]]-[@[Qty Out]],0))</f>
        <v/>
      </c>
      <c r="V493" s="32">
        <f>IF([@[Inventory Item ID]]="","",IFERROR([@[On Hand Qty]]-[@[Reserved Qty]],0))</f>
        <v/>
      </c>
      <c r="W493" s="47">
        <f>IF([@[Inventory Item ID]]="","",IFERROR([@[On Hand Qty]]*[@[Unit Cost]],0))</f>
        <v/>
      </c>
      <c r="X493" s="32">
        <f>IF([@[Inventory Item ID]]="","",IFERROR(IF(AND([@Active]="Yes",[@[Available Qty]]&lt;=[@[Reorder Point]],[@[Target Stock]]-[@[Available Qty]]-[@[Qty on Order]]&gt;0),CEILING([@[Target Stock]]-[@[Available Qty]]-[@[Qty on Order]],[@[Order Pack Qty]]),0),0))</f>
        <v/>
      </c>
      <c r="Y493" s="47">
        <f>IF([@[Inventory Item ID]]="","",IFERROR([@[Suggested Order Qty]]*[@[Unit Cost]],0))</f>
        <v/>
      </c>
      <c r="Z493" s="15">
        <f>IF([@[Inventory Item ID]]="","",IFERROR(IF([@Active]="No","Inactive",IF([@[On Hand Qty]]&lt;0,"Negative Stock",IF([@[Available Qty]]&lt;=0,"Out of Stock",IF([@[Available Qty]]&lt;=[@[Reorder Point]],"Below Reorder",IF([@[Available Qty]]&lt;=[@[Reorder Point]]*(1+'Settings'!$B$5),"Reorder Soon","OK"))))),"Check Inputs"))</f>
        <v/>
      </c>
      <c r="AA493" s="32">
        <f>IF([@[Inventory Item ID]]="","",IFERROR(IF(OR([@[On Hand Qty]]&lt;=0,[@[Oldest DOT Week Start]]=""),"",DATEDIF([@[Oldest DOT Week Start]],'Settings'!$B$3,"m")),""))</f>
        <v/>
      </c>
      <c r="AB493" s="15">
        <f>IF([@[Inventory Item ID]]="","",IF([@Active]="No","Inactive",IF([@[On Hand Qty]]&lt;=0,"No Stock",IF([@[Oldest DOT Week Start]]="","Missing DOT Date",IF([@[Age Months]]&gt;='Settings'!$B$6,"Age Review","Current")))))</f>
        <v/>
      </c>
      <c r="AC49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4">
      <c r="A494" s="28" t="n"/>
      <c r="B494" s="28" t="n"/>
      <c r="C494" s="28" t="n"/>
      <c r="D494" s="28" t="n"/>
      <c r="E494" s="28" t="n"/>
      <c r="F494" s="28" t="n"/>
      <c r="G494" s="28" t="n"/>
      <c r="H494" s="28" t="n"/>
      <c r="I494" s="28" t="n"/>
      <c r="J494" s="28" t="n"/>
      <c r="K494" s="49" t="n"/>
      <c r="L494" s="30" t="n"/>
      <c r="M494" s="30" t="n"/>
      <c r="N494" s="30" t="n"/>
      <c r="O494" s="30" t="n"/>
      <c r="P494" s="30" t="n"/>
      <c r="Q494" s="30" t="n"/>
      <c r="R494" s="50" t="n"/>
      <c r="S494" s="32">
        <f>IF([@[Inventory Item ID]]="","",IFERROR(SUMIFS(tblTransactions[Inventory Effect],tblTransactions[Inventory Item ID],[@[Inventory Item ID]],tblTransactions[Inventory Effect],"&gt;0",tblTransactions[Date],"&gt;"&amp;'Settings'!$B$4,tblTransactions[Date],"&lt;="&amp;'Settings'!$B$3),0))</f>
        <v/>
      </c>
      <c r="T494" s="32">
        <f>IF([@[Inventory Item ID]]="","",IFERROR(-SUMIFS(tblTransactions[Inventory Effect],tblTransactions[Inventory Item ID],[@[Inventory Item ID]],tblTransactions[Inventory Effect],"&lt;0",tblTransactions[Date],"&gt;"&amp;'Settings'!$B$4,tblTransactions[Date],"&lt;="&amp;'Settings'!$B$3),0))</f>
        <v/>
      </c>
      <c r="U494" s="32">
        <f>IF([@[Inventory Item ID]]="","",IFERROR([@[Opening Qty]]+[@[Qty In]]-[@[Qty Out]],0))</f>
        <v/>
      </c>
      <c r="V494" s="32">
        <f>IF([@[Inventory Item ID]]="","",IFERROR([@[On Hand Qty]]-[@[Reserved Qty]],0))</f>
        <v/>
      </c>
      <c r="W494" s="47">
        <f>IF([@[Inventory Item ID]]="","",IFERROR([@[On Hand Qty]]*[@[Unit Cost]],0))</f>
        <v/>
      </c>
      <c r="X494" s="32">
        <f>IF([@[Inventory Item ID]]="","",IFERROR(IF(AND([@Active]="Yes",[@[Available Qty]]&lt;=[@[Reorder Point]],[@[Target Stock]]-[@[Available Qty]]-[@[Qty on Order]]&gt;0),CEILING([@[Target Stock]]-[@[Available Qty]]-[@[Qty on Order]],[@[Order Pack Qty]]),0),0))</f>
        <v/>
      </c>
      <c r="Y494" s="47">
        <f>IF([@[Inventory Item ID]]="","",IFERROR([@[Suggested Order Qty]]*[@[Unit Cost]],0))</f>
        <v/>
      </c>
      <c r="Z494" s="15">
        <f>IF([@[Inventory Item ID]]="","",IFERROR(IF([@Active]="No","Inactive",IF([@[On Hand Qty]]&lt;0,"Negative Stock",IF([@[Available Qty]]&lt;=0,"Out of Stock",IF([@[Available Qty]]&lt;=[@[Reorder Point]],"Below Reorder",IF([@[Available Qty]]&lt;=[@[Reorder Point]]*(1+'Settings'!$B$5),"Reorder Soon","OK"))))),"Check Inputs"))</f>
        <v/>
      </c>
      <c r="AA494" s="32">
        <f>IF([@[Inventory Item ID]]="","",IFERROR(IF(OR([@[On Hand Qty]]&lt;=0,[@[Oldest DOT Week Start]]=""),"",DATEDIF([@[Oldest DOT Week Start]],'Settings'!$B$3,"m")),""))</f>
        <v/>
      </c>
      <c r="AB494" s="15">
        <f>IF([@[Inventory Item ID]]="","",IF([@Active]="No","Inactive",IF([@[On Hand Qty]]&lt;=0,"No Stock",IF([@[Oldest DOT Week Start]]="","Missing DOT Date",IF([@[Age Months]]&gt;='Settings'!$B$6,"Age Review","Current")))))</f>
        <v/>
      </c>
      <c r="AC49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5">
      <c r="A495" s="28" t="n"/>
      <c r="B495" s="28" t="n"/>
      <c r="C495" s="28" t="n"/>
      <c r="D495" s="28" t="n"/>
      <c r="E495" s="28" t="n"/>
      <c r="F495" s="28" t="n"/>
      <c r="G495" s="28" t="n"/>
      <c r="H495" s="28" t="n"/>
      <c r="I495" s="28" t="n"/>
      <c r="J495" s="28" t="n"/>
      <c r="K495" s="49" t="n"/>
      <c r="L495" s="30" t="n"/>
      <c r="M495" s="30" t="n"/>
      <c r="N495" s="30" t="n"/>
      <c r="O495" s="30" t="n"/>
      <c r="P495" s="30" t="n"/>
      <c r="Q495" s="30" t="n"/>
      <c r="R495" s="50" t="n"/>
      <c r="S495" s="32">
        <f>IF([@[Inventory Item ID]]="","",IFERROR(SUMIFS(tblTransactions[Inventory Effect],tblTransactions[Inventory Item ID],[@[Inventory Item ID]],tblTransactions[Inventory Effect],"&gt;0",tblTransactions[Date],"&gt;"&amp;'Settings'!$B$4,tblTransactions[Date],"&lt;="&amp;'Settings'!$B$3),0))</f>
        <v/>
      </c>
      <c r="T495" s="32">
        <f>IF([@[Inventory Item ID]]="","",IFERROR(-SUMIFS(tblTransactions[Inventory Effect],tblTransactions[Inventory Item ID],[@[Inventory Item ID]],tblTransactions[Inventory Effect],"&lt;0",tblTransactions[Date],"&gt;"&amp;'Settings'!$B$4,tblTransactions[Date],"&lt;="&amp;'Settings'!$B$3),0))</f>
        <v/>
      </c>
      <c r="U495" s="32">
        <f>IF([@[Inventory Item ID]]="","",IFERROR([@[Opening Qty]]+[@[Qty In]]-[@[Qty Out]],0))</f>
        <v/>
      </c>
      <c r="V495" s="32">
        <f>IF([@[Inventory Item ID]]="","",IFERROR([@[On Hand Qty]]-[@[Reserved Qty]],0))</f>
        <v/>
      </c>
      <c r="W495" s="47">
        <f>IF([@[Inventory Item ID]]="","",IFERROR([@[On Hand Qty]]*[@[Unit Cost]],0))</f>
        <v/>
      </c>
      <c r="X495" s="32">
        <f>IF([@[Inventory Item ID]]="","",IFERROR(IF(AND([@Active]="Yes",[@[Available Qty]]&lt;=[@[Reorder Point]],[@[Target Stock]]-[@[Available Qty]]-[@[Qty on Order]]&gt;0),CEILING([@[Target Stock]]-[@[Available Qty]]-[@[Qty on Order]],[@[Order Pack Qty]]),0),0))</f>
        <v/>
      </c>
      <c r="Y495" s="47">
        <f>IF([@[Inventory Item ID]]="","",IFERROR([@[Suggested Order Qty]]*[@[Unit Cost]],0))</f>
        <v/>
      </c>
      <c r="Z495" s="15">
        <f>IF([@[Inventory Item ID]]="","",IFERROR(IF([@Active]="No","Inactive",IF([@[On Hand Qty]]&lt;0,"Negative Stock",IF([@[Available Qty]]&lt;=0,"Out of Stock",IF([@[Available Qty]]&lt;=[@[Reorder Point]],"Below Reorder",IF([@[Available Qty]]&lt;=[@[Reorder Point]]*(1+'Settings'!$B$5),"Reorder Soon","OK"))))),"Check Inputs"))</f>
        <v/>
      </c>
      <c r="AA495" s="32">
        <f>IF([@[Inventory Item ID]]="","",IFERROR(IF(OR([@[On Hand Qty]]&lt;=0,[@[Oldest DOT Week Start]]=""),"",DATEDIF([@[Oldest DOT Week Start]],'Settings'!$B$3,"m")),""))</f>
        <v/>
      </c>
      <c r="AB495" s="15">
        <f>IF([@[Inventory Item ID]]="","",IF([@Active]="No","Inactive",IF([@[On Hand Qty]]&lt;=0,"No Stock",IF([@[Oldest DOT Week Start]]="","Missing DOT Date",IF([@[Age Months]]&gt;='Settings'!$B$6,"Age Review","Current")))))</f>
        <v/>
      </c>
      <c r="AC49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6">
      <c r="A496" s="28" t="n"/>
      <c r="B496" s="28" t="n"/>
      <c r="C496" s="28" t="n"/>
      <c r="D496" s="28" t="n"/>
      <c r="E496" s="28" t="n"/>
      <c r="F496" s="28" t="n"/>
      <c r="G496" s="28" t="n"/>
      <c r="H496" s="28" t="n"/>
      <c r="I496" s="28" t="n"/>
      <c r="J496" s="28" t="n"/>
      <c r="K496" s="49" t="n"/>
      <c r="L496" s="30" t="n"/>
      <c r="M496" s="30" t="n"/>
      <c r="N496" s="30" t="n"/>
      <c r="O496" s="30" t="n"/>
      <c r="P496" s="30" t="n"/>
      <c r="Q496" s="30" t="n"/>
      <c r="R496" s="50" t="n"/>
      <c r="S496" s="32">
        <f>IF([@[Inventory Item ID]]="","",IFERROR(SUMIFS(tblTransactions[Inventory Effect],tblTransactions[Inventory Item ID],[@[Inventory Item ID]],tblTransactions[Inventory Effect],"&gt;0",tblTransactions[Date],"&gt;"&amp;'Settings'!$B$4,tblTransactions[Date],"&lt;="&amp;'Settings'!$B$3),0))</f>
        <v/>
      </c>
      <c r="T496" s="32">
        <f>IF([@[Inventory Item ID]]="","",IFERROR(-SUMIFS(tblTransactions[Inventory Effect],tblTransactions[Inventory Item ID],[@[Inventory Item ID]],tblTransactions[Inventory Effect],"&lt;0",tblTransactions[Date],"&gt;"&amp;'Settings'!$B$4,tblTransactions[Date],"&lt;="&amp;'Settings'!$B$3),0))</f>
        <v/>
      </c>
      <c r="U496" s="32">
        <f>IF([@[Inventory Item ID]]="","",IFERROR([@[Opening Qty]]+[@[Qty In]]-[@[Qty Out]],0))</f>
        <v/>
      </c>
      <c r="V496" s="32">
        <f>IF([@[Inventory Item ID]]="","",IFERROR([@[On Hand Qty]]-[@[Reserved Qty]],0))</f>
        <v/>
      </c>
      <c r="W496" s="47">
        <f>IF([@[Inventory Item ID]]="","",IFERROR([@[On Hand Qty]]*[@[Unit Cost]],0))</f>
        <v/>
      </c>
      <c r="X496" s="32">
        <f>IF([@[Inventory Item ID]]="","",IFERROR(IF(AND([@Active]="Yes",[@[Available Qty]]&lt;=[@[Reorder Point]],[@[Target Stock]]-[@[Available Qty]]-[@[Qty on Order]]&gt;0),CEILING([@[Target Stock]]-[@[Available Qty]]-[@[Qty on Order]],[@[Order Pack Qty]]),0),0))</f>
        <v/>
      </c>
      <c r="Y496" s="47">
        <f>IF([@[Inventory Item ID]]="","",IFERROR([@[Suggested Order Qty]]*[@[Unit Cost]],0))</f>
        <v/>
      </c>
      <c r="Z496" s="15">
        <f>IF([@[Inventory Item ID]]="","",IFERROR(IF([@Active]="No","Inactive",IF([@[On Hand Qty]]&lt;0,"Negative Stock",IF([@[Available Qty]]&lt;=0,"Out of Stock",IF([@[Available Qty]]&lt;=[@[Reorder Point]],"Below Reorder",IF([@[Available Qty]]&lt;=[@[Reorder Point]]*(1+'Settings'!$B$5),"Reorder Soon","OK"))))),"Check Inputs"))</f>
        <v/>
      </c>
      <c r="AA496" s="32">
        <f>IF([@[Inventory Item ID]]="","",IFERROR(IF(OR([@[On Hand Qty]]&lt;=0,[@[Oldest DOT Week Start]]=""),"",DATEDIF([@[Oldest DOT Week Start]],'Settings'!$B$3,"m")),""))</f>
        <v/>
      </c>
      <c r="AB496" s="15">
        <f>IF([@[Inventory Item ID]]="","",IF([@Active]="No","Inactive",IF([@[On Hand Qty]]&lt;=0,"No Stock",IF([@[Oldest DOT Week Start]]="","Missing DOT Date",IF([@[Age Months]]&gt;='Settings'!$B$6,"Age Review","Current")))))</f>
        <v/>
      </c>
      <c r="AC496"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7">
      <c r="A497" s="28" t="n"/>
      <c r="B497" s="28" t="n"/>
      <c r="C497" s="28" t="n"/>
      <c r="D497" s="28" t="n"/>
      <c r="E497" s="28" t="n"/>
      <c r="F497" s="28" t="n"/>
      <c r="G497" s="28" t="n"/>
      <c r="H497" s="28" t="n"/>
      <c r="I497" s="28" t="n"/>
      <c r="J497" s="28" t="n"/>
      <c r="K497" s="49" t="n"/>
      <c r="L497" s="30" t="n"/>
      <c r="M497" s="30" t="n"/>
      <c r="N497" s="30" t="n"/>
      <c r="O497" s="30" t="n"/>
      <c r="P497" s="30" t="n"/>
      <c r="Q497" s="30" t="n"/>
      <c r="R497" s="50" t="n"/>
      <c r="S497" s="32">
        <f>IF([@[Inventory Item ID]]="","",IFERROR(SUMIFS(tblTransactions[Inventory Effect],tblTransactions[Inventory Item ID],[@[Inventory Item ID]],tblTransactions[Inventory Effect],"&gt;0",tblTransactions[Date],"&gt;"&amp;'Settings'!$B$4,tblTransactions[Date],"&lt;="&amp;'Settings'!$B$3),0))</f>
        <v/>
      </c>
      <c r="T497" s="32">
        <f>IF([@[Inventory Item ID]]="","",IFERROR(-SUMIFS(tblTransactions[Inventory Effect],tblTransactions[Inventory Item ID],[@[Inventory Item ID]],tblTransactions[Inventory Effect],"&lt;0",tblTransactions[Date],"&gt;"&amp;'Settings'!$B$4,tblTransactions[Date],"&lt;="&amp;'Settings'!$B$3),0))</f>
        <v/>
      </c>
      <c r="U497" s="32">
        <f>IF([@[Inventory Item ID]]="","",IFERROR([@[Opening Qty]]+[@[Qty In]]-[@[Qty Out]],0))</f>
        <v/>
      </c>
      <c r="V497" s="32">
        <f>IF([@[Inventory Item ID]]="","",IFERROR([@[On Hand Qty]]-[@[Reserved Qty]],0))</f>
        <v/>
      </c>
      <c r="W497" s="47">
        <f>IF([@[Inventory Item ID]]="","",IFERROR([@[On Hand Qty]]*[@[Unit Cost]],0))</f>
        <v/>
      </c>
      <c r="X497" s="32">
        <f>IF([@[Inventory Item ID]]="","",IFERROR(IF(AND([@Active]="Yes",[@[Available Qty]]&lt;=[@[Reorder Point]],[@[Target Stock]]-[@[Available Qty]]-[@[Qty on Order]]&gt;0),CEILING([@[Target Stock]]-[@[Available Qty]]-[@[Qty on Order]],[@[Order Pack Qty]]),0),0))</f>
        <v/>
      </c>
      <c r="Y497" s="47">
        <f>IF([@[Inventory Item ID]]="","",IFERROR([@[Suggested Order Qty]]*[@[Unit Cost]],0))</f>
        <v/>
      </c>
      <c r="Z497" s="15">
        <f>IF([@[Inventory Item ID]]="","",IFERROR(IF([@Active]="No","Inactive",IF([@[On Hand Qty]]&lt;0,"Negative Stock",IF([@[Available Qty]]&lt;=0,"Out of Stock",IF([@[Available Qty]]&lt;=[@[Reorder Point]],"Below Reorder",IF([@[Available Qty]]&lt;=[@[Reorder Point]]*(1+'Settings'!$B$5),"Reorder Soon","OK"))))),"Check Inputs"))</f>
        <v/>
      </c>
      <c r="AA497" s="32">
        <f>IF([@[Inventory Item ID]]="","",IFERROR(IF(OR([@[On Hand Qty]]&lt;=0,[@[Oldest DOT Week Start]]=""),"",DATEDIF([@[Oldest DOT Week Start]],'Settings'!$B$3,"m")),""))</f>
        <v/>
      </c>
      <c r="AB497" s="15">
        <f>IF([@[Inventory Item ID]]="","",IF([@Active]="No","Inactive",IF([@[On Hand Qty]]&lt;=0,"No Stock",IF([@[Oldest DOT Week Start]]="","Missing DOT Date",IF([@[Age Months]]&gt;='Settings'!$B$6,"Age Review","Current")))))</f>
        <v/>
      </c>
      <c r="AC497"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8">
      <c r="A498" s="28" t="n"/>
      <c r="B498" s="28" t="n"/>
      <c r="C498" s="28" t="n"/>
      <c r="D498" s="28" t="n"/>
      <c r="E498" s="28" t="n"/>
      <c r="F498" s="28" t="n"/>
      <c r="G498" s="28" t="n"/>
      <c r="H498" s="28" t="n"/>
      <c r="I498" s="28" t="n"/>
      <c r="J498" s="28" t="n"/>
      <c r="K498" s="49" t="n"/>
      <c r="L498" s="30" t="n"/>
      <c r="M498" s="30" t="n"/>
      <c r="N498" s="30" t="n"/>
      <c r="O498" s="30" t="n"/>
      <c r="P498" s="30" t="n"/>
      <c r="Q498" s="30" t="n"/>
      <c r="R498" s="50" t="n"/>
      <c r="S498" s="32">
        <f>IF([@[Inventory Item ID]]="","",IFERROR(SUMIFS(tblTransactions[Inventory Effect],tblTransactions[Inventory Item ID],[@[Inventory Item ID]],tblTransactions[Inventory Effect],"&gt;0",tblTransactions[Date],"&gt;"&amp;'Settings'!$B$4,tblTransactions[Date],"&lt;="&amp;'Settings'!$B$3),0))</f>
        <v/>
      </c>
      <c r="T498" s="32">
        <f>IF([@[Inventory Item ID]]="","",IFERROR(-SUMIFS(tblTransactions[Inventory Effect],tblTransactions[Inventory Item ID],[@[Inventory Item ID]],tblTransactions[Inventory Effect],"&lt;0",tblTransactions[Date],"&gt;"&amp;'Settings'!$B$4,tblTransactions[Date],"&lt;="&amp;'Settings'!$B$3),0))</f>
        <v/>
      </c>
      <c r="U498" s="32">
        <f>IF([@[Inventory Item ID]]="","",IFERROR([@[Opening Qty]]+[@[Qty In]]-[@[Qty Out]],0))</f>
        <v/>
      </c>
      <c r="V498" s="32">
        <f>IF([@[Inventory Item ID]]="","",IFERROR([@[On Hand Qty]]-[@[Reserved Qty]],0))</f>
        <v/>
      </c>
      <c r="W498" s="47">
        <f>IF([@[Inventory Item ID]]="","",IFERROR([@[On Hand Qty]]*[@[Unit Cost]],0))</f>
        <v/>
      </c>
      <c r="X498" s="32">
        <f>IF([@[Inventory Item ID]]="","",IFERROR(IF(AND([@Active]="Yes",[@[Available Qty]]&lt;=[@[Reorder Point]],[@[Target Stock]]-[@[Available Qty]]-[@[Qty on Order]]&gt;0),CEILING([@[Target Stock]]-[@[Available Qty]]-[@[Qty on Order]],[@[Order Pack Qty]]),0),0))</f>
        <v/>
      </c>
      <c r="Y498" s="47">
        <f>IF([@[Inventory Item ID]]="","",IFERROR([@[Suggested Order Qty]]*[@[Unit Cost]],0))</f>
        <v/>
      </c>
      <c r="Z498" s="15">
        <f>IF([@[Inventory Item ID]]="","",IFERROR(IF([@Active]="No","Inactive",IF([@[On Hand Qty]]&lt;0,"Negative Stock",IF([@[Available Qty]]&lt;=0,"Out of Stock",IF([@[Available Qty]]&lt;=[@[Reorder Point]],"Below Reorder",IF([@[Available Qty]]&lt;=[@[Reorder Point]]*(1+'Settings'!$B$5),"Reorder Soon","OK"))))),"Check Inputs"))</f>
        <v/>
      </c>
      <c r="AA498" s="32">
        <f>IF([@[Inventory Item ID]]="","",IFERROR(IF(OR([@[On Hand Qty]]&lt;=0,[@[Oldest DOT Week Start]]=""),"",DATEDIF([@[Oldest DOT Week Start]],'Settings'!$B$3,"m")),""))</f>
        <v/>
      </c>
      <c r="AB498" s="15">
        <f>IF([@[Inventory Item ID]]="","",IF([@Active]="No","Inactive",IF([@[On Hand Qty]]&lt;=0,"No Stock",IF([@[Oldest DOT Week Start]]="","Missing DOT Date",IF([@[Age Months]]&gt;='Settings'!$B$6,"Age Review","Current")))))</f>
        <v/>
      </c>
      <c r="AC498"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499">
      <c r="A499" s="28" t="n"/>
      <c r="B499" s="28" t="n"/>
      <c r="C499" s="28" t="n"/>
      <c r="D499" s="28" t="n"/>
      <c r="E499" s="28" t="n"/>
      <c r="F499" s="28" t="n"/>
      <c r="G499" s="28" t="n"/>
      <c r="H499" s="28" t="n"/>
      <c r="I499" s="28" t="n"/>
      <c r="J499" s="28" t="n"/>
      <c r="K499" s="49" t="n"/>
      <c r="L499" s="30" t="n"/>
      <c r="M499" s="30" t="n"/>
      <c r="N499" s="30" t="n"/>
      <c r="O499" s="30" t="n"/>
      <c r="P499" s="30" t="n"/>
      <c r="Q499" s="30" t="n"/>
      <c r="R499" s="50" t="n"/>
      <c r="S499" s="32">
        <f>IF([@[Inventory Item ID]]="","",IFERROR(SUMIFS(tblTransactions[Inventory Effect],tblTransactions[Inventory Item ID],[@[Inventory Item ID]],tblTransactions[Inventory Effect],"&gt;0",tblTransactions[Date],"&gt;"&amp;'Settings'!$B$4,tblTransactions[Date],"&lt;="&amp;'Settings'!$B$3),0))</f>
        <v/>
      </c>
      <c r="T499" s="32">
        <f>IF([@[Inventory Item ID]]="","",IFERROR(-SUMIFS(tblTransactions[Inventory Effect],tblTransactions[Inventory Item ID],[@[Inventory Item ID]],tblTransactions[Inventory Effect],"&lt;0",tblTransactions[Date],"&gt;"&amp;'Settings'!$B$4,tblTransactions[Date],"&lt;="&amp;'Settings'!$B$3),0))</f>
        <v/>
      </c>
      <c r="U499" s="32">
        <f>IF([@[Inventory Item ID]]="","",IFERROR([@[Opening Qty]]+[@[Qty In]]-[@[Qty Out]],0))</f>
        <v/>
      </c>
      <c r="V499" s="32">
        <f>IF([@[Inventory Item ID]]="","",IFERROR([@[On Hand Qty]]-[@[Reserved Qty]],0))</f>
        <v/>
      </c>
      <c r="W499" s="47">
        <f>IF([@[Inventory Item ID]]="","",IFERROR([@[On Hand Qty]]*[@[Unit Cost]],0))</f>
        <v/>
      </c>
      <c r="X499" s="32">
        <f>IF([@[Inventory Item ID]]="","",IFERROR(IF(AND([@Active]="Yes",[@[Available Qty]]&lt;=[@[Reorder Point]],[@[Target Stock]]-[@[Available Qty]]-[@[Qty on Order]]&gt;0),CEILING([@[Target Stock]]-[@[Available Qty]]-[@[Qty on Order]],[@[Order Pack Qty]]),0),0))</f>
        <v/>
      </c>
      <c r="Y499" s="47">
        <f>IF([@[Inventory Item ID]]="","",IFERROR([@[Suggested Order Qty]]*[@[Unit Cost]],0))</f>
        <v/>
      </c>
      <c r="Z499" s="15">
        <f>IF([@[Inventory Item ID]]="","",IFERROR(IF([@Active]="No","Inactive",IF([@[On Hand Qty]]&lt;0,"Negative Stock",IF([@[Available Qty]]&lt;=0,"Out of Stock",IF([@[Available Qty]]&lt;=[@[Reorder Point]],"Below Reorder",IF([@[Available Qty]]&lt;=[@[Reorder Point]]*(1+'Settings'!$B$5),"Reorder Soon","OK"))))),"Check Inputs"))</f>
        <v/>
      </c>
      <c r="AA499" s="32">
        <f>IF([@[Inventory Item ID]]="","",IFERROR(IF(OR([@[On Hand Qty]]&lt;=0,[@[Oldest DOT Week Start]]=""),"",DATEDIF([@[Oldest DOT Week Start]],'Settings'!$B$3,"m")),""))</f>
        <v/>
      </c>
      <c r="AB499" s="15">
        <f>IF([@[Inventory Item ID]]="","",IF([@Active]="No","Inactive",IF([@[On Hand Qty]]&lt;=0,"No Stock",IF([@[Oldest DOT Week Start]]="","Missing DOT Date",IF([@[Age Months]]&gt;='Settings'!$B$6,"Age Review","Current")))))</f>
        <v/>
      </c>
      <c r="AC499"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00">
      <c r="A500" s="28" t="n"/>
      <c r="B500" s="28" t="n"/>
      <c r="C500" s="28" t="n"/>
      <c r="D500" s="28" t="n"/>
      <c r="E500" s="28" t="n"/>
      <c r="F500" s="28" t="n"/>
      <c r="G500" s="28" t="n"/>
      <c r="H500" s="28" t="n"/>
      <c r="I500" s="28" t="n"/>
      <c r="J500" s="28" t="n"/>
      <c r="K500" s="49" t="n"/>
      <c r="L500" s="30" t="n"/>
      <c r="M500" s="30" t="n"/>
      <c r="N500" s="30" t="n"/>
      <c r="O500" s="30" t="n"/>
      <c r="P500" s="30" t="n"/>
      <c r="Q500" s="30" t="n"/>
      <c r="R500" s="50" t="n"/>
      <c r="S500" s="32">
        <f>IF([@[Inventory Item ID]]="","",IFERROR(SUMIFS(tblTransactions[Inventory Effect],tblTransactions[Inventory Item ID],[@[Inventory Item ID]],tblTransactions[Inventory Effect],"&gt;0",tblTransactions[Date],"&gt;"&amp;'Settings'!$B$4,tblTransactions[Date],"&lt;="&amp;'Settings'!$B$3),0))</f>
        <v/>
      </c>
      <c r="T500" s="32">
        <f>IF([@[Inventory Item ID]]="","",IFERROR(-SUMIFS(tblTransactions[Inventory Effect],tblTransactions[Inventory Item ID],[@[Inventory Item ID]],tblTransactions[Inventory Effect],"&lt;0",tblTransactions[Date],"&gt;"&amp;'Settings'!$B$4,tblTransactions[Date],"&lt;="&amp;'Settings'!$B$3),0))</f>
        <v/>
      </c>
      <c r="U500" s="32">
        <f>IF([@[Inventory Item ID]]="","",IFERROR([@[Opening Qty]]+[@[Qty In]]-[@[Qty Out]],0))</f>
        <v/>
      </c>
      <c r="V500" s="32">
        <f>IF([@[Inventory Item ID]]="","",IFERROR([@[On Hand Qty]]-[@[Reserved Qty]],0))</f>
        <v/>
      </c>
      <c r="W500" s="47">
        <f>IF([@[Inventory Item ID]]="","",IFERROR([@[On Hand Qty]]*[@[Unit Cost]],0))</f>
        <v/>
      </c>
      <c r="X500" s="32">
        <f>IF([@[Inventory Item ID]]="","",IFERROR(IF(AND([@Active]="Yes",[@[Available Qty]]&lt;=[@[Reorder Point]],[@[Target Stock]]-[@[Available Qty]]-[@[Qty on Order]]&gt;0),CEILING([@[Target Stock]]-[@[Available Qty]]-[@[Qty on Order]],[@[Order Pack Qty]]),0),0))</f>
        <v/>
      </c>
      <c r="Y500" s="47">
        <f>IF([@[Inventory Item ID]]="","",IFERROR([@[Suggested Order Qty]]*[@[Unit Cost]],0))</f>
        <v/>
      </c>
      <c r="Z500" s="15">
        <f>IF([@[Inventory Item ID]]="","",IFERROR(IF([@Active]="No","Inactive",IF([@[On Hand Qty]]&lt;0,"Negative Stock",IF([@[Available Qty]]&lt;=0,"Out of Stock",IF([@[Available Qty]]&lt;=[@[Reorder Point]],"Below Reorder",IF([@[Available Qty]]&lt;=[@[Reorder Point]]*(1+'Settings'!$B$5),"Reorder Soon","OK"))))),"Check Inputs"))</f>
        <v/>
      </c>
      <c r="AA500" s="32">
        <f>IF([@[Inventory Item ID]]="","",IFERROR(IF(OR([@[On Hand Qty]]&lt;=0,[@[Oldest DOT Week Start]]=""),"",DATEDIF([@[Oldest DOT Week Start]],'Settings'!$B$3,"m")),""))</f>
        <v/>
      </c>
      <c r="AB500" s="15">
        <f>IF([@[Inventory Item ID]]="","",IF([@Active]="No","Inactive",IF([@[On Hand Qty]]&lt;=0,"No Stock",IF([@[Oldest DOT Week Start]]="","Missing DOT Date",IF([@[Age Months]]&gt;='Settings'!$B$6,"Age Review","Current")))))</f>
        <v/>
      </c>
      <c r="AC500"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01">
      <c r="A501" s="28" t="n"/>
      <c r="B501" s="28" t="n"/>
      <c r="C501" s="28" t="n"/>
      <c r="D501" s="28" t="n"/>
      <c r="E501" s="28" t="n"/>
      <c r="F501" s="28" t="n"/>
      <c r="G501" s="28" t="n"/>
      <c r="H501" s="28" t="n"/>
      <c r="I501" s="28" t="n"/>
      <c r="J501" s="28" t="n"/>
      <c r="K501" s="49" t="n"/>
      <c r="L501" s="30" t="n"/>
      <c r="M501" s="30" t="n"/>
      <c r="N501" s="30" t="n"/>
      <c r="O501" s="30" t="n"/>
      <c r="P501" s="30" t="n"/>
      <c r="Q501" s="30" t="n"/>
      <c r="R501" s="50" t="n"/>
      <c r="S501" s="32">
        <f>IF([@[Inventory Item ID]]="","",IFERROR(SUMIFS(tblTransactions[Inventory Effect],tblTransactions[Inventory Item ID],[@[Inventory Item ID]],tblTransactions[Inventory Effect],"&gt;0",tblTransactions[Date],"&gt;"&amp;'Settings'!$B$4,tblTransactions[Date],"&lt;="&amp;'Settings'!$B$3),0))</f>
        <v/>
      </c>
      <c r="T501" s="32">
        <f>IF([@[Inventory Item ID]]="","",IFERROR(-SUMIFS(tblTransactions[Inventory Effect],tblTransactions[Inventory Item ID],[@[Inventory Item ID]],tblTransactions[Inventory Effect],"&lt;0",tblTransactions[Date],"&gt;"&amp;'Settings'!$B$4,tblTransactions[Date],"&lt;="&amp;'Settings'!$B$3),0))</f>
        <v/>
      </c>
      <c r="U501" s="32">
        <f>IF([@[Inventory Item ID]]="","",IFERROR([@[Opening Qty]]+[@[Qty In]]-[@[Qty Out]],0))</f>
        <v/>
      </c>
      <c r="V501" s="32">
        <f>IF([@[Inventory Item ID]]="","",IFERROR([@[On Hand Qty]]-[@[Reserved Qty]],0))</f>
        <v/>
      </c>
      <c r="W501" s="47">
        <f>IF([@[Inventory Item ID]]="","",IFERROR([@[On Hand Qty]]*[@[Unit Cost]],0))</f>
        <v/>
      </c>
      <c r="X501" s="32">
        <f>IF([@[Inventory Item ID]]="","",IFERROR(IF(AND([@Active]="Yes",[@[Available Qty]]&lt;=[@[Reorder Point]],[@[Target Stock]]-[@[Available Qty]]-[@[Qty on Order]]&gt;0),CEILING([@[Target Stock]]-[@[Available Qty]]-[@[Qty on Order]],[@[Order Pack Qty]]),0),0))</f>
        <v/>
      </c>
      <c r="Y501" s="47">
        <f>IF([@[Inventory Item ID]]="","",IFERROR([@[Suggested Order Qty]]*[@[Unit Cost]],0))</f>
        <v/>
      </c>
      <c r="Z501" s="15">
        <f>IF([@[Inventory Item ID]]="","",IFERROR(IF([@Active]="No","Inactive",IF([@[On Hand Qty]]&lt;0,"Negative Stock",IF([@[Available Qty]]&lt;=0,"Out of Stock",IF([@[Available Qty]]&lt;=[@[Reorder Point]],"Below Reorder",IF([@[Available Qty]]&lt;=[@[Reorder Point]]*(1+'Settings'!$B$5),"Reorder Soon","OK"))))),"Check Inputs"))</f>
        <v/>
      </c>
      <c r="AA501" s="32">
        <f>IF([@[Inventory Item ID]]="","",IFERROR(IF(OR([@[On Hand Qty]]&lt;=0,[@[Oldest DOT Week Start]]=""),"",DATEDIF([@[Oldest DOT Week Start]],'Settings'!$B$3,"m")),""))</f>
        <v/>
      </c>
      <c r="AB501" s="15">
        <f>IF([@[Inventory Item ID]]="","",IF([@Active]="No","Inactive",IF([@[On Hand Qty]]&lt;=0,"No Stock",IF([@[Oldest DOT Week Start]]="","Missing DOT Date",IF([@[Age Months]]&gt;='Settings'!$B$6,"Age Review","Current")))))</f>
        <v/>
      </c>
      <c r="AC501"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02">
      <c r="A502" s="28" t="n"/>
      <c r="B502" s="28" t="n"/>
      <c r="C502" s="28" t="n"/>
      <c r="D502" s="28" t="n"/>
      <c r="E502" s="28" t="n"/>
      <c r="F502" s="28" t="n"/>
      <c r="G502" s="28" t="n"/>
      <c r="H502" s="28" t="n"/>
      <c r="I502" s="28" t="n"/>
      <c r="J502" s="28" t="n"/>
      <c r="K502" s="49" t="n"/>
      <c r="L502" s="30" t="n"/>
      <c r="M502" s="30" t="n"/>
      <c r="N502" s="30" t="n"/>
      <c r="O502" s="30" t="n"/>
      <c r="P502" s="30" t="n"/>
      <c r="Q502" s="30" t="n"/>
      <c r="R502" s="50" t="n"/>
      <c r="S502" s="32">
        <f>IF([@[Inventory Item ID]]="","",IFERROR(SUMIFS(tblTransactions[Inventory Effect],tblTransactions[Inventory Item ID],[@[Inventory Item ID]],tblTransactions[Inventory Effect],"&gt;0",tblTransactions[Date],"&gt;"&amp;'Settings'!$B$4,tblTransactions[Date],"&lt;="&amp;'Settings'!$B$3),0))</f>
        <v/>
      </c>
      <c r="T502" s="32">
        <f>IF([@[Inventory Item ID]]="","",IFERROR(-SUMIFS(tblTransactions[Inventory Effect],tblTransactions[Inventory Item ID],[@[Inventory Item ID]],tblTransactions[Inventory Effect],"&lt;0",tblTransactions[Date],"&gt;"&amp;'Settings'!$B$4,tblTransactions[Date],"&lt;="&amp;'Settings'!$B$3),0))</f>
        <v/>
      </c>
      <c r="U502" s="32">
        <f>IF([@[Inventory Item ID]]="","",IFERROR([@[Opening Qty]]+[@[Qty In]]-[@[Qty Out]],0))</f>
        <v/>
      </c>
      <c r="V502" s="32">
        <f>IF([@[Inventory Item ID]]="","",IFERROR([@[On Hand Qty]]-[@[Reserved Qty]],0))</f>
        <v/>
      </c>
      <c r="W502" s="47">
        <f>IF([@[Inventory Item ID]]="","",IFERROR([@[On Hand Qty]]*[@[Unit Cost]],0))</f>
        <v/>
      </c>
      <c r="X502" s="32">
        <f>IF([@[Inventory Item ID]]="","",IFERROR(IF(AND([@Active]="Yes",[@[Available Qty]]&lt;=[@[Reorder Point]],[@[Target Stock]]-[@[Available Qty]]-[@[Qty on Order]]&gt;0),CEILING([@[Target Stock]]-[@[Available Qty]]-[@[Qty on Order]],[@[Order Pack Qty]]),0),0))</f>
        <v/>
      </c>
      <c r="Y502" s="47">
        <f>IF([@[Inventory Item ID]]="","",IFERROR([@[Suggested Order Qty]]*[@[Unit Cost]],0))</f>
        <v/>
      </c>
      <c r="Z502" s="15">
        <f>IF([@[Inventory Item ID]]="","",IFERROR(IF([@Active]="No","Inactive",IF([@[On Hand Qty]]&lt;0,"Negative Stock",IF([@[Available Qty]]&lt;=0,"Out of Stock",IF([@[Available Qty]]&lt;=[@[Reorder Point]],"Below Reorder",IF([@[Available Qty]]&lt;=[@[Reorder Point]]*(1+'Settings'!$B$5),"Reorder Soon","OK"))))),"Check Inputs"))</f>
        <v/>
      </c>
      <c r="AA502" s="32">
        <f>IF([@[Inventory Item ID]]="","",IFERROR(IF(OR([@[On Hand Qty]]&lt;=0,[@[Oldest DOT Week Start]]=""),"",DATEDIF([@[Oldest DOT Week Start]],'Settings'!$B$3,"m")),""))</f>
        <v/>
      </c>
      <c r="AB502" s="15">
        <f>IF([@[Inventory Item ID]]="","",IF([@Active]="No","Inactive",IF([@[On Hand Qty]]&lt;=0,"No Stock",IF([@[Oldest DOT Week Start]]="","Missing DOT Date",IF([@[Age Months]]&gt;='Settings'!$B$6,"Age Review","Current")))))</f>
        <v/>
      </c>
      <c r="AC502"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03">
      <c r="A503" s="28" t="n"/>
      <c r="B503" s="28" t="n"/>
      <c r="C503" s="28" t="n"/>
      <c r="D503" s="28" t="n"/>
      <c r="E503" s="28" t="n"/>
      <c r="F503" s="28" t="n"/>
      <c r="G503" s="28" t="n"/>
      <c r="H503" s="28" t="n"/>
      <c r="I503" s="28" t="n"/>
      <c r="J503" s="28" t="n"/>
      <c r="K503" s="49" t="n"/>
      <c r="L503" s="30" t="n"/>
      <c r="M503" s="30" t="n"/>
      <c r="N503" s="30" t="n"/>
      <c r="O503" s="30" t="n"/>
      <c r="P503" s="30" t="n"/>
      <c r="Q503" s="30" t="n"/>
      <c r="R503" s="50" t="n"/>
      <c r="S503" s="32">
        <f>IF([@[Inventory Item ID]]="","",IFERROR(SUMIFS(tblTransactions[Inventory Effect],tblTransactions[Inventory Item ID],[@[Inventory Item ID]],tblTransactions[Inventory Effect],"&gt;0",tblTransactions[Date],"&gt;"&amp;'Settings'!$B$4,tblTransactions[Date],"&lt;="&amp;'Settings'!$B$3),0))</f>
        <v/>
      </c>
      <c r="T503" s="32">
        <f>IF([@[Inventory Item ID]]="","",IFERROR(-SUMIFS(tblTransactions[Inventory Effect],tblTransactions[Inventory Item ID],[@[Inventory Item ID]],tblTransactions[Inventory Effect],"&lt;0",tblTransactions[Date],"&gt;"&amp;'Settings'!$B$4,tblTransactions[Date],"&lt;="&amp;'Settings'!$B$3),0))</f>
        <v/>
      </c>
      <c r="U503" s="32">
        <f>IF([@[Inventory Item ID]]="","",IFERROR([@[Opening Qty]]+[@[Qty In]]-[@[Qty Out]],0))</f>
        <v/>
      </c>
      <c r="V503" s="32">
        <f>IF([@[Inventory Item ID]]="","",IFERROR([@[On Hand Qty]]-[@[Reserved Qty]],0))</f>
        <v/>
      </c>
      <c r="W503" s="47">
        <f>IF([@[Inventory Item ID]]="","",IFERROR([@[On Hand Qty]]*[@[Unit Cost]],0))</f>
        <v/>
      </c>
      <c r="X503" s="32">
        <f>IF([@[Inventory Item ID]]="","",IFERROR(IF(AND([@Active]="Yes",[@[Available Qty]]&lt;=[@[Reorder Point]],[@[Target Stock]]-[@[Available Qty]]-[@[Qty on Order]]&gt;0),CEILING([@[Target Stock]]-[@[Available Qty]]-[@[Qty on Order]],[@[Order Pack Qty]]),0),0))</f>
        <v/>
      </c>
      <c r="Y503" s="47">
        <f>IF([@[Inventory Item ID]]="","",IFERROR([@[Suggested Order Qty]]*[@[Unit Cost]],0))</f>
        <v/>
      </c>
      <c r="Z503" s="15">
        <f>IF([@[Inventory Item ID]]="","",IFERROR(IF([@Active]="No","Inactive",IF([@[On Hand Qty]]&lt;0,"Negative Stock",IF([@[Available Qty]]&lt;=0,"Out of Stock",IF([@[Available Qty]]&lt;=[@[Reorder Point]],"Below Reorder",IF([@[Available Qty]]&lt;=[@[Reorder Point]]*(1+'Settings'!$B$5),"Reorder Soon","OK"))))),"Check Inputs"))</f>
        <v/>
      </c>
      <c r="AA503" s="32">
        <f>IF([@[Inventory Item ID]]="","",IFERROR(IF(OR([@[On Hand Qty]]&lt;=0,[@[Oldest DOT Week Start]]=""),"",DATEDIF([@[Oldest DOT Week Start]],'Settings'!$B$3,"m")),""))</f>
        <v/>
      </c>
      <c r="AB503" s="15">
        <f>IF([@[Inventory Item ID]]="","",IF([@Active]="No","Inactive",IF([@[On Hand Qty]]&lt;=0,"No Stock",IF([@[Oldest DOT Week Start]]="","Missing DOT Date",IF([@[Age Months]]&gt;='Settings'!$B$6,"Age Review","Current")))))</f>
        <v/>
      </c>
      <c r="AC503"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04">
      <c r="A504" s="28" t="n"/>
      <c r="B504" s="28" t="n"/>
      <c r="C504" s="28" t="n"/>
      <c r="D504" s="28" t="n"/>
      <c r="E504" s="28" t="n"/>
      <c r="F504" s="28" t="n"/>
      <c r="G504" s="28" t="n"/>
      <c r="H504" s="28" t="n"/>
      <c r="I504" s="28" t="n"/>
      <c r="J504" s="28" t="n"/>
      <c r="K504" s="49" t="n"/>
      <c r="L504" s="30" t="n"/>
      <c r="M504" s="30" t="n"/>
      <c r="N504" s="30" t="n"/>
      <c r="O504" s="30" t="n"/>
      <c r="P504" s="30" t="n"/>
      <c r="Q504" s="30" t="n"/>
      <c r="R504" s="50" t="n"/>
      <c r="S504" s="32">
        <f>IF([@[Inventory Item ID]]="","",IFERROR(SUMIFS(tblTransactions[Inventory Effect],tblTransactions[Inventory Item ID],[@[Inventory Item ID]],tblTransactions[Inventory Effect],"&gt;0",tblTransactions[Date],"&gt;"&amp;'Settings'!$B$4,tblTransactions[Date],"&lt;="&amp;'Settings'!$B$3),0))</f>
        <v/>
      </c>
      <c r="T504" s="32">
        <f>IF([@[Inventory Item ID]]="","",IFERROR(-SUMIFS(tblTransactions[Inventory Effect],tblTransactions[Inventory Item ID],[@[Inventory Item ID]],tblTransactions[Inventory Effect],"&lt;0",tblTransactions[Date],"&gt;"&amp;'Settings'!$B$4,tblTransactions[Date],"&lt;="&amp;'Settings'!$B$3),0))</f>
        <v/>
      </c>
      <c r="U504" s="32">
        <f>IF([@[Inventory Item ID]]="","",IFERROR([@[Opening Qty]]+[@[Qty In]]-[@[Qty Out]],0))</f>
        <v/>
      </c>
      <c r="V504" s="32">
        <f>IF([@[Inventory Item ID]]="","",IFERROR([@[On Hand Qty]]-[@[Reserved Qty]],0))</f>
        <v/>
      </c>
      <c r="W504" s="47">
        <f>IF([@[Inventory Item ID]]="","",IFERROR([@[On Hand Qty]]*[@[Unit Cost]],0))</f>
        <v/>
      </c>
      <c r="X504" s="32">
        <f>IF([@[Inventory Item ID]]="","",IFERROR(IF(AND([@Active]="Yes",[@[Available Qty]]&lt;=[@[Reorder Point]],[@[Target Stock]]-[@[Available Qty]]-[@[Qty on Order]]&gt;0),CEILING([@[Target Stock]]-[@[Available Qty]]-[@[Qty on Order]],[@[Order Pack Qty]]),0),0))</f>
        <v/>
      </c>
      <c r="Y504" s="47">
        <f>IF([@[Inventory Item ID]]="","",IFERROR([@[Suggested Order Qty]]*[@[Unit Cost]],0))</f>
        <v/>
      </c>
      <c r="Z504" s="15">
        <f>IF([@[Inventory Item ID]]="","",IFERROR(IF([@Active]="No","Inactive",IF([@[On Hand Qty]]&lt;0,"Negative Stock",IF([@[Available Qty]]&lt;=0,"Out of Stock",IF([@[Available Qty]]&lt;=[@[Reorder Point]],"Below Reorder",IF([@[Available Qty]]&lt;=[@[Reorder Point]]*(1+'Settings'!$B$5),"Reorder Soon","OK"))))),"Check Inputs"))</f>
        <v/>
      </c>
      <c r="AA504" s="32">
        <f>IF([@[Inventory Item ID]]="","",IFERROR(IF(OR([@[On Hand Qty]]&lt;=0,[@[Oldest DOT Week Start]]=""),"",DATEDIF([@[Oldest DOT Week Start]],'Settings'!$B$3,"m")),""))</f>
        <v/>
      </c>
      <c r="AB504" s="15">
        <f>IF([@[Inventory Item ID]]="","",IF([@Active]="No","Inactive",IF([@[On Hand Qty]]&lt;=0,"No Stock",IF([@[Oldest DOT Week Start]]="","Missing DOT Date",IF([@[Age Months]]&gt;='Settings'!$B$6,"Age Review","Current")))))</f>
        <v/>
      </c>
      <c r="AC504"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05">
      <c r="A505" s="28" t="n"/>
      <c r="B505" s="28" t="n"/>
      <c r="C505" s="28" t="n"/>
      <c r="D505" s="28" t="n"/>
      <c r="E505" s="28" t="n"/>
      <c r="F505" s="28" t="n"/>
      <c r="G505" s="28" t="n"/>
      <c r="H505" s="28" t="n"/>
      <c r="I505" s="28" t="n"/>
      <c r="J505" s="28" t="n"/>
      <c r="K505" s="49" t="n"/>
      <c r="L505" s="30" t="n"/>
      <c r="M505" s="30" t="n"/>
      <c r="N505" s="30" t="n"/>
      <c r="O505" s="30" t="n"/>
      <c r="P505" s="30" t="n"/>
      <c r="Q505" s="30" t="n"/>
      <c r="R505" s="50" t="n"/>
      <c r="S505" s="32">
        <f>IF([@[Inventory Item ID]]="","",IFERROR(SUMIFS(tblTransactions[Inventory Effect],tblTransactions[Inventory Item ID],[@[Inventory Item ID]],tblTransactions[Inventory Effect],"&gt;0",tblTransactions[Date],"&gt;"&amp;'Settings'!$B$4,tblTransactions[Date],"&lt;="&amp;'Settings'!$B$3),0))</f>
        <v/>
      </c>
      <c r="T505" s="32">
        <f>IF([@[Inventory Item ID]]="","",IFERROR(-SUMIFS(tblTransactions[Inventory Effect],tblTransactions[Inventory Item ID],[@[Inventory Item ID]],tblTransactions[Inventory Effect],"&lt;0",tblTransactions[Date],"&gt;"&amp;'Settings'!$B$4,tblTransactions[Date],"&lt;="&amp;'Settings'!$B$3),0))</f>
        <v/>
      </c>
      <c r="U505" s="32">
        <f>IF([@[Inventory Item ID]]="","",IFERROR([@[Opening Qty]]+[@[Qty In]]-[@[Qty Out]],0))</f>
        <v/>
      </c>
      <c r="V505" s="32">
        <f>IF([@[Inventory Item ID]]="","",IFERROR([@[On Hand Qty]]-[@[Reserved Qty]],0))</f>
        <v/>
      </c>
      <c r="W505" s="47">
        <f>IF([@[Inventory Item ID]]="","",IFERROR([@[On Hand Qty]]*[@[Unit Cost]],0))</f>
        <v/>
      </c>
      <c r="X505" s="32">
        <f>IF([@[Inventory Item ID]]="","",IFERROR(IF(AND([@Active]="Yes",[@[Available Qty]]&lt;=[@[Reorder Point]],[@[Target Stock]]-[@[Available Qty]]-[@[Qty on Order]]&gt;0),CEILING([@[Target Stock]]-[@[Available Qty]]-[@[Qty on Order]],[@[Order Pack Qty]]),0),0))</f>
        <v/>
      </c>
      <c r="Y505" s="47">
        <f>IF([@[Inventory Item ID]]="","",IFERROR([@[Suggested Order Qty]]*[@[Unit Cost]],0))</f>
        <v/>
      </c>
      <c r="Z505" s="15">
        <f>IF([@[Inventory Item ID]]="","",IFERROR(IF([@Active]="No","Inactive",IF([@[On Hand Qty]]&lt;0,"Negative Stock",IF([@[Available Qty]]&lt;=0,"Out of Stock",IF([@[Available Qty]]&lt;=[@[Reorder Point]],"Below Reorder",IF([@[Available Qty]]&lt;=[@[Reorder Point]]*(1+'Settings'!$B$5),"Reorder Soon","OK"))))),"Check Inputs"))</f>
        <v/>
      </c>
      <c r="AA505" s="32">
        <f>IF([@[Inventory Item ID]]="","",IFERROR(IF(OR([@[On Hand Qty]]&lt;=0,[@[Oldest DOT Week Start]]=""),"",DATEDIF([@[Oldest DOT Week Start]],'Settings'!$B$3,"m")),""))</f>
        <v/>
      </c>
      <c r="AB505" s="15">
        <f>IF([@[Inventory Item ID]]="","",IF([@Active]="No","Inactive",IF([@[On Hand Qty]]&lt;=0,"No Stock",IF([@[Oldest DOT Week Start]]="","Missing DOT Date",IF([@[Age Months]]&gt;='Settings'!$B$6,"Age Review","Current")))))</f>
        <v/>
      </c>
      <c r="AC505" s="51">
        <f>IF([@[Inventory Item ID]]="","",IFERROR(IF(COUNTIFS(tblTransactions[Inventory Item ID],[@[Inventory Item ID]],tblTransactions[Date],"&gt;"&amp;'Settings'!$B$4,tblTransactions[Date],"&lt;="&amp;'Settings'!$B$3)=0,"",MAXIFS(tblTransactions[Date],tblTransactions[Inventory Item ID],[@[Inventory Item ID]],tblTransactions[Date],"&gt;"&amp;'Settings'!$B$4,tblTransactions[Date],"&lt;="&amp;'Settings'!$B$3)),""))</f>
        <v/>
      </c>
    </row>
    <row r="507">
      <c r="A507" s="23" t="inlineStr">
        <is>
          <t>Maintain Oldest DOT Week Start manually when older stock is used, transferred, scrapped, or replaced by a newer lot. The workbook does not infer DOT dates from transaction entries.</t>
        </is>
      </c>
    </row>
  </sheetData>
  <mergeCells count="1">
    <mergeCell ref="A1:AC1"/>
  </mergeCells>
  <conditionalFormatting sqref="Z6:Z505">
    <cfRule type="expression" priority="1" dxfId="2">
      <formula>OR($Z6="Negative Stock",$Z6="Out of Stock")</formula>
    </cfRule>
    <cfRule type="expression" priority="2" dxfId="1">
      <formula>$Z6="Below Reorder"</formula>
    </cfRule>
    <cfRule type="expression" priority="3" dxfId="3">
      <formula>$Z6="Reorder Soon"</formula>
    </cfRule>
    <cfRule type="expression" priority="4" dxfId="0">
      <formula>$Z6="OK"</formula>
    </cfRule>
  </conditionalFormatting>
  <conditionalFormatting sqref="AB6:AB505">
    <cfRule type="expression" priority="5" dxfId="3">
      <formula>$AB6="Age Review"</formula>
    </cfRule>
    <cfRule type="expression" priority="6" dxfId="1">
      <formula>$AB6="Missing DOT Date"</formula>
    </cfRule>
  </conditionalFormatting>
  <conditionalFormatting sqref="V6:V505">
    <cfRule type="expression" priority="7" dxfId="1">
      <formula>AND($B6&lt;&gt;"",$V6&lt;0)</formula>
    </cfRule>
  </conditionalFormatting>
  <conditionalFormatting sqref="K6:K505">
    <cfRule type="expression" priority="8" dxfId="3">
      <formula>AND($A6="Yes",$B6&lt;&gt;"",$K6&lt;=0)</formula>
    </cfRule>
  </conditionalFormatting>
  <dataValidations count="11">
    <dataValidation sqref="A6:A505" showDropDown="0" showInputMessage="0" showErrorMessage="1" allowBlank="0" errorTitle="Invalid Active Status" error="Select Yes or No." type="list" errorStyle="stop">
      <formula1>INDIRECT("'Settings'!$J$12:$J$13")</formula1>
    </dataValidation>
    <dataValidation sqref="B6:B505" showDropDown="0" showInputMessage="0" showErrorMessage="1" allowBlank="0" errorTitle="Invalid Inventory Item ID" error="Inventory Item ID must be present and unique." type="custom" errorStyle="stop">
      <formula1>=AND(B6&lt;&gt;"",COUNTIF($B$6:$B$505,B6)=1)</formula1>
    </dataValidation>
    <dataValidation sqref="G6:G505" showDropDown="0" showInputMessage="0" showErrorMessage="1" allowBlank="0" errorTitle="Invalid Application" error="Select an application from the list." type="list" errorStyle="stop">
      <formula1>INDIRECT("'Settings'!$F$12:$F$18")</formula1>
    </dataValidation>
    <dataValidation sqref="H6:H505" showDropDown="0" showInputMessage="0" showErrorMessage="1" allowBlank="0" errorTitle="Invalid Load Range" error="Select a load range from the list." type="list" errorStyle="stop">
      <formula1>INDIRECT("'Settings'!$H$12:$H$14")</formula1>
    </dataValidation>
    <dataValidation sqref="I6:I505" showDropDown="0" showInputMessage="0" showErrorMessage="1" allowBlank="0" errorTitle="Invalid Location" error="Select a stocking location from the list." type="list" errorStyle="stop">
      <formula1>INDIRECT("'Settings'!$D$12:$D$14")</formula1>
    </dataValidation>
    <dataValidation sqref="K6:K505" showDropDown="0" showInputMessage="0" showErrorMessage="1" allowBlank="0" errorTitle="Invalid Unit Cost" error="Enter zero or a positive dollar amount." type="decimal" errorStyle="stop" operator="greaterThanOrEqual">
      <formula1>0</formula1>
    </dataValidation>
    <dataValidation sqref="L6:M505" showDropDown="0" showInputMessage="0" showErrorMessage="1" allowBlank="0" errorTitle="Invalid Quantity" error="Enter a whole number from 0 through 100000." type="whole" errorStyle="stop" operator="between">
      <formula1>0</formula1>
      <formula2>100000</formula2>
    </dataValidation>
    <dataValidation sqref="N6:N505" showDropDown="0" showInputMessage="0" showErrorMessage="1" allowBlank="0" errorTitle="Invalid Target Stock" error="Target Stock must be a whole number at least equal to Reorder Point." type="custom" errorStyle="stop">
      <formula1>=OR(N6="",AND(ISNUMBER(N6),N6=INT(N6),N6&gt;=M6,N6&lt;=100000))</formula1>
    </dataValidation>
    <dataValidation sqref="O6:O505" showDropDown="0" showInputMessage="0" showErrorMessage="1" allowBlank="0" errorTitle="Invalid Order Pack" error="Enter a whole number from 1 through 1000." type="whole" errorStyle="stop" operator="between">
      <formula1>1</formula1>
      <formula2>1000</formula2>
    </dataValidation>
    <dataValidation sqref="P6:Q505" showDropDown="0" showInputMessage="0" showErrorMessage="1" allowBlank="0" errorTitle="Invalid Quantity" error="Enter a whole number from 0 through 100000." type="whole" errorStyle="stop" operator="between">
      <formula1>0</formula1>
      <formula2>100000</formula2>
    </dataValidation>
    <dataValidation sqref="R6:R505" showDropDown="0" showInputMessage="0" showErrorMessage="1" allowBlank="0" errorTitle="Invalid DOT Week Date" error="Enter a date from 1/1/1990 through the Report As of Date, or leave the cell blank." type="date" errorStyle="stop" operator="between">
      <formula1>DATE(1990,1,1)</formula1>
      <formula2>'Settings'!$B$3</formula2>
    </dataValidation>
  </dataValidations>
  <hyperlinks>
    <hyperlink xmlns:r="http://schemas.openxmlformats.org/officeDocument/2006/relationships" ref="Z2" r:id="rId1"/>
    <hyperlink xmlns:r="http://schemas.openxmlformats.org/officeDocument/2006/relationships" ref="AA2" r:id="rId2"/>
    <hyperlink xmlns:r="http://schemas.openxmlformats.org/officeDocument/2006/relationships" ref="AB2" r:id="rId3"/>
    <hyperlink xmlns:r="http://schemas.openxmlformats.org/officeDocument/2006/relationships" ref="AC2" r:id="rId4"/>
  </hyperlinks>
  <pageMargins left="0.25" right="0.25" top="0.5" bottom="0.5" header="0.5" footer="0.5"/>
  <pageSetup orientation="landscape" fitToHeight="0" fitToWidth="1"/>
  <headerFooter>
    <oddHeader/>
    <oddFooter>&amp;LFleet Tire Inventory Workbook&amp;RPage &amp;P</oddFooter>
    <evenHeader/>
    <evenFooter/>
    <firstHeader/>
    <firstFooter/>
  </headerFooter>
  <tableParts count="1">
    <tablePart xmlns:r="http://schemas.openxmlformats.org/officeDocument/2006/relationships" r:id="rId5"/>
  </tableParts>
</worksheet>
</file>

<file path=xl/worksheets/sheet3.xml><?xml version="1.0" encoding="utf-8"?>
<worksheet xmlns="http://schemas.openxmlformats.org/spreadsheetml/2006/main">
  <sheetPr>
    <tabColor rgb="002A8C82"/>
    <outlinePr summaryBelow="1" summaryRight="1"/>
    <pageSetUpPr fitToPage="1"/>
  </sheetPr>
  <dimension ref="A1:P507"/>
  <sheetViews>
    <sheetView showGridLines="0" workbookViewId="0">
      <pane xSplit="5" ySplit="5" topLeftCell="F6" activePane="bottomRight" state="frozen"/>
      <selection pane="topRight" activeCell="A1" sqref="A1"/>
      <selection pane="bottomLeft" activeCell="A1" sqref="A1"/>
      <selection pane="bottomRight" activeCell="A1" sqref="A1"/>
    </sheetView>
  </sheetViews>
  <sheetFormatPr baseColWidth="8" defaultRowHeight="15"/>
  <cols>
    <col width="17" customWidth="1" min="1" max="1"/>
    <col width="13" customWidth="1" min="2" max="2"/>
    <col width="19" customWidth="1" min="3" max="3"/>
    <col width="16" customWidth="1" min="4" max="4"/>
    <col width="18" customWidth="1" min="5" max="5"/>
    <col width="18" customWidth="1" min="6" max="6"/>
    <col width="11" customWidth="1" min="7" max="7"/>
    <col width="13" customWidth="1" min="8" max="8"/>
    <col width="15" customWidth="1" min="9" max="9"/>
    <col width="18" customWidth="1" min="10" max="10"/>
    <col width="18" customWidth="1" min="11" max="11"/>
    <col width="34" customWidth="1" min="12" max="12"/>
    <col width="16" customWidth="1" min="13" max="13"/>
    <col width="16" customWidth="1" min="14" max="14"/>
    <col width="16" customWidth="1" min="15" max="15"/>
    <col width="22" customWidth="1" min="16" max="16"/>
  </cols>
  <sheetData>
    <row r="1" ht="26" customHeight="1">
      <c r="A1" s="1" t="inlineStr">
        <is>
          <t>Tire Inventory Transactions</t>
        </is>
      </c>
    </row>
    <row r="2">
      <c r="A2" s="24" t="inlineStr">
        <is>
          <t>Enter positive quantities. Transaction Type determines the inventory direction.</t>
        </is>
      </c>
      <c r="M2" s="3" t="inlineStr">
        <is>
          <t>Dashboard</t>
        </is>
      </c>
      <c r="N2" s="3" t="inlineStr">
        <is>
          <t>Tire Inventory</t>
        </is>
      </c>
      <c r="O2" s="3" t="inlineStr">
        <is>
          <t>Transactions</t>
        </is>
      </c>
      <c r="P2" s="3" t="inlineStr">
        <is>
          <t>Settings</t>
        </is>
      </c>
    </row>
    <row r="3">
      <c r="A3" s="25" t="inlineStr">
        <is>
          <t>Blue cells = user input</t>
        </is>
      </c>
      <c r="D3" s="26" t="inlineStr">
        <is>
          <t>Gray cells = calculated</t>
        </is>
      </c>
      <c r="G3" s="27" t="inlineStr">
        <is>
          <t>Red or amber cells = review required</t>
        </is>
      </c>
    </row>
    <row r="5" ht="34" customHeight="1">
      <c r="A5" s="14" t="inlineStr">
        <is>
          <t>Transaction ID</t>
        </is>
      </c>
      <c r="B5" s="14" t="inlineStr">
        <is>
          <t>Date</t>
        </is>
      </c>
      <c r="C5" s="14" t="inlineStr">
        <is>
          <t>Inventory Item ID</t>
        </is>
      </c>
      <c r="D5" s="14" t="inlineStr">
        <is>
          <t>Tire Size</t>
        </is>
      </c>
      <c r="E5" s="14" t="inlineStr">
        <is>
          <t>Location</t>
        </is>
      </c>
      <c r="F5" s="14" t="inlineStr">
        <is>
          <t>Transaction Type</t>
        </is>
      </c>
      <c r="G5" s="14" t="inlineStr">
        <is>
          <t>Quantity</t>
        </is>
      </c>
      <c r="H5" s="14" t="inlineStr">
        <is>
          <t>Unit Cost</t>
        </is>
      </c>
      <c r="I5" s="14" t="inlineStr">
        <is>
          <t>Reference</t>
        </is>
      </c>
      <c r="J5" s="14" t="inlineStr">
        <is>
          <t>Vehicle/Unit</t>
        </is>
      </c>
      <c r="K5" s="14" t="inlineStr">
        <is>
          <t>Odometer (miles)</t>
        </is>
      </c>
      <c r="L5" s="14" t="inlineStr">
        <is>
          <t>Notes</t>
        </is>
      </c>
      <c r="M5" s="14" t="inlineStr">
        <is>
          <t>Inventory Factor</t>
        </is>
      </c>
      <c r="N5" s="14" t="inlineStr">
        <is>
          <t>Inventory Effect</t>
        </is>
      </c>
      <c r="O5" s="14" t="inlineStr">
        <is>
          <t>Extended Cost</t>
        </is>
      </c>
      <c r="P5" s="14" t="inlineStr">
        <is>
          <t>Date Status</t>
        </is>
      </c>
    </row>
    <row r="6">
      <c r="A6" s="28" t="inlineStr">
        <is>
          <t>TXN-1001</t>
        </is>
      </c>
      <c r="B6" s="50" t="n">
        <v>46236</v>
      </c>
      <c r="C6" s="28" t="inlineStr">
        <is>
          <t>DAL-295ST-01</t>
        </is>
      </c>
      <c r="D6" s="15">
        <f>IF([@[Transaction ID]]="","",IFERROR(INDEX(tblTires[Tire Size],MATCH([@[Inventory Item ID]],tblTires[Inventory Item ID],0)),"Item ID not found"))</f>
        <v/>
      </c>
      <c r="E6" s="15">
        <f>IF([@[Transaction ID]]="","",IFERROR(INDEX(tblTires[Location],MATCH([@[Inventory Item ID]],tblTires[Inventory Item ID],0)),"Item ID not found"))</f>
        <v/>
      </c>
      <c r="F6" s="28" t="inlineStr">
        <is>
          <t>Receipt</t>
        </is>
      </c>
      <c r="G6" s="30" t="n">
        <v>4</v>
      </c>
      <c r="H6" s="49" t="n">
        <v>520</v>
      </c>
      <c r="I6" s="28" t="inlineStr">
        <is>
          <t>PO-4581</t>
        </is>
      </c>
      <c r="J6" s="28" t="inlineStr"/>
      <c r="K6" s="52" t="inlineStr"/>
      <c r="L6" s="28" t="inlineStr">
        <is>
          <t>Monthly replenishment</t>
        </is>
      </c>
      <c r="M6" s="32">
        <f>IF([@[Transaction ID]]="","",IFERROR(VLOOKUP([@[Transaction Type]],tblTxnTypes,2,FALSE),0))</f>
        <v/>
      </c>
      <c r="N6" s="32">
        <f>IF([@[Transaction ID]]="","",IFERROR([@Quantity]*[@[Inventory Factor]],0))</f>
        <v/>
      </c>
      <c r="O6" s="47">
        <f>IF([@[Transaction ID]]="","",IFERROR([@Quantity]*IF([@[Unit Cost]]="",INDEX(tblTires[Unit Cost],MATCH([@[Inventory Item ID]],tblTires[Inventory Item ID],0)),[@[Unit Cost]]),0))</f>
        <v/>
      </c>
      <c r="P6" s="15">
        <f>IF([@[Transaction ID]]="","",IF([@Date]="","Missing Date",IF([@Date]&lt;='Settings'!$B$4,"Before Opening Balance",IF([@Date]&gt;'Settings'!$B$3,"After Report Date","OK"))))</f>
        <v/>
      </c>
    </row>
    <row r="7">
      <c r="A7" s="28" t="inlineStr">
        <is>
          <t>TXN-1002</t>
        </is>
      </c>
      <c r="B7" s="50" t="n">
        <v>46238</v>
      </c>
      <c r="C7" s="28" t="inlineStr">
        <is>
          <t>DAL-295DR-01</t>
        </is>
      </c>
      <c r="D7" s="15">
        <f>IF([@[Transaction ID]]="","",IFERROR(INDEX(tblTires[Tire Size],MATCH([@[Inventory Item ID]],tblTires[Inventory Item ID],0)),"Item ID not found"))</f>
        <v/>
      </c>
      <c r="E7" s="15">
        <f>IF([@[Transaction ID]]="","",IFERROR(INDEX(tblTires[Location],MATCH([@[Inventory Item ID]],tblTires[Inventory Item ID],0)),"Item ID not found"))</f>
        <v/>
      </c>
      <c r="F7" s="28" t="inlineStr">
        <is>
          <t>Install/Issue</t>
        </is>
      </c>
      <c r="G7" s="30" t="n">
        <v>6</v>
      </c>
      <c r="H7" s="49" t="inlineStr"/>
      <c r="I7" s="28" t="inlineStr">
        <is>
          <t>WO-8821</t>
        </is>
      </c>
      <c r="J7" s="28" t="inlineStr">
        <is>
          <t>Tractor 214</t>
        </is>
      </c>
      <c r="K7" s="52" t="n">
        <v>486220</v>
      </c>
      <c r="L7" s="28" t="inlineStr">
        <is>
          <t>Drive axle replacement</t>
        </is>
      </c>
      <c r="M7" s="32">
        <f>IF([@[Transaction ID]]="","",IFERROR(VLOOKUP([@[Transaction Type]],tblTxnTypes,2,FALSE),0))</f>
        <v/>
      </c>
      <c r="N7" s="32">
        <f>IF([@[Transaction ID]]="","",IFERROR([@Quantity]*[@[Inventory Factor]],0))</f>
        <v/>
      </c>
      <c r="O7" s="47">
        <f>IF([@[Transaction ID]]="","",IFERROR([@Quantity]*IF([@[Unit Cost]]="",INDEX(tblTires[Unit Cost],MATCH([@[Inventory Item ID]],tblTires[Inventory Item ID],0)),[@[Unit Cost]]),0))</f>
        <v/>
      </c>
      <c r="P7" s="15">
        <f>IF([@[Transaction ID]]="","",IF([@Date]="","Missing Date",IF([@Date]&lt;='Settings'!$B$4,"Before Opening Balance",IF([@Date]&gt;'Settings'!$B$3,"After Report Date","OK"))))</f>
        <v/>
      </c>
    </row>
    <row r="8">
      <c r="A8" s="28" t="inlineStr">
        <is>
          <t>TXN-1003</t>
        </is>
      </c>
      <c r="B8" s="50" t="n">
        <v>46240</v>
      </c>
      <c r="C8" s="28" t="inlineStr">
        <is>
          <t>HOU-295TR-01</t>
        </is>
      </c>
      <c r="D8" s="15">
        <f>IF([@[Transaction ID]]="","",IFERROR(INDEX(tblTires[Tire Size],MATCH([@[Inventory Item ID]],tblTires[Inventory Item ID],0)),"Item ID not found"))</f>
        <v/>
      </c>
      <c r="E8" s="15">
        <f>IF([@[Transaction ID]]="","",IFERROR(INDEX(tblTires[Location],MATCH([@[Inventory Item ID]],tblTires[Inventory Item ID],0)),"Item ID not found"))</f>
        <v/>
      </c>
      <c r="F8" s="28" t="inlineStr">
        <is>
          <t>Install/Issue</t>
        </is>
      </c>
      <c r="G8" s="30" t="n">
        <v>5</v>
      </c>
      <c r="H8" s="49" t="inlineStr"/>
      <c r="I8" s="28" t="inlineStr">
        <is>
          <t>WO-8834</t>
        </is>
      </c>
      <c r="J8" s="28" t="inlineStr">
        <is>
          <t>Trailer 517</t>
        </is>
      </c>
      <c r="K8" s="52" t="inlineStr"/>
      <c r="L8" s="28" t="inlineStr">
        <is>
          <t>Road-wear replacement</t>
        </is>
      </c>
      <c r="M8" s="32">
        <f>IF([@[Transaction ID]]="","",IFERROR(VLOOKUP([@[Transaction Type]],tblTxnTypes,2,FALSE),0))</f>
        <v/>
      </c>
      <c r="N8" s="32">
        <f>IF([@[Transaction ID]]="","",IFERROR([@Quantity]*[@[Inventory Factor]],0))</f>
        <v/>
      </c>
      <c r="O8" s="47">
        <f>IF([@[Transaction ID]]="","",IFERROR([@Quantity]*IF([@[Unit Cost]]="",INDEX(tblTires[Unit Cost],MATCH([@[Inventory Item ID]],tblTires[Inventory Item ID],0)),[@[Unit Cost]]),0))</f>
        <v/>
      </c>
      <c r="P8" s="15">
        <f>IF([@[Transaction ID]]="","",IF([@Date]="","Missing Date",IF([@Date]&lt;='Settings'!$B$4,"Before Opening Balance",IF([@Date]&gt;'Settings'!$B$3,"After Report Date","OK"))))</f>
        <v/>
      </c>
    </row>
    <row r="9">
      <c r="A9" s="28" t="inlineStr">
        <is>
          <t>TXN-1004</t>
        </is>
      </c>
      <c r="B9" s="50" t="n">
        <v>46244</v>
      </c>
      <c r="C9" s="28" t="inlineStr">
        <is>
          <t>HOU-11RST-01</t>
        </is>
      </c>
      <c r="D9" s="15">
        <f>IF([@[Transaction ID]]="","",IFERROR(INDEX(tblTires[Tire Size],MATCH([@[Inventory Item ID]],tblTires[Inventory Item ID],0)),"Item ID not found"))</f>
        <v/>
      </c>
      <c r="E9" s="15">
        <f>IF([@[Transaction ID]]="","",IFERROR(INDEX(tblTires[Location],MATCH([@[Inventory Item ID]],tblTires[Inventory Item ID],0)),"Item ID not found"))</f>
        <v/>
      </c>
      <c r="F9" s="28" t="inlineStr">
        <is>
          <t>Receipt</t>
        </is>
      </c>
      <c r="G9" s="30" t="n">
        <v>2</v>
      </c>
      <c r="H9" s="49" t="n">
        <v>505</v>
      </c>
      <c r="I9" s="28" t="inlineStr">
        <is>
          <t>PO-4596</t>
        </is>
      </c>
      <c r="J9" s="28" t="inlineStr"/>
      <c r="K9" s="52" t="inlineStr"/>
      <c r="L9" s="28" t="inlineStr">
        <is>
          <t>Stock replenishment</t>
        </is>
      </c>
      <c r="M9" s="32">
        <f>IF([@[Transaction ID]]="","",IFERROR(VLOOKUP([@[Transaction Type]],tblTxnTypes,2,FALSE),0))</f>
        <v/>
      </c>
      <c r="N9" s="32">
        <f>IF([@[Transaction ID]]="","",IFERROR([@Quantity]*[@[Inventory Factor]],0))</f>
        <v/>
      </c>
      <c r="O9" s="47">
        <f>IF([@[Transaction ID]]="","",IFERROR([@Quantity]*IF([@[Unit Cost]]="",INDEX(tblTires[Unit Cost],MATCH([@[Inventory Item ID]],tblTires[Inventory Item ID],0)),[@[Unit Cost]]),0))</f>
        <v/>
      </c>
      <c r="P9" s="15">
        <f>IF([@[Transaction ID]]="","",IF([@Date]="","Missing Date",IF([@Date]&lt;='Settings'!$B$4,"Before Opening Balance",IF([@Date]&gt;'Settings'!$B$3,"After Report Date","OK"))))</f>
        <v/>
      </c>
    </row>
    <row r="10">
      <c r="A10" s="28" t="inlineStr">
        <is>
          <t>TXN-1005</t>
        </is>
      </c>
      <c r="B10" s="50" t="n">
        <v>46246</v>
      </c>
      <c r="C10" s="28" t="inlineStr">
        <is>
          <t>MOB-11RDR-01</t>
        </is>
      </c>
      <c r="D10" s="15">
        <f>IF([@[Transaction ID]]="","",IFERROR(INDEX(tblTires[Tire Size],MATCH([@[Inventory Item ID]],tblTires[Inventory Item ID],0)),"Item ID not found"))</f>
        <v/>
      </c>
      <c r="E10" s="15">
        <f>IF([@[Transaction ID]]="","",IFERROR(INDEX(tblTires[Location],MATCH([@[Inventory Item ID]],tblTires[Inventory Item ID],0)),"Item ID not found"))</f>
        <v/>
      </c>
      <c r="F10" s="28" t="inlineStr">
        <is>
          <t>Scrap</t>
        </is>
      </c>
      <c r="G10" s="30" t="n">
        <v>2</v>
      </c>
      <c r="H10" s="49" t="inlineStr"/>
      <c r="I10" s="28" t="inlineStr">
        <is>
          <t>SCR-0612</t>
        </is>
      </c>
      <c r="J10" s="28" t="inlineStr">
        <is>
          <t>Trailer 422</t>
        </is>
      </c>
      <c r="K10" s="52" t="inlineStr"/>
      <c r="L10" s="28" t="inlineStr">
        <is>
          <t>Sidewall damage</t>
        </is>
      </c>
      <c r="M10" s="32">
        <f>IF([@[Transaction ID]]="","",IFERROR(VLOOKUP([@[Transaction Type]],tblTxnTypes,2,FALSE),0))</f>
        <v/>
      </c>
      <c r="N10" s="32">
        <f>IF([@[Transaction ID]]="","",IFERROR([@Quantity]*[@[Inventory Factor]],0))</f>
        <v/>
      </c>
      <c r="O10" s="47">
        <f>IF([@[Transaction ID]]="","",IFERROR([@Quantity]*IF([@[Unit Cost]]="",INDEX(tblTires[Unit Cost],MATCH([@[Inventory Item ID]],tblTires[Inventory Item ID],0)),[@[Unit Cost]]),0))</f>
        <v/>
      </c>
      <c r="P10" s="15">
        <f>IF([@[Transaction ID]]="","",IF([@Date]="","Missing Date",IF([@Date]&lt;='Settings'!$B$4,"Before Opening Balance",IF([@Date]&gt;'Settings'!$B$3,"After Report Date","OK"))))</f>
        <v/>
      </c>
    </row>
    <row r="11">
      <c r="A11" s="28" t="inlineStr">
        <is>
          <t>TXN-1006</t>
        </is>
      </c>
      <c r="B11" s="50" t="n">
        <v>46249</v>
      </c>
      <c r="C11" s="28" t="inlineStr">
        <is>
          <t>MOB-225MD-01</t>
        </is>
      </c>
      <c r="D11" s="15">
        <f>IF([@[Transaction ID]]="","",IFERROR(INDEX(tblTires[Tire Size],MATCH([@[Inventory Item ID]],tblTires[Inventory Item ID],0)),"Item ID not found"))</f>
        <v/>
      </c>
      <c r="E11" s="15">
        <f>IF([@[Transaction ID]]="","",IFERROR(INDEX(tblTires[Location],MATCH([@[Inventory Item ID]],tblTires[Inventory Item ID],0)),"Item ID not found"))</f>
        <v/>
      </c>
      <c r="F11" s="28" t="inlineStr">
        <is>
          <t>Install/Issue</t>
        </is>
      </c>
      <c r="G11" s="30" t="n">
        <v>3</v>
      </c>
      <c r="H11" s="49" t="inlineStr"/>
      <c r="I11" s="28" t="inlineStr">
        <is>
          <t>WO-8860</t>
        </is>
      </c>
      <c r="J11" s="28" t="inlineStr">
        <is>
          <t>Box Truck 36</t>
        </is>
      </c>
      <c r="K11" s="52" t="n">
        <v>182450</v>
      </c>
      <c r="L11" s="28" t="inlineStr">
        <is>
          <t>Scheduled tire replacement</t>
        </is>
      </c>
      <c r="M11" s="32">
        <f>IF([@[Transaction ID]]="","",IFERROR(VLOOKUP([@[Transaction Type]],tblTxnTypes,2,FALSE),0))</f>
        <v/>
      </c>
      <c r="N11" s="32">
        <f>IF([@[Transaction ID]]="","",IFERROR([@Quantity]*[@[Inventory Factor]],0))</f>
        <v/>
      </c>
      <c r="O11" s="47">
        <f>IF([@[Transaction ID]]="","",IFERROR([@Quantity]*IF([@[Unit Cost]]="",INDEX(tblTires[Unit Cost],MATCH([@[Inventory Item ID]],tblTires[Inventory Item ID],0)),[@[Unit Cost]]),0))</f>
        <v/>
      </c>
      <c r="P11" s="15">
        <f>IF([@[Transaction ID]]="","",IF([@Date]="","Missing Date",IF([@Date]&lt;='Settings'!$B$4,"Before Opening Balance",IF([@Date]&gt;'Settings'!$B$3,"After Report Date","OK"))))</f>
        <v/>
      </c>
    </row>
    <row r="12">
      <c r="A12" s="28" t="inlineStr">
        <is>
          <t>TXN-1007</t>
        </is>
      </c>
      <c r="B12" s="50" t="n">
        <v>46252</v>
      </c>
      <c r="C12" s="28" t="inlineStr">
        <is>
          <t>DAL-295DR-01</t>
        </is>
      </c>
      <c r="D12" s="15">
        <f>IF([@[Transaction ID]]="","",IFERROR(INDEX(tblTires[Tire Size],MATCH([@[Inventory Item ID]],tblTires[Inventory Item ID],0)),"Item ID not found"))</f>
        <v/>
      </c>
      <c r="E12" s="15">
        <f>IF([@[Transaction ID]]="","",IFERROR(INDEX(tblTires[Location],MATCH([@[Inventory Item ID]],tblTires[Inventory Item ID],0)),"Item ID not found"))</f>
        <v/>
      </c>
      <c r="F12" s="28" t="inlineStr">
        <is>
          <t>Return to Stock</t>
        </is>
      </c>
      <c r="G12" s="30" t="n">
        <v>1</v>
      </c>
      <c r="H12" s="49" t="inlineStr"/>
      <c r="I12" s="28" t="inlineStr">
        <is>
          <t>RTN-0618</t>
        </is>
      </c>
      <c r="J12" s="28" t="inlineStr">
        <is>
          <t>Tractor 214</t>
        </is>
      </c>
      <c r="K12" s="52" t="n">
        <v>486220</v>
      </c>
      <c r="L12" s="28" t="inlineStr">
        <is>
          <t>Unused tire returned</t>
        </is>
      </c>
      <c r="M12" s="32">
        <f>IF([@[Transaction ID]]="","",IFERROR(VLOOKUP([@[Transaction Type]],tblTxnTypes,2,FALSE),0))</f>
        <v/>
      </c>
      <c r="N12" s="32">
        <f>IF([@[Transaction ID]]="","",IFERROR([@Quantity]*[@[Inventory Factor]],0))</f>
        <v/>
      </c>
      <c r="O12" s="47">
        <f>IF([@[Transaction ID]]="","",IFERROR([@Quantity]*IF([@[Unit Cost]]="",INDEX(tblTires[Unit Cost],MATCH([@[Inventory Item ID]],tblTires[Inventory Item ID],0)),[@[Unit Cost]]),0))</f>
        <v/>
      </c>
      <c r="P12" s="15">
        <f>IF([@[Transaction ID]]="","",IF([@Date]="","Missing Date",IF([@Date]&lt;='Settings'!$B$4,"Before Opening Balance",IF([@Date]&gt;'Settings'!$B$3,"After Report Date","OK"))))</f>
        <v/>
      </c>
    </row>
    <row r="13">
      <c r="A13" s="28" t="inlineStr">
        <is>
          <t>TXN-1008</t>
        </is>
      </c>
      <c r="B13" s="50" t="n">
        <v>46254</v>
      </c>
      <c r="C13" s="28" t="inlineStr">
        <is>
          <t>DAL-265LT-01</t>
        </is>
      </c>
      <c r="D13" s="15">
        <f>IF([@[Transaction ID]]="","",IFERROR(INDEX(tblTires[Tire Size],MATCH([@[Inventory Item ID]],tblTires[Inventory Item ID],0)),"Item ID not found"))</f>
        <v/>
      </c>
      <c r="E13" s="15">
        <f>IF([@[Transaction ID]]="","",IFERROR(INDEX(tblTires[Location],MATCH([@[Inventory Item ID]],tblTires[Inventory Item ID],0)),"Item ID not found"))</f>
        <v/>
      </c>
      <c r="F13" s="28" t="inlineStr">
        <is>
          <t>Install/Issue</t>
        </is>
      </c>
      <c r="G13" s="30" t="n">
        <v>3</v>
      </c>
      <c r="H13" s="49" t="inlineStr"/>
      <c r="I13" s="28" t="inlineStr">
        <is>
          <t>WO-8884</t>
        </is>
      </c>
      <c r="J13" s="28" t="inlineStr">
        <is>
          <t>Pickup 72</t>
        </is>
      </c>
      <c r="K13" s="52" t="n">
        <v>96880</v>
      </c>
      <c r="L13" s="28" t="inlineStr">
        <is>
          <t>Fleet replacement</t>
        </is>
      </c>
      <c r="M13" s="32">
        <f>IF([@[Transaction ID]]="","",IFERROR(VLOOKUP([@[Transaction Type]],tblTxnTypes,2,FALSE),0))</f>
        <v/>
      </c>
      <c r="N13" s="32">
        <f>IF([@[Transaction ID]]="","",IFERROR([@Quantity]*[@[Inventory Factor]],0))</f>
        <v/>
      </c>
      <c r="O13" s="47">
        <f>IF([@[Transaction ID]]="","",IFERROR([@Quantity]*IF([@[Unit Cost]]="",INDEX(tblTires[Unit Cost],MATCH([@[Inventory Item ID]],tblTires[Inventory Item ID],0)),[@[Unit Cost]]),0))</f>
        <v/>
      </c>
      <c r="P13" s="15">
        <f>IF([@[Transaction ID]]="","",IF([@Date]="","Missing Date",IF([@Date]&lt;='Settings'!$B$4,"Before Opening Balance",IF([@Date]&gt;'Settings'!$B$3,"After Report Date","OK"))))</f>
        <v/>
      </c>
    </row>
    <row r="14">
      <c r="A14" s="28" t="inlineStr">
        <is>
          <t>TXN-1009</t>
        </is>
      </c>
      <c r="B14" s="50" t="n">
        <v>46258</v>
      </c>
      <c r="C14" s="28" t="inlineStr">
        <is>
          <t>HOU-245LT-01</t>
        </is>
      </c>
      <c r="D14" s="15">
        <f>IF([@[Transaction ID]]="","",IFERROR(INDEX(tblTires[Tire Size],MATCH([@[Inventory Item ID]],tblTires[Inventory Item ID],0)),"Item ID not found"))</f>
        <v/>
      </c>
      <c r="E14" s="15">
        <f>IF([@[Transaction ID]]="","",IFERROR(INDEX(tblTires[Location],MATCH([@[Inventory Item ID]],tblTires[Inventory Item ID],0)),"Item ID not found"))</f>
        <v/>
      </c>
      <c r="F14" s="28" t="inlineStr">
        <is>
          <t>Count Loss</t>
        </is>
      </c>
      <c r="G14" s="30" t="n">
        <v>1</v>
      </c>
      <c r="H14" s="49" t="inlineStr"/>
      <c r="I14" s="28" t="inlineStr">
        <is>
          <t>CC-0624</t>
        </is>
      </c>
      <c r="J14" s="28" t="inlineStr"/>
      <c r="K14" s="52" t="inlineStr"/>
      <c r="L14" s="28" t="inlineStr">
        <is>
          <t>Cycle count variance</t>
        </is>
      </c>
      <c r="M14" s="32">
        <f>IF([@[Transaction ID]]="","",IFERROR(VLOOKUP([@[Transaction Type]],tblTxnTypes,2,FALSE),0))</f>
        <v/>
      </c>
      <c r="N14" s="32">
        <f>IF([@[Transaction ID]]="","",IFERROR([@Quantity]*[@[Inventory Factor]],0))</f>
        <v/>
      </c>
      <c r="O14" s="47">
        <f>IF([@[Transaction ID]]="","",IFERROR([@Quantity]*IF([@[Unit Cost]]="",INDEX(tblTires[Unit Cost],MATCH([@[Inventory Item ID]],tblTires[Inventory Item ID],0)),[@[Unit Cost]]),0))</f>
        <v/>
      </c>
      <c r="P14" s="15">
        <f>IF([@[Transaction ID]]="","",IF([@Date]="","Missing Date",IF([@Date]&lt;='Settings'!$B$4,"Before Opening Balance",IF([@Date]&gt;'Settings'!$B$3,"After Report Date","OK"))))</f>
        <v/>
      </c>
    </row>
    <row r="15">
      <c r="A15" s="28" t="inlineStr">
        <is>
          <t>TXN-1010</t>
        </is>
      </c>
      <c r="B15" s="50" t="n">
        <v>46261</v>
      </c>
      <c r="C15" s="28" t="inlineStr">
        <is>
          <t>MOB-235SV-01</t>
        </is>
      </c>
      <c r="D15" s="15">
        <f>IF([@[Transaction ID]]="","",IFERROR(INDEX(tblTires[Tire Size],MATCH([@[Inventory Item ID]],tblTires[Inventory Item ID],0)),"Item ID not found"))</f>
        <v/>
      </c>
      <c r="E15" s="15">
        <f>IF([@[Transaction ID]]="","",IFERROR(INDEX(tblTires[Location],MATCH([@[Inventory Item ID]],tblTires[Inventory Item ID],0)),"Item ID not found"))</f>
        <v/>
      </c>
      <c r="F15" s="28" t="inlineStr">
        <is>
          <t>Receipt</t>
        </is>
      </c>
      <c r="G15" s="30" t="n">
        <v>6</v>
      </c>
      <c r="H15" s="49" t="n">
        <v>179</v>
      </c>
      <c r="I15" s="28" t="inlineStr">
        <is>
          <t>PO-4620</t>
        </is>
      </c>
      <c r="J15" s="28" t="inlineStr"/>
      <c r="K15" s="52" t="inlineStr"/>
      <c r="L15" s="28" t="inlineStr">
        <is>
          <t>Service van tire replenishment</t>
        </is>
      </c>
      <c r="M15" s="32">
        <f>IF([@[Transaction ID]]="","",IFERROR(VLOOKUP([@[Transaction Type]],tblTxnTypes,2,FALSE),0))</f>
        <v/>
      </c>
      <c r="N15" s="32">
        <f>IF([@[Transaction ID]]="","",IFERROR([@Quantity]*[@[Inventory Factor]],0))</f>
        <v/>
      </c>
      <c r="O15" s="47">
        <f>IF([@[Transaction ID]]="","",IFERROR([@Quantity]*IF([@[Unit Cost]]="",INDEX(tblTires[Unit Cost],MATCH([@[Inventory Item ID]],tblTires[Inventory Item ID],0)),[@[Unit Cost]]),0))</f>
        <v/>
      </c>
      <c r="P15" s="15">
        <f>IF([@[Transaction ID]]="","",IF([@Date]="","Missing Date",IF([@Date]&lt;='Settings'!$B$4,"Before Opening Balance",IF([@Date]&gt;'Settings'!$B$3,"After Report Date","OK"))))</f>
        <v/>
      </c>
    </row>
    <row r="16">
      <c r="A16" s="28" t="n"/>
      <c r="B16" s="50" t="n"/>
      <c r="C16" s="28" t="n"/>
      <c r="D16" s="15">
        <f>IF([@[Transaction ID]]="","",IFERROR(INDEX(tblTires[Tire Size],MATCH([@[Inventory Item ID]],tblTires[Inventory Item ID],0)),"Item ID not found"))</f>
        <v/>
      </c>
      <c r="E16" s="15">
        <f>IF([@[Transaction ID]]="","",IFERROR(INDEX(tblTires[Location],MATCH([@[Inventory Item ID]],tblTires[Inventory Item ID],0)),"Item ID not found"))</f>
        <v/>
      </c>
      <c r="F16" s="28" t="n"/>
      <c r="G16" s="30" t="n"/>
      <c r="H16" s="49" t="n"/>
      <c r="I16" s="28" t="n"/>
      <c r="J16" s="28" t="n"/>
      <c r="K16" s="52" t="n"/>
      <c r="L16" s="28" t="n"/>
      <c r="M16" s="32">
        <f>IF([@[Transaction ID]]="","",IFERROR(VLOOKUP([@[Transaction Type]],tblTxnTypes,2,FALSE),0))</f>
        <v/>
      </c>
      <c r="N16" s="32">
        <f>IF([@[Transaction ID]]="","",IFERROR([@Quantity]*[@[Inventory Factor]],0))</f>
        <v/>
      </c>
      <c r="O16" s="47">
        <f>IF([@[Transaction ID]]="","",IFERROR([@Quantity]*IF([@[Unit Cost]]="",INDEX(tblTires[Unit Cost],MATCH([@[Inventory Item ID]],tblTires[Inventory Item ID],0)),[@[Unit Cost]]),0))</f>
        <v/>
      </c>
      <c r="P16" s="15">
        <f>IF([@[Transaction ID]]="","",IF([@Date]="","Missing Date",IF([@Date]&lt;='Settings'!$B$4,"Before Opening Balance",IF([@Date]&gt;'Settings'!$B$3,"After Report Date","OK"))))</f>
        <v/>
      </c>
    </row>
    <row r="17">
      <c r="A17" s="28" t="n"/>
      <c r="B17" s="50" t="n"/>
      <c r="C17" s="28" t="n"/>
      <c r="D17" s="15">
        <f>IF([@[Transaction ID]]="","",IFERROR(INDEX(tblTires[Tire Size],MATCH([@[Inventory Item ID]],tblTires[Inventory Item ID],0)),"Item ID not found"))</f>
        <v/>
      </c>
      <c r="E17" s="15">
        <f>IF([@[Transaction ID]]="","",IFERROR(INDEX(tblTires[Location],MATCH([@[Inventory Item ID]],tblTires[Inventory Item ID],0)),"Item ID not found"))</f>
        <v/>
      </c>
      <c r="F17" s="28" t="n"/>
      <c r="G17" s="30" t="n"/>
      <c r="H17" s="49" t="n"/>
      <c r="I17" s="28" t="n"/>
      <c r="J17" s="28" t="n"/>
      <c r="K17" s="52" t="n"/>
      <c r="L17" s="28" t="n"/>
      <c r="M17" s="32">
        <f>IF([@[Transaction ID]]="","",IFERROR(VLOOKUP([@[Transaction Type]],tblTxnTypes,2,FALSE),0))</f>
        <v/>
      </c>
      <c r="N17" s="32">
        <f>IF([@[Transaction ID]]="","",IFERROR([@Quantity]*[@[Inventory Factor]],0))</f>
        <v/>
      </c>
      <c r="O17" s="47">
        <f>IF([@[Transaction ID]]="","",IFERROR([@Quantity]*IF([@[Unit Cost]]="",INDEX(tblTires[Unit Cost],MATCH([@[Inventory Item ID]],tblTires[Inventory Item ID],0)),[@[Unit Cost]]),0))</f>
        <v/>
      </c>
      <c r="P17" s="15">
        <f>IF([@[Transaction ID]]="","",IF([@Date]="","Missing Date",IF([@Date]&lt;='Settings'!$B$4,"Before Opening Balance",IF([@Date]&gt;'Settings'!$B$3,"After Report Date","OK"))))</f>
        <v/>
      </c>
    </row>
    <row r="18">
      <c r="A18" s="28" t="n"/>
      <c r="B18" s="50" t="n"/>
      <c r="C18" s="28" t="n"/>
      <c r="D18" s="15">
        <f>IF([@[Transaction ID]]="","",IFERROR(INDEX(tblTires[Tire Size],MATCH([@[Inventory Item ID]],tblTires[Inventory Item ID],0)),"Item ID not found"))</f>
        <v/>
      </c>
      <c r="E18" s="15">
        <f>IF([@[Transaction ID]]="","",IFERROR(INDEX(tblTires[Location],MATCH([@[Inventory Item ID]],tblTires[Inventory Item ID],0)),"Item ID not found"))</f>
        <v/>
      </c>
      <c r="F18" s="28" t="n"/>
      <c r="G18" s="30" t="n"/>
      <c r="H18" s="49" t="n"/>
      <c r="I18" s="28" t="n"/>
      <c r="J18" s="28" t="n"/>
      <c r="K18" s="52" t="n"/>
      <c r="L18" s="28" t="n"/>
      <c r="M18" s="32">
        <f>IF([@[Transaction ID]]="","",IFERROR(VLOOKUP([@[Transaction Type]],tblTxnTypes,2,FALSE),0))</f>
        <v/>
      </c>
      <c r="N18" s="32">
        <f>IF([@[Transaction ID]]="","",IFERROR([@Quantity]*[@[Inventory Factor]],0))</f>
        <v/>
      </c>
      <c r="O18" s="47">
        <f>IF([@[Transaction ID]]="","",IFERROR([@Quantity]*IF([@[Unit Cost]]="",INDEX(tblTires[Unit Cost],MATCH([@[Inventory Item ID]],tblTires[Inventory Item ID],0)),[@[Unit Cost]]),0))</f>
        <v/>
      </c>
      <c r="P18" s="15">
        <f>IF([@[Transaction ID]]="","",IF([@Date]="","Missing Date",IF([@Date]&lt;='Settings'!$B$4,"Before Opening Balance",IF([@Date]&gt;'Settings'!$B$3,"After Report Date","OK"))))</f>
        <v/>
      </c>
    </row>
    <row r="19">
      <c r="A19" s="28" t="n"/>
      <c r="B19" s="50" t="n"/>
      <c r="C19" s="28" t="n"/>
      <c r="D19" s="15">
        <f>IF([@[Transaction ID]]="","",IFERROR(INDEX(tblTires[Tire Size],MATCH([@[Inventory Item ID]],tblTires[Inventory Item ID],0)),"Item ID not found"))</f>
        <v/>
      </c>
      <c r="E19" s="15">
        <f>IF([@[Transaction ID]]="","",IFERROR(INDEX(tblTires[Location],MATCH([@[Inventory Item ID]],tblTires[Inventory Item ID],0)),"Item ID not found"))</f>
        <v/>
      </c>
      <c r="F19" s="28" t="n"/>
      <c r="G19" s="30" t="n"/>
      <c r="H19" s="49" t="n"/>
      <c r="I19" s="28" t="n"/>
      <c r="J19" s="28" t="n"/>
      <c r="K19" s="52" t="n"/>
      <c r="L19" s="28" t="n"/>
      <c r="M19" s="32">
        <f>IF([@[Transaction ID]]="","",IFERROR(VLOOKUP([@[Transaction Type]],tblTxnTypes,2,FALSE),0))</f>
        <v/>
      </c>
      <c r="N19" s="32">
        <f>IF([@[Transaction ID]]="","",IFERROR([@Quantity]*[@[Inventory Factor]],0))</f>
        <v/>
      </c>
      <c r="O19" s="47">
        <f>IF([@[Transaction ID]]="","",IFERROR([@Quantity]*IF([@[Unit Cost]]="",INDEX(tblTires[Unit Cost],MATCH([@[Inventory Item ID]],tblTires[Inventory Item ID],0)),[@[Unit Cost]]),0))</f>
        <v/>
      </c>
      <c r="P19" s="15">
        <f>IF([@[Transaction ID]]="","",IF([@Date]="","Missing Date",IF([@Date]&lt;='Settings'!$B$4,"Before Opening Balance",IF([@Date]&gt;'Settings'!$B$3,"After Report Date","OK"))))</f>
        <v/>
      </c>
    </row>
    <row r="20">
      <c r="A20" s="28" t="n"/>
      <c r="B20" s="50" t="n"/>
      <c r="C20" s="28" t="n"/>
      <c r="D20" s="15">
        <f>IF([@[Transaction ID]]="","",IFERROR(INDEX(tblTires[Tire Size],MATCH([@[Inventory Item ID]],tblTires[Inventory Item ID],0)),"Item ID not found"))</f>
        <v/>
      </c>
      <c r="E20" s="15">
        <f>IF([@[Transaction ID]]="","",IFERROR(INDEX(tblTires[Location],MATCH([@[Inventory Item ID]],tblTires[Inventory Item ID],0)),"Item ID not found"))</f>
        <v/>
      </c>
      <c r="F20" s="28" t="n"/>
      <c r="G20" s="30" t="n"/>
      <c r="H20" s="49" t="n"/>
      <c r="I20" s="28" t="n"/>
      <c r="J20" s="28" t="n"/>
      <c r="K20" s="52" t="n"/>
      <c r="L20" s="28" t="n"/>
      <c r="M20" s="32">
        <f>IF([@[Transaction ID]]="","",IFERROR(VLOOKUP([@[Transaction Type]],tblTxnTypes,2,FALSE),0))</f>
        <v/>
      </c>
      <c r="N20" s="32">
        <f>IF([@[Transaction ID]]="","",IFERROR([@Quantity]*[@[Inventory Factor]],0))</f>
        <v/>
      </c>
      <c r="O20" s="47">
        <f>IF([@[Transaction ID]]="","",IFERROR([@Quantity]*IF([@[Unit Cost]]="",INDEX(tblTires[Unit Cost],MATCH([@[Inventory Item ID]],tblTires[Inventory Item ID],0)),[@[Unit Cost]]),0))</f>
        <v/>
      </c>
      <c r="P20" s="15">
        <f>IF([@[Transaction ID]]="","",IF([@Date]="","Missing Date",IF([@Date]&lt;='Settings'!$B$4,"Before Opening Balance",IF([@Date]&gt;'Settings'!$B$3,"After Report Date","OK"))))</f>
        <v/>
      </c>
    </row>
    <row r="21">
      <c r="A21" s="28" t="n"/>
      <c r="B21" s="50" t="n"/>
      <c r="C21" s="28" t="n"/>
      <c r="D21" s="15">
        <f>IF([@[Transaction ID]]="","",IFERROR(INDEX(tblTires[Tire Size],MATCH([@[Inventory Item ID]],tblTires[Inventory Item ID],0)),"Item ID not found"))</f>
        <v/>
      </c>
      <c r="E21" s="15">
        <f>IF([@[Transaction ID]]="","",IFERROR(INDEX(tblTires[Location],MATCH([@[Inventory Item ID]],tblTires[Inventory Item ID],0)),"Item ID not found"))</f>
        <v/>
      </c>
      <c r="F21" s="28" t="n"/>
      <c r="G21" s="30" t="n"/>
      <c r="H21" s="49" t="n"/>
      <c r="I21" s="28" t="n"/>
      <c r="J21" s="28" t="n"/>
      <c r="K21" s="52" t="n"/>
      <c r="L21" s="28" t="n"/>
      <c r="M21" s="32">
        <f>IF([@[Transaction ID]]="","",IFERROR(VLOOKUP([@[Transaction Type]],tblTxnTypes,2,FALSE),0))</f>
        <v/>
      </c>
      <c r="N21" s="32">
        <f>IF([@[Transaction ID]]="","",IFERROR([@Quantity]*[@[Inventory Factor]],0))</f>
        <v/>
      </c>
      <c r="O21" s="47">
        <f>IF([@[Transaction ID]]="","",IFERROR([@Quantity]*IF([@[Unit Cost]]="",INDEX(tblTires[Unit Cost],MATCH([@[Inventory Item ID]],tblTires[Inventory Item ID],0)),[@[Unit Cost]]),0))</f>
        <v/>
      </c>
      <c r="P21" s="15">
        <f>IF([@[Transaction ID]]="","",IF([@Date]="","Missing Date",IF([@Date]&lt;='Settings'!$B$4,"Before Opening Balance",IF([@Date]&gt;'Settings'!$B$3,"After Report Date","OK"))))</f>
        <v/>
      </c>
    </row>
    <row r="22">
      <c r="A22" s="28" t="n"/>
      <c r="B22" s="50" t="n"/>
      <c r="C22" s="28" t="n"/>
      <c r="D22" s="15">
        <f>IF([@[Transaction ID]]="","",IFERROR(INDEX(tblTires[Tire Size],MATCH([@[Inventory Item ID]],tblTires[Inventory Item ID],0)),"Item ID not found"))</f>
        <v/>
      </c>
      <c r="E22" s="15">
        <f>IF([@[Transaction ID]]="","",IFERROR(INDEX(tblTires[Location],MATCH([@[Inventory Item ID]],tblTires[Inventory Item ID],0)),"Item ID not found"))</f>
        <v/>
      </c>
      <c r="F22" s="28" t="n"/>
      <c r="G22" s="30" t="n"/>
      <c r="H22" s="49" t="n"/>
      <c r="I22" s="28" t="n"/>
      <c r="J22" s="28" t="n"/>
      <c r="K22" s="52" t="n"/>
      <c r="L22" s="28" t="n"/>
      <c r="M22" s="32">
        <f>IF([@[Transaction ID]]="","",IFERROR(VLOOKUP([@[Transaction Type]],tblTxnTypes,2,FALSE),0))</f>
        <v/>
      </c>
      <c r="N22" s="32">
        <f>IF([@[Transaction ID]]="","",IFERROR([@Quantity]*[@[Inventory Factor]],0))</f>
        <v/>
      </c>
      <c r="O22" s="47">
        <f>IF([@[Transaction ID]]="","",IFERROR([@Quantity]*IF([@[Unit Cost]]="",INDEX(tblTires[Unit Cost],MATCH([@[Inventory Item ID]],tblTires[Inventory Item ID],0)),[@[Unit Cost]]),0))</f>
        <v/>
      </c>
      <c r="P22" s="15">
        <f>IF([@[Transaction ID]]="","",IF([@Date]="","Missing Date",IF([@Date]&lt;='Settings'!$B$4,"Before Opening Balance",IF([@Date]&gt;'Settings'!$B$3,"After Report Date","OK"))))</f>
        <v/>
      </c>
    </row>
    <row r="23">
      <c r="A23" s="28" t="n"/>
      <c r="B23" s="50" t="n"/>
      <c r="C23" s="28" t="n"/>
      <c r="D23" s="15">
        <f>IF([@[Transaction ID]]="","",IFERROR(INDEX(tblTires[Tire Size],MATCH([@[Inventory Item ID]],tblTires[Inventory Item ID],0)),"Item ID not found"))</f>
        <v/>
      </c>
      <c r="E23" s="15">
        <f>IF([@[Transaction ID]]="","",IFERROR(INDEX(tblTires[Location],MATCH([@[Inventory Item ID]],tblTires[Inventory Item ID],0)),"Item ID not found"))</f>
        <v/>
      </c>
      <c r="F23" s="28" t="n"/>
      <c r="G23" s="30" t="n"/>
      <c r="H23" s="49" t="n"/>
      <c r="I23" s="28" t="n"/>
      <c r="J23" s="28" t="n"/>
      <c r="K23" s="52" t="n"/>
      <c r="L23" s="28" t="n"/>
      <c r="M23" s="32">
        <f>IF([@[Transaction ID]]="","",IFERROR(VLOOKUP([@[Transaction Type]],tblTxnTypes,2,FALSE),0))</f>
        <v/>
      </c>
      <c r="N23" s="32">
        <f>IF([@[Transaction ID]]="","",IFERROR([@Quantity]*[@[Inventory Factor]],0))</f>
        <v/>
      </c>
      <c r="O23" s="47">
        <f>IF([@[Transaction ID]]="","",IFERROR([@Quantity]*IF([@[Unit Cost]]="",INDEX(tblTires[Unit Cost],MATCH([@[Inventory Item ID]],tblTires[Inventory Item ID],0)),[@[Unit Cost]]),0))</f>
        <v/>
      </c>
      <c r="P23" s="15">
        <f>IF([@[Transaction ID]]="","",IF([@Date]="","Missing Date",IF([@Date]&lt;='Settings'!$B$4,"Before Opening Balance",IF([@Date]&gt;'Settings'!$B$3,"After Report Date","OK"))))</f>
        <v/>
      </c>
    </row>
    <row r="24">
      <c r="A24" s="28" t="n"/>
      <c r="B24" s="50" t="n"/>
      <c r="C24" s="28" t="n"/>
      <c r="D24" s="15">
        <f>IF([@[Transaction ID]]="","",IFERROR(INDEX(tblTires[Tire Size],MATCH([@[Inventory Item ID]],tblTires[Inventory Item ID],0)),"Item ID not found"))</f>
        <v/>
      </c>
      <c r="E24" s="15">
        <f>IF([@[Transaction ID]]="","",IFERROR(INDEX(tblTires[Location],MATCH([@[Inventory Item ID]],tblTires[Inventory Item ID],0)),"Item ID not found"))</f>
        <v/>
      </c>
      <c r="F24" s="28" t="n"/>
      <c r="G24" s="30" t="n"/>
      <c r="H24" s="49" t="n"/>
      <c r="I24" s="28" t="n"/>
      <c r="J24" s="28" t="n"/>
      <c r="K24" s="52" t="n"/>
      <c r="L24" s="28" t="n"/>
      <c r="M24" s="32">
        <f>IF([@[Transaction ID]]="","",IFERROR(VLOOKUP([@[Transaction Type]],tblTxnTypes,2,FALSE),0))</f>
        <v/>
      </c>
      <c r="N24" s="32">
        <f>IF([@[Transaction ID]]="","",IFERROR([@Quantity]*[@[Inventory Factor]],0))</f>
        <v/>
      </c>
      <c r="O24" s="47">
        <f>IF([@[Transaction ID]]="","",IFERROR([@Quantity]*IF([@[Unit Cost]]="",INDEX(tblTires[Unit Cost],MATCH([@[Inventory Item ID]],tblTires[Inventory Item ID],0)),[@[Unit Cost]]),0))</f>
        <v/>
      </c>
      <c r="P24" s="15">
        <f>IF([@[Transaction ID]]="","",IF([@Date]="","Missing Date",IF([@Date]&lt;='Settings'!$B$4,"Before Opening Balance",IF([@Date]&gt;'Settings'!$B$3,"After Report Date","OK"))))</f>
        <v/>
      </c>
    </row>
    <row r="25">
      <c r="A25" s="28" t="n"/>
      <c r="B25" s="50" t="n"/>
      <c r="C25" s="28" t="n"/>
      <c r="D25" s="15">
        <f>IF([@[Transaction ID]]="","",IFERROR(INDEX(tblTires[Tire Size],MATCH([@[Inventory Item ID]],tblTires[Inventory Item ID],0)),"Item ID not found"))</f>
        <v/>
      </c>
      <c r="E25" s="15">
        <f>IF([@[Transaction ID]]="","",IFERROR(INDEX(tblTires[Location],MATCH([@[Inventory Item ID]],tblTires[Inventory Item ID],0)),"Item ID not found"))</f>
        <v/>
      </c>
      <c r="F25" s="28" t="n"/>
      <c r="G25" s="30" t="n"/>
      <c r="H25" s="49" t="n"/>
      <c r="I25" s="28" t="n"/>
      <c r="J25" s="28" t="n"/>
      <c r="K25" s="52" t="n"/>
      <c r="L25" s="28" t="n"/>
      <c r="M25" s="32">
        <f>IF([@[Transaction ID]]="","",IFERROR(VLOOKUP([@[Transaction Type]],tblTxnTypes,2,FALSE),0))</f>
        <v/>
      </c>
      <c r="N25" s="32">
        <f>IF([@[Transaction ID]]="","",IFERROR([@Quantity]*[@[Inventory Factor]],0))</f>
        <v/>
      </c>
      <c r="O25" s="47">
        <f>IF([@[Transaction ID]]="","",IFERROR([@Quantity]*IF([@[Unit Cost]]="",INDEX(tblTires[Unit Cost],MATCH([@[Inventory Item ID]],tblTires[Inventory Item ID],0)),[@[Unit Cost]]),0))</f>
        <v/>
      </c>
      <c r="P25" s="15">
        <f>IF([@[Transaction ID]]="","",IF([@Date]="","Missing Date",IF([@Date]&lt;='Settings'!$B$4,"Before Opening Balance",IF([@Date]&gt;'Settings'!$B$3,"After Report Date","OK"))))</f>
        <v/>
      </c>
    </row>
    <row r="26">
      <c r="A26" s="28" t="n"/>
      <c r="B26" s="50" t="n"/>
      <c r="C26" s="28" t="n"/>
      <c r="D26" s="15">
        <f>IF([@[Transaction ID]]="","",IFERROR(INDEX(tblTires[Tire Size],MATCH([@[Inventory Item ID]],tblTires[Inventory Item ID],0)),"Item ID not found"))</f>
        <v/>
      </c>
      <c r="E26" s="15">
        <f>IF([@[Transaction ID]]="","",IFERROR(INDEX(tblTires[Location],MATCH([@[Inventory Item ID]],tblTires[Inventory Item ID],0)),"Item ID not found"))</f>
        <v/>
      </c>
      <c r="F26" s="28" t="n"/>
      <c r="G26" s="30" t="n"/>
      <c r="H26" s="49" t="n"/>
      <c r="I26" s="28" t="n"/>
      <c r="J26" s="28" t="n"/>
      <c r="K26" s="52" t="n"/>
      <c r="L26" s="28" t="n"/>
      <c r="M26" s="32">
        <f>IF([@[Transaction ID]]="","",IFERROR(VLOOKUP([@[Transaction Type]],tblTxnTypes,2,FALSE),0))</f>
        <v/>
      </c>
      <c r="N26" s="32">
        <f>IF([@[Transaction ID]]="","",IFERROR([@Quantity]*[@[Inventory Factor]],0))</f>
        <v/>
      </c>
      <c r="O26" s="47">
        <f>IF([@[Transaction ID]]="","",IFERROR([@Quantity]*IF([@[Unit Cost]]="",INDEX(tblTires[Unit Cost],MATCH([@[Inventory Item ID]],tblTires[Inventory Item ID],0)),[@[Unit Cost]]),0))</f>
        <v/>
      </c>
      <c r="P26" s="15">
        <f>IF([@[Transaction ID]]="","",IF([@Date]="","Missing Date",IF([@Date]&lt;='Settings'!$B$4,"Before Opening Balance",IF([@Date]&gt;'Settings'!$B$3,"After Report Date","OK"))))</f>
        <v/>
      </c>
    </row>
    <row r="27">
      <c r="A27" s="28" t="n"/>
      <c r="B27" s="50" t="n"/>
      <c r="C27" s="28" t="n"/>
      <c r="D27" s="15">
        <f>IF([@[Transaction ID]]="","",IFERROR(INDEX(tblTires[Tire Size],MATCH([@[Inventory Item ID]],tblTires[Inventory Item ID],0)),"Item ID not found"))</f>
        <v/>
      </c>
      <c r="E27" s="15">
        <f>IF([@[Transaction ID]]="","",IFERROR(INDEX(tblTires[Location],MATCH([@[Inventory Item ID]],tblTires[Inventory Item ID],0)),"Item ID not found"))</f>
        <v/>
      </c>
      <c r="F27" s="28" t="n"/>
      <c r="G27" s="30" t="n"/>
      <c r="H27" s="49" t="n"/>
      <c r="I27" s="28" t="n"/>
      <c r="J27" s="28" t="n"/>
      <c r="K27" s="52" t="n"/>
      <c r="L27" s="28" t="n"/>
      <c r="M27" s="32">
        <f>IF([@[Transaction ID]]="","",IFERROR(VLOOKUP([@[Transaction Type]],tblTxnTypes,2,FALSE),0))</f>
        <v/>
      </c>
      <c r="N27" s="32">
        <f>IF([@[Transaction ID]]="","",IFERROR([@Quantity]*[@[Inventory Factor]],0))</f>
        <v/>
      </c>
      <c r="O27" s="47">
        <f>IF([@[Transaction ID]]="","",IFERROR([@Quantity]*IF([@[Unit Cost]]="",INDEX(tblTires[Unit Cost],MATCH([@[Inventory Item ID]],tblTires[Inventory Item ID],0)),[@[Unit Cost]]),0))</f>
        <v/>
      </c>
      <c r="P27" s="15">
        <f>IF([@[Transaction ID]]="","",IF([@Date]="","Missing Date",IF([@Date]&lt;='Settings'!$B$4,"Before Opening Balance",IF([@Date]&gt;'Settings'!$B$3,"After Report Date","OK"))))</f>
        <v/>
      </c>
    </row>
    <row r="28">
      <c r="A28" s="28" t="n"/>
      <c r="B28" s="50" t="n"/>
      <c r="C28" s="28" t="n"/>
      <c r="D28" s="15">
        <f>IF([@[Transaction ID]]="","",IFERROR(INDEX(tblTires[Tire Size],MATCH([@[Inventory Item ID]],tblTires[Inventory Item ID],0)),"Item ID not found"))</f>
        <v/>
      </c>
      <c r="E28" s="15">
        <f>IF([@[Transaction ID]]="","",IFERROR(INDEX(tblTires[Location],MATCH([@[Inventory Item ID]],tblTires[Inventory Item ID],0)),"Item ID not found"))</f>
        <v/>
      </c>
      <c r="F28" s="28" t="n"/>
      <c r="G28" s="30" t="n"/>
      <c r="H28" s="49" t="n"/>
      <c r="I28" s="28" t="n"/>
      <c r="J28" s="28" t="n"/>
      <c r="K28" s="52" t="n"/>
      <c r="L28" s="28" t="n"/>
      <c r="M28" s="32">
        <f>IF([@[Transaction ID]]="","",IFERROR(VLOOKUP([@[Transaction Type]],tblTxnTypes,2,FALSE),0))</f>
        <v/>
      </c>
      <c r="N28" s="32">
        <f>IF([@[Transaction ID]]="","",IFERROR([@Quantity]*[@[Inventory Factor]],0))</f>
        <v/>
      </c>
      <c r="O28" s="47">
        <f>IF([@[Transaction ID]]="","",IFERROR([@Quantity]*IF([@[Unit Cost]]="",INDEX(tblTires[Unit Cost],MATCH([@[Inventory Item ID]],tblTires[Inventory Item ID],0)),[@[Unit Cost]]),0))</f>
        <v/>
      </c>
      <c r="P28" s="15">
        <f>IF([@[Transaction ID]]="","",IF([@Date]="","Missing Date",IF([@Date]&lt;='Settings'!$B$4,"Before Opening Balance",IF([@Date]&gt;'Settings'!$B$3,"After Report Date","OK"))))</f>
        <v/>
      </c>
    </row>
    <row r="29">
      <c r="A29" s="28" t="n"/>
      <c r="B29" s="50" t="n"/>
      <c r="C29" s="28" t="n"/>
      <c r="D29" s="15">
        <f>IF([@[Transaction ID]]="","",IFERROR(INDEX(tblTires[Tire Size],MATCH([@[Inventory Item ID]],tblTires[Inventory Item ID],0)),"Item ID not found"))</f>
        <v/>
      </c>
      <c r="E29" s="15">
        <f>IF([@[Transaction ID]]="","",IFERROR(INDEX(tblTires[Location],MATCH([@[Inventory Item ID]],tblTires[Inventory Item ID],0)),"Item ID not found"))</f>
        <v/>
      </c>
      <c r="F29" s="28" t="n"/>
      <c r="G29" s="30" t="n"/>
      <c r="H29" s="49" t="n"/>
      <c r="I29" s="28" t="n"/>
      <c r="J29" s="28" t="n"/>
      <c r="K29" s="52" t="n"/>
      <c r="L29" s="28" t="n"/>
      <c r="M29" s="32">
        <f>IF([@[Transaction ID]]="","",IFERROR(VLOOKUP([@[Transaction Type]],tblTxnTypes,2,FALSE),0))</f>
        <v/>
      </c>
      <c r="N29" s="32">
        <f>IF([@[Transaction ID]]="","",IFERROR([@Quantity]*[@[Inventory Factor]],0))</f>
        <v/>
      </c>
      <c r="O29" s="47">
        <f>IF([@[Transaction ID]]="","",IFERROR([@Quantity]*IF([@[Unit Cost]]="",INDEX(tblTires[Unit Cost],MATCH([@[Inventory Item ID]],tblTires[Inventory Item ID],0)),[@[Unit Cost]]),0))</f>
        <v/>
      </c>
      <c r="P29" s="15">
        <f>IF([@[Transaction ID]]="","",IF([@Date]="","Missing Date",IF([@Date]&lt;='Settings'!$B$4,"Before Opening Balance",IF([@Date]&gt;'Settings'!$B$3,"After Report Date","OK"))))</f>
        <v/>
      </c>
    </row>
    <row r="30">
      <c r="A30" s="28" t="n"/>
      <c r="B30" s="50" t="n"/>
      <c r="C30" s="28" t="n"/>
      <c r="D30" s="15">
        <f>IF([@[Transaction ID]]="","",IFERROR(INDEX(tblTires[Tire Size],MATCH([@[Inventory Item ID]],tblTires[Inventory Item ID],0)),"Item ID not found"))</f>
        <v/>
      </c>
      <c r="E30" s="15">
        <f>IF([@[Transaction ID]]="","",IFERROR(INDEX(tblTires[Location],MATCH([@[Inventory Item ID]],tblTires[Inventory Item ID],0)),"Item ID not found"))</f>
        <v/>
      </c>
      <c r="F30" s="28" t="n"/>
      <c r="G30" s="30" t="n"/>
      <c r="H30" s="49" t="n"/>
      <c r="I30" s="28" t="n"/>
      <c r="J30" s="28" t="n"/>
      <c r="K30" s="52" t="n"/>
      <c r="L30" s="28" t="n"/>
      <c r="M30" s="32">
        <f>IF([@[Transaction ID]]="","",IFERROR(VLOOKUP([@[Transaction Type]],tblTxnTypes,2,FALSE),0))</f>
        <v/>
      </c>
      <c r="N30" s="32">
        <f>IF([@[Transaction ID]]="","",IFERROR([@Quantity]*[@[Inventory Factor]],0))</f>
        <v/>
      </c>
      <c r="O30" s="47">
        <f>IF([@[Transaction ID]]="","",IFERROR([@Quantity]*IF([@[Unit Cost]]="",INDEX(tblTires[Unit Cost],MATCH([@[Inventory Item ID]],tblTires[Inventory Item ID],0)),[@[Unit Cost]]),0))</f>
        <v/>
      </c>
      <c r="P30" s="15">
        <f>IF([@[Transaction ID]]="","",IF([@Date]="","Missing Date",IF([@Date]&lt;='Settings'!$B$4,"Before Opening Balance",IF([@Date]&gt;'Settings'!$B$3,"After Report Date","OK"))))</f>
        <v/>
      </c>
    </row>
    <row r="31">
      <c r="A31" s="28" t="n"/>
      <c r="B31" s="50" t="n"/>
      <c r="C31" s="28" t="n"/>
      <c r="D31" s="15">
        <f>IF([@[Transaction ID]]="","",IFERROR(INDEX(tblTires[Tire Size],MATCH([@[Inventory Item ID]],tblTires[Inventory Item ID],0)),"Item ID not found"))</f>
        <v/>
      </c>
      <c r="E31" s="15">
        <f>IF([@[Transaction ID]]="","",IFERROR(INDEX(tblTires[Location],MATCH([@[Inventory Item ID]],tblTires[Inventory Item ID],0)),"Item ID not found"))</f>
        <v/>
      </c>
      <c r="F31" s="28" t="n"/>
      <c r="G31" s="30" t="n"/>
      <c r="H31" s="49" t="n"/>
      <c r="I31" s="28" t="n"/>
      <c r="J31" s="28" t="n"/>
      <c r="K31" s="52" t="n"/>
      <c r="L31" s="28" t="n"/>
      <c r="M31" s="32">
        <f>IF([@[Transaction ID]]="","",IFERROR(VLOOKUP([@[Transaction Type]],tblTxnTypes,2,FALSE),0))</f>
        <v/>
      </c>
      <c r="N31" s="32">
        <f>IF([@[Transaction ID]]="","",IFERROR([@Quantity]*[@[Inventory Factor]],0))</f>
        <v/>
      </c>
      <c r="O31" s="47">
        <f>IF([@[Transaction ID]]="","",IFERROR([@Quantity]*IF([@[Unit Cost]]="",INDEX(tblTires[Unit Cost],MATCH([@[Inventory Item ID]],tblTires[Inventory Item ID],0)),[@[Unit Cost]]),0))</f>
        <v/>
      </c>
      <c r="P31" s="15">
        <f>IF([@[Transaction ID]]="","",IF([@Date]="","Missing Date",IF([@Date]&lt;='Settings'!$B$4,"Before Opening Balance",IF([@Date]&gt;'Settings'!$B$3,"After Report Date","OK"))))</f>
        <v/>
      </c>
    </row>
    <row r="32">
      <c r="A32" s="28" t="n"/>
      <c r="B32" s="50" t="n"/>
      <c r="C32" s="28" t="n"/>
      <c r="D32" s="15">
        <f>IF([@[Transaction ID]]="","",IFERROR(INDEX(tblTires[Tire Size],MATCH([@[Inventory Item ID]],tblTires[Inventory Item ID],0)),"Item ID not found"))</f>
        <v/>
      </c>
      <c r="E32" s="15">
        <f>IF([@[Transaction ID]]="","",IFERROR(INDEX(tblTires[Location],MATCH([@[Inventory Item ID]],tblTires[Inventory Item ID],0)),"Item ID not found"))</f>
        <v/>
      </c>
      <c r="F32" s="28" t="n"/>
      <c r="G32" s="30" t="n"/>
      <c r="H32" s="49" t="n"/>
      <c r="I32" s="28" t="n"/>
      <c r="J32" s="28" t="n"/>
      <c r="K32" s="52" t="n"/>
      <c r="L32" s="28" t="n"/>
      <c r="M32" s="32">
        <f>IF([@[Transaction ID]]="","",IFERROR(VLOOKUP([@[Transaction Type]],tblTxnTypes,2,FALSE),0))</f>
        <v/>
      </c>
      <c r="N32" s="32">
        <f>IF([@[Transaction ID]]="","",IFERROR([@Quantity]*[@[Inventory Factor]],0))</f>
        <v/>
      </c>
      <c r="O32" s="47">
        <f>IF([@[Transaction ID]]="","",IFERROR([@Quantity]*IF([@[Unit Cost]]="",INDEX(tblTires[Unit Cost],MATCH([@[Inventory Item ID]],tblTires[Inventory Item ID],0)),[@[Unit Cost]]),0))</f>
        <v/>
      </c>
      <c r="P32" s="15">
        <f>IF([@[Transaction ID]]="","",IF([@Date]="","Missing Date",IF([@Date]&lt;='Settings'!$B$4,"Before Opening Balance",IF([@Date]&gt;'Settings'!$B$3,"After Report Date","OK"))))</f>
        <v/>
      </c>
    </row>
    <row r="33">
      <c r="A33" s="28" t="n"/>
      <c r="B33" s="50" t="n"/>
      <c r="C33" s="28" t="n"/>
      <c r="D33" s="15">
        <f>IF([@[Transaction ID]]="","",IFERROR(INDEX(tblTires[Tire Size],MATCH([@[Inventory Item ID]],tblTires[Inventory Item ID],0)),"Item ID not found"))</f>
        <v/>
      </c>
      <c r="E33" s="15">
        <f>IF([@[Transaction ID]]="","",IFERROR(INDEX(tblTires[Location],MATCH([@[Inventory Item ID]],tblTires[Inventory Item ID],0)),"Item ID not found"))</f>
        <v/>
      </c>
      <c r="F33" s="28" t="n"/>
      <c r="G33" s="30" t="n"/>
      <c r="H33" s="49" t="n"/>
      <c r="I33" s="28" t="n"/>
      <c r="J33" s="28" t="n"/>
      <c r="K33" s="52" t="n"/>
      <c r="L33" s="28" t="n"/>
      <c r="M33" s="32">
        <f>IF([@[Transaction ID]]="","",IFERROR(VLOOKUP([@[Transaction Type]],tblTxnTypes,2,FALSE),0))</f>
        <v/>
      </c>
      <c r="N33" s="32">
        <f>IF([@[Transaction ID]]="","",IFERROR([@Quantity]*[@[Inventory Factor]],0))</f>
        <v/>
      </c>
      <c r="O33" s="47">
        <f>IF([@[Transaction ID]]="","",IFERROR([@Quantity]*IF([@[Unit Cost]]="",INDEX(tblTires[Unit Cost],MATCH([@[Inventory Item ID]],tblTires[Inventory Item ID],0)),[@[Unit Cost]]),0))</f>
        <v/>
      </c>
      <c r="P33" s="15">
        <f>IF([@[Transaction ID]]="","",IF([@Date]="","Missing Date",IF([@Date]&lt;='Settings'!$B$4,"Before Opening Balance",IF([@Date]&gt;'Settings'!$B$3,"After Report Date","OK"))))</f>
        <v/>
      </c>
    </row>
    <row r="34">
      <c r="A34" s="28" t="n"/>
      <c r="B34" s="50" t="n"/>
      <c r="C34" s="28" t="n"/>
      <c r="D34" s="15">
        <f>IF([@[Transaction ID]]="","",IFERROR(INDEX(tblTires[Tire Size],MATCH([@[Inventory Item ID]],tblTires[Inventory Item ID],0)),"Item ID not found"))</f>
        <v/>
      </c>
      <c r="E34" s="15">
        <f>IF([@[Transaction ID]]="","",IFERROR(INDEX(tblTires[Location],MATCH([@[Inventory Item ID]],tblTires[Inventory Item ID],0)),"Item ID not found"))</f>
        <v/>
      </c>
      <c r="F34" s="28" t="n"/>
      <c r="G34" s="30" t="n"/>
      <c r="H34" s="49" t="n"/>
      <c r="I34" s="28" t="n"/>
      <c r="J34" s="28" t="n"/>
      <c r="K34" s="52" t="n"/>
      <c r="L34" s="28" t="n"/>
      <c r="M34" s="32">
        <f>IF([@[Transaction ID]]="","",IFERROR(VLOOKUP([@[Transaction Type]],tblTxnTypes,2,FALSE),0))</f>
        <v/>
      </c>
      <c r="N34" s="32">
        <f>IF([@[Transaction ID]]="","",IFERROR([@Quantity]*[@[Inventory Factor]],0))</f>
        <v/>
      </c>
      <c r="O34" s="47">
        <f>IF([@[Transaction ID]]="","",IFERROR([@Quantity]*IF([@[Unit Cost]]="",INDEX(tblTires[Unit Cost],MATCH([@[Inventory Item ID]],tblTires[Inventory Item ID],0)),[@[Unit Cost]]),0))</f>
        <v/>
      </c>
      <c r="P34" s="15">
        <f>IF([@[Transaction ID]]="","",IF([@Date]="","Missing Date",IF([@Date]&lt;='Settings'!$B$4,"Before Opening Balance",IF([@Date]&gt;'Settings'!$B$3,"After Report Date","OK"))))</f>
        <v/>
      </c>
    </row>
    <row r="35">
      <c r="A35" s="28" t="n"/>
      <c r="B35" s="50" t="n"/>
      <c r="C35" s="28" t="n"/>
      <c r="D35" s="15">
        <f>IF([@[Transaction ID]]="","",IFERROR(INDEX(tblTires[Tire Size],MATCH([@[Inventory Item ID]],tblTires[Inventory Item ID],0)),"Item ID not found"))</f>
        <v/>
      </c>
      <c r="E35" s="15">
        <f>IF([@[Transaction ID]]="","",IFERROR(INDEX(tblTires[Location],MATCH([@[Inventory Item ID]],tblTires[Inventory Item ID],0)),"Item ID not found"))</f>
        <v/>
      </c>
      <c r="F35" s="28" t="n"/>
      <c r="G35" s="30" t="n"/>
      <c r="H35" s="49" t="n"/>
      <c r="I35" s="28" t="n"/>
      <c r="J35" s="28" t="n"/>
      <c r="K35" s="52" t="n"/>
      <c r="L35" s="28" t="n"/>
      <c r="M35" s="32">
        <f>IF([@[Transaction ID]]="","",IFERROR(VLOOKUP([@[Transaction Type]],tblTxnTypes,2,FALSE),0))</f>
        <v/>
      </c>
      <c r="N35" s="32">
        <f>IF([@[Transaction ID]]="","",IFERROR([@Quantity]*[@[Inventory Factor]],0))</f>
        <v/>
      </c>
      <c r="O35" s="47">
        <f>IF([@[Transaction ID]]="","",IFERROR([@Quantity]*IF([@[Unit Cost]]="",INDEX(tblTires[Unit Cost],MATCH([@[Inventory Item ID]],tblTires[Inventory Item ID],0)),[@[Unit Cost]]),0))</f>
        <v/>
      </c>
      <c r="P35" s="15">
        <f>IF([@[Transaction ID]]="","",IF([@Date]="","Missing Date",IF([@Date]&lt;='Settings'!$B$4,"Before Opening Balance",IF([@Date]&gt;'Settings'!$B$3,"After Report Date","OK"))))</f>
        <v/>
      </c>
    </row>
    <row r="36">
      <c r="A36" s="28" t="n"/>
      <c r="B36" s="50" t="n"/>
      <c r="C36" s="28" t="n"/>
      <c r="D36" s="15">
        <f>IF([@[Transaction ID]]="","",IFERROR(INDEX(tblTires[Tire Size],MATCH([@[Inventory Item ID]],tblTires[Inventory Item ID],0)),"Item ID not found"))</f>
        <v/>
      </c>
      <c r="E36" s="15">
        <f>IF([@[Transaction ID]]="","",IFERROR(INDEX(tblTires[Location],MATCH([@[Inventory Item ID]],tblTires[Inventory Item ID],0)),"Item ID not found"))</f>
        <v/>
      </c>
      <c r="F36" s="28" t="n"/>
      <c r="G36" s="30" t="n"/>
      <c r="H36" s="49" t="n"/>
      <c r="I36" s="28" t="n"/>
      <c r="J36" s="28" t="n"/>
      <c r="K36" s="52" t="n"/>
      <c r="L36" s="28" t="n"/>
      <c r="M36" s="32">
        <f>IF([@[Transaction ID]]="","",IFERROR(VLOOKUP([@[Transaction Type]],tblTxnTypes,2,FALSE),0))</f>
        <v/>
      </c>
      <c r="N36" s="32">
        <f>IF([@[Transaction ID]]="","",IFERROR([@Quantity]*[@[Inventory Factor]],0))</f>
        <v/>
      </c>
      <c r="O36" s="47">
        <f>IF([@[Transaction ID]]="","",IFERROR([@Quantity]*IF([@[Unit Cost]]="",INDEX(tblTires[Unit Cost],MATCH([@[Inventory Item ID]],tblTires[Inventory Item ID],0)),[@[Unit Cost]]),0))</f>
        <v/>
      </c>
      <c r="P36" s="15">
        <f>IF([@[Transaction ID]]="","",IF([@Date]="","Missing Date",IF([@Date]&lt;='Settings'!$B$4,"Before Opening Balance",IF([@Date]&gt;'Settings'!$B$3,"After Report Date","OK"))))</f>
        <v/>
      </c>
    </row>
    <row r="37">
      <c r="A37" s="28" t="n"/>
      <c r="B37" s="50" t="n"/>
      <c r="C37" s="28" t="n"/>
      <c r="D37" s="15">
        <f>IF([@[Transaction ID]]="","",IFERROR(INDEX(tblTires[Tire Size],MATCH([@[Inventory Item ID]],tblTires[Inventory Item ID],0)),"Item ID not found"))</f>
        <v/>
      </c>
      <c r="E37" s="15">
        <f>IF([@[Transaction ID]]="","",IFERROR(INDEX(tblTires[Location],MATCH([@[Inventory Item ID]],tblTires[Inventory Item ID],0)),"Item ID not found"))</f>
        <v/>
      </c>
      <c r="F37" s="28" t="n"/>
      <c r="G37" s="30" t="n"/>
      <c r="H37" s="49" t="n"/>
      <c r="I37" s="28" t="n"/>
      <c r="J37" s="28" t="n"/>
      <c r="K37" s="52" t="n"/>
      <c r="L37" s="28" t="n"/>
      <c r="M37" s="32">
        <f>IF([@[Transaction ID]]="","",IFERROR(VLOOKUP([@[Transaction Type]],tblTxnTypes,2,FALSE),0))</f>
        <v/>
      </c>
      <c r="N37" s="32">
        <f>IF([@[Transaction ID]]="","",IFERROR([@Quantity]*[@[Inventory Factor]],0))</f>
        <v/>
      </c>
      <c r="O37" s="47">
        <f>IF([@[Transaction ID]]="","",IFERROR([@Quantity]*IF([@[Unit Cost]]="",INDEX(tblTires[Unit Cost],MATCH([@[Inventory Item ID]],tblTires[Inventory Item ID],0)),[@[Unit Cost]]),0))</f>
        <v/>
      </c>
      <c r="P37" s="15">
        <f>IF([@[Transaction ID]]="","",IF([@Date]="","Missing Date",IF([@Date]&lt;='Settings'!$B$4,"Before Opening Balance",IF([@Date]&gt;'Settings'!$B$3,"After Report Date","OK"))))</f>
        <v/>
      </c>
    </row>
    <row r="38">
      <c r="A38" s="28" t="n"/>
      <c r="B38" s="50" t="n"/>
      <c r="C38" s="28" t="n"/>
      <c r="D38" s="15">
        <f>IF([@[Transaction ID]]="","",IFERROR(INDEX(tblTires[Tire Size],MATCH([@[Inventory Item ID]],tblTires[Inventory Item ID],0)),"Item ID not found"))</f>
        <v/>
      </c>
      <c r="E38" s="15">
        <f>IF([@[Transaction ID]]="","",IFERROR(INDEX(tblTires[Location],MATCH([@[Inventory Item ID]],tblTires[Inventory Item ID],0)),"Item ID not found"))</f>
        <v/>
      </c>
      <c r="F38" s="28" t="n"/>
      <c r="G38" s="30" t="n"/>
      <c r="H38" s="49" t="n"/>
      <c r="I38" s="28" t="n"/>
      <c r="J38" s="28" t="n"/>
      <c r="K38" s="52" t="n"/>
      <c r="L38" s="28" t="n"/>
      <c r="M38" s="32">
        <f>IF([@[Transaction ID]]="","",IFERROR(VLOOKUP([@[Transaction Type]],tblTxnTypes,2,FALSE),0))</f>
        <v/>
      </c>
      <c r="N38" s="32">
        <f>IF([@[Transaction ID]]="","",IFERROR([@Quantity]*[@[Inventory Factor]],0))</f>
        <v/>
      </c>
      <c r="O38" s="47">
        <f>IF([@[Transaction ID]]="","",IFERROR([@Quantity]*IF([@[Unit Cost]]="",INDEX(tblTires[Unit Cost],MATCH([@[Inventory Item ID]],tblTires[Inventory Item ID],0)),[@[Unit Cost]]),0))</f>
        <v/>
      </c>
      <c r="P38" s="15">
        <f>IF([@[Transaction ID]]="","",IF([@Date]="","Missing Date",IF([@Date]&lt;='Settings'!$B$4,"Before Opening Balance",IF([@Date]&gt;'Settings'!$B$3,"After Report Date","OK"))))</f>
        <v/>
      </c>
    </row>
    <row r="39">
      <c r="A39" s="28" t="n"/>
      <c r="B39" s="50" t="n"/>
      <c r="C39" s="28" t="n"/>
      <c r="D39" s="15">
        <f>IF([@[Transaction ID]]="","",IFERROR(INDEX(tblTires[Tire Size],MATCH([@[Inventory Item ID]],tblTires[Inventory Item ID],0)),"Item ID not found"))</f>
        <v/>
      </c>
      <c r="E39" s="15">
        <f>IF([@[Transaction ID]]="","",IFERROR(INDEX(tblTires[Location],MATCH([@[Inventory Item ID]],tblTires[Inventory Item ID],0)),"Item ID not found"))</f>
        <v/>
      </c>
      <c r="F39" s="28" t="n"/>
      <c r="G39" s="30" t="n"/>
      <c r="H39" s="49" t="n"/>
      <c r="I39" s="28" t="n"/>
      <c r="J39" s="28" t="n"/>
      <c r="K39" s="52" t="n"/>
      <c r="L39" s="28" t="n"/>
      <c r="M39" s="32">
        <f>IF([@[Transaction ID]]="","",IFERROR(VLOOKUP([@[Transaction Type]],tblTxnTypes,2,FALSE),0))</f>
        <v/>
      </c>
      <c r="N39" s="32">
        <f>IF([@[Transaction ID]]="","",IFERROR([@Quantity]*[@[Inventory Factor]],0))</f>
        <v/>
      </c>
      <c r="O39" s="47">
        <f>IF([@[Transaction ID]]="","",IFERROR([@Quantity]*IF([@[Unit Cost]]="",INDEX(tblTires[Unit Cost],MATCH([@[Inventory Item ID]],tblTires[Inventory Item ID],0)),[@[Unit Cost]]),0))</f>
        <v/>
      </c>
      <c r="P39" s="15">
        <f>IF([@[Transaction ID]]="","",IF([@Date]="","Missing Date",IF([@Date]&lt;='Settings'!$B$4,"Before Opening Balance",IF([@Date]&gt;'Settings'!$B$3,"After Report Date","OK"))))</f>
        <v/>
      </c>
    </row>
    <row r="40">
      <c r="A40" s="28" t="n"/>
      <c r="B40" s="50" t="n"/>
      <c r="C40" s="28" t="n"/>
      <c r="D40" s="15">
        <f>IF([@[Transaction ID]]="","",IFERROR(INDEX(tblTires[Tire Size],MATCH([@[Inventory Item ID]],tblTires[Inventory Item ID],0)),"Item ID not found"))</f>
        <v/>
      </c>
      <c r="E40" s="15">
        <f>IF([@[Transaction ID]]="","",IFERROR(INDEX(tblTires[Location],MATCH([@[Inventory Item ID]],tblTires[Inventory Item ID],0)),"Item ID not found"))</f>
        <v/>
      </c>
      <c r="F40" s="28" t="n"/>
      <c r="G40" s="30" t="n"/>
      <c r="H40" s="49" t="n"/>
      <c r="I40" s="28" t="n"/>
      <c r="J40" s="28" t="n"/>
      <c r="K40" s="52" t="n"/>
      <c r="L40" s="28" t="n"/>
      <c r="M40" s="32">
        <f>IF([@[Transaction ID]]="","",IFERROR(VLOOKUP([@[Transaction Type]],tblTxnTypes,2,FALSE),0))</f>
        <v/>
      </c>
      <c r="N40" s="32">
        <f>IF([@[Transaction ID]]="","",IFERROR([@Quantity]*[@[Inventory Factor]],0))</f>
        <v/>
      </c>
      <c r="O40" s="47">
        <f>IF([@[Transaction ID]]="","",IFERROR([@Quantity]*IF([@[Unit Cost]]="",INDEX(tblTires[Unit Cost],MATCH([@[Inventory Item ID]],tblTires[Inventory Item ID],0)),[@[Unit Cost]]),0))</f>
        <v/>
      </c>
      <c r="P40" s="15">
        <f>IF([@[Transaction ID]]="","",IF([@Date]="","Missing Date",IF([@Date]&lt;='Settings'!$B$4,"Before Opening Balance",IF([@Date]&gt;'Settings'!$B$3,"After Report Date","OK"))))</f>
        <v/>
      </c>
    </row>
    <row r="41">
      <c r="A41" s="28" t="n"/>
      <c r="B41" s="50" t="n"/>
      <c r="C41" s="28" t="n"/>
      <c r="D41" s="15">
        <f>IF([@[Transaction ID]]="","",IFERROR(INDEX(tblTires[Tire Size],MATCH([@[Inventory Item ID]],tblTires[Inventory Item ID],0)),"Item ID not found"))</f>
        <v/>
      </c>
      <c r="E41" s="15">
        <f>IF([@[Transaction ID]]="","",IFERROR(INDEX(tblTires[Location],MATCH([@[Inventory Item ID]],tblTires[Inventory Item ID],0)),"Item ID not found"))</f>
        <v/>
      </c>
      <c r="F41" s="28" t="n"/>
      <c r="G41" s="30" t="n"/>
      <c r="H41" s="49" t="n"/>
      <c r="I41" s="28" t="n"/>
      <c r="J41" s="28" t="n"/>
      <c r="K41" s="52" t="n"/>
      <c r="L41" s="28" t="n"/>
      <c r="M41" s="32">
        <f>IF([@[Transaction ID]]="","",IFERROR(VLOOKUP([@[Transaction Type]],tblTxnTypes,2,FALSE),0))</f>
        <v/>
      </c>
      <c r="N41" s="32">
        <f>IF([@[Transaction ID]]="","",IFERROR([@Quantity]*[@[Inventory Factor]],0))</f>
        <v/>
      </c>
      <c r="O41" s="47">
        <f>IF([@[Transaction ID]]="","",IFERROR([@Quantity]*IF([@[Unit Cost]]="",INDEX(tblTires[Unit Cost],MATCH([@[Inventory Item ID]],tblTires[Inventory Item ID],0)),[@[Unit Cost]]),0))</f>
        <v/>
      </c>
      <c r="P41" s="15">
        <f>IF([@[Transaction ID]]="","",IF([@Date]="","Missing Date",IF([@Date]&lt;='Settings'!$B$4,"Before Opening Balance",IF([@Date]&gt;'Settings'!$B$3,"After Report Date","OK"))))</f>
        <v/>
      </c>
    </row>
    <row r="42">
      <c r="A42" s="28" t="n"/>
      <c r="B42" s="50" t="n"/>
      <c r="C42" s="28" t="n"/>
      <c r="D42" s="15">
        <f>IF([@[Transaction ID]]="","",IFERROR(INDEX(tblTires[Tire Size],MATCH([@[Inventory Item ID]],tblTires[Inventory Item ID],0)),"Item ID not found"))</f>
        <v/>
      </c>
      <c r="E42" s="15">
        <f>IF([@[Transaction ID]]="","",IFERROR(INDEX(tblTires[Location],MATCH([@[Inventory Item ID]],tblTires[Inventory Item ID],0)),"Item ID not found"))</f>
        <v/>
      </c>
      <c r="F42" s="28" t="n"/>
      <c r="G42" s="30" t="n"/>
      <c r="H42" s="49" t="n"/>
      <c r="I42" s="28" t="n"/>
      <c r="J42" s="28" t="n"/>
      <c r="K42" s="52" t="n"/>
      <c r="L42" s="28" t="n"/>
      <c r="M42" s="32">
        <f>IF([@[Transaction ID]]="","",IFERROR(VLOOKUP([@[Transaction Type]],tblTxnTypes,2,FALSE),0))</f>
        <v/>
      </c>
      <c r="N42" s="32">
        <f>IF([@[Transaction ID]]="","",IFERROR([@Quantity]*[@[Inventory Factor]],0))</f>
        <v/>
      </c>
      <c r="O42" s="47">
        <f>IF([@[Transaction ID]]="","",IFERROR([@Quantity]*IF([@[Unit Cost]]="",INDEX(tblTires[Unit Cost],MATCH([@[Inventory Item ID]],tblTires[Inventory Item ID],0)),[@[Unit Cost]]),0))</f>
        <v/>
      </c>
      <c r="P42" s="15">
        <f>IF([@[Transaction ID]]="","",IF([@Date]="","Missing Date",IF([@Date]&lt;='Settings'!$B$4,"Before Opening Balance",IF([@Date]&gt;'Settings'!$B$3,"After Report Date","OK"))))</f>
        <v/>
      </c>
    </row>
    <row r="43">
      <c r="A43" s="28" t="n"/>
      <c r="B43" s="50" t="n"/>
      <c r="C43" s="28" t="n"/>
      <c r="D43" s="15">
        <f>IF([@[Transaction ID]]="","",IFERROR(INDEX(tblTires[Tire Size],MATCH([@[Inventory Item ID]],tblTires[Inventory Item ID],0)),"Item ID not found"))</f>
        <v/>
      </c>
      <c r="E43" s="15">
        <f>IF([@[Transaction ID]]="","",IFERROR(INDEX(tblTires[Location],MATCH([@[Inventory Item ID]],tblTires[Inventory Item ID],0)),"Item ID not found"))</f>
        <v/>
      </c>
      <c r="F43" s="28" t="n"/>
      <c r="G43" s="30" t="n"/>
      <c r="H43" s="49" t="n"/>
      <c r="I43" s="28" t="n"/>
      <c r="J43" s="28" t="n"/>
      <c r="K43" s="52" t="n"/>
      <c r="L43" s="28" t="n"/>
      <c r="M43" s="32">
        <f>IF([@[Transaction ID]]="","",IFERROR(VLOOKUP([@[Transaction Type]],tblTxnTypes,2,FALSE),0))</f>
        <v/>
      </c>
      <c r="N43" s="32">
        <f>IF([@[Transaction ID]]="","",IFERROR([@Quantity]*[@[Inventory Factor]],0))</f>
        <v/>
      </c>
      <c r="O43" s="47">
        <f>IF([@[Transaction ID]]="","",IFERROR([@Quantity]*IF([@[Unit Cost]]="",INDEX(tblTires[Unit Cost],MATCH([@[Inventory Item ID]],tblTires[Inventory Item ID],0)),[@[Unit Cost]]),0))</f>
        <v/>
      </c>
      <c r="P43" s="15">
        <f>IF([@[Transaction ID]]="","",IF([@Date]="","Missing Date",IF([@Date]&lt;='Settings'!$B$4,"Before Opening Balance",IF([@Date]&gt;'Settings'!$B$3,"After Report Date","OK"))))</f>
        <v/>
      </c>
    </row>
    <row r="44">
      <c r="A44" s="28" t="n"/>
      <c r="B44" s="50" t="n"/>
      <c r="C44" s="28" t="n"/>
      <c r="D44" s="15">
        <f>IF([@[Transaction ID]]="","",IFERROR(INDEX(tblTires[Tire Size],MATCH([@[Inventory Item ID]],tblTires[Inventory Item ID],0)),"Item ID not found"))</f>
        <v/>
      </c>
      <c r="E44" s="15">
        <f>IF([@[Transaction ID]]="","",IFERROR(INDEX(tblTires[Location],MATCH([@[Inventory Item ID]],tblTires[Inventory Item ID],0)),"Item ID not found"))</f>
        <v/>
      </c>
      <c r="F44" s="28" t="n"/>
      <c r="G44" s="30" t="n"/>
      <c r="H44" s="49" t="n"/>
      <c r="I44" s="28" t="n"/>
      <c r="J44" s="28" t="n"/>
      <c r="K44" s="52" t="n"/>
      <c r="L44" s="28" t="n"/>
      <c r="M44" s="32">
        <f>IF([@[Transaction ID]]="","",IFERROR(VLOOKUP([@[Transaction Type]],tblTxnTypes,2,FALSE),0))</f>
        <v/>
      </c>
      <c r="N44" s="32">
        <f>IF([@[Transaction ID]]="","",IFERROR([@Quantity]*[@[Inventory Factor]],0))</f>
        <v/>
      </c>
      <c r="O44" s="47">
        <f>IF([@[Transaction ID]]="","",IFERROR([@Quantity]*IF([@[Unit Cost]]="",INDEX(tblTires[Unit Cost],MATCH([@[Inventory Item ID]],tblTires[Inventory Item ID],0)),[@[Unit Cost]]),0))</f>
        <v/>
      </c>
      <c r="P44" s="15">
        <f>IF([@[Transaction ID]]="","",IF([@Date]="","Missing Date",IF([@Date]&lt;='Settings'!$B$4,"Before Opening Balance",IF([@Date]&gt;'Settings'!$B$3,"After Report Date","OK"))))</f>
        <v/>
      </c>
    </row>
    <row r="45">
      <c r="A45" s="28" t="n"/>
      <c r="B45" s="50" t="n"/>
      <c r="C45" s="28" t="n"/>
      <c r="D45" s="15">
        <f>IF([@[Transaction ID]]="","",IFERROR(INDEX(tblTires[Tire Size],MATCH([@[Inventory Item ID]],tblTires[Inventory Item ID],0)),"Item ID not found"))</f>
        <v/>
      </c>
      <c r="E45" s="15">
        <f>IF([@[Transaction ID]]="","",IFERROR(INDEX(tblTires[Location],MATCH([@[Inventory Item ID]],tblTires[Inventory Item ID],0)),"Item ID not found"))</f>
        <v/>
      </c>
      <c r="F45" s="28" t="n"/>
      <c r="G45" s="30" t="n"/>
      <c r="H45" s="49" t="n"/>
      <c r="I45" s="28" t="n"/>
      <c r="J45" s="28" t="n"/>
      <c r="K45" s="52" t="n"/>
      <c r="L45" s="28" t="n"/>
      <c r="M45" s="32">
        <f>IF([@[Transaction ID]]="","",IFERROR(VLOOKUP([@[Transaction Type]],tblTxnTypes,2,FALSE),0))</f>
        <v/>
      </c>
      <c r="N45" s="32">
        <f>IF([@[Transaction ID]]="","",IFERROR([@Quantity]*[@[Inventory Factor]],0))</f>
        <v/>
      </c>
      <c r="O45" s="47">
        <f>IF([@[Transaction ID]]="","",IFERROR([@Quantity]*IF([@[Unit Cost]]="",INDEX(tblTires[Unit Cost],MATCH([@[Inventory Item ID]],tblTires[Inventory Item ID],0)),[@[Unit Cost]]),0))</f>
        <v/>
      </c>
      <c r="P45" s="15">
        <f>IF([@[Transaction ID]]="","",IF([@Date]="","Missing Date",IF([@Date]&lt;='Settings'!$B$4,"Before Opening Balance",IF([@Date]&gt;'Settings'!$B$3,"After Report Date","OK"))))</f>
        <v/>
      </c>
    </row>
    <row r="46">
      <c r="A46" s="28" t="n"/>
      <c r="B46" s="50" t="n"/>
      <c r="C46" s="28" t="n"/>
      <c r="D46" s="15">
        <f>IF([@[Transaction ID]]="","",IFERROR(INDEX(tblTires[Tire Size],MATCH([@[Inventory Item ID]],tblTires[Inventory Item ID],0)),"Item ID not found"))</f>
        <v/>
      </c>
      <c r="E46" s="15">
        <f>IF([@[Transaction ID]]="","",IFERROR(INDEX(tblTires[Location],MATCH([@[Inventory Item ID]],tblTires[Inventory Item ID],0)),"Item ID not found"))</f>
        <v/>
      </c>
      <c r="F46" s="28" t="n"/>
      <c r="G46" s="30" t="n"/>
      <c r="H46" s="49" t="n"/>
      <c r="I46" s="28" t="n"/>
      <c r="J46" s="28" t="n"/>
      <c r="K46" s="52" t="n"/>
      <c r="L46" s="28" t="n"/>
      <c r="M46" s="32">
        <f>IF([@[Transaction ID]]="","",IFERROR(VLOOKUP([@[Transaction Type]],tblTxnTypes,2,FALSE),0))</f>
        <v/>
      </c>
      <c r="N46" s="32">
        <f>IF([@[Transaction ID]]="","",IFERROR([@Quantity]*[@[Inventory Factor]],0))</f>
        <v/>
      </c>
      <c r="O46" s="47">
        <f>IF([@[Transaction ID]]="","",IFERROR([@Quantity]*IF([@[Unit Cost]]="",INDEX(tblTires[Unit Cost],MATCH([@[Inventory Item ID]],tblTires[Inventory Item ID],0)),[@[Unit Cost]]),0))</f>
        <v/>
      </c>
      <c r="P46" s="15">
        <f>IF([@[Transaction ID]]="","",IF([@Date]="","Missing Date",IF([@Date]&lt;='Settings'!$B$4,"Before Opening Balance",IF([@Date]&gt;'Settings'!$B$3,"After Report Date","OK"))))</f>
        <v/>
      </c>
    </row>
    <row r="47">
      <c r="A47" s="28" t="n"/>
      <c r="B47" s="50" t="n"/>
      <c r="C47" s="28" t="n"/>
      <c r="D47" s="15">
        <f>IF([@[Transaction ID]]="","",IFERROR(INDEX(tblTires[Tire Size],MATCH([@[Inventory Item ID]],tblTires[Inventory Item ID],0)),"Item ID not found"))</f>
        <v/>
      </c>
      <c r="E47" s="15">
        <f>IF([@[Transaction ID]]="","",IFERROR(INDEX(tblTires[Location],MATCH([@[Inventory Item ID]],tblTires[Inventory Item ID],0)),"Item ID not found"))</f>
        <v/>
      </c>
      <c r="F47" s="28" t="n"/>
      <c r="G47" s="30" t="n"/>
      <c r="H47" s="49" t="n"/>
      <c r="I47" s="28" t="n"/>
      <c r="J47" s="28" t="n"/>
      <c r="K47" s="52" t="n"/>
      <c r="L47" s="28" t="n"/>
      <c r="M47" s="32">
        <f>IF([@[Transaction ID]]="","",IFERROR(VLOOKUP([@[Transaction Type]],tblTxnTypes,2,FALSE),0))</f>
        <v/>
      </c>
      <c r="N47" s="32">
        <f>IF([@[Transaction ID]]="","",IFERROR([@Quantity]*[@[Inventory Factor]],0))</f>
        <v/>
      </c>
      <c r="O47" s="47">
        <f>IF([@[Transaction ID]]="","",IFERROR([@Quantity]*IF([@[Unit Cost]]="",INDEX(tblTires[Unit Cost],MATCH([@[Inventory Item ID]],tblTires[Inventory Item ID],0)),[@[Unit Cost]]),0))</f>
        <v/>
      </c>
      <c r="P47" s="15">
        <f>IF([@[Transaction ID]]="","",IF([@Date]="","Missing Date",IF([@Date]&lt;='Settings'!$B$4,"Before Opening Balance",IF([@Date]&gt;'Settings'!$B$3,"After Report Date","OK"))))</f>
        <v/>
      </c>
    </row>
    <row r="48">
      <c r="A48" s="28" t="n"/>
      <c r="B48" s="50" t="n"/>
      <c r="C48" s="28" t="n"/>
      <c r="D48" s="15">
        <f>IF([@[Transaction ID]]="","",IFERROR(INDEX(tblTires[Tire Size],MATCH([@[Inventory Item ID]],tblTires[Inventory Item ID],0)),"Item ID not found"))</f>
        <v/>
      </c>
      <c r="E48" s="15">
        <f>IF([@[Transaction ID]]="","",IFERROR(INDEX(tblTires[Location],MATCH([@[Inventory Item ID]],tblTires[Inventory Item ID],0)),"Item ID not found"))</f>
        <v/>
      </c>
      <c r="F48" s="28" t="n"/>
      <c r="G48" s="30" t="n"/>
      <c r="H48" s="49" t="n"/>
      <c r="I48" s="28" t="n"/>
      <c r="J48" s="28" t="n"/>
      <c r="K48" s="52" t="n"/>
      <c r="L48" s="28" t="n"/>
      <c r="M48" s="32">
        <f>IF([@[Transaction ID]]="","",IFERROR(VLOOKUP([@[Transaction Type]],tblTxnTypes,2,FALSE),0))</f>
        <v/>
      </c>
      <c r="N48" s="32">
        <f>IF([@[Transaction ID]]="","",IFERROR([@Quantity]*[@[Inventory Factor]],0))</f>
        <v/>
      </c>
      <c r="O48" s="47">
        <f>IF([@[Transaction ID]]="","",IFERROR([@Quantity]*IF([@[Unit Cost]]="",INDEX(tblTires[Unit Cost],MATCH([@[Inventory Item ID]],tblTires[Inventory Item ID],0)),[@[Unit Cost]]),0))</f>
        <v/>
      </c>
      <c r="P48" s="15">
        <f>IF([@[Transaction ID]]="","",IF([@Date]="","Missing Date",IF([@Date]&lt;='Settings'!$B$4,"Before Opening Balance",IF([@Date]&gt;'Settings'!$B$3,"After Report Date","OK"))))</f>
        <v/>
      </c>
    </row>
    <row r="49">
      <c r="A49" s="28" t="n"/>
      <c r="B49" s="50" t="n"/>
      <c r="C49" s="28" t="n"/>
      <c r="D49" s="15">
        <f>IF([@[Transaction ID]]="","",IFERROR(INDEX(tblTires[Tire Size],MATCH([@[Inventory Item ID]],tblTires[Inventory Item ID],0)),"Item ID not found"))</f>
        <v/>
      </c>
      <c r="E49" s="15">
        <f>IF([@[Transaction ID]]="","",IFERROR(INDEX(tblTires[Location],MATCH([@[Inventory Item ID]],tblTires[Inventory Item ID],0)),"Item ID not found"))</f>
        <v/>
      </c>
      <c r="F49" s="28" t="n"/>
      <c r="G49" s="30" t="n"/>
      <c r="H49" s="49" t="n"/>
      <c r="I49" s="28" t="n"/>
      <c r="J49" s="28" t="n"/>
      <c r="K49" s="52" t="n"/>
      <c r="L49" s="28" t="n"/>
      <c r="M49" s="32">
        <f>IF([@[Transaction ID]]="","",IFERROR(VLOOKUP([@[Transaction Type]],tblTxnTypes,2,FALSE),0))</f>
        <v/>
      </c>
      <c r="N49" s="32">
        <f>IF([@[Transaction ID]]="","",IFERROR([@Quantity]*[@[Inventory Factor]],0))</f>
        <v/>
      </c>
      <c r="O49" s="47">
        <f>IF([@[Transaction ID]]="","",IFERROR([@Quantity]*IF([@[Unit Cost]]="",INDEX(tblTires[Unit Cost],MATCH([@[Inventory Item ID]],tblTires[Inventory Item ID],0)),[@[Unit Cost]]),0))</f>
        <v/>
      </c>
      <c r="P49" s="15">
        <f>IF([@[Transaction ID]]="","",IF([@Date]="","Missing Date",IF([@Date]&lt;='Settings'!$B$4,"Before Opening Balance",IF([@Date]&gt;'Settings'!$B$3,"After Report Date","OK"))))</f>
        <v/>
      </c>
    </row>
    <row r="50">
      <c r="A50" s="28" t="n"/>
      <c r="B50" s="50" t="n"/>
      <c r="C50" s="28" t="n"/>
      <c r="D50" s="15">
        <f>IF([@[Transaction ID]]="","",IFERROR(INDEX(tblTires[Tire Size],MATCH([@[Inventory Item ID]],tblTires[Inventory Item ID],0)),"Item ID not found"))</f>
        <v/>
      </c>
      <c r="E50" s="15">
        <f>IF([@[Transaction ID]]="","",IFERROR(INDEX(tblTires[Location],MATCH([@[Inventory Item ID]],tblTires[Inventory Item ID],0)),"Item ID not found"))</f>
        <v/>
      </c>
      <c r="F50" s="28" t="n"/>
      <c r="G50" s="30" t="n"/>
      <c r="H50" s="49" t="n"/>
      <c r="I50" s="28" t="n"/>
      <c r="J50" s="28" t="n"/>
      <c r="K50" s="52" t="n"/>
      <c r="L50" s="28" t="n"/>
      <c r="M50" s="32">
        <f>IF([@[Transaction ID]]="","",IFERROR(VLOOKUP([@[Transaction Type]],tblTxnTypes,2,FALSE),0))</f>
        <v/>
      </c>
      <c r="N50" s="32">
        <f>IF([@[Transaction ID]]="","",IFERROR([@Quantity]*[@[Inventory Factor]],0))</f>
        <v/>
      </c>
      <c r="O50" s="47">
        <f>IF([@[Transaction ID]]="","",IFERROR([@Quantity]*IF([@[Unit Cost]]="",INDEX(tblTires[Unit Cost],MATCH([@[Inventory Item ID]],tblTires[Inventory Item ID],0)),[@[Unit Cost]]),0))</f>
        <v/>
      </c>
      <c r="P50" s="15">
        <f>IF([@[Transaction ID]]="","",IF([@Date]="","Missing Date",IF([@Date]&lt;='Settings'!$B$4,"Before Opening Balance",IF([@Date]&gt;'Settings'!$B$3,"After Report Date","OK"))))</f>
        <v/>
      </c>
    </row>
    <row r="51">
      <c r="A51" s="28" t="n"/>
      <c r="B51" s="50" t="n"/>
      <c r="C51" s="28" t="n"/>
      <c r="D51" s="15">
        <f>IF([@[Transaction ID]]="","",IFERROR(INDEX(tblTires[Tire Size],MATCH([@[Inventory Item ID]],tblTires[Inventory Item ID],0)),"Item ID not found"))</f>
        <v/>
      </c>
      <c r="E51" s="15">
        <f>IF([@[Transaction ID]]="","",IFERROR(INDEX(tblTires[Location],MATCH([@[Inventory Item ID]],tblTires[Inventory Item ID],0)),"Item ID not found"))</f>
        <v/>
      </c>
      <c r="F51" s="28" t="n"/>
      <c r="G51" s="30" t="n"/>
      <c r="H51" s="49" t="n"/>
      <c r="I51" s="28" t="n"/>
      <c r="J51" s="28" t="n"/>
      <c r="K51" s="52" t="n"/>
      <c r="L51" s="28" t="n"/>
      <c r="M51" s="32">
        <f>IF([@[Transaction ID]]="","",IFERROR(VLOOKUP([@[Transaction Type]],tblTxnTypes,2,FALSE),0))</f>
        <v/>
      </c>
      <c r="N51" s="32">
        <f>IF([@[Transaction ID]]="","",IFERROR([@Quantity]*[@[Inventory Factor]],0))</f>
        <v/>
      </c>
      <c r="O51" s="47">
        <f>IF([@[Transaction ID]]="","",IFERROR([@Quantity]*IF([@[Unit Cost]]="",INDEX(tblTires[Unit Cost],MATCH([@[Inventory Item ID]],tblTires[Inventory Item ID],0)),[@[Unit Cost]]),0))</f>
        <v/>
      </c>
      <c r="P51" s="15">
        <f>IF([@[Transaction ID]]="","",IF([@Date]="","Missing Date",IF([@Date]&lt;='Settings'!$B$4,"Before Opening Balance",IF([@Date]&gt;'Settings'!$B$3,"After Report Date","OK"))))</f>
        <v/>
      </c>
    </row>
    <row r="52">
      <c r="A52" s="28" t="n"/>
      <c r="B52" s="50" t="n"/>
      <c r="C52" s="28" t="n"/>
      <c r="D52" s="15">
        <f>IF([@[Transaction ID]]="","",IFERROR(INDEX(tblTires[Tire Size],MATCH([@[Inventory Item ID]],tblTires[Inventory Item ID],0)),"Item ID not found"))</f>
        <v/>
      </c>
      <c r="E52" s="15">
        <f>IF([@[Transaction ID]]="","",IFERROR(INDEX(tblTires[Location],MATCH([@[Inventory Item ID]],tblTires[Inventory Item ID],0)),"Item ID not found"))</f>
        <v/>
      </c>
      <c r="F52" s="28" t="n"/>
      <c r="G52" s="30" t="n"/>
      <c r="H52" s="49" t="n"/>
      <c r="I52" s="28" t="n"/>
      <c r="J52" s="28" t="n"/>
      <c r="K52" s="52" t="n"/>
      <c r="L52" s="28" t="n"/>
      <c r="M52" s="32">
        <f>IF([@[Transaction ID]]="","",IFERROR(VLOOKUP([@[Transaction Type]],tblTxnTypes,2,FALSE),0))</f>
        <v/>
      </c>
      <c r="N52" s="32">
        <f>IF([@[Transaction ID]]="","",IFERROR([@Quantity]*[@[Inventory Factor]],0))</f>
        <v/>
      </c>
      <c r="O52" s="47">
        <f>IF([@[Transaction ID]]="","",IFERROR([@Quantity]*IF([@[Unit Cost]]="",INDEX(tblTires[Unit Cost],MATCH([@[Inventory Item ID]],tblTires[Inventory Item ID],0)),[@[Unit Cost]]),0))</f>
        <v/>
      </c>
      <c r="P52" s="15">
        <f>IF([@[Transaction ID]]="","",IF([@Date]="","Missing Date",IF([@Date]&lt;='Settings'!$B$4,"Before Opening Balance",IF([@Date]&gt;'Settings'!$B$3,"After Report Date","OK"))))</f>
        <v/>
      </c>
    </row>
    <row r="53">
      <c r="A53" s="28" t="n"/>
      <c r="B53" s="50" t="n"/>
      <c r="C53" s="28" t="n"/>
      <c r="D53" s="15">
        <f>IF([@[Transaction ID]]="","",IFERROR(INDEX(tblTires[Tire Size],MATCH([@[Inventory Item ID]],tblTires[Inventory Item ID],0)),"Item ID not found"))</f>
        <v/>
      </c>
      <c r="E53" s="15">
        <f>IF([@[Transaction ID]]="","",IFERROR(INDEX(tblTires[Location],MATCH([@[Inventory Item ID]],tblTires[Inventory Item ID],0)),"Item ID not found"))</f>
        <v/>
      </c>
      <c r="F53" s="28" t="n"/>
      <c r="G53" s="30" t="n"/>
      <c r="H53" s="49" t="n"/>
      <c r="I53" s="28" t="n"/>
      <c r="J53" s="28" t="n"/>
      <c r="K53" s="52" t="n"/>
      <c r="L53" s="28" t="n"/>
      <c r="M53" s="32">
        <f>IF([@[Transaction ID]]="","",IFERROR(VLOOKUP([@[Transaction Type]],tblTxnTypes,2,FALSE),0))</f>
        <v/>
      </c>
      <c r="N53" s="32">
        <f>IF([@[Transaction ID]]="","",IFERROR([@Quantity]*[@[Inventory Factor]],0))</f>
        <v/>
      </c>
      <c r="O53" s="47">
        <f>IF([@[Transaction ID]]="","",IFERROR([@Quantity]*IF([@[Unit Cost]]="",INDEX(tblTires[Unit Cost],MATCH([@[Inventory Item ID]],tblTires[Inventory Item ID],0)),[@[Unit Cost]]),0))</f>
        <v/>
      </c>
      <c r="P53" s="15">
        <f>IF([@[Transaction ID]]="","",IF([@Date]="","Missing Date",IF([@Date]&lt;='Settings'!$B$4,"Before Opening Balance",IF([@Date]&gt;'Settings'!$B$3,"After Report Date","OK"))))</f>
        <v/>
      </c>
    </row>
    <row r="54">
      <c r="A54" s="28" t="n"/>
      <c r="B54" s="50" t="n"/>
      <c r="C54" s="28" t="n"/>
      <c r="D54" s="15">
        <f>IF([@[Transaction ID]]="","",IFERROR(INDEX(tblTires[Tire Size],MATCH([@[Inventory Item ID]],tblTires[Inventory Item ID],0)),"Item ID not found"))</f>
        <v/>
      </c>
      <c r="E54" s="15">
        <f>IF([@[Transaction ID]]="","",IFERROR(INDEX(tblTires[Location],MATCH([@[Inventory Item ID]],tblTires[Inventory Item ID],0)),"Item ID not found"))</f>
        <v/>
      </c>
      <c r="F54" s="28" t="n"/>
      <c r="G54" s="30" t="n"/>
      <c r="H54" s="49" t="n"/>
      <c r="I54" s="28" t="n"/>
      <c r="J54" s="28" t="n"/>
      <c r="K54" s="52" t="n"/>
      <c r="L54" s="28" t="n"/>
      <c r="M54" s="32">
        <f>IF([@[Transaction ID]]="","",IFERROR(VLOOKUP([@[Transaction Type]],tblTxnTypes,2,FALSE),0))</f>
        <v/>
      </c>
      <c r="N54" s="32">
        <f>IF([@[Transaction ID]]="","",IFERROR([@Quantity]*[@[Inventory Factor]],0))</f>
        <v/>
      </c>
      <c r="O54" s="47">
        <f>IF([@[Transaction ID]]="","",IFERROR([@Quantity]*IF([@[Unit Cost]]="",INDEX(tblTires[Unit Cost],MATCH([@[Inventory Item ID]],tblTires[Inventory Item ID],0)),[@[Unit Cost]]),0))</f>
        <v/>
      </c>
      <c r="P54" s="15">
        <f>IF([@[Transaction ID]]="","",IF([@Date]="","Missing Date",IF([@Date]&lt;='Settings'!$B$4,"Before Opening Balance",IF([@Date]&gt;'Settings'!$B$3,"After Report Date","OK"))))</f>
        <v/>
      </c>
    </row>
    <row r="55">
      <c r="A55" s="28" t="n"/>
      <c r="B55" s="50" t="n"/>
      <c r="C55" s="28" t="n"/>
      <c r="D55" s="15">
        <f>IF([@[Transaction ID]]="","",IFERROR(INDEX(tblTires[Tire Size],MATCH([@[Inventory Item ID]],tblTires[Inventory Item ID],0)),"Item ID not found"))</f>
        <v/>
      </c>
      <c r="E55" s="15">
        <f>IF([@[Transaction ID]]="","",IFERROR(INDEX(tblTires[Location],MATCH([@[Inventory Item ID]],tblTires[Inventory Item ID],0)),"Item ID not found"))</f>
        <v/>
      </c>
      <c r="F55" s="28" t="n"/>
      <c r="G55" s="30" t="n"/>
      <c r="H55" s="49" t="n"/>
      <c r="I55" s="28" t="n"/>
      <c r="J55" s="28" t="n"/>
      <c r="K55" s="52" t="n"/>
      <c r="L55" s="28" t="n"/>
      <c r="M55" s="32">
        <f>IF([@[Transaction ID]]="","",IFERROR(VLOOKUP([@[Transaction Type]],tblTxnTypes,2,FALSE),0))</f>
        <v/>
      </c>
      <c r="N55" s="32">
        <f>IF([@[Transaction ID]]="","",IFERROR([@Quantity]*[@[Inventory Factor]],0))</f>
        <v/>
      </c>
      <c r="O55" s="47">
        <f>IF([@[Transaction ID]]="","",IFERROR([@Quantity]*IF([@[Unit Cost]]="",INDEX(tblTires[Unit Cost],MATCH([@[Inventory Item ID]],tblTires[Inventory Item ID],0)),[@[Unit Cost]]),0))</f>
        <v/>
      </c>
      <c r="P55" s="15">
        <f>IF([@[Transaction ID]]="","",IF([@Date]="","Missing Date",IF([@Date]&lt;='Settings'!$B$4,"Before Opening Balance",IF([@Date]&gt;'Settings'!$B$3,"After Report Date","OK"))))</f>
        <v/>
      </c>
    </row>
    <row r="56">
      <c r="A56" s="28" t="n"/>
      <c r="B56" s="50" t="n"/>
      <c r="C56" s="28" t="n"/>
      <c r="D56" s="15">
        <f>IF([@[Transaction ID]]="","",IFERROR(INDEX(tblTires[Tire Size],MATCH([@[Inventory Item ID]],tblTires[Inventory Item ID],0)),"Item ID not found"))</f>
        <v/>
      </c>
      <c r="E56" s="15">
        <f>IF([@[Transaction ID]]="","",IFERROR(INDEX(tblTires[Location],MATCH([@[Inventory Item ID]],tblTires[Inventory Item ID],0)),"Item ID not found"))</f>
        <v/>
      </c>
      <c r="F56" s="28" t="n"/>
      <c r="G56" s="30" t="n"/>
      <c r="H56" s="49" t="n"/>
      <c r="I56" s="28" t="n"/>
      <c r="J56" s="28" t="n"/>
      <c r="K56" s="52" t="n"/>
      <c r="L56" s="28" t="n"/>
      <c r="M56" s="32">
        <f>IF([@[Transaction ID]]="","",IFERROR(VLOOKUP([@[Transaction Type]],tblTxnTypes,2,FALSE),0))</f>
        <v/>
      </c>
      <c r="N56" s="32">
        <f>IF([@[Transaction ID]]="","",IFERROR([@Quantity]*[@[Inventory Factor]],0))</f>
        <v/>
      </c>
      <c r="O56" s="47">
        <f>IF([@[Transaction ID]]="","",IFERROR([@Quantity]*IF([@[Unit Cost]]="",INDEX(tblTires[Unit Cost],MATCH([@[Inventory Item ID]],tblTires[Inventory Item ID],0)),[@[Unit Cost]]),0))</f>
        <v/>
      </c>
      <c r="P56" s="15">
        <f>IF([@[Transaction ID]]="","",IF([@Date]="","Missing Date",IF([@Date]&lt;='Settings'!$B$4,"Before Opening Balance",IF([@Date]&gt;'Settings'!$B$3,"After Report Date","OK"))))</f>
        <v/>
      </c>
    </row>
    <row r="57">
      <c r="A57" s="28" t="n"/>
      <c r="B57" s="50" t="n"/>
      <c r="C57" s="28" t="n"/>
      <c r="D57" s="15">
        <f>IF([@[Transaction ID]]="","",IFERROR(INDEX(tblTires[Tire Size],MATCH([@[Inventory Item ID]],tblTires[Inventory Item ID],0)),"Item ID not found"))</f>
        <v/>
      </c>
      <c r="E57" s="15">
        <f>IF([@[Transaction ID]]="","",IFERROR(INDEX(tblTires[Location],MATCH([@[Inventory Item ID]],tblTires[Inventory Item ID],0)),"Item ID not found"))</f>
        <v/>
      </c>
      <c r="F57" s="28" t="n"/>
      <c r="G57" s="30" t="n"/>
      <c r="H57" s="49" t="n"/>
      <c r="I57" s="28" t="n"/>
      <c r="J57" s="28" t="n"/>
      <c r="K57" s="52" t="n"/>
      <c r="L57" s="28" t="n"/>
      <c r="M57" s="32">
        <f>IF([@[Transaction ID]]="","",IFERROR(VLOOKUP([@[Transaction Type]],tblTxnTypes,2,FALSE),0))</f>
        <v/>
      </c>
      <c r="N57" s="32">
        <f>IF([@[Transaction ID]]="","",IFERROR([@Quantity]*[@[Inventory Factor]],0))</f>
        <v/>
      </c>
      <c r="O57" s="47">
        <f>IF([@[Transaction ID]]="","",IFERROR([@Quantity]*IF([@[Unit Cost]]="",INDEX(tblTires[Unit Cost],MATCH([@[Inventory Item ID]],tblTires[Inventory Item ID],0)),[@[Unit Cost]]),0))</f>
        <v/>
      </c>
      <c r="P57" s="15">
        <f>IF([@[Transaction ID]]="","",IF([@Date]="","Missing Date",IF([@Date]&lt;='Settings'!$B$4,"Before Opening Balance",IF([@Date]&gt;'Settings'!$B$3,"After Report Date","OK"))))</f>
        <v/>
      </c>
    </row>
    <row r="58">
      <c r="A58" s="28" t="n"/>
      <c r="B58" s="50" t="n"/>
      <c r="C58" s="28" t="n"/>
      <c r="D58" s="15">
        <f>IF([@[Transaction ID]]="","",IFERROR(INDEX(tblTires[Tire Size],MATCH([@[Inventory Item ID]],tblTires[Inventory Item ID],0)),"Item ID not found"))</f>
        <v/>
      </c>
      <c r="E58" s="15">
        <f>IF([@[Transaction ID]]="","",IFERROR(INDEX(tblTires[Location],MATCH([@[Inventory Item ID]],tblTires[Inventory Item ID],0)),"Item ID not found"))</f>
        <v/>
      </c>
      <c r="F58" s="28" t="n"/>
      <c r="G58" s="30" t="n"/>
      <c r="H58" s="49" t="n"/>
      <c r="I58" s="28" t="n"/>
      <c r="J58" s="28" t="n"/>
      <c r="K58" s="52" t="n"/>
      <c r="L58" s="28" t="n"/>
      <c r="M58" s="32">
        <f>IF([@[Transaction ID]]="","",IFERROR(VLOOKUP([@[Transaction Type]],tblTxnTypes,2,FALSE),0))</f>
        <v/>
      </c>
      <c r="N58" s="32">
        <f>IF([@[Transaction ID]]="","",IFERROR([@Quantity]*[@[Inventory Factor]],0))</f>
        <v/>
      </c>
      <c r="O58" s="47">
        <f>IF([@[Transaction ID]]="","",IFERROR([@Quantity]*IF([@[Unit Cost]]="",INDEX(tblTires[Unit Cost],MATCH([@[Inventory Item ID]],tblTires[Inventory Item ID],0)),[@[Unit Cost]]),0))</f>
        <v/>
      </c>
      <c r="P58" s="15">
        <f>IF([@[Transaction ID]]="","",IF([@Date]="","Missing Date",IF([@Date]&lt;='Settings'!$B$4,"Before Opening Balance",IF([@Date]&gt;'Settings'!$B$3,"After Report Date","OK"))))</f>
        <v/>
      </c>
    </row>
    <row r="59">
      <c r="A59" s="28" t="n"/>
      <c r="B59" s="50" t="n"/>
      <c r="C59" s="28" t="n"/>
      <c r="D59" s="15">
        <f>IF([@[Transaction ID]]="","",IFERROR(INDEX(tblTires[Tire Size],MATCH([@[Inventory Item ID]],tblTires[Inventory Item ID],0)),"Item ID not found"))</f>
        <v/>
      </c>
      <c r="E59" s="15">
        <f>IF([@[Transaction ID]]="","",IFERROR(INDEX(tblTires[Location],MATCH([@[Inventory Item ID]],tblTires[Inventory Item ID],0)),"Item ID not found"))</f>
        <v/>
      </c>
      <c r="F59" s="28" t="n"/>
      <c r="G59" s="30" t="n"/>
      <c r="H59" s="49" t="n"/>
      <c r="I59" s="28" t="n"/>
      <c r="J59" s="28" t="n"/>
      <c r="K59" s="52" t="n"/>
      <c r="L59" s="28" t="n"/>
      <c r="M59" s="32">
        <f>IF([@[Transaction ID]]="","",IFERROR(VLOOKUP([@[Transaction Type]],tblTxnTypes,2,FALSE),0))</f>
        <v/>
      </c>
      <c r="N59" s="32">
        <f>IF([@[Transaction ID]]="","",IFERROR([@Quantity]*[@[Inventory Factor]],0))</f>
        <v/>
      </c>
      <c r="O59" s="47">
        <f>IF([@[Transaction ID]]="","",IFERROR([@Quantity]*IF([@[Unit Cost]]="",INDEX(tblTires[Unit Cost],MATCH([@[Inventory Item ID]],tblTires[Inventory Item ID],0)),[@[Unit Cost]]),0))</f>
        <v/>
      </c>
      <c r="P59" s="15">
        <f>IF([@[Transaction ID]]="","",IF([@Date]="","Missing Date",IF([@Date]&lt;='Settings'!$B$4,"Before Opening Balance",IF([@Date]&gt;'Settings'!$B$3,"After Report Date","OK"))))</f>
        <v/>
      </c>
    </row>
    <row r="60">
      <c r="A60" s="28" t="n"/>
      <c r="B60" s="50" t="n"/>
      <c r="C60" s="28" t="n"/>
      <c r="D60" s="15">
        <f>IF([@[Transaction ID]]="","",IFERROR(INDEX(tblTires[Tire Size],MATCH([@[Inventory Item ID]],tblTires[Inventory Item ID],0)),"Item ID not found"))</f>
        <v/>
      </c>
      <c r="E60" s="15">
        <f>IF([@[Transaction ID]]="","",IFERROR(INDEX(tblTires[Location],MATCH([@[Inventory Item ID]],tblTires[Inventory Item ID],0)),"Item ID not found"))</f>
        <v/>
      </c>
      <c r="F60" s="28" t="n"/>
      <c r="G60" s="30" t="n"/>
      <c r="H60" s="49" t="n"/>
      <c r="I60" s="28" t="n"/>
      <c r="J60" s="28" t="n"/>
      <c r="K60" s="52" t="n"/>
      <c r="L60" s="28" t="n"/>
      <c r="M60" s="32">
        <f>IF([@[Transaction ID]]="","",IFERROR(VLOOKUP([@[Transaction Type]],tblTxnTypes,2,FALSE),0))</f>
        <v/>
      </c>
      <c r="N60" s="32">
        <f>IF([@[Transaction ID]]="","",IFERROR([@Quantity]*[@[Inventory Factor]],0))</f>
        <v/>
      </c>
      <c r="O60" s="47">
        <f>IF([@[Transaction ID]]="","",IFERROR([@Quantity]*IF([@[Unit Cost]]="",INDEX(tblTires[Unit Cost],MATCH([@[Inventory Item ID]],tblTires[Inventory Item ID],0)),[@[Unit Cost]]),0))</f>
        <v/>
      </c>
      <c r="P60" s="15">
        <f>IF([@[Transaction ID]]="","",IF([@Date]="","Missing Date",IF([@Date]&lt;='Settings'!$B$4,"Before Opening Balance",IF([@Date]&gt;'Settings'!$B$3,"After Report Date","OK"))))</f>
        <v/>
      </c>
    </row>
    <row r="61">
      <c r="A61" s="28" t="n"/>
      <c r="B61" s="50" t="n"/>
      <c r="C61" s="28" t="n"/>
      <c r="D61" s="15">
        <f>IF([@[Transaction ID]]="","",IFERROR(INDEX(tblTires[Tire Size],MATCH([@[Inventory Item ID]],tblTires[Inventory Item ID],0)),"Item ID not found"))</f>
        <v/>
      </c>
      <c r="E61" s="15">
        <f>IF([@[Transaction ID]]="","",IFERROR(INDEX(tblTires[Location],MATCH([@[Inventory Item ID]],tblTires[Inventory Item ID],0)),"Item ID not found"))</f>
        <v/>
      </c>
      <c r="F61" s="28" t="n"/>
      <c r="G61" s="30" t="n"/>
      <c r="H61" s="49" t="n"/>
      <c r="I61" s="28" t="n"/>
      <c r="J61" s="28" t="n"/>
      <c r="K61" s="52" t="n"/>
      <c r="L61" s="28" t="n"/>
      <c r="M61" s="32">
        <f>IF([@[Transaction ID]]="","",IFERROR(VLOOKUP([@[Transaction Type]],tblTxnTypes,2,FALSE),0))</f>
        <v/>
      </c>
      <c r="N61" s="32">
        <f>IF([@[Transaction ID]]="","",IFERROR([@Quantity]*[@[Inventory Factor]],0))</f>
        <v/>
      </c>
      <c r="O61" s="47">
        <f>IF([@[Transaction ID]]="","",IFERROR([@Quantity]*IF([@[Unit Cost]]="",INDEX(tblTires[Unit Cost],MATCH([@[Inventory Item ID]],tblTires[Inventory Item ID],0)),[@[Unit Cost]]),0))</f>
        <v/>
      </c>
      <c r="P61" s="15">
        <f>IF([@[Transaction ID]]="","",IF([@Date]="","Missing Date",IF([@Date]&lt;='Settings'!$B$4,"Before Opening Balance",IF([@Date]&gt;'Settings'!$B$3,"After Report Date","OK"))))</f>
        <v/>
      </c>
    </row>
    <row r="62">
      <c r="A62" s="28" t="n"/>
      <c r="B62" s="50" t="n"/>
      <c r="C62" s="28" t="n"/>
      <c r="D62" s="15">
        <f>IF([@[Transaction ID]]="","",IFERROR(INDEX(tblTires[Tire Size],MATCH([@[Inventory Item ID]],tblTires[Inventory Item ID],0)),"Item ID not found"))</f>
        <v/>
      </c>
      <c r="E62" s="15">
        <f>IF([@[Transaction ID]]="","",IFERROR(INDEX(tblTires[Location],MATCH([@[Inventory Item ID]],tblTires[Inventory Item ID],0)),"Item ID not found"))</f>
        <v/>
      </c>
      <c r="F62" s="28" t="n"/>
      <c r="G62" s="30" t="n"/>
      <c r="H62" s="49" t="n"/>
      <c r="I62" s="28" t="n"/>
      <c r="J62" s="28" t="n"/>
      <c r="K62" s="52" t="n"/>
      <c r="L62" s="28" t="n"/>
      <c r="M62" s="32">
        <f>IF([@[Transaction ID]]="","",IFERROR(VLOOKUP([@[Transaction Type]],tblTxnTypes,2,FALSE),0))</f>
        <v/>
      </c>
      <c r="N62" s="32">
        <f>IF([@[Transaction ID]]="","",IFERROR([@Quantity]*[@[Inventory Factor]],0))</f>
        <v/>
      </c>
      <c r="O62" s="47">
        <f>IF([@[Transaction ID]]="","",IFERROR([@Quantity]*IF([@[Unit Cost]]="",INDEX(tblTires[Unit Cost],MATCH([@[Inventory Item ID]],tblTires[Inventory Item ID],0)),[@[Unit Cost]]),0))</f>
        <v/>
      </c>
      <c r="P62" s="15">
        <f>IF([@[Transaction ID]]="","",IF([@Date]="","Missing Date",IF([@Date]&lt;='Settings'!$B$4,"Before Opening Balance",IF([@Date]&gt;'Settings'!$B$3,"After Report Date","OK"))))</f>
        <v/>
      </c>
    </row>
    <row r="63">
      <c r="A63" s="28" t="n"/>
      <c r="B63" s="50" t="n"/>
      <c r="C63" s="28" t="n"/>
      <c r="D63" s="15">
        <f>IF([@[Transaction ID]]="","",IFERROR(INDEX(tblTires[Tire Size],MATCH([@[Inventory Item ID]],tblTires[Inventory Item ID],0)),"Item ID not found"))</f>
        <v/>
      </c>
      <c r="E63" s="15">
        <f>IF([@[Transaction ID]]="","",IFERROR(INDEX(tblTires[Location],MATCH([@[Inventory Item ID]],tblTires[Inventory Item ID],0)),"Item ID not found"))</f>
        <v/>
      </c>
      <c r="F63" s="28" t="n"/>
      <c r="G63" s="30" t="n"/>
      <c r="H63" s="49" t="n"/>
      <c r="I63" s="28" t="n"/>
      <c r="J63" s="28" t="n"/>
      <c r="K63" s="52" t="n"/>
      <c r="L63" s="28" t="n"/>
      <c r="M63" s="32">
        <f>IF([@[Transaction ID]]="","",IFERROR(VLOOKUP([@[Transaction Type]],tblTxnTypes,2,FALSE),0))</f>
        <v/>
      </c>
      <c r="N63" s="32">
        <f>IF([@[Transaction ID]]="","",IFERROR([@Quantity]*[@[Inventory Factor]],0))</f>
        <v/>
      </c>
      <c r="O63" s="47">
        <f>IF([@[Transaction ID]]="","",IFERROR([@Quantity]*IF([@[Unit Cost]]="",INDEX(tblTires[Unit Cost],MATCH([@[Inventory Item ID]],tblTires[Inventory Item ID],0)),[@[Unit Cost]]),0))</f>
        <v/>
      </c>
      <c r="P63" s="15">
        <f>IF([@[Transaction ID]]="","",IF([@Date]="","Missing Date",IF([@Date]&lt;='Settings'!$B$4,"Before Opening Balance",IF([@Date]&gt;'Settings'!$B$3,"After Report Date","OK"))))</f>
        <v/>
      </c>
    </row>
    <row r="64">
      <c r="A64" s="28" t="n"/>
      <c r="B64" s="50" t="n"/>
      <c r="C64" s="28" t="n"/>
      <c r="D64" s="15">
        <f>IF([@[Transaction ID]]="","",IFERROR(INDEX(tblTires[Tire Size],MATCH([@[Inventory Item ID]],tblTires[Inventory Item ID],0)),"Item ID not found"))</f>
        <v/>
      </c>
      <c r="E64" s="15">
        <f>IF([@[Transaction ID]]="","",IFERROR(INDEX(tblTires[Location],MATCH([@[Inventory Item ID]],tblTires[Inventory Item ID],0)),"Item ID not found"))</f>
        <v/>
      </c>
      <c r="F64" s="28" t="n"/>
      <c r="G64" s="30" t="n"/>
      <c r="H64" s="49" t="n"/>
      <c r="I64" s="28" t="n"/>
      <c r="J64" s="28" t="n"/>
      <c r="K64" s="52" t="n"/>
      <c r="L64" s="28" t="n"/>
      <c r="M64" s="32">
        <f>IF([@[Transaction ID]]="","",IFERROR(VLOOKUP([@[Transaction Type]],tblTxnTypes,2,FALSE),0))</f>
        <v/>
      </c>
      <c r="N64" s="32">
        <f>IF([@[Transaction ID]]="","",IFERROR([@Quantity]*[@[Inventory Factor]],0))</f>
        <v/>
      </c>
      <c r="O64" s="47">
        <f>IF([@[Transaction ID]]="","",IFERROR([@Quantity]*IF([@[Unit Cost]]="",INDEX(tblTires[Unit Cost],MATCH([@[Inventory Item ID]],tblTires[Inventory Item ID],0)),[@[Unit Cost]]),0))</f>
        <v/>
      </c>
      <c r="P64" s="15">
        <f>IF([@[Transaction ID]]="","",IF([@Date]="","Missing Date",IF([@Date]&lt;='Settings'!$B$4,"Before Opening Balance",IF([@Date]&gt;'Settings'!$B$3,"After Report Date","OK"))))</f>
        <v/>
      </c>
    </row>
    <row r="65">
      <c r="A65" s="28" t="n"/>
      <c r="B65" s="50" t="n"/>
      <c r="C65" s="28" t="n"/>
      <c r="D65" s="15">
        <f>IF([@[Transaction ID]]="","",IFERROR(INDEX(tblTires[Tire Size],MATCH([@[Inventory Item ID]],tblTires[Inventory Item ID],0)),"Item ID not found"))</f>
        <v/>
      </c>
      <c r="E65" s="15">
        <f>IF([@[Transaction ID]]="","",IFERROR(INDEX(tblTires[Location],MATCH([@[Inventory Item ID]],tblTires[Inventory Item ID],0)),"Item ID not found"))</f>
        <v/>
      </c>
      <c r="F65" s="28" t="n"/>
      <c r="G65" s="30" t="n"/>
      <c r="H65" s="49" t="n"/>
      <c r="I65" s="28" t="n"/>
      <c r="J65" s="28" t="n"/>
      <c r="K65" s="52" t="n"/>
      <c r="L65" s="28" t="n"/>
      <c r="M65" s="32">
        <f>IF([@[Transaction ID]]="","",IFERROR(VLOOKUP([@[Transaction Type]],tblTxnTypes,2,FALSE),0))</f>
        <v/>
      </c>
      <c r="N65" s="32">
        <f>IF([@[Transaction ID]]="","",IFERROR([@Quantity]*[@[Inventory Factor]],0))</f>
        <v/>
      </c>
      <c r="O65" s="47">
        <f>IF([@[Transaction ID]]="","",IFERROR([@Quantity]*IF([@[Unit Cost]]="",INDEX(tblTires[Unit Cost],MATCH([@[Inventory Item ID]],tblTires[Inventory Item ID],0)),[@[Unit Cost]]),0))</f>
        <v/>
      </c>
      <c r="P65" s="15">
        <f>IF([@[Transaction ID]]="","",IF([@Date]="","Missing Date",IF([@Date]&lt;='Settings'!$B$4,"Before Opening Balance",IF([@Date]&gt;'Settings'!$B$3,"After Report Date","OK"))))</f>
        <v/>
      </c>
    </row>
    <row r="66">
      <c r="A66" s="28" t="n"/>
      <c r="B66" s="50" t="n"/>
      <c r="C66" s="28" t="n"/>
      <c r="D66" s="15">
        <f>IF([@[Transaction ID]]="","",IFERROR(INDEX(tblTires[Tire Size],MATCH([@[Inventory Item ID]],tblTires[Inventory Item ID],0)),"Item ID not found"))</f>
        <v/>
      </c>
      <c r="E66" s="15">
        <f>IF([@[Transaction ID]]="","",IFERROR(INDEX(tblTires[Location],MATCH([@[Inventory Item ID]],tblTires[Inventory Item ID],0)),"Item ID not found"))</f>
        <v/>
      </c>
      <c r="F66" s="28" t="n"/>
      <c r="G66" s="30" t="n"/>
      <c r="H66" s="49" t="n"/>
      <c r="I66" s="28" t="n"/>
      <c r="J66" s="28" t="n"/>
      <c r="K66" s="52" t="n"/>
      <c r="L66" s="28" t="n"/>
      <c r="M66" s="32">
        <f>IF([@[Transaction ID]]="","",IFERROR(VLOOKUP([@[Transaction Type]],tblTxnTypes,2,FALSE),0))</f>
        <v/>
      </c>
      <c r="N66" s="32">
        <f>IF([@[Transaction ID]]="","",IFERROR([@Quantity]*[@[Inventory Factor]],0))</f>
        <v/>
      </c>
      <c r="O66" s="47">
        <f>IF([@[Transaction ID]]="","",IFERROR([@Quantity]*IF([@[Unit Cost]]="",INDEX(tblTires[Unit Cost],MATCH([@[Inventory Item ID]],tblTires[Inventory Item ID],0)),[@[Unit Cost]]),0))</f>
        <v/>
      </c>
      <c r="P66" s="15">
        <f>IF([@[Transaction ID]]="","",IF([@Date]="","Missing Date",IF([@Date]&lt;='Settings'!$B$4,"Before Opening Balance",IF([@Date]&gt;'Settings'!$B$3,"After Report Date","OK"))))</f>
        <v/>
      </c>
    </row>
    <row r="67">
      <c r="A67" s="28" t="n"/>
      <c r="B67" s="50" t="n"/>
      <c r="C67" s="28" t="n"/>
      <c r="D67" s="15">
        <f>IF([@[Transaction ID]]="","",IFERROR(INDEX(tblTires[Tire Size],MATCH([@[Inventory Item ID]],tblTires[Inventory Item ID],0)),"Item ID not found"))</f>
        <v/>
      </c>
      <c r="E67" s="15">
        <f>IF([@[Transaction ID]]="","",IFERROR(INDEX(tblTires[Location],MATCH([@[Inventory Item ID]],tblTires[Inventory Item ID],0)),"Item ID not found"))</f>
        <v/>
      </c>
      <c r="F67" s="28" t="n"/>
      <c r="G67" s="30" t="n"/>
      <c r="H67" s="49" t="n"/>
      <c r="I67" s="28" t="n"/>
      <c r="J67" s="28" t="n"/>
      <c r="K67" s="52" t="n"/>
      <c r="L67" s="28" t="n"/>
      <c r="M67" s="32">
        <f>IF([@[Transaction ID]]="","",IFERROR(VLOOKUP([@[Transaction Type]],tblTxnTypes,2,FALSE),0))</f>
        <v/>
      </c>
      <c r="N67" s="32">
        <f>IF([@[Transaction ID]]="","",IFERROR([@Quantity]*[@[Inventory Factor]],0))</f>
        <v/>
      </c>
      <c r="O67" s="47">
        <f>IF([@[Transaction ID]]="","",IFERROR([@Quantity]*IF([@[Unit Cost]]="",INDEX(tblTires[Unit Cost],MATCH([@[Inventory Item ID]],tblTires[Inventory Item ID],0)),[@[Unit Cost]]),0))</f>
        <v/>
      </c>
      <c r="P67" s="15">
        <f>IF([@[Transaction ID]]="","",IF([@Date]="","Missing Date",IF([@Date]&lt;='Settings'!$B$4,"Before Opening Balance",IF([@Date]&gt;'Settings'!$B$3,"After Report Date","OK"))))</f>
        <v/>
      </c>
    </row>
    <row r="68">
      <c r="A68" s="28" t="n"/>
      <c r="B68" s="50" t="n"/>
      <c r="C68" s="28" t="n"/>
      <c r="D68" s="15">
        <f>IF([@[Transaction ID]]="","",IFERROR(INDEX(tblTires[Tire Size],MATCH([@[Inventory Item ID]],tblTires[Inventory Item ID],0)),"Item ID not found"))</f>
        <v/>
      </c>
      <c r="E68" s="15">
        <f>IF([@[Transaction ID]]="","",IFERROR(INDEX(tblTires[Location],MATCH([@[Inventory Item ID]],tblTires[Inventory Item ID],0)),"Item ID not found"))</f>
        <v/>
      </c>
      <c r="F68" s="28" t="n"/>
      <c r="G68" s="30" t="n"/>
      <c r="H68" s="49" t="n"/>
      <c r="I68" s="28" t="n"/>
      <c r="J68" s="28" t="n"/>
      <c r="K68" s="52" t="n"/>
      <c r="L68" s="28" t="n"/>
      <c r="M68" s="32">
        <f>IF([@[Transaction ID]]="","",IFERROR(VLOOKUP([@[Transaction Type]],tblTxnTypes,2,FALSE),0))</f>
        <v/>
      </c>
      <c r="N68" s="32">
        <f>IF([@[Transaction ID]]="","",IFERROR([@Quantity]*[@[Inventory Factor]],0))</f>
        <v/>
      </c>
      <c r="O68" s="47">
        <f>IF([@[Transaction ID]]="","",IFERROR([@Quantity]*IF([@[Unit Cost]]="",INDEX(tblTires[Unit Cost],MATCH([@[Inventory Item ID]],tblTires[Inventory Item ID],0)),[@[Unit Cost]]),0))</f>
        <v/>
      </c>
      <c r="P68" s="15">
        <f>IF([@[Transaction ID]]="","",IF([@Date]="","Missing Date",IF([@Date]&lt;='Settings'!$B$4,"Before Opening Balance",IF([@Date]&gt;'Settings'!$B$3,"After Report Date","OK"))))</f>
        <v/>
      </c>
    </row>
    <row r="69">
      <c r="A69" s="28" t="n"/>
      <c r="B69" s="50" t="n"/>
      <c r="C69" s="28" t="n"/>
      <c r="D69" s="15">
        <f>IF([@[Transaction ID]]="","",IFERROR(INDEX(tblTires[Tire Size],MATCH([@[Inventory Item ID]],tblTires[Inventory Item ID],0)),"Item ID not found"))</f>
        <v/>
      </c>
      <c r="E69" s="15">
        <f>IF([@[Transaction ID]]="","",IFERROR(INDEX(tblTires[Location],MATCH([@[Inventory Item ID]],tblTires[Inventory Item ID],0)),"Item ID not found"))</f>
        <v/>
      </c>
      <c r="F69" s="28" t="n"/>
      <c r="G69" s="30" t="n"/>
      <c r="H69" s="49" t="n"/>
      <c r="I69" s="28" t="n"/>
      <c r="J69" s="28" t="n"/>
      <c r="K69" s="52" t="n"/>
      <c r="L69" s="28" t="n"/>
      <c r="M69" s="32">
        <f>IF([@[Transaction ID]]="","",IFERROR(VLOOKUP([@[Transaction Type]],tblTxnTypes,2,FALSE),0))</f>
        <v/>
      </c>
      <c r="N69" s="32">
        <f>IF([@[Transaction ID]]="","",IFERROR([@Quantity]*[@[Inventory Factor]],0))</f>
        <v/>
      </c>
      <c r="O69" s="47">
        <f>IF([@[Transaction ID]]="","",IFERROR([@Quantity]*IF([@[Unit Cost]]="",INDEX(tblTires[Unit Cost],MATCH([@[Inventory Item ID]],tblTires[Inventory Item ID],0)),[@[Unit Cost]]),0))</f>
        <v/>
      </c>
      <c r="P69" s="15">
        <f>IF([@[Transaction ID]]="","",IF([@Date]="","Missing Date",IF([@Date]&lt;='Settings'!$B$4,"Before Opening Balance",IF([@Date]&gt;'Settings'!$B$3,"After Report Date","OK"))))</f>
        <v/>
      </c>
    </row>
    <row r="70">
      <c r="A70" s="28" t="n"/>
      <c r="B70" s="50" t="n"/>
      <c r="C70" s="28" t="n"/>
      <c r="D70" s="15">
        <f>IF([@[Transaction ID]]="","",IFERROR(INDEX(tblTires[Tire Size],MATCH([@[Inventory Item ID]],tblTires[Inventory Item ID],0)),"Item ID not found"))</f>
        <v/>
      </c>
      <c r="E70" s="15">
        <f>IF([@[Transaction ID]]="","",IFERROR(INDEX(tblTires[Location],MATCH([@[Inventory Item ID]],tblTires[Inventory Item ID],0)),"Item ID not found"))</f>
        <v/>
      </c>
      <c r="F70" s="28" t="n"/>
      <c r="G70" s="30" t="n"/>
      <c r="H70" s="49" t="n"/>
      <c r="I70" s="28" t="n"/>
      <c r="J70" s="28" t="n"/>
      <c r="K70" s="52" t="n"/>
      <c r="L70" s="28" t="n"/>
      <c r="M70" s="32">
        <f>IF([@[Transaction ID]]="","",IFERROR(VLOOKUP([@[Transaction Type]],tblTxnTypes,2,FALSE),0))</f>
        <v/>
      </c>
      <c r="N70" s="32">
        <f>IF([@[Transaction ID]]="","",IFERROR([@Quantity]*[@[Inventory Factor]],0))</f>
        <v/>
      </c>
      <c r="O70" s="47">
        <f>IF([@[Transaction ID]]="","",IFERROR([@Quantity]*IF([@[Unit Cost]]="",INDEX(tblTires[Unit Cost],MATCH([@[Inventory Item ID]],tblTires[Inventory Item ID],0)),[@[Unit Cost]]),0))</f>
        <v/>
      </c>
      <c r="P70" s="15">
        <f>IF([@[Transaction ID]]="","",IF([@Date]="","Missing Date",IF([@Date]&lt;='Settings'!$B$4,"Before Opening Balance",IF([@Date]&gt;'Settings'!$B$3,"After Report Date","OK"))))</f>
        <v/>
      </c>
    </row>
    <row r="71">
      <c r="A71" s="28" t="n"/>
      <c r="B71" s="50" t="n"/>
      <c r="C71" s="28" t="n"/>
      <c r="D71" s="15">
        <f>IF([@[Transaction ID]]="","",IFERROR(INDEX(tblTires[Tire Size],MATCH([@[Inventory Item ID]],tblTires[Inventory Item ID],0)),"Item ID not found"))</f>
        <v/>
      </c>
      <c r="E71" s="15">
        <f>IF([@[Transaction ID]]="","",IFERROR(INDEX(tblTires[Location],MATCH([@[Inventory Item ID]],tblTires[Inventory Item ID],0)),"Item ID not found"))</f>
        <v/>
      </c>
      <c r="F71" s="28" t="n"/>
      <c r="G71" s="30" t="n"/>
      <c r="H71" s="49" t="n"/>
      <c r="I71" s="28" t="n"/>
      <c r="J71" s="28" t="n"/>
      <c r="K71" s="52" t="n"/>
      <c r="L71" s="28" t="n"/>
      <c r="M71" s="32">
        <f>IF([@[Transaction ID]]="","",IFERROR(VLOOKUP([@[Transaction Type]],tblTxnTypes,2,FALSE),0))</f>
        <v/>
      </c>
      <c r="N71" s="32">
        <f>IF([@[Transaction ID]]="","",IFERROR([@Quantity]*[@[Inventory Factor]],0))</f>
        <v/>
      </c>
      <c r="O71" s="47">
        <f>IF([@[Transaction ID]]="","",IFERROR([@Quantity]*IF([@[Unit Cost]]="",INDEX(tblTires[Unit Cost],MATCH([@[Inventory Item ID]],tblTires[Inventory Item ID],0)),[@[Unit Cost]]),0))</f>
        <v/>
      </c>
      <c r="P71" s="15">
        <f>IF([@[Transaction ID]]="","",IF([@Date]="","Missing Date",IF([@Date]&lt;='Settings'!$B$4,"Before Opening Balance",IF([@Date]&gt;'Settings'!$B$3,"After Report Date","OK"))))</f>
        <v/>
      </c>
    </row>
    <row r="72">
      <c r="A72" s="28" t="n"/>
      <c r="B72" s="50" t="n"/>
      <c r="C72" s="28" t="n"/>
      <c r="D72" s="15">
        <f>IF([@[Transaction ID]]="","",IFERROR(INDEX(tblTires[Tire Size],MATCH([@[Inventory Item ID]],tblTires[Inventory Item ID],0)),"Item ID not found"))</f>
        <v/>
      </c>
      <c r="E72" s="15">
        <f>IF([@[Transaction ID]]="","",IFERROR(INDEX(tblTires[Location],MATCH([@[Inventory Item ID]],tblTires[Inventory Item ID],0)),"Item ID not found"))</f>
        <v/>
      </c>
      <c r="F72" s="28" t="n"/>
      <c r="G72" s="30" t="n"/>
      <c r="H72" s="49" t="n"/>
      <c r="I72" s="28" t="n"/>
      <c r="J72" s="28" t="n"/>
      <c r="K72" s="52" t="n"/>
      <c r="L72" s="28" t="n"/>
      <c r="M72" s="32">
        <f>IF([@[Transaction ID]]="","",IFERROR(VLOOKUP([@[Transaction Type]],tblTxnTypes,2,FALSE),0))</f>
        <v/>
      </c>
      <c r="N72" s="32">
        <f>IF([@[Transaction ID]]="","",IFERROR([@Quantity]*[@[Inventory Factor]],0))</f>
        <v/>
      </c>
      <c r="O72" s="47">
        <f>IF([@[Transaction ID]]="","",IFERROR([@Quantity]*IF([@[Unit Cost]]="",INDEX(tblTires[Unit Cost],MATCH([@[Inventory Item ID]],tblTires[Inventory Item ID],0)),[@[Unit Cost]]),0))</f>
        <v/>
      </c>
      <c r="P72" s="15">
        <f>IF([@[Transaction ID]]="","",IF([@Date]="","Missing Date",IF([@Date]&lt;='Settings'!$B$4,"Before Opening Balance",IF([@Date]&gt;'Settings'!$B$3,"After Report Date","OK"))))</f>
        <v/>
      </c>
    </row>
    <row r="73">
      <c r="A73" s="28" t="n"/>
      <c r="B73" s="50" t="n"/>
      <c r="C73" s="28" t="n"/>
      <c r="D73" s="15">
        <f>IF([@[Transaction ID]]="","",IFERROR(INDEX(tblTires[Tire Size],MATCH([@[Inventory Item ID]],tblTires[Inventory Item ID],0)),"Item ID not found"))</f>
        <v/>
      </c>
      <c r="E73" s="15">
        <f>IF([@[Transaction ID]]="","",IFERROR(INDEX(tblTires[Location],MATCH([@[Inventory Item ID]],tblTires[Inventory Item ID],0)),"Item ID not found"))</f>
        <v/>
      </c>
      <c r="F73" s="28" t="n"/>
      <c r="G73" s="30" t="n"/>
      <c r="H73" s="49" t="n"/>
      <c r="I73" s="28" t="n"/>
      <c r="J73" s="28" t="n"/>
      <c r="K73" s="52" t="n"/>
      <c r="L73" s="28" t="n"/>
      <c r="M73" s="32">
        <f>IF([@[Transaction ID]]="","",IFERROR(VLOOKUP([@[Transaction Type]],tblTxnTypes,2,FALSE),0))</f>
        <v/>
      </c>
      <c r="N73" s="32">
        <f>IF([@[Transaction ID]]="","",IFERROR([@Quantity]*[@[Inventory Factor]],0))</f>
        <v/>
      </c>
      <c r="O73" s="47">
        <f>IF([@[Transaction ID]]="","",IFERROR([@Quantity]*IF([@[Unit Cost]]="",INDEX(tblTires[Unit Cost],MATCH([@[Inventory Item ID]],tblTires[Inventory Item ID],0)),[@[Unit Cost]]),0))</f>
        <v/>
      </c>
      <c r="P73" s="15">
        <f>IF([@[Transaction ID]]="","",IF([@Date]="","Missing Date",IF([@Date]&lt;='Settings'!$B$4,"Before Opening Balance",IF([@Date]&gt;'Settings'!$B$3,"After Report Date","OK"))))</f>
        <v/>
      </c>
    </row>
    <row r="74">
      <c r="A74" s="28" t="n"/>
      <c r="B74" s="50" t="n"/>
      <c r="C74" s="28" t="n"/>
      <c r="D74" s="15">
        <f>IF([@[Transaction ID]]="","",IFERROR(INDEX(tblTires[Tire Size],MATCH([@[Inventory Item ID]],tblTires[Inventory Item ID],0)),"Item ID not found"))</f>
        <v/>
      </c>
      <c r="E74" s="15">
        <f>IF([@[Transaction ID]]="","",IFERROR(INDEX(tblTires[Location],MATCH([@[Inventory Item ID]],tblTires[Inventory Item ID],0)),"Item ID not found"))</f>
        <v/>
      </c>
      <c r="F74" s="28" t="n"/>
      <c r="G74" s="30" t="n"/>
      <c r="H74" s="49" t="n"/>
      <c r="I74" s="28" t="n"/>
      <c r="J74" s="28" t="n"/>
      <c r="K74" s="52" t="n"/>
      <c r="L74" s="28" t="n"/>
      <c r="M74" s="32">
        <f>IF([@[Transaction ID]]="","",IFERROR(VLOOKUP([@[Transaction Type]],tblTxnTypes,2,FALSE),0))</f>
        <v/>
      </c>
      <c r="N74" s="32">
        <f>IF([@[Transaction ID]]="","",IFERROR([@Quantity]*[@[Inventory Factor]],0))</f>
        <v/>
      </c>
      <c r="O74" s="47">
        <f>IF([@[Transaction ID]]="","",IFERROR([@Quantity]*IF([@[Unit Cost]]="",INDEX(tblTires[Unit Cost],MATCH([@[Inventory Item ID]],tblTires[Inventory Item ID],0)),[@[Unit Cost]]),0))</f>
        <v/>
      </c>
      <c r="P74" s="15">
        <f>IF([@[Transaction ID]]="","",IF([@Date]="","Missing Date",IF([@Date]&lt;='Settings'!$B$4,"Before Opening Balance",IF([@Date]&gt;'Settings'!$B$3,"After Report Date","OK"))))</f>
        <v/>
      </c>
    </row>
    <row r="75">
      <c r="A75" s="28" t="n"/>
      <c r="B75" s="50" t="n"/>
      <c r="C75" s="28" t="n"/>
      <c r="D75" s="15">
        <f>IF([@[Transaction ID]]="","",IFERROR(INDEX(tblTires[Tire Size],MATCH([@[Inventory Item ID]],tblTires[Inventory Item ID],0)),"Item ID not found"))</f>
        <v/>
      </c>
      <c r="E75" s="15">
        <f>IF([@[Transaction ID]]="","",IFERROR(INDEX(tblTires[Location],MATCH([@[Inventory Item ID]],tblTires[Inventory Item ID],0)),"Item ID not found"))</f>
        <v/>
      </c>
      <c r="F75" s="28" t="n"/>
      <c r="G75" s="30" t="n"/>
      <c r="H75" s="49" t="n"/>
      <c r="I75" s="28" t="n"/>
      <c r="J75" s="28" t="n"/>
      <c r="K75" s="52" t="n"/>
      <c r="L75" s="28" t="n"/>
      <c r="M75" s="32">
        <f>IF([@[Transaction ID]]="","",IFERROR(VLOOKUP([@[Transaction Type]],tblTxnTypes,2,FALSE),0))</f>
        <v/>
      </c>
      <c r="N75" s="32">
        <f>IF([@[Transaction ID]]="","",IFERROR([@Quantity]*[@[Inventory Factor]],0))</f>
        <v/>
      </c>
      <c r="O75" s="47">
        <f>IF([@[Transaction ID]]="","",IFERROR([@Quantity]*IF([@[Unit Cost]]="",INDEX(tblTires[Unit Cost],MATCH([@[Inventory Item ID]],tblTires[Inventory Item ID],0)),[@[Unit Cost]]),0))</f>
        <v/>
      </c>
      <c r="P75" s="15">
        <f>IF([@[Transaction ID]]="","",IF([@Date]="","Missing Date",IF([@Date]&lt;='Settings'!$B$4,"Before Opening Balance",IF([@Date]&gt;'Settings'!$B$3,"After Report Date","OK"))))</f>
        <v/>
      </c>
    </row>
    <row r="76">
      <c r="A76" s="28" t="n"/>
      <c r="B76" s="50" t="n"/>
      <c r="C76" s="28" t="n"/>
      <c r="D76" s="15">
        <f>IF([@[Transaction ID]]="","",IFERROR(INDEX(tblTires[Tire Size],MATCH([@[Inventory Item ID]],tblTires[Inventory Item ID],0)),"Item ID not found"))</f>
        <v/>
      </c>
      <c r="E76" s="15">
        <f>IF([@[Transaction ID]]="","",IFERROR(INDEX(tblTires[Location],MATCH([@[Inventory Item ID]],tblTires[Inventory Item ID],0)),"Item ID not found"))</f>
        <v/>
      </c>
      <c r="F76" s="28" t="n"/>
      <c r="G76" s="30" t="n"/>
      <c r="H76" s="49" t="n"/>
      <c r="I76" s="28" t="n"/>
      <c r="J76" s="28" t="n"/>
      <c r="K76" s="52" t="n"/>
      <c r="L76" s="28" t="n"/>
      <c r="M76" s="32">
        <f>IF([@[Transaction ID]]="","",IFERROR(VLOOKUP([@[Transaction Type]],tblTxnTypes,2,FALSE),0))</f>
        <v/>
      </c>
      <c r="N76" s="32">
        <f>IF([@[Transaction ID]]="","",IFERROR([@Quantity]*[@[Inventory Factor]],0))</f>
        <v/>
      </c>
      <c r="O76" s="47">
        <f>IF([@[Transaction ID]]="","",IFERROR([@Quantity]*IF([@[Unit Cost]]="",INDEX(tblTires[Unit Cost],MATCH([@[Inventory Item ID]],tblTires[Inventory Item ID],0)),[@[Unit Cost]]),0))</f>
        <v/>
      </c>
      <c r="P76" s="15">
        <f>IF([@[Transaction ID]]="","",IF([@Date]="","Missing Date",IF([@Date]&lt;='Settings'!$B$4,"Before Opening Balance",IF([@Date]&gt;'Settings'!$B$3,"After Report Date","OK"))))</f>
        <v/>
      </c>
    </row>
    <row r="77">
      <c r="A77" s="28" t="n"/>
      <c r="B77" s="50" t="n"/>
      <c r="C77" s="28" t="n"/>
      <c r="D77" s="15">
        <f>IF([@[Transaction ID]]="","",IFERROR(INDEX(tblTires[Tire Size],MATCH([@[Inventory Item ID]],tblTires[Inventory Item ID],0)),"Item ID not found"))</f>
        <v/>
      </c>
      <c r="E77" s="15">
        <f>IF([@[Transaction ID]]="","",IFERROR(INDEX(tblTires[Location],MATCH([@[Inventory Item ID]],tblTires[Inventory Item ID],0)),"Item ID not found"))</f>
        <v/>
      </c>
      <c r="F77" s="28" t="n"/>
      <c r="G77" s="30" t="n"/>
      <c r="H77" s="49" t="n"/>
      <c r="I77" s="28" t="n"/>
      <c r="J77" s="28" t="n"/>
      <c r="K77" s="52" t="n"/>
      <c r="L77" s="28" t="n"/>
      <c r="M77" s="32">
        <f>IF([@[Transaction ID]]="","",IFERROR(VLOOKUP([@[Transaction Type]],tblTxnTypes,2,FALSE),0))</f>
        <v/>
      </c>
      <c r="N77" s="32">
        <f>IF([@[Transaction ID]]="","",IFERROR([@Quantity]*[@[Inventory Factor]],0))</f>
        <v/>
      </c>
      <c r="O77" s="47">
        <f>IF([@[Transaction ID]]="","",IFERROR([@Quantity]*IF([@[Unit Cost]]="",INDEX(tblTires[Unit Cost],MATCH([@[Inventory Item ID]],tblTires[Inventory Item ID],0)),[@[Unit Cost]]),0))</f>
        <v/>
      </c>
      <c r="P77" s="15">
        <f>IF([@[Transaction ID]]="","",IF([@Date]="","Missing Date",IF([@Date]&lt;='Settings'!$B$4,"Before Opening Balance",IF([@Date]&gt;'Settings'!$B$3,"After Report Date","OK"))))</f>
        <v/>
      </c>
    </row>
    <row r="78">
      <c r="A78" s="28" t="n"/>
      <c r="B78" s="50" t="n"/>
      <c r="C78" s="28" t="n"/>
      <c r="D78" s="15">
        <f>IF([@[Transaction ID]]="","",IFERROR(INDEX(tblTires[Tire Size],MATCH([@[Inventory Item ID]],tblTires[Inventory Item ID],0)),"Item ID not found"))</f>
        <v/>
      </c>
      <c r="E78" s="15">
        <f>IF([@[Transaction ID]]="","",IFERROR(INDEX(tblTires[Location],MATCH([@[Inventory Item ID]],tblTires[Inventory Item ID],0)),"Item ID not found"))</f>
        <v/>
      </c>
      <c r="F78" s="28" t="n"/>
      <c r="G78" s="30" t="n"/>
      <c r="H78" s="49" t="n"/>
      <c r="I78" s="28" t="n"/>
      <c r="J78" s="28" t="n"/>
      <c r="K78" s="52" t="n"/>
      <c r="L78" s="28" t="n"/>
      <c r="M78" s="32">
        <f>IF([@[Transaction ID]]="","",IFERROR(VLOOKUP([@[Transaction Type]],tblTxnTypes,2,FALSE),0))</f>
        <v/>
      </c>
      <c r="N78" s="32">
        <f>IF([@[Transaction ID]]="","",IFERROR([@Quantity]*[@[Inventory Factor]],0))</f>
        <v/>
      </c>
      <c r="O78" s="47">
        <f>IF([@[Transaction ID]]="","",IFERROR([@Quantity]*IF([@[Unit Cost]]="",INDEX(tblTires[Unit Cost],MATCH([@[Inventory Item ID]],tblTires[Inventory Item ID],0)),[@[Unit Cost]]),0))</f>
        <v/>
      </c>
      <c r="P78" s="15">
        <f>IF([@[Transaction ID]]="","",IF([@Date]="","Missing Date",IF([@Date]&lt;='Settings'!$B$4,"Before Opening Balance",IF([@Date]&gt;'Settings'!$B$3,"After Report Date","OK"))))</f>
        <v/>
      </c>
    </row>
    <row r="79">
      <c r="A79" s="28" t="n"/>
      <c r="B79" s="50" t="n"/>
      <c r="C79" s="28" t="n"/>
      <c r="D79" s="15">
        <f>IF([@[Transaction ID]]="","",IFERROR(INDEX(tblTires[Tire Size],MATCH([@[Inventory Item ID]],tblTires[Inventory Item ID],0)),"Item ID not found"))</f>
        <v/>
      </c>
      <c r="E79" s="15">
        <f>IF([@[Transaction ID]]="","",IFERROR(INDEX(tblTires[Location],MATCH([@[Inventory Item ID]],tblTires[Inventory Item ID],0)),"Item ID not found"))</f>
        <v/>
      </c>
      <c r="F79" s="28" t="n"/>
      <c r="G79" s="30" t="n"/>
      <c r="H79" s="49" t="n"/>
      <c r="I79" s="28" t="n"/>
      <c r="J79" s="28" t="n"/>
      <c r="K79" s="52" t="n"/>
      <c r="L79" s="28" t="n"/>
      <c r="M79" s="32">
        <f>IF([@[Transaction ID]]="","",IFERROR(VLOOKUP([@[Transaction Type]],tblTxnTypes,2,FALSE),0))</f>
        <v/>
      </c>
      <c r="N79" s="32">
        <f>IF([@[Transaction ID]]="","",IFERROR([@Quantity]*[@[Inventory Factor]],0))</f>
        <v/>
      </c>
      <c r="O79" s="47">
        <f>IF([@[Transaction ID]]="","",IFERROR([@Quantity]*IF([@[Unit Cost]]="",INDEX(tblTires[Unit Cost],MATCH([@[Inventory Item ID]],tblTires[Inventory Item ID],0)),[@[Unit Cost]]),0))</f>
        <v/>
      </c>
      <c r="P79" s="15">
        <f>IF([@[Transaction ID]]="","",IF([@Date]="","Missing Date",IF([@Date]&lt;='Settings'!$B$4,"Before Opening Balance",IF([@Date]&gt;'Settings'!$B$3,"After Report Date","OK"))))</f>
        <v/>
      </c>
    </row>
    <row r="80">
      <c r="A80" s="28" t="n"/>
      <c r="B80" s="50" t="n"/>
      <c r="C80" s="28" t="n"/>
      <c r="D80" s="15">
        <f>IF([@[Transaction ID]]="","",IFERROR(INDEX(tblTires[Tire Size],MATCH([@[Inventory Item ID]],tblTires[Inventory Item ID],0)),"Item ID not found"))</f>
        <v/>
      </c>
      <c r="E80" s="15">
        <f>IF([@[Transaction ID]]="","",IFERROR(INDEX(tblTires[Location],MATCH([@[Inventory Item ID]],tblTires[Inventory Item ID],0)),"Item ID not found"))</f>
        <v/>
      </c>
      <c r="F80" s="28" t="n"/>
      <c r="G80" s="30" t="n"/>
      <c r="H80" s="49" t="n"/>
      <c r="I80" s="28" t="n"/>
      <c r="J80" s="28" t="n"/>
      <c r="K80" s="52" t="n"/>
      <c r="L80" s="28" t="n"/>
      <c r="M80" s="32">
        <f>IF([@[Transaction ID]]="","",IFERROR(VLOOKUP([@[Transaction Type]],tblTxnTypes,2,FALSE),0))</f>
        <v/>
      </c>
      <c r="N80" s="32">
        <f>IF([@[Transaction ID]]="","",IFERROR([@Quantity]*[@[Inventory Factor]],0))</f>
        <v/>
      </c>
      <c r="O80" s="47">
        <f>IF([@[Transaction ID]]="","",IFERROR([@Quantity]*IF([@[Unit Cost]]="",INDEX(tblTires[Unit Cost],MATCH([@[Inventory Item ID]],tblTires[Inventory Item ID],0)),[@[Unit Cost]]),0))</f>
        <v/>
      </c>
      <c r="P80" s="15">
        <f>IF([@[Transaction ID]]="","",IF([@Date]="","Missing Date",IF([@Date]&lt;='Settings'!$B$4,"Before Opening Balance",IF([@Date]&gt;'Settings'!$B$3,"After Report Date","OK"))))</f>
        <v/>
      </c>
    </row>
    <row r="81">
      <c r="A81" s="28" t="n"/>
      <c r="B81" s="50" t="n"/>
      <c r="C81" s="28" t="n"/>
      <c r="D81" s="15">
        <f>IF([@[Transaction ID]]="","",IFERROR(INDEX(tblTires[Tire Size],MATCH([@[Inventory Item ID]],tblTires[Inventory Item ID],0)),"Item ID not found"))</f>
        <v/>
      </c>
      <c r="E81" s="15">
        <f>IF([@[Transaction ID]]="","",IFERROR(INDEX(tblTires[Location],MATCH([@[Inventory Item ID]],tblTires[Inventory Item ID],0)),"Item ID not found"))</f>
        <v/>
      </c>
      <c r="F81" s="28" t="n"/>
      <c r="G81" s="30" t="n"/>
      <c r="H81" s="49" t="n"/>
      <c r="I81" s="28" t="n"/>
      <c r="J81" s="28" t="n"/>
      <c r="K81" s="52" t="n"/>
      <c r="L81" s="28" t="n"/>
      <c r="M81" s="32">
        <f>IF([@[Transaction ID]]="","",IFERROR(VLOOKUP([@[Transaction Type]],tblTxnTypes,2,FALSE),0))</f>
        <v/>
      </c>
      <c r="N81" s="32">
        <f>IF([@[Transaction ID]]="","",IFERROR([@Quantity]*[@[Inventory Factor]],0))</f>
        <v/>
      </c>
      <c r="O81" s="47">
        <f>IF([@[Transaction ID]]="","",IFERROR([@Quantity]*IF([@[Unit Cost]]="",INDEX(tblTires[Unit Cost],MATCH([@[Inventory Item ID]],tblTires[Inventory Item ID],0)),[@[Unit Cost]]),0))</f>
        <v/>
      </c>
      <c r="P81" s="15">
        <f>IF([@[Transaction ID]]="","",IF([@Date]="","Missing Date",IF([@Date]&lt;='Settings'!$B$4,"Before Opening Balance",IF([@Date]&gt;'Settings'!$B$3,"After Report Date","OK"))))</f>
        <v/>
      </c>
    </row>
    <row r="82">
      <c r="A82" s="28" t="n"/>
      <c r="B82" s="50" t="n"/>
      <c r="C82" s="28" t="n"/>
      <c r="D82" s="15">
        <f>IF([@[Transaction ID]]="","",IFERROR(INDEX(tblTires[Tire Size],MATCH([@[Inventory Item ID]],tblTires[Inventory Item ID],0)),"Item ID not found"))</f>
        <v/>
      </c>
      <c r="E82" s="15">
        <f>IF([@[Transaction ID]]="","",IFERROR(INDEX(tblTires[Location],MATCH([@[Inventory Item ID]],tblTires[Inventory Item ID],0)),"Item ID not found"))</f>
        <v/>
      </c>
      <c r="F82" s="28" t="n"/>
      <c r="G82" s="30" t="n"/>
      <c r="H82" s="49" t="n"/>
      <c r="I82" s="28" t="n"/>
      <c r="J82" s="28" t="n"/>
      <c r="K82" s="52" t="n"/>
      <c r="L82" s="28" t="n"/>
      <c r="M82" s="32">
        <f>IF([@[Transaction ID]]="","",IFERROR(VLOOKUP([@[Transaction Type]],tblTxnTypes,2,FALSE),0))</f>
        <v/>
      </c>
      <c r="N82" s="32">
        <f>IF([@[Transaction ID]]="","",IFERROR([@Quantity]*[@[Inventory Factor]],0))</f>
        <v/>
      </c>
      <c r="O82" s="47">
        <f>IF([@[Transaction ID]]="","",IFERROR([@Quantity]*IF([@[Unit Cost]]="",INDEX(tblTires[Unit Cost],MATCH([@[Inventory Item ID]],tblTires[Inventory Item ID],0)),[@[Unit Cost]]),0))</f>
        <v/>
      </c>
      <c r="P82" s="15">
        <f>IF([@[Transaction ID]]="","",IF([@Date]="","Missing Date",IF([@Date]&lt;='Settings'!$B$4,"Before Opening Balance",IF([@Date]&gt;'Settings'!$B$3,"After Report Date","OK"))))</f>
        <v/>
      </c>
    </row>
    <row r="83">
      <c r="A83" s="28" t="n"/>
      <c r="B83" s="50" t="n"/>
      <c r="C83" s="28" t="n"/>
      <c r="D83" s="15">
        <f>IF([@[Transaction ID]]="","",IFERROR(INDEX(tblTires[Tire Size],MATCH([@[Inventory Item ID]],tblTires[Inventory Item ID],0)),"Item ID not found"))</f>
        <v/>
      </c>
      <c r="E83" s="15">
        <f>IF([@[Transaction ID]]="","",IFERROR(INDEX(tblTires[Location],MATCH([@[Inventory Item ID]],tblTires[Inventory Item ID],0)),"Item ID not found"))</f>
        <v/>
      </c>
      <c r="F83" s="28" t="n"/>
      <c r="G83" s="30" t="n"/>
      <c r="H83" s="49" t="n"/>
      <c r="I83" s="28" t="n"/>
      <c r="J83" s="28" t="n"/>
      <c r="K83" s="52" t="n"/>
      <c r="L83" s="28" t="n"/>
      <c r="M83" s="32">
        <f>IF([@[Transaction ID]]="","",IFERROR(VLOOKUP([@[Transaction Type]],tblTxnTypes,2,FALSE),0))</f>
        <v/>
      </c>
      <c r="N83" s="32">
        <f>IF([@[Transaction ID]]="","",IFERROR([@Quantity]*[@[Inventory Factor]],0))</f>
        <v/>
      </c>
      <c r="O83" s="47">
        <f>IF([@[Transaction ID]]="","",IFERROR([@Quantity]*IF([@[Unit Cost]]="",INDEX(tblTires[Unit Cost],MATCH([@[Inventory Item ID]],tblTires[Inventory Item ID],0)),[@[Unit Cost]]),0))</f>
        <v/>
      </c>
      <c r="P83" s="15">
        <f>IF([@[Transaction ID]]="","",IF([@Date]="","Missing Date",IF([@Date]&lt;='Settings'!$B$4,"Before Opening Balance",IF([@Date]&gt;'Settings'!$B$3,"After Report Date","OK"))))</f>
        <v/>
      </c>
    </row>
    <row r="84">
      <c r="A84" s="28" t="n"/>
      <c r="B84" s="50" t="n"/>
      <c r="C84" s="28" t="n"/>
      <c r="D84" s="15">
        <f>IF([@[Transaction ID]]="","",IFERROR(INDEX(tblTires[Tire Size],MATCH([@[Inventory Item ID]],tblTires[Inventory Item ID],0)),"Item ID not found"))</f>
        <v/>
      </c>
      <c r="E84" s="15">
        <f>IF([@[Transaction ID]]="","",IFERROR(INDEX(tblTires[Location],MATCH([@[Inventory Item ID]],tblTires[Inventory Item ID],0)),"Item ID not found"))</f>
        <v/>
      </c>
      <c r="F84" s="28" t="n"/>
      <c r="G84" s="30" t="n"/>
      <c r="H84" s="49" t="n"/>
      <c r="I84" s="28" t="n"/>
      <c r="J84" s="28" t="n"/>
      <c r="K84" s="52" t="n"/>
      <c r="L84" s="28" t="n"/>
      <c r="M84" s="32">
        <f>IF([@[Transaction ID]]="","",IFERROR(VLOOKUP([@[Transaction Type]],tblTxnTypes,2,FALSE),0))</f>
        <v/>
      </c>
      <c r="N84" s="32">
        <f>IF([@[Transaction ID]]="","",IFERROR([@Quantity]*[@[Inventory Factor]],0))</f>
        <v/>
      </c>
      <c r="O84" s="47">
        <f>IF([@[Transaction ID]]="","",IFERROR([@Quantity]*IF([@[Unit Cost]]="",INDEX(tblTires[Unit Cost],MATCH([@[Inventory Item ID]],tblTires[Inventory Item ID],0)),[@[Unit Cost]]),0))</f>
        <v/>
      </c>
      <c r="P84" s="15">
        <f>IF([@[Transaction ID]]="","",IF([@Date]="","Missing Date",IF([@Date]&lt;='Settings'!$B$4,"Before Opening Balance",IF([@Date]&gt;'Settings'!$B$3,"After Report Date","OK"))))</f>
        <v/>
      </c>
    </row>
    <row r="85">
      <c r="A85" s="28" t="n"/>
      <c r="B85" s="50" t="n"/>
      <c r="C85" s="28" t="n"/>
      <c r="D85" s="15">
        <f>IF([@[Transaction ID]]="","",IFERROR(INDEX(tblTires[Tire Size],MATCH([@[Inventory Item ID]],tblTires[Inventory Item ID],0)),"Item ID not found"))</f>
        <v/>
      </c>
      <c r="E85" s="15">
        <f>IF([@[Transaction ID]]="","",IFERROR(INDEX(tblTires[Location],MATCH([@[Inventory Item ID]],tblTires[Inventory Item ID],0)),"Item ID not found"))</f>
        <v/>
      </c>
      <c r="F85" s="28" t="n"/>
      <c r="G85" s="30" t="n"/>
      <c r="H85" s="49" t="n"/>
      <c r="I85" s="28" t="n"/>
      <c r="J85" s="28" t="n"/>
      <c r="K85" s="52" t="n"/>
      <c r="L85" s="28" t="n"/>
      <c r="M85" s="32">
        <f>IF([@[Transaction ID]]="","",IFERROR(VLOOKUP([@[Transaction Type]],tblTxnTypes,2,FALSE),0))</f>
        <v/>
      </c>
      <c r="N85" s="32">
        <f>IF([@[Transaction ID]]="","",IFERROR([@Quantity]*[@[Inventory Factor]],0))</f>
        <v/>
      </c>
      <c r="O85" s="47">
        <f>IF([@[Transaction ID]]="","",IFERROR([@Quantity]*IF([@[Unit Cost]]="",INDEX(tblTires[Unit Cost],MATCH([@[Inventory Item ID]],tblTires[Inventory Item ID],0)),[@[Unit Cost]]),0))</f>
        <v/>
      </c>
      <c r="P85" s="15">
        <f>IF([@[Transaction ID]]="","",IF([@Date]="","Missing Date",IF([@Date]&lt;='Settings'!$B$4,"Before Opening Balance",IF([@Date]&gt;'Settings'!$B$3,"After Report Date","OK"))))</f>
        <v/>
      </c>
    </row>
    <row r="86">
      <c r="A86" s="28" t="n"/>
      <c r="B86" s="50" t="n"/>
      <c r="C86" s="28" t="n"/>
      <c r="D86" s="15">
        <f>IF([@[Transaction ID]]="","",IFERROR(INDEX(tblTires[Tire Size],MATCH([@[Inventory Item ID]],tblTires[Inventory Item ID],0)),"Item ID not found"))</f>
        <v/>
      </c>
      <c r="E86" s="15">
        <f>IF([@[Transaction ID]]="","",IFERROR(INDEX(tblTires[Location],MATCH([@[Inventory Item ID]],tblTires[Inventory Item ID],0)),"Item ID not found"))</f>
        <v/>
      </c>
      <c r="F86" s="28" t="n"/>
      <c r="G86" s="30" t="n"/>
      <c r="H86" s="49" t="n"/>
      <c r="I86" s="28" t="n"/>
      <c r="J86" s="28" t="n"/>
      <c r="K86" s="52" t="n"/>
      <c r="L86" s="28" t="n"/>
      <c r="M86" s="32">
        <f>IF([@[Transaction ID]]="","",IFERROR(VLOOKUP([@[Transaction Type]],tblTxnTypes,2,FALSE),0))</f>
        <v/>
      </c>
      <c r="N86" s="32">
        <f>IF([@[Transaction ID]]="","",IFERROR([@Quantity]*[@[Inventory Factor]],0))</f>
        <v/>
      </c>
      <c r="O86" s="47">
        <f>IF([@[Transaction ID]]="","",IFERROR([@Quantity]*IF([@[Unit Cost]]="",INDEX(tblTires[Unit Cost],MATCH([@[Inventory Item ID]],tblTires[Inventory Item ID],0)),[@[Unit Cost]]),0))</f>
        <v/>
      </c>
      <c r="P86" s="15">
        <f>IF([@[Transaction ID]]="","",IF([@Date]="","Missing Date",IF([@Date]&lt;='Settings'!$B$4,"Before Opening Balance",IF([@Date]&gt;'Settings'!$B$3,"After Report Date","OK"))))</f>
        <v/>
      </c>
    </row>
    <row r="87">
      <c r="A87" s="28" t="n"/>
      <c r="B87" s="50" t="n"/>
      <c r="C87" s="28" t="n"/>
      <c r="D87" s="15">
        <f>IF([@[Transaction ID]]="","",IFERROR(INDEX(tblTires[Tire Size],MATCH([@[Inventory Item ID]],tblTires[Inventory Item ID],0)),"Item ID not found"))</f>
        <v/>
      </c>
      <c r="E87" s="15">
        <f>IF([@[Transaction ID]]="","",IFERROR(INDEX(tblTires[Location],MATCH([@[Inventory Item ID]],tblTires[Inventory Item ID],0)),"Item ID not found"))</f>
        <v/>
      </c>
      <c r="F87" s="28" t="n"/>
      <c r="G87" s="30" t="n"/>
      <c r="H87" s="49" t="n"/>
      <c r="I87" s="28" t="n"/>
      <c r="J87" s="28" t="n"/>
      <c r="K87" s="52" t="n"/>
      <c r="L87" s="28" t="n"/>
      <c r="M87" s="32">
        <f>IF([@[Transaction ID]]="","",IFERROR(VLOOKUP([@[Transaction Type]],tblTxnTypes,2,FALSE),0))</f>
        <v/>
      </c>
      <c r="N87" s="32">
        <f>IF([@[Transaction ID]]="","",IFERROR([@Quantity]*[@[Inventory Factor]],0))</f>
        <v/>
      </c>
      <c r="O87" s="47">
        <f>IF([@[Transaction ID]]="","",IFERROR([@Quantity]*IF([@[Unit Cost]]="",INDEX(tblTires[Unit Cost],MATCH([@[Inventory Item ID]],tblTires[Inventory Item ID],0)),[@[Unit Cost]]),0))</f>
        <v/>
      </c>
      <c r="P87" s="15">
        <f>IF([@[Transaction ID]]="","",IF([@Date]="","Missing Date",IF([@Date]&lt;='Settings'!$B$4,"Before Opening Balance",IF([@Date]&gt;'Settings'!$B$3,"After Report Date","OK"))))</f>
        <v/>
      </c>
    </row>
    <row r="88">
      <c r="A88" s="28" t="n"/>
      <c r="B88" s="50" t="n"/>
      <c r="C88" s="28" t="n"/>
      <c r="D88" s="15">
        <f>IF([@[Transaction ID]]="","",IFERROR(INDEX(tblTires[Tire Size],MATCH([@[Inventory Item ID]],tblTires[Inventory Item ID],0)),"Item ID not found"))</f>
        <v/>
      </c>
      <c r="E88" s="15">
        <f>IF([@[Transaction ID]]="","",IFERROR(INDEX(tblTires[Location],MATCH([@[Inventory Item ID]],tblTires[Inventory Item ID],0)),"Item ID not found"))</f>
        <v/>
      </c>
      <c r="F88" s="28" t="n"/>
      <c r="G88" s="30" t="n"/>
      <c r="H88" s="49" t="n"/>
      <c r="I88" s="28" t="n"/>
      <c r="J88" s="28" t="n"/>
      <c r="K88" s="52" t="n"/>
      <c r="L88" s="28" t="n"/>
      <c r="M88" s="32">
        <f>IF([@[Transaction ID]]="","",IFERROR(VLOOKUP([@[Transaction Type]],tblTxnTypes,2,FALSE),0))</f>
        <v/>
      </c>
      <c r="N88" s="32">
        <f>IF([@[Transaction ID]]="","",IFERROR([@Quantity]*[@[Inventory Factor]],0))</f>
        <v/>
      </c>
      <c r="O88" s="47">
        <f>IF([@[Transaction ID]]="","",IFERROR([@Quantity]*IF([@[Unit Cost]]="",INDEX(tblTires[Unit Cost],MATCH([@[Inventory Item ID]],tblTires[Inventory Item ID],0)),[@[Unit Cost]]),0))</f>
        <v/>
      </c>
      <c r="P88" s="15">
        <f>IF([@[Transaction ID]]="","",IF([@Date]="","Missing Date",IF([@Date]&lt;='Settings'!$B$4,"Before Opening Balance",IF([@Date]&gt;'Settings'!$B$3,"After Report Date","OK"))))</f>
        <v/>
      </c>
    </row>
    <row r="89">
      <c r="A89" s="28" t="n"/>
      <c r="B89" s="50" t="n"/>
      <c r="C89" s="28" t="n"/>
      <c r="D89" s="15">
        <f>IF([@[Transaction ID]]="","",IFERROR(INDEX(tblTires[Tire Size],MATCH([@[Inventory Item ID]],tblTires[Inventory Item ID],0)),"Item ID not found"))</f>
        <v/>
      </c>
      <c r="E89" s="15">
        <f>IF([@[Transaction ID]]="","",IFERROR(INDEX(tblTires[Location],MATCH([@[Inventory Item ID]],tblTires[Inventory Item ID],0)),"Item ID not found"))</f>
        <v/>
      </c>
      <c r="F89" s="28" t="n"/>
      <c r="G89" s="30" t="n"/>
      <c r="H89" s="49" t="n"/>
      <c r="I89" s="28" t="n"/>
      <c r="J89" s="28" t="n"/>
      <c r="K89" s="52" t="n"/>
      <c r="L89" s="28" t="n"/>
      <c r="M89" s="32">
        <f>IF([@[Transaction ID]]="","",IFERROR(VLOOKUP([@[Transaction Type]],tblTxnTypes,2,FALSE),0))</f>
        <v/>
      </c>
      <c r="N89" s="32">
        <f>IF([@[Transaction ID]]="","",IFERROR([@Quantity]*[@[Inventory Factor]],0))</f>
        <v/>
      </c>
      <c r="O89" s="47">
        <f>IF([@[Transaction ID]]="","",IFERROR([@Quantity]*IF([@[Unit Cost]]="",INDEX(tblTires[Unit Cost],MATCH([@[Inventory Item ID]],tblTires[Inventory Item ID],0)),[@[Unit Cost]]),0))</f>
        <v/>
      </c>
      <c r="P89" s="15">
        <f>IF([@[Transaction ID]]="","",IF([@Date]="","Missing Date",IF([@Date]&lt;='Settings'!$B$4,"Before Opening Balance",IF([@Date]&gt;'Settings'!$B$3,"After Report Date","OK"))))</f>
        <v/>
      </c>
    </row>
    <row r="90">
      <c r="A90" s="28" t="n"/>
      <c r="B90" s="50" t="n"/>
      <c r="C90" s="28" t="n"/>
      <c r="D90" s="15">
        <f>IF([@[Transaction ID]]="","",IFERROR(INDEX(tblTires[Tire Size],MATCH([@[Inventory Item ID]],tblTires[Inventory Item ID],0)),"Item ID not found"))</f>
        <v/>
      </c>
      <c r="E90" s="15">
        <f>IF([@[Transaction ID]]="","",IFERROR(INDEX(tblTires[Location],MATCH([@[Inventory Item ID]],tblTires[Inventory Item ID],0)),"Item ID not found"))</f>
        <v/>
      </c>
      <c r="F90" s="28" t="n"/>
      <c r="G90" s="30" t="n"/>
      <c r="H90" s="49" t="n"/>
      <c r="I90" s="28" t="n"/>
      <c r="J90" s="28" t="n"/>
      <c r="K90" s="52" t="n"/>
      <c r="L90" s="28" t="n"/>
      <c r="M90" s="32">
        <f>IF([@[Transaction ID]]="","",IFERROR(VLOOKUP([@[Transaction Type]],tblTxnTypes,2,FALSE),0))</f>
        <v/>
      </c>
      <c r="N90" s="32">
        <f>IF([@[Transaction ID]]="","",IFERROR([@Quantity]*[@[Inventory Factor]],0))</f>
        <v/>
      </c>
      <c r="O90" s="47">
        <f>IF([@[Transaction ID]]="","",IFERROR([@Quantity]*IF([@[Unit Cost]]="",INDEX(tblTires[Unit Cost],MATCH([@[Inventory Item ID]],tblTires[Inventory Item ID],0)),[@[Unit Cost]]),0))</f>
        <v/>
      </c>
      <c r="P90" s="15">
        <f>IF([@[Transaction ID]]="","",IF([@Date]="","Missing Date",IF([@Date]&lt;='Settings'!$B$4,"Before Opening Balance",IF([@Date]&gt;'Settings'!$B$3,"After Report Date","OK"))))</f>
        <v/>
      </c>
    </row>
    <row r="91">
      <c r="A91" s="28" t="n"/>
      <c r="B91" s="50" t="n"/>
      <c r="C91" s="28" t="n"/>
      <c r="D91" s="15">
        <f>IF([@[Transaction ID]]="","",IFERROR(INDEX(tblTires[Tire Size],MATCH([@[Inventory Item ID]],tblTires[Inventory Item ID],0)),"Item ID not found"))</f>
        <v/>
      </c>
      <c r="E91" s="15">
        <f>IF([@[Transaction ID]]="","",IFERROR(INDEX(tblTires[Location],MATCH([@[Inventory Item ID]],tblTires[Inventory Item ID],0)),"Item ID not found"))</f>
        <v/>
      </c>
      <c r="F91" s="28" t="n"/>
      <c r="G91" s="30" t="n"/>
      <c r="H91" s="49" t="n"/>
      <c r="I91" s="28" t="n"/>
      <c r="J91" s="28" t="n"/>
      <c r="K91" s="52" t="n"/>
      <c r="L91" s="28" t="n"/>
      <c r="M91" s="32">
        <f>IF([@[Transaction ID]]="","",IFERROR(VLOOKUP([@[Transaction Type]],tblTxnTypes,2,FALSE),0))</f>
        <v/>
      </c>
      <c r="N91" s="32">
        <f>IF([@[Transaction ID]]="","",IFERROR([@Quantity]*[@[Inventory Factor]],0))</f>
        <v/>
      </c>
      <c r="O91" s="47">
        <f>IF([@[Transaction ID]]="","",IFERROR([@Quantity]*IF([@[Unit Cost]]="",INDEX(tblTires[Unit Cost],MATCH([@[Inventory Item ID]],tblTires[Inventory Item ID],0)),[@[Unit Cost]]),0))</f>
        <v/>
      </c>
      <c r="P91" s="15">
        <f>IF([@[Transaction ID]]="","",IF([@Date]="","Missing Date",IF([@Date]&lt;='Settings'!$B$4,"Before Opening Balance",IF([@Date]&gt;'Settings'!$B$3,"After Report Date","OK"))))</f>
        <v/>
      </c>
    </row>
    <row r="92">
      <c r="A92" s="28" t="n"/>
      <c r="B92" s="50" t="n"/>
      <c r="C92" s="28" t="n"/>
      <c r="D92" s="15">
        <f>IF([@[Transaction ID]]="","",IFERROR(INDEX(tblTires[Tire Size],MATCH([@[Inventory Item ID]],tblTires[Inventory Item ID],0)),"Item ID not found"))</f>
        <v/>
      </c>
      <c r="E92" s="15">
        <f>IF([@[Transaction ID]]="","",IFERROR(INDEX(tblTires[Location],MATCH([@[Inventory Item ID]],tblTires[Inventory Item ID],0)),"Item ID not found"))</f>
        <v/>
      </c>
      <c r="F92" s="28" t="n"/>
      <c r="G92" s="30" t="n"/>
      <c r="H92" s="49" t="n"/>
      <c r="I92" s="28" t="n"/>
      <c r="J92" s="28" t="n"/>
      <c r="K92" s="52" t="n"/>
      <c r="L92" s="28" t="n"/>
      <c r="M92" s="32">
        <f>IF([@[Transaction ID]]="","",IFERROR(VLOOKUP([@[Transaction Type]],tblTxnTypes,2,FALSE),0))</f>
        <v/>
      </c>
      <c r="N92" s="32">
        <f>IF([@[Transaction ID]]="","",IFERROR([@Quantity]*[@[Inventory Factor]],0))</f>
        <v/>
      </c>
      <c r="O92" s="47">
        <f>IF([@[Transaction ID]]="","",IFERROR([@Quantity]*IF([@[Unit Cost]]="",INDEX(tblTires[Unit Cost],MATCH([@[Inventory Item ID]],tblTires[Inventory Item ID],0)),[@[Unit Cost]]),0))</f>
        <v/>
      </c>
      <c r="P92" s="15">
        <f>IF([@[Transaction ID]]="","",IF([@Date]="","Missing Date",IF([@Date]&lt;='Settings'!$B$4,"Before Opening Balance",IF([@Date]&gt;'Settings'!$B$3,"After Report Date","OK"))))</f>
        <v/>
      </c>
    </row>
    <row r="93">
      <c r="A93" s="28" t="n"/>
      <c r="B93" s="50" t="n"/>
      <c r="C93" s="28" t="n"/>
      <c r="D93" s="15">
        <f>IF([@[Transaction ID]]="","",IFERROR(INDEX(tblTires[Tire Size],MATCH([@[Inventory Item ID]],tblTires[Inventory Item ID],0)),"Item ID not found"))</f>
        <v/>
      </c>
      <c r="E93" s="15">
        <f>IF([@[Transaction ID]]="","",IFERROR(INDEX(tblTires[Location],MATCH([@[Inventory Item ID]],tblTires[Inventory Item ID],0)),"Item ID not found"))</f>
        <v/>
      </c>
      <c r="F93" s="28" t="n"/>
      <c r="G93" s="30" t="n"/>
      <c r="H93" s="49" t="n"/>
      <c r="I93" s="28" t="n"/>
      <c r="J93" s="28" t="n"/>
      <c r="K93" s="52" t="n"/>
      <c r="L93" s="28" t="n"/>
      <c r="M93" s="32">
        <f>IF([@[Transaction ID]]="","",IFERROR(VLOOKUP([@[Transaction Type]],tblTxnTypes,2,FALSE),0))</f>
        <v/>
      </c>
      <c r="N93" s="32">
        <f>IF([@[Transaction ID]]="","",IFERROR([@Quantity]*[@[Inventory Factor]],0))</f>
        <v/>
      </c>
      <c r="O93" s="47">
        <f>IF([@[Transaction ID]]="","",IFERROR([@Quantity]*IF([@[Unit Cost]]="",INDEX(tblTires[Unit Cost],MATCH([@[Inventory Item ID]],tblTires[Inventory Item ID],0)),[@[Unit Cost]]),0))</f>
        <v/>
      </c>
      <c r="P93" s="15">
        <f>IF([@[Transaction ID]]="","",IF([@Date]="","Missing Date",IF([@Date]&lt;='Settings'!$B$4,"Before Opening Balance",IF([@Date]&gt;'Settings'!$B$3,"After Report Date","OK"))))</f>
        <v/>
      </c>
    </row>
    <row r="94">
      <c r="A94" s="28" t="n"/>
      <c r="B94" s="50" t="n"/>
      <c r="C94" s="28" t="n"/>
      <c r="D94" s="15">
        <f>IF([@[Transaction ID]]="","",IFERROR(INDEX(tblTires[Tire Size],MATCH([@[Inventory Item ID]],tblTires[Inventory Item ID],0)),"Item ID not found"))</f>
        <v/>
      </c>
      <c r="E94" s="15">
        <f>IF([@[Transaction ID]]="","",IFERROR(INDEX(tblTires[Location],MATCH([@[Inventory Item ID]],tblTires[Inventory Item ID],0)),"Item ID not found"))</f>
        <v/>
      </c>
      <c r="F94" s="28" t="n"/>
      <c r="G94" s="30" t="n"/>
      <c r="H94" s="49" t="n"/>
      <c r="I94" s="28" t="n"/>
      <c r="J94" s="28" t="n"/>
      <c r="K94" s="52" t="n"/>
      <c r="L94" s="28" t="n"/>
      <c r="M94" s="32">
        <f>IF([@[Transaction ID]]="","",IFERROR(VLOOKUP([@[Transaction Type]],tblTxnTypes,2,FALSE),0))</f>
        <v/>
      </c>
      <c r="N94" s="32">
        <f>IF([@[Transaction ID]]="","",IFERROR([@Quantity]*[@[Inventory Factor]],0))</f>
        <v/>
      </c>
      <c r="O94" s="47">
        <f>IF([@[Transaction ID]]="","",IFERROR([@Quantity]*IF([@[Unit Cost]]="",INDEX(tblTires[Unit Cost],MATCH([@[Inventory Item ID]],tblTires[Inventory Item ID],0)),[@[Unit Cost]]),0))</f>
        <v/>
      </c>
      <c r="P94" s="15">
        <f>IF([@[Transaction ID]]="","",IF([@Date]="","Missing Date",IF([@Date]&lt;='Settings'!$B$4,"Before Opening Balance",IF([@Date]&gt;'Settings'!$B$3,"After Report Date","OK"))))</f>
        <v/>
      </c>
    </row>
    <row r="95">
      <c r="A95" s="28" t="n"/>
      <c r="B95" s="50" t="n"/>
      <c r="C95" s="28" t="n"/>
      <c r="D95" s="15">
        <f>IF([@[Transaction ID]]="","",IFERROR(INDEX(tblTires[Tire Size],MATCH([@[Inventory Item ID]],tblTires[Inventory Item ID],0)),"Item ID not found"))</f>
        <v/>
      </c>
      <c r="E95" s="15">
        <f>IF([@[Transaction ID]]="","",IFERROR(INDEX(tblTires[Location],MATCH([@[Inventory Item ID]],tblTires[Inventory Item ID],0)),"Item ID not found"))</f>
        <v/>
      </c>
      <c r="F95" s="28" t="n"/>
      <c r="G95" s="30" t="n"/>
      <c r="H95" s="49" t="n"/>
      <c r="I95" s="28" t="n"/>
      <c r="J95" s="28" t="n"/>
      <c r="K95" s="52" t="n"/>
      <c r="L95" s="28" t="n"/>
      <c r="M95" s="32">
        <f>IF([@[Transaction ID]]="","",IFERROR(VLOOKUP([@[Transaction Type]],tblTxnTypes,2,FALSE),0))</f>
        <v/>
      </c>
      <c r="N95" s="32">
        <f>IF([@[Transaction ID]]="","",IFERROR([@Quantity]*[@[Inventory Factor]],0))</f>
        <v/>
      </c>
      <c r="O95" s="47">
        <f>IF([@[Transaction ID]]="","",IFERROR([@Quantity]*IF([@[Unit Cost]]="",INDEX(tblTires[Unit Cost],MATCH([@[Inventory Item ID]],tblTires[Inventory Item ID],0)),[@[Unit Cost]]),0))</f>
        <v/>
      </c>
      <c r="P95" s="15">
        <f>IF([@[Transaction ID]]="","",IF([@Date]="","Missing Date",IF([@Date]&lt;='Settings'!$B$4,"Before Opening Balance",IF([@Date]&gt;'Settings'!$B$3,"After Report Date","OK"))))</f>
        <v/>
      </c>
    </row>
    <row r="96">
      <c r="A96" s="28" t="n"/>
      <c r="B96" s="50" t="n"/>
      <c r="C96" s="28" t="n"/>
      <c r="D96" s="15">
        <f>IF([@[Transaction ID]]="","",IFERROR(INDEX(tblTires[Tire Size],MATCH([@[Inventory Item ID]],tblTires[Inventory Item ID],0)),"Item ID not found"))</f>
        <v/>
      </c>
      <c r="E96" s="15">
        <f>IF([@[Transaction ID]]="","",IFERROR(INDEX(tblTires[Location],MATCH([@[Inventory Item ID]],tblTires[Inventory Item ID],0)),"Item ID not found"))</f>
        <v/>
      </c>
      <c r="F96" s="28" t="n"/>
      <c r="G96" s="30" t="n"/>
      <c r="H96" s="49" t="n"/>
      <c r="I96" s="28" t="n"/>
      <c r="J96" s="28" t="n"/>
      <c r="K96" s="52" t="n"/>
      <c r="L96" s="28" t="n"/>
      <c r="M96" s="32">
        <f>IF([@[Transaction ID]]="","",IFERROR(VLOOKUP([@[Transaction Type]],tblTxnTypes,2,FALSE),0))</f>
        <v/>
      </c>
      <c r="N96" s="32">
        <f>IF([@[Transaction ID]]="","",IFERROR([@Quantity]*[@[Inventory Factor]],0))</f>
        <v/>
      </c>
      <c r="O96" s="47">
        <f>IF([@[Transaction ID]]="","",IFERROR([@Quantity]*IF([@[Unit Cost]]="",INDEX(tblTires[Unit Cost],MATCH([@[Inventory Item ID]],tblTires[Inventory Item ID],0)),[@[Unit Cost]]),0))</f>
        <v/>
      </c>
      <c r="P96" s="15">
        <f>IF([@[Transaction ID]]="","",IF([@Date]="","Missing Date",IF([@Date]&lt;='Settings'!$B$4,"Before Opening Balance",IF([@Date]&gt;'Settings'!$B$3,"After Report Date","OK"))))</f>
        <v/>
      </c>
    </row>
    <row r="97">
      <c r="A97" s="28" t="n"/>
      <c r="B97" s="50" t="n"/>
      <c r="C97" s="28" t="n"/>
      <c r="D97" s="15">
        <f>IF([@[Transaction ID]]="","",IFERROR(INDEX(tblTires[Tire Size],MATCH([@[Inventory Item ID]],tblTires[Inventory Item ID],0)),"Item ID not found"))</f>
        <v/>
      </c>
      <c r="E97" s="15">
        <f>IF([@[Transaction ID]]="","",IFERROR(INDEX(tblTires[Location],MATCH([@[Inventory Item ID]],tblTires[Inventory Item ID],0)),"Item ID not found"))</f>
        <v/>
      </c>
      <c r="F97" s="28" t="n"/>
      <c r="G97" s="30" t="n"/>
      <c r="H97" s="49" t="n"/>
      <c r="I97" s="28" t="n"/>
      <c r="J97" s="28" t="n"/>
      <c r="K97" s="52" t="n"/>
      <c r="L97" s="28" t="n"/>
      <c r="M97" s="32">
        <f>IF([@[Transaction ID]]="","",IFERROR(VLOOKUP([@[Transaction Type]],tblTxnTypes,2,FALSE),0))</f>
        <v/>
      </c>
      <c r="N97" s="32">
        <f>IF([@[Transaction ID]]="","",IFERROR([@Quantity]*[@[Inventory Factor]],0))</f>
        <v/>
      </c>
      <c r="O97" s="47">
        <f>IF([@[Transaction ID]]="","",IFERROR([@Quantity]*IF([@[Unit Cost]]="",INDEX(tblTires[Unit Cost],MATCH([@[Inventory Item ID]],tblTires[Inventory Item ID],0)),[@[Unit Cost]]),0))</f>
        <v/>
      </c>
      <c r="P97" s="15">
        <f>IF([@[Transaction ID]]="","",IF([@Date]="","Missing Date",IF([@Date]&lt;='Settings'!$B$4,"Before Opening Balance",IF([@Date]&gt;'Settings'!$B$3,"After Report Date","OK"))))</f>
        <v/>
      </c>
    </row>
    <row r="98">
      <c r="A98" s="28" t="n"/>
      <c r="B98" s="50" t="n"/>
      <c r="C98" s="28" t="n"/>
      <c r="D98" s="15">
        <f>IF([@[Transaction ID]]="","",IFERROR(INDEX(tblTires[Tire Size],MATCH([@[Inventory Item ID]],tblTires[Inventory Item ID],0)),"Item ID not found"))</f>
        <v/>
      </c>
      <c r="E98" s="15">
        <f>IF([@[Transaction ID]]="","",IFERROR(INDEX(tblTires[Location],MATCH([@[Inventory Item ID]],tblTires[Inventory Item ID],0)),"Item ID not found"))</f>
        <v/>
      </c>
      <c r="F98" s="28" t="n"/>
      <c r="G98" s="30" t="n"/>
      <c r="H98" s="49" t="n"/>
      <c r="I98" s="28" t="n"/>
      <c r="J98" s="28" t="n"/>
      <c r="K98" s="52" t="n"/>
      <c r="L98" s="28" t="n"/>
      <c r="M98" s="32">
        <f>IF([@[Transaction ID]]="","",IFERROR(VLOOKUP([@[Transaction Type]],tblTxnTypes,2,FALSE),0))</f>
        <v/>
      </c>
      <c r="N98" s="32">
        <f>IF([@[Transaction ID]]="","",IFERROR([@Quantity]*[@[Inventory Factor]],0))</f>
        <v/>
      </c>
      <c r="O98" s="47">
        <f>IF([@[Transaction ID]]="","",IFERROR([@Quantity]*IF([@[Unit Cost]]="",INDEX(tblTires[Unit Cost],MATCH([@[Inventory Item ID]],tblTires[Inventory Item ID],0)),[@[Unit Cost]]),0))</f>
        <v/>
      </c>
      <c r="P98" s="15">
        <f>IF([@[Transaction ID]]="","",IF([@Date]="","Missing Date",IF([@Date]&lt;='Settings'!$B$4,"Before Opening Balance",IF([@Date]&gt;'Settings'!$B$3,"After Report Date","OK"))))</f>
        <v/>
      </c>
    </row>
    <row r="99">
      <c r="A99" s="28" t="n"/>
      <c r="B99" s="50" t="n"/>
      <c r="C99" s="28" t="n"/>
      <c r="D99" s="15">
        <f>IF([@[Transaction ID]]="","",IFERROR(INDEX(tblTires[Tire Size],MATCH([@[Inventory Item ID]],tblTires[Inventory Item ID],0)),"Item ID not found"))</f>
        <v/>
      </c>
      <c r="E99" s="15">
        <f>IF([@[Transaction ID]]="","",IFERROR(INDEX(tblTires[Location],MATCH([@[Inventory Item ID]],tblTires[Inventory Item ID],0)),"Item ID not found"))</f>
        <v/>
      </c>
      <c r="F99" s="28" t="n"/>
      <c r="G99" s="30" t="n"/>
      <c r="H99" s="49" t="n"/>
      <c r="I99" s="28" t="n"/>
      <c r="J99" s="28" t="n"/>
      <c r="K99" s="52" t="n"/>
      <c r="L99" s="28" t="n"/>
      <c r="M99" s="32">
        <f>IF([@[Transaction ID]]="","",IFERROR(VLOOKUP([@[Transaction Type]],tblTxnTypes,2,FALSE),0))</f>
        <v/>
      </c>
      <c r="N99" s="32">
        <f>IF([@[Transaction ID]]="","",IFERROR([@Quantity]*[@[Inventory Factor]],0))</f>
        <v/>
      </c>
      <c r="O99" s="47">
        <f>IF([@[Transaction ID]]="","",IFERROR([@Quantity]*IF([@[Unit Cost]]="",INDEX(tblTires[Unit Cost],MATCH([@[Inventory Item ID]],tblTires[Inventory Item ID],0)),[@[Unit Cost]]),0))</f>
        <v/>
      </c>
      <c r="P99" s="15">
        <f>IF([@[Transaction ID]]="","",IF([@Date]="","Missing Date",IF([@Date]&lt;='Settings'!$B$4,"Before Opening Balance",IF([@Date]&gt;'Settings'!$B$3,"After Report Date","OK"))))</f>
        <v/>
      </c>
    </row>
    <row r="100">
      <c r="A100" s="28" t="n"/>
      <c r="B100" s="50" t="n"/>
      <c r="C100" s="28" t="n"/>
      <c r="D100" s="15">
        <f>IF([@[Transaction ID]]="","",IFERROR(INDEX(tblTires[Tire Size],MATCH([@[Inventory Item ID]],tblTires[Inventory Item ID],0)),"Item ID not found"))</f>
        <v/>
      </c>
      <c r="E100" s="15">
        <f>IF([@[Transaction ID]]="","",IFERROR(INDEX(tblTires[Location],MATCH([@[Inventory Item ID]],tblTires[Inventory Item ID],0)),"Item ID not found"))</f>
        <v/>
      </c>
      <c r="F100" s="28" t="n"/>
      <c r="G100" s="30" t="n"/>
      <c r="H100" s="49" t="n"/>
      <c r="I100" s="28" t="n"/>
      <c r="J100" s="28" t="n"/>
      <c r="K100" s="52" t="n"/>
      <c r="L100" s="28" t="n"/>
      <c r="M100" s="32">
        <f>IF([@[Transaction ID]]="","",IFERROR(VLOOKUP([@[Transaction Type]],tblTxnTypes,2,FALSE),0))</f>
        <v/>
      </c>
      <c r="N100" s="32">
        <f>IF([@[Transaction ID]]="","",IFERROR([@Quantity]*[@[Inventory Factor]],0))</f>
        <v/>
      </c>
      <c r="O100" s="47">
        <f>IF([@[Transaction ID]]="","",IFERROR([@Quantity]*IF([@[Unit Cost]]="",INDEX(tblTires[Unit Cost],MATCH([@[Inventory Item ID]],tblTires[Inventory Item ID],0)),[@[Unit Cost]]),0))</f>
        <v/>
      </c>
      <c r="P100" s="15">
        <f>IF([@[Transaction ID]]="","",IF([@Date]="","Missing Date",IF([@Date]&lt;='Settings'!$B$4,"Before Opening Balance",IF([@Date]&gt;'Settings'!$B$3,"After Report Date","OK"))))</f>
        <v/>
      </c>
    </row>
    <row r="101">
      <c r="A101" s="28" t="n"/>
      <c r="B101" s="50" t="n"/>
      <c r="C101" s="28" t="n"/>
      <c r="D101" s="15">
        <f>IF([@[Transaction ID]]="","",IFERROR(INDEX(tblTires[Tire Size],MATCH([@[Inventory Item ID]],tblTires[Inventory Item ID],0)),"Item ID not found"))</f>
        <v/>
      </c>
      <c r="E101" s="15">
        <f>IF([@[Transaction ID]]="","",IFERROR(INDEX(tblTires[Location],MATCH([@[Inventory Item ID]],tblTires[Inventory Item ID],0)),"Item ID not found"))</f>
        <v/>
      </c>
      <c r="F101" s="28" t="n"/>
      <c r="G101" s="30" t="n"/>
      <c r="H101" s="49" t="n"/>
      <c r="I101" s="28" t="n"/>
      <c r="J101" s="28" t="n"/>
      <c r="K101" s="52" t="n"/>
      <c r="L101" s="28" t="n"/>
      <c r="M101" s="32">
        <f>IF([@[Transaction ID]]="","",IFERROR(VLOOKUP([@[Transaction Type]],tblTxnTypes,2,FALSE),0))</f>
        <v/>
      </c>
      <c r="N101" s="32">
        <f>IF([@[Transaction ID]]="","",IFERROR([@Quantity]*[@[Inventory Factor]],0))</f>
        <v/>
      </c>
      <c r="O101" s="47">
        <f>IF([@[Transaction ID]]="","",IFERROR([@Quantity]*IF([@[Unit Cost]]="",INDEX(tblTires[Unit Cost],MATCH([@[Inventory Item ID]],tblTires[Inventory Item ID],0)),[@[Unit Cost]]),0))</f>
        <v/>
      </c>
      <c r="P101" s="15">
        <f>IF([@[Transaction ID]]="","",IF([@Date]="","Missing Date",IF([@Date]&lt;='Settings'!$B$4,"Before Opening Balance",IF([@Date]&gt;'Settings'!$B$3,"After Report Date","OK"))))</f>
        <v/>
      </c>
    </row>
    <row r="102">
      <c r="A102" s="28" t="n"/>
      <c r="B102" s="50" t="n"/>
      <c r="C102" s="28" t="n"/>
      <c r="D102" s="15">
        <f>IF([@[Transaction ID]]="","",IFERROR(INDEX(tblTires[Tire Size],MATCH([@[Inventory Item ID]],tblTires[Inventory Item ID],0)),"Item ID not found"))</f>
        <v/>
      </c>
      <c r="E102" s="15">
        <f>IF([@[Transaction ID]]="","",IFERROR(INDEX(tblTires[Location],MATCH([@[Inventory Item ID]],tblTires[Inventory Item ID],0)),"Item ID not found"))</f>
        <v/>
      </c>
      <c r="F102" s="28" t="n"/>
      <c r="G102" s="30" t="n"/>
      <c r="H102" s="49" t="n"/>
      <c r="I102" s="28" t="n"/>
      <c r="J102" s="28" t="n"/>
      <c r="K102" s="52" t="n"/>
      <c r="L102" s="28" t="n"/>
      <c r="M102" s="32">
        <f>IF([@[Transaction ID]]="","",IFERROR(VLOOKUP([@[Transaction Type]],tblTxnTypes,2,FALSE),0))</f>
        <v/>
      </c>
      <c r="N102" s="32">
        <f>IF([@[Transaction ID]]="","",IFERROR([@Quantity]*[@[Inventory Factor]],0))</f>
        <v/>
      </c>
      <c r="O102" s="47">
        <f>IF([@[Transaction ID]]="","",IFERROR([@Quantity]*IF([@[Unit Cost]]="",INDEX(tblTires[Unit Cost],MATCH([@[Inventory Item ID]],tblTires[Inventory Item ID],0)),[@[Unit Cost]]),0))</f>
        <v/>
      </c>
      <c r="P102" s="15">
        <f>IF([@[Transaction ID]]="","",IF([@Date]="","Missing Date",IF([@Date]&lt;='Settings'!$B$4,"Before Opening Balance",IF([@Date]&gt;'Settings'!$B$3,"After Report Date","OK"))))</f>
        <v/>
      </c>
    </row>
    <row r="103">
      <c r="A103" s="28" t="n"/>
      <c r="B103" s="50" t="n"/>
      <c r="C103" s="28" t="n"/>
      <c r="D103" s="15">
        <f>IF([@[Transaction ID]]="","",IFERROR(INDEX(tblTires[Tire Size],MATCH([@[Inventory Item ID]],tblTires[Inventory Item ID],0)),"Item ID not found"))</f>
        <v/>
      </c>
      <c r="E103" s="15">
        <f>IF([@[Transaction ID]]="","",IFERROR(INDEX(tblTires[Location],MATCH([@[Inventory Item ID]],tblTires[Inventory Item ID],0)),"Item ID not found"))</f>
        <v/>
      </c>
      <c r="F103" s="28" t="n"/>
      <c r="G103" s="30" t="n"/>
      <c r="H103" s="49" t="n"/>
      <c r="I103" s="28" t="n"/>
      <c r="J103" s="28" t="n"/>
      <c r="K103" s="52" t="n"/>
      <c r="L103" s="28" t="n"/>
      <c r="M103" s="32">
        <f>IF([@[Transaction ID]]="","",IFERROR(VLOOKUP([@[Transaction Type]],tblTxnTypes,2,FALSE),0))</f>
        <v/>
      </c>
      <c r="N103" s="32">
        <f>IF([@[Transaction ID]]="","",IFERROR([@Quantity]*[@[Inventory Factor]],0))</f>
        <v/>
      </c>
      <c r="O103" s="47">
        <f>IF([@[Transaction ID]]="","",IFERROR([@Quantity]*IF([@[Unit Cost]]="",INDEX(tblTires[Unit Cost],MATCH([@[Inventory Item ID]],tblTires[Inventory Item ID],0)),[@[Unit Cost]]),0))</f>
        <v/>
      </c>
      <c r="P103" s="15">
        <f>IF([@[Transaction ID]]="","",IF([@Date]="","Missing Date",IF([@Date]&lt;='Settings'!$B$4,"Before Opening Balance",IF([@Date]&gt;'Settings'!$B$3,"After Report Date","OK"))))</f>
        <v/>
      </c>
    </row>
    <row r="104">
      <c r="A104" s="28" t="n"/>
      <c r="B104" s="50" t="n"/>
      <c r="C104" s="28" t="n"/>
      <c r="D104" s="15">
        <f>IF([@[Transaction ID]]="","",IFERROR(INDEX(tblTires[Tire Size],MATCH([@[Inventory Item ID]],tblTires[Inventory Item ID],0)),"Item ID not found"))</f>
        <v/>
      </c>
      <c r="E104" s="15">
        <f>IF([@[Transaction ID]]="","",IFERROR(INDEX(tblTires[Location],MATCH([@[Inventory Item ID]],tblTires[Inventory Item ID],0)),"Item ID not found"))</f>
        <v/>
      </c>
      <c r="F104" s="28" t="n"/>
      <c r="G104" s="30" t="n"/>
      <c r="H104" s="49" t="n"/>
      <c r="I104" s="28" t="n"/>
      <c r="J104" s="28" t="n"/>
      <c r="K104" s="52" t="n"/>
      <c r="L104" s="28" t="n"/>
      <c r="M104" s="32">
        <f>IF([@[Transaction ID]]="","",IFERROR(VLOOKUP([@[Transaction Type]],tblTxnTypes,2,FALSE),0))</f>
        <v/>
      </c>
      <c r="N104" s="32">
        <f>IF([@[Transaction ID]]="","",IFERROR([@Quantity]*[@[Inventory Factor]],0))</f>
        <v/>
      </c>
      <c r="O104" s="47">
        <f>IF([@[Transaction ID]]="","",IFERROR([@Quantity]*IF([@[Unit Cost]]="",INDEX(tblTires[Unit Cost],MATCH([@[Inventory Item ID]],tblTires[Inventory Item ID],0)),[@[Unit Cost]]),0))</f>
        <v/>
      </c>
      <c r="P104" s="15">
        <f>IF([@[Transaction ID]]="","",IF([@Date]="","Missing Date",IF([@Date]&lt;='Settings'!$B$4,"Before Opening Balance",IF([@Date]&gt;'Settings'!$B$3,"After Report Date","OK"))))</f>
        <v/>
      </c>
    </row>
    <row r="105">
      <c r="A105" s="28" t="n"/>
      <c r="B105" s="50" t="n"/>
      <c r="C105" s="28" t="n"/>
      <c r="D105" s="15">
        <f>IF([@[Transaction ID]]="","",IFERROR(INDEX(tblTires[Tire Size],MATCH([@[Inventory Item ID]],tblTires[Inventory Item ID],0)),"Item ID not found"))</f>
        <v/>
      </c>
      <c r="E105" s="15">
        <f>IF([@[Transaction ID]]="","",IFERROR(INDEX(tblTires[Location],MATCH([@[Inventory Item ID]],tblTires[Inventory Item ID],0)),"Item ID not found"))</f>
        <v/>
      </c>
      <c r="F105" s="28" t="n"/>
      <c r="G105" s="30" t="n"/>
      <c r="H105" s="49" t="n"/>
      <c r="I105" s="28" t="n"/>
      <c r="J105" s="28" t="n"/>
      <c r="K105" s="52" t="n"/>
      <c r="L105" s="28" t="n"/>
      <c r="M105" s="32">
        <f>IF([@[Transaction ID]]="","",IFERROR(VLOOKUP([@[Transaction Type]],tblTxnTypes,2,FALSE),0))</f>
        <v/>
      </c>
      <c r="N105" s="32">
        <f>IF([@[Transaction ID]]="","",IFERROR([@Quantity]*[@[Inventory Factor]],0))</f>
        <v/>
      </c>
      <c r="O105" s="47">
        <f>IF([@[Transaction ID]]="","",IFERROR([@Quantity]*IF([@[Unit Cost]]="",INDEX(tblTires[Unit Cost],MATCH([@[Inventory Item ID]],tblTires[Inventory Item ID],0)),[@[Unit Cost]]),0))</f>
        <v/>
      </c>
      <c r="P105" s="15">
        <f>IF([@[Transaction ID]]="","",IF([@Date]="","Missing Date",IF([@Date]&lt;='Settings'!$B$4,"Before Opening Balance",IF([@Date]&gt;'Settings'!$B$3,"After Report Date","OK"))))</f>
        <v/>
      </c>
    </row>
    <row r="106">
      <c r="A106" s="28" t="n"/>
      <c r="B106" s="50" t="n"/>
      <c r="C106" s="28" t="n"/>
      <c r="D106" s="15">
        <f>IF([@[Transaction ID]]="","",IFERROR(INDEX(tblTires[Tire Size],MATCH([@[Inventory Item ID]],tblTires[Inventory Item ID],0)),"Item ID not found"))</f>
        <v/>
      </c>
      <c r="E106" s="15">
        <f>IF([@[Transaction ID]]="","",IFERROR(INDEX(tblTires[Location],MATCH([@[Inventory Item ID]],tblTires[Inventory Item ID],0)),"Item ID not found"))</f>
        <v/>
      </c>
      <c r="F106" s="28" t="n"/>
      <c r="G106" s="30" t="n"/>
      <c r="H106" s="49" t="n"/>
      <c r="I106" s="28" t="n"/>
      <c r="J106" s="28" t="n"/>
      <c r="K106" s="52" t="n"/>
      <c r="L106" s="28" t="n"/>
      <c r="M106" s="32">
        <f>IF([@[Transaction ID]]="","",IFERROR(VLOOKUP([@[Transaction Type]],tblTxnTypes,2,FALSE),0))</f>
        <v/>
      </c>
      <c r="N106" s="32">
        <f>IF([@[Transaction ID]]="","",IFERROR([@Quantity]*[@[Inventory Factor]],0))</f>
        <v/>
      </c>
      <c r="O106" s="47">
        <f>IF([@[Transaction ID]]="","",IFERROR([@Quantity]*IF([@[Unit Cost]]="",INDEX(tblTires[Unit Cost],MATCH([@[Inventory Item ID]],tblTires[Inventory Item ID],0)),[@[Unit Cost]]),0))</f>
        <v/>
      </c>
      <c r="P106" s="15">
        <f>IF([@[Transaction ID]]="","",IF([@Date]="","Missing Date",IF([@Date]&lt;='Settings'!$B$4,"Before Opening Balance",IF([@Date]&gt;'Settings'!$B$3,"After Report Date","OK"))))</f>
        <v/>
      </c>
    </row>
    <row r="107">
      <c r="A107" s="28" t="n"/>
      <c r="B107" s="50" t="n"/>
      <c r="C107" s="28" t="n"/>
      <c r="D107" s="15">
        <f>IF([@[Transaction ID]]="","",IFERROR(INDEX(tblTires[Tire Size],MATCH([@[Inventory Item ID]],tblTires[Inventory Item ID],0)),"Item ID not found"))</f>
        <v/>
      </c>
      <c r="E107" s="15">
        <f>IF([@[Transaction ID]]="","",IFERROR(INDEX(tblTires[Location],MATCH([@[Inventory Item ID]],tblTires[Inventory Item ID],0)),"Item ID not found"))</f>
        <v/>
      </c>
      <c r="F107" s="28" t="n"/>
      <c r="G107" s="30" t="n"/>
      <c r="H107" s="49" t="n"/>
      <c r="I107" s="28" t="n"/>
      <c r="J107" s="28" t="n"/>
      <c r="K107" s="52" t="n"/>
      <c r="L107" s="28" t="n"/>
      <c r="M107" s="32">
        <f>IF([@[Transaction ID]]="","",IFERROR(VLOOKUP([@[Transaction Type]],tblTxnTypes,2,FALSE),0))</f>
        <v/>
      </c>
      <c r="N107" s="32">
        <f>IF([@[Transaction ID]]="","",IFERROR([@Quantity]*[@[Inventory Factor]],0))</f>
        <v/>
      </c>
      <c r="O107" s="47">
        <f>IF([@[Transaction ID]]="","",IFERROR([@Quantity]*IF([@[Unit Cost]]="",INDEX(tblTires[Unit Cost],MATCH([@[Inventory Item ID]],tblTires[Inventory Item ID],0)),[@[Unit Cost]]),0))</f>
        <v/>
      </c>
      <c r="P107" s="15">
        <f>IF([@[Transaction ID]]="","",IF([@Date]="","Missing Date",IF([@Date]&lt;='Settings'!$B$4,"Before Opening Balance",IF([@Date]&gt;'Settings'!$B$3,"After Report Date","OK"))))</f>
        <v/>
      </c>
    </row>
    <row r="108">
      <c r="A108" s="28" t="n"/>
      <c r="B108" s="50" t="n"/>
      <c r="C108" s="28" t="n"/>
      <c r="D108" s="15">
        <f>IF([@[Transaction ID]]="","",IFERROR(INDEX(tblTires[Tire Size],MATCH([@[Inventory Item ID]],tblTires[Inventory Item ID],0)),"Item ID not found"))</f>
        <v/>
      </c>
      <c r="E108" s="15">
        <f>IF([@[Transaction ID]]="","",IFERROR(INDEX(tblTires[Location],MATCH([@[Inventory Item ID]],tblTires[Inventory Item ID],0)),"Item ID not found"))</f>
        <v/>
      </c>
      <c r="F108" s="28" t="n"/>
      <c r="G108" s="30" t="n"/>
      <c r="H108" s="49" t="n"/>
      <c r="I108" s="28" t="n"/>
      <c r="J108" s="28" t="n"/>
      <c r="K108" s="52" t="n"/>
      <c r="L108" s="28" t="n"/>
      <c r="M108" s="32">
        <f>IF([@[Transaction ID]]="","",IFERROR(VLOOKUP([@[Transaction Type]],tblTxnTypes,2,FALSE),0))</f>
        <v/>
      </c>
      <c r="N108" s="32">
        <f>IF([@[Transaction ID]]="","",IFERROR([@Quantity]*[@[Inventory Factor]],0))</f>
        <v/>
      </c>
      <c r="O108" s="47">
        <f>IF([@[Transaction ID]]="","",IFERROR([@Quantity]*IF([@[Unit Cost]]="",INDEX(tblTires[Unit Cost],MATCH([@[Inventory Item ID]],tblTires[Inventory Item ID],0)),[@[Unit Cost]]),0))</f>
        <v/>
      </c>
      <c r="P108" s="15">
        <f>IF([@[Transaction ID]]="","",IF([@Date]="","Missing Date",IF([@Date]&lt;='Settings'!$B$4,"Before Opening Balance",IF([@Date]&gt;'Settings'!$B$3,"After Report Date","OK"))))</f>
        <v/>
      </c>
    </row>
    <row r="109">
      <c r="A109" s="28" t="n"/>
      <c r="B109" s="50" t="n"/>
      <c r="C109" s="28" t="n"/>
      <c r="D109" s="15">
        <f>IF([@[Transaction ID]]="","",IFERROR(INDEX(tblTires[Tire Size],MATCH([@[Inventory Item ID]],tblTires[Inventory Item ID],0)),"Item ID not found"))</f>
        <v/>
      </c>
      <c r="E109" s="15">
        <f>IF([@[Transaction ID]]="","",IFERROR(INDEX(tblTires[Location],MATCH([@[Inventory Item ID]],tblTires[Inventory Item ID],0)),"Item ID not found"))</f>
        <v/>
      </c>
      <c r="F109" s="28" t="n"/>
      <c r="G109" s="30" t="n"/>
      <c r="H109" s="49" t="n"/>
      <c r="I109" s="28" t="n"/>
      <c r="J109" s="28" t="n"/>
      <c r="K109" s="52" t="n"/>
      <c r="L109" s="28" t="n"/>
      <c r="M109" s="32">
        <f>IF([@[Transaction ID]]="","",IFERROR(VLOOKUP([@[Transaction Type]],tblTxnTypes,2,FALSE),0))</f>
        <v/>
      </c>
      <c r="N109" s="32">
        <f>IF([@[Transaction ID]]="","",IFERROR([@Quantity]*[@[Inventory Factor]],0))</f>
        <v/>
      </c>
      <c r="O109" s="47">
        <f>IF([@[Transaction ID]]="","",IFERROR([@Quantity]*IF([@[Unit Cost]]="",INDEX(tblTires[Unit Cost],MATCH([@[Inventory Item ID]],tblTires[Inventory Item ID],0)),[@[Unit Cost]]),0))</f>
        <v/>
      </c>
      <c r="P109" s="15">
        <f>IF([@[Transaction ID]]="","",IF([@Date]="","Missing Date",IF([@Date]&lt;='Settings'!$B$4,"Before Opening Balance",IF([@Date]&gt;'Settings'!$B$3,"After Report Date","OK"))))</f>
        <v/>
      </c>
    </row>
    <row r="110">
      <c r="A110" s="28" t="n"/>
      <c r="B110" s="50" t="n"/>
      <c r="C110" s="28" t="n"/>
      <c r="D110" s="15">
        <f>IF([@[Transaction ID]]="","",IFERROR(INDEX(tblTires[Tire Size],MATCH([@[Inventory Item ID]],tblTires[Inventory Item ID],0)),"Item ID not found"))</f>
        <v/>
      </c>
      <c r="E110" s="15">
        <f>IF([@[Transaction ID]]="","",IFERROR(INDEX(tblTires[Location],MATCH([@[Inventory Item ID]],tblTires[Inventory Item ID],0)),"Item ID not found"))</f>
        <v/>
      </c>
      <c r="F110" s="28" t="n"/>
      <c r="G110" s="30" t="n"/>
      <c r="H110" s="49" t="n"/>
      <c r="I110" s="28" t="n"/>
      <c r="J110" s="28" t="n"/>
      <c r="K110" s="52" t="n"/>
      <c r="L110" s="28" t="n"/>
      <c r="M110" s="32">
        <f>IF([@[Transaction ID]]="","",IFERROR(VLOOKUP([@[Transaction Type]],tblTxnTypes,2,FALSE),0))</f>
        <v/>
      </c>
      <c r="N110" s="32">
        <f>IF([@[Transaction ID]]="","",IFERROR([@Quantity]*[@[Inventory Factor]],0))</f>
        <v/>
      </c>
      <c r="O110" s="47">
        <f>IF([@[Transaction ID]]="","",IFERROR([@Quantity]*IF([@[Unit Cost]]="",INDEX(tblTires[Unit Cost],MATCH([@[Inventory Item ID]],tblTires[Inventory Item ID],0)),[@[Unit Cost]]),0))</f>
        <v/>
      </c>
      <c r="P110" s="15">
        <f>IF([@[Transaction ID]]="","",IF([@Date]="","Missing Date",IF([@Date]&lt;='Settings'!$B$4,"Before Opening Balance",IF([@Date]&gt;'Settings'!$B$3,"After Report Date","OK"))))</f>
        <v/>
      </c>
    </row>
    <row r="111">
      <c r="A111" s="28" t="n"/>
      <c r="B111" s="50" t="n"/>
      <c r="C111" s="28" t="n"/>
      <c r="D111" s="15">
        <f>IF([@[Transaction ID]]="","",IFERROR(INDEX(tblTires[Tire Size],MATCH([@[Inventory Item ID]],tblTires[Inventory Item ID],0)),"Item ID not found"))</f>
        <v/>
      </c>
      <c r="E111" s="15">
        <f>IF([@[Transaction ID]]="","",IFERROR(INDEX(tblTires[Location],MATCH([@[Inventory Item ID]],tblTires[Inventory Item ID],0)),"Item ID not found"))</f>
        <v/>
      </c>
      <c r="F111" s="28" t="n"/>
      <c r="G111" s="30" t="n"/>
      <c r="H111" s="49" t="n"/>
      <c r="I111" s="28" t="n"/>
      <c r="J111" s="28" t="n"/>
      <c r="K111" s="52" t="n"/>
      <c r="L111" s="28" t="n"/>
      <c r="M111" s="32">
        <f>IF([@[Transaction ID]]="","",IFERROR(VLOOKUP([@[Transaction Type]],tblTxnTypes,2,FALSE),0))</f>
        <v/>
      </c>
      <c r="N111" s="32">
        <f>IF([@[Transaction ID]]="","",IFERROR([@Quantity]*[@[Inventory Factor]],0))</f>
        <v/>
      </c>
      <c r="O111" s="47">
        <f>IF([@[Transaction ID]]="","",IFERROR([@Quantity]*IF([@[Unit Cost]]="",INDEX(tblTires[Unit Cost],MATCH([@[Inventory Item ID]],tblTires[Inventory Item ID],0)),[@[Unit Cost]]),0))</f>
        <v/>
      </c>
      <c r="P111" s="15">
        <f>IF([@[Transaction ID]]="","",IF([@Date]="","Missing Date",IF([@Date]&lt;='Settings'!$B$4,"Before Opening Balance",IF([@Date]&gt;'Settings'!$B$3,"After Report Date","OK"))))</f>
        <v/>
      </c>
    </row>
    <row r="112">
      <c r="A112" s="28" t="n"/>
      <c r="B112" s="50" t="n"/>
      <c r="C112" s="28" t="n"/>
      <c r="D112" s="15">
        <f>IF([@[Transaction ID]]="","",IFERROR(INDEX(tblTires[Tire Size],MATCH([@[Inventory Item ID]],tblTires[Inventory Item ID],0)),"Item ID not found"))</f>
        <v/>
      </c>
      <c r="E112" s="15">
        <f>IF([@[Transaction ID]]="","",IFERROR(INDEX(tblTires[Location],MATCH([@[Inventory Item ID]],tblTires[Inventory Item ID],0)),"Item ID not found"))</f>
        <v/>
      </c>
      <c r="F112" s="28" t="n"/>
      <c r="G112" s="30" t="n"/>
      <c r="H112" s="49" t="n"/>
      <c r="I112" s="28" t="n"/>
      <c r="J112" s="28" t="n"/>
      <c r="K112" s="52" t="n"/>
      <c r="L112" s="28" t="n"/>
      <c r="M112" s="32">
        <f>IF([@[Transaction ID]]="","",IFERROR(VLOOKUP([@[Transaction Type]],tblTxnTypes,2,FALSE),0))</f>
        <v/>
      </c>
      <c r="N112" s="32">
        <f>IF([@[Transaction ID]]="","",IFERROR([@Quantity]*[@[Inventory Factor]],0))</f>
        <v/>
      </c>
      <c r="O112" s="47">
        <f>IF([@[Transaction ID]]="","",IFERROR([@Quantity]*IF([@[Unit Cost]]="",INDEX(tblTires[Unit Cost],MATCH([@[Inventory Item ID]],tblTires[Inventory Item ID],0)),[@[Unit Cost]]),0))</f>
        <v/>
      </c>
      <c r="P112" s="15">
        <f>IF([@[Transaction ID]]="","",IF([@Date]="","Missing Date",IF([@Date]&lt;='Settings'!$B$4,"Before Opening Balance",IF([@Date]&gt;'Settings'!$B$3,"After Report Date","OK"))))</f>
        <v/>
      </c>
    </row>
    <row r="113">
      <c r="A113" s="28" t="n"/>
      <c r="B113" s="50" t="n"/>
      <c r="C113" s="28" t="n"/>
      <c r="D113" s="15">
        <f>IF([@[Transaction ID]]="","",IFERROR(INDEX(tblTires[Tire Size],MATCH([@[Inventory Item ID]],tblTires[Inventory Item ID],0)),"Item ID not found"))</f>
        <v/>
      </c>
      <c r="E113" s="15">
        <f>IF([@[Transaction ID]]="","",IFERROR(INDEX(tblTires[Location],MATCH([@[Inventory Item ID]],tblTires[Inventory Item ID],0)),"Item ID not found"))</f>
        <v/>
      </c>
      <c r="F113" s="28" t="n"/>
      <c r="G113" s="30" t="n"/>
      <c r="H113" s="49" t="n"/>
      <c r="I113" s="28" t="n"/>
      <c r="J113" s="28" t="n"/>
      <c r="K113" s="52" t="n"/>
      <c r="L113" s="28" t="n"/>
      <c r="M113" s="32">
        <f>IF([@[Transaction ID]]="","",IFERROR(VLOOKUP([@[Transaction Type]],tblTxnTypes,2,FALSE),0))</f>
        <v/>
      </c>
      <c r="N113" s="32">
        <f>IF([@[Transaction ID]]="","",IFERROR([@Quantity]*[@[Inventory Factor]],0))</f>
        <v/>
      </c>
      <c r="O113" s="47">
        <f>IF([@[Transaction ID]]="","",IFERROR([@Quantity]*IF([@[Unit Cost]]="",INDEX(tblTires[Unit Cost],MATCH([@[Inventory Item ID]],tblTires[Inventory Item ID],0)),[@[Unit Cost]]),0))</f>
        <v/>
      </c>
      <c r="P113" s="15">
        <f>IF([@[Transaction ID]]="","",IF([@Date]="","Missing Date",IF([@Date]&lt;='Settings'!$B$4,"Before Opening Balance",IF([@Date]&gt;'Settings'!$B$3,"After Report Date","OK"))))</f>
        <v/>
      </c>
    </row>
    <row r="114">
      <c r="A114" s="28" t="n"/>
      <c r="B114" s="50" t="n"/>
      <c r="C114" s="28" t="n"/>
      <c r="D114" s="15">
        <f>IF([@[Transaction ID]]="","",IFERROR(INDEX(tblTires[Tire Size],MATCH([@[Inventory Item ID]],tblTires[Inventory Item ID],0)),"Item ID not found"))</f>
        <v/>
      </c>
      <c r="E114" s="15">
        <f>IF([@[Transaction ID]]="","",IFERROR(INDEX(tblTires[Location],MATCH([@[Inventory Item ID]],tblTires[Inventory Item ID],0)),"Item ID not found"))</f>
        <v/>
      </c>
      <c r="F114" s="28" t="n"/>
      <c r="G114" s="30" t="n"/>
      <c r="H114" s="49" t="n"/>
      <c r="I114" s="28" t="n"/>
      <c r="J114" s="28" t="n"/>
      <c r="K114" s="52" t="n"/>
      <c r="L114" s="28" t="n"/>
      <c r="M114" s="32">
        <f>IF([@[Transaction ID]]="","",IFERROR(VLOOKUP([@[Transaction Type]],tblTxnTypes,2,FALSE),0))</f>
        <v/>
      </c>
      <c r="N114" s="32">
        <f>IF([@[Transaction ID]]="","",IFERROR([@Quantity]*[@[Inventory Factor]],0))</f>
        <v/>
      </c>
      <c r="O114" s="47">
        <f>IF([@[Transaction ID]]="","",IFERROR([@Quantity]*IF([@[Unit Cost]]="",INDEX(tblTires[Unit Cost],MATCH([@[Inventory Item ID]],tblTires[Inventory Item ID],0)),[@[Unit Cost]]),0))</f>
        <v/>
      </c>
      <c r="P114" s="15">
        <f>IF([@[Transaction ID]]="","",IF([@Date]="","Missing Date",IF([@Date]&lt;='Settings'!$B$4,"Before Opening Balance",IF([@Date]&gt;'Settings'!$B$3,"After Report Date","OK"))))</f>
        <v/>
      </c>
    </row>
    <row r="115">
      <c r="A115" s="28" t="n"/>
      <c r="B115" s="50" t="n"/>
      <c r="C115" s="28" t="n"/>
      <c r="D115" s="15">
        <f>IF([@[Transaction ID]]="","",IFERROR(INDEX(tblTires[Tire Size],MATCH([@[Inventory Item ID]],tblTires[Inventory Item ID],0)),"Item ID not found"))</f>
        <v/>
      </c>
      <c r="E115" s="15">
        <f>IF([@[Transaction ID]]="","",IFERROR(INDEX(tblTires[Location],MATCH([@[Inventory Item ID]],tblTires[Inventory Item ID],0)),"Item ID not found"))</f>
        <v/>
      </c>
      <c r="F115" s="28" t="n"/>
      <c r="G115" s="30" t="n"/>
      <c r="H115" s="49" t="n"/>
      <c r="I115" s="28" t="n"/>
      <c r="J115" s="28" t="n"/>
      <c r="K115" s="52" t="n"/>
      <c r="L115" s="28" t="n"/>
      <c r="M115" s="32">
        <f>IF([@[Transaction ID]]="","",IFERROR(VLOOKUP([@[Transaction Type]],tblTxnTypes,2,FALSE),0))</f>
        <v/>
      </c>
      <c r="N115" s="32">
        <f>IF([@[Transaction ID]]="","",IFERROR([@Quantity]*[@[Inventory Factor]],0))</f>
        <v/>
      </c>
      <c r="O115" s="47">
        <f>IF([@[Transaction ID]]="","",IFERROR([@Quantity]*IF([@[Unit Cost]]="",INDEX(tblTires[Unit Cost],MATCH([@[Inventory Item ID]],tblTires[Inventory Item ID],0)),[@[Unit Cost]]),0))</f>
        <v/>
      </c>
      <c r="P115" s="15">
        <f>IF([@[Transaction ID]]="","",IF([@Date]="","Missing Date",IF([@Date]&lt;='Settings'!$B$4,"Before Opening Balance",IF([@Date]&gt;'Settings'!$B$3,"After Report Date","OK"))))</f>
        <v/>
      </c>
    </row>
    <row r="116">
      <c r="A116" s="28" t="n"/>
      <c r="B116" s="50" t="n"/>
      <c r="C116" s="28" t="n"/>
      <c r="D116" s="15">
        <f>IF([@[Transaction ID]]="","",IFERROR(INDEX(tblTires[Tire Size],MATCH([@[Inventory Item ID]],tblTires[Inventory Item ID],0)),"Item ID not found"))</f>
        <v/>
      </c>
      <c r="E116" s="15">
        <f>IF([@[Transaction ID]]="","",IFERROR(INDEX(tblTires[Location],MATCH([@[Inventory Item ID]],tblTires[Inventory Item ID],0)),"Item ID not found"))</f>
        <v/>
      </c>
      <c r="F116" s="28" t="n"/>
      <c r="G116" s="30" t="n"/>
      <c r="H116" s="49" t="n"/>
      <c r="I116" s="28" t="n"/>
      <c r="J116" s="28" t="n"/>
      <c r="K116" s="52" t="n"/>
      <c r="L116" s="28" t="n"/>
      <c r="M116" s="32">
        <f>IF([@[Transaction ID]]="","",IFERROR(VLOOKUP([@[Transaction Type]],tblTxnTypes,2,FALSE),0))</f>
        <v/>
      </c>
      <c r="N116" s="32">
        <f>IF([@[Transaction ID]]="","",IFERROR([@Quantity]*[@[Inventory Factor]],0))</f>
        <v/>
      </c>
      <c r="O116" s="47">
        <f>IF([@[Transaction ID]]="","",IFERROR([@Quantity]*IF([@[Unit Cost]]="",INDEX(tblTires[Unit Cost],MATCH([@[Inventory Item ID]],tblTires[Inventory Item ID],0)),[@[Unit Cost]]),0))</f>
        <v/>
      </c>
      <c r="P116" s="15">
        <f>IF([@[Transaction ID]]="","",IF([@Date]="","Missing Date",IF([@Date]&lt;='Settings'!$B$4,"Before Opening Balance",IF([@Date]&gt;'Settings'!$B$3,"After Report Date","OK"))))</f>
        <v/>
      </c>
    </row>
    <row r="117">
      <c r="A117" s="28" t="n"/>
      <c r="B117" s="50" t="n"/>
      <c r="C117" s="28" t="n"/>
      <c r="D117" s="15">
        <f>IF([@[Transaction ID]]="","",IFERROR(INDEX(tblTires[Tire Size],MATCH([@[Inventory Item ID]],tblTires[Inventory Item ID],0)),"Item ID not found"))</f>
        <v/>
      </c>
      <c r="E117" s="15">
        <f>IF([@[Transaction ID]]="","",IFERROR(INDEX(tblTires[Location],MATCH([@[Inventory Item ID]],tblTires[Inventory Item ID],0)),"Item ID not found"))</f>
        <v/>
      </c>
      <c r="F117" s="28" t="n"/>
      <c r="G117" s="30" t="n"/>
      <c r="H117" s="49" t="n"/>
      <c r="I117" s="28" t="n"/>
      <c r="J117" s="28" t="n"/>
      <c r="K117" s="52" t="n"/>
      <c r="L117" s="28" t="n"/>
      <c r="M117" s="32">
        <f>IF([@[Transaction ID]]="","",IFERROR(VLOOKUP([@[Transaction Type]],tblTxnTypes,2,FALSE),0))</f>
        <v/>
      </c>
      <c r="N117" s="32">
        <f>IF([@[Transaction ID]]="","",IFERROR([@Quantity]*[@[Inventory Factor]],0))</f>
        <v/>
      </c>
      <c r="O117" s="47">
        <f>IF([@[Transaction ID]]="","",IFERROR([@Quantity]*IF([@[Unit Cost]]="",INDEX(tblTires[Unit Cost],MATCH([@[Inventory Item ID]],tblTires[Inventory Item ID],0)),[@[Unit Cost]]),0))</f>
        <v/>
      </c>
      <c r="P117" s="15">
        <f>IF([@[Transaction ID]]="","",IF([@Date]="","Missing Date",IF([@Date]&lt;='Settings'!$B$4,"Before Opening Balance",IF([@Date]&gt;'Settings'!$B$3,"After Report Date","OK"))))</f>
        <v/>
      </c>
    </row>
    <row r="118">
      <c r="A118" s="28" t="n"/>
      <c r="B118" s="50" t="n"/>
      <c r="C118" s="28" t="n"/>
      <c r="D118" s="15">
        <f>IF([@[Transaction ID]]="","",IFERROR(INDEX(tblTires[Tire Size],MATCH([@[Inventory Item ID]],tblTires[Inventory Item ID],0)),"Item ID not found"))</f>
        <v/>
      </c>
      <c r="E118" s="15">
        <f>IF([@[Transaction ID]]="","",IFERROR(INDEX(tblTires[Location],MATCH([@[Inventory Item ID]],tblTires[Inventory Item ID],0)),"Item ID not found"))</f>
        <v/>
      </c>
      <c r="F118" s="28" t="n"/>
      <c r="G118" s="30" t="n"/>
      <c r="H118" s="49" t="n"/>
      <c r="I118" s="28" t="n"/>
      <c r="J118" s="28" t="n"/>
      <c r="K118" s="52" t="n"/>
      <c r="L118" s="28" t="n"/>
      <c r="M118" s="32">
        <f>IF([@[Transaction ID]]="","",IFERROR(VLOOKUP([@[Transaction Type]],tblTxnTypes,2,FALSE),0))</f>
        <v/>
      </c>
      <c r="N118" s="32">
        <f>IF([@[Transaction ID]]="","",IFERROR([@Quantity]*[@[Inventory Factor]],0))</f>
        <v/>
      </c>
      <c r="O118" s="47">
        <f>IF([@[Transaction ID]]="","",IFERROR([@Quantity]*IF([@[Unit Cost]]="",INDEX(tblTires[Unit Cost],MATCH([@[Inventory Item ID]],tblTires[Inventory Item ID],0)),[@[Unit Cost]]),0))</f>
        <v/>
      </c>
      <c r="P118" s="15">
        <f>IF([@[Transaction ID]]="","",IF([@Date]="","Missing Date",IF([@Date]&lt;='Settings'!$B$4,"Before Opening Balance",IF([@Date]&gt;'Settings'!$B$3,"After Report Date","OK"))))</f>
        <v/>
      </c>
    </row>
    <row r="119">
      <c r="A119" s="28" t="n"/>
      <c r="B119" s="50" t="n"/>
      <c r="C119" s="28" t="n"/>
      <c r="D119" s="15">
        <f>IF([@[Transaction ID]]="","",IFERROR(INDEX(tblTires[Tire Size],MATCH([@[Inventory Item ID]],tblTires[Inventory Item ID],0)),"Item ID not found"))</f>
        <v/>
      </c>
      <c r="E119" s="15">
        <f>IF([@[Transaction ID]]="","",IFERROR(INDEX(tblTires[Location],MATCH([@[Inventory Item ID]],tblTires[Inventory Item ID],0)),"Item ID not found"))</f>
        <v/>
      </c>
      <c r="F119" s="28" t="n"/>
      <c r="G119" s="30" t="n"/>
      <c r="H119" s="49" t="n"/>
      <c r="I119" s="28" t="n"/>
      <c r="J119" s="28" t="n"/>
      <c r="K119" s="52" t="n"/>
      <c r="L119" s="28" t="n"/>
      <c r="M119" s="32">
        <f>IF([@[Transaction ID]]="","",IFERROR(VLOOKUP([@[Transaction Type]],tblTxnTypes,2,FALSE),0))</f>
        <v/>
      </c>
      <c r="N119" s="32">
        <f>IF([@[Transaction ID]]="","",IFERROR([@Quantity]*[@[Inventory Factor]],0))</f>
        <v/>
      </c>
      <c r="O119" s="47">
        <f>IF([@[Transaction ID]]="","",IFERROR([@Quantity]*IF([@[Unit Cost]]="",INDEX(tblTires[Unit Cost],MATCH([@[Inventory Item ID]],tblTires[Inventory Item ID],0)),[@[Unit Cost]]),0))</f>
        <v/>
      </c>
      <c r="P119" s="15">
        <f>IF([@[Transaction ID]]="","",IF([@Date]="","Missing Date",IF([@Date]&lt;='Settings'!$B$4,"Before Opening Balance",IF([@Date]&gt;'Settings'!$B$3,"After Report Date","OK"))))</f>
        <v/>
      </c>
    </row>
    <row r="120">
      <c r="A120" s="28" t="n"/>
      <c r="B120" s="50" t="n"/>
      <c r="C120" s="28" t="n"/>
      <c r="D120" s="15">
        <f>IF([@[Transaction ID]]="","",IFERROR(INDEX(tblTires[Tire Size],MATCH([@[Inventory Item ID]],tblTires[Inventory Item ID],0)),"Item ID not found"))</f>
        <v/>
      </c>
      <c r="E120" s="15">
        <f>IF([@[Transaction ID]]="","",IFERROR(INDEX(tblTires[Location],MATCH([@[Inventory Item ID]],tblTires[Inventory Item ID],0)),"Item ID not found"))</f>
        <v/>
      </c>
      <c r="F120" s="28" t="n"/>
      <c r="G120" s="30" t="n"/>
      <c r="H120" s="49" t="n"/>
      <c r="I120" s="28" t="n"/>
      <c r="J120" s="28" t="n"/>
      <c r="K120" s="52" t="n"/>
      <c r="L120" s="28" t="n"/>
      <c r="M120" s="32">
        <f>IF([@[Transaction ID]]="","",IFERROR(VLOOKUP([@[Transaction Type]],tblTxnTypes,2,FALSE),0))</f>
        <v/>
      </c>
      <c r="N120" s="32">
        <f>IF([@[Transaction ID]]="","",IFERROR([@Quantity]*[@[Inventory Factor]],0))</f>
        <v/>
      </c>
      <c r="O120" s="47">
        <f>IF([@[Transaction ID]]="","",IFERROR([@Quantity]*IF([@[Unit Cost]]="",INDEX(tblTires[Unit Cost],MATCH([@[Inventory Item ID]],tblTires[Inventory Item ID],0)),[@[Unit Cost]]),0))</f>
        <v/>
      </c>
      <c r="P120" s="15">
        <f>IF([@[Transaction ID]]="","",IF([@Date]="","Missing Date",IF([@Date]&lt;='Settings'!$B$4,"Before Opening Balance",IF([@Date]&gt;'Settings'!$B$3,"After Report Date","OK"))))</f>
        <v/>
      </c>
    </row>
    <row r="121">
      <c r="A121" s="28" t="n"/>
      <c r="B121" s="50" t="n"/>
      <c r="C121" s="28" t="n"/>
      <c r="D121" s="15">
        <f>IF([@[Transaction ID]]="","",IFERROR(INDEX(tblTires[Tire Size],MATCH([@[Inventory Item ID]],tblTires[Inventory Item ID],0)),"Item ID not found"))</f>
        <v/>
      </c>
      <c r="E121" s="15">
        <f>IF([@[Transaction ID]]="","",IFERROR(INDEX(tblTires[Location],MATCH([@[Inventory Item ID]],tblTires[Inventory Item ID],0)),"Item ID not found"))</f>
        <v/>
      </c>
      <c r="F121" s="28" t="n"/>
      <c r="G121" s="30" t="n"/>
      <c r="H121" s="49" t="n"/>
      <c r="I121" s="28" t="n"/>
      <c r="J121" s="28" t="n"/>
      <c r="K121" s="52" t="n"/>
      <c r="L121" s="28" t="n"/>
      <c r="M121" s="32">
        <f>IF([@[Transaction ID]]="","",IFERROR(VLOOKUP([@[Transaction Type]],tblTxnTypes,2,FALSE),0))</f>
        <v/>
      </c>
      <c r="N121" s="32">
        <f>IF([@[Transaction ID]]="","",IFERROR([@Quantity]*[@[Inventory Factor]],0))</f>
        <v/>
      </c>
      <c r="O121" s="47">
        <f>IF([@[Transaction ID]]="","",IFERROR([@Quantity]*IF([@[Unit Cost]]="",INDEX(tblTires[Unit Cost],MATCH([@[Inventory Item ID]],tblTires[Inventory Item ID],0)),[@[Unit Cost]]),0))</f>
        <v/>
      </c>
      <c r="P121" s="15">
        <f>IF([@[Transaction ID]]="","",IF([@Date]="","Missing Date",IF([@Date]&lt;='Settings'!$B$4,"Before Opening Balance",IF([@Date]&gt;'Settings'!$B$3,"After Report Date","OK"))))</f>
        <v/>
      </c>
    </row>
    <row r="122">
      <c r="A122" s="28" t="n"/>
      <c r="B122" s="50" t="n"/>
      <c r="C122" s="28" t="n"/>
      <c r="D122" s="15">
        <f>IF([@[Transaction ID]]="","",IFERROR(INDEX(tblTires[Tire Size],MATCH([@[Inventory Item ID]],tblTires[Inventory Item ID],0)),"Item ID not found"))</f>
        <v/>
      </c>
      <c r="E122" s="15">
        <f>IF([@[Transaction ID]]="","",IFERROR(INDEX(tblTires[Location],MATCH([@[Inventory Item ID]],tblTires[Inventory Item ID],0)),"Item ID not found"))</f>
        <v/>
      </c>
      <c r="F122" s="28" t="n"/>
      <c r="G122" s="30" t="n"/>
      <c r="H122" s="49" t="n"/>
      <c r="I122" s="28" t="n"/>
      <c r="J122" s="28" t="n"/>
      <c r="K122" s="52" t="n"/>
      <c r="L122" s="28" t="n"/>
      <c r="M122" s="32">
        <f>IF([@[Transaction ID]]="","",IFERROR(VLOOKUP([@[Transaction Type]],tblTxnTypes,2,FALSE),0))</f>
        <v/>
      </c>
      <c r="N122" s="32">
        <f>IF([@[Transaction ID]]="","",IFERROR([@Quantity]*[@[Inventory Factor]],0))</f>
        <v/>
      </c>
      <c r="O122" s="47">
        <f>IF([@[Transaction ID]]="","",IFERROR([@Quantity]*IF([@[Unit Cost]]="",INDEX(tblTires[Unit Cost],MATCH([@[Inventory Item ID]],tblTires[Inventory Item ID],0)),[@[Unit Cost]]),0))</f>
        <v/>
      </c>
      <c r="P122" s="15">
        <f>IF([@[Transaction ID]]="","",IF([@Date]="","Missing Date",IF([@Date]&lt;='Settings'!$B$4,"Before Opening Balance",IF([@Date]&gt;'Settings'!$B$3,"After Report Date","OK"))))</f>
        <v/>
      </c>
    </row>
    <row r="123">
      <c r="A123" s="28" t="n"/>
      <c r="B123" s="50" t="n"/>
      <c r="C123" s="28" t="n"/>
      <c r="D123" s="15">
        <f>IF([@[Transaction ID]]="","",IFERROR(INDEX(tblTires[Tire Size],MATCH([@[Inventory Item ID]],tblTires[Inventory Item ID],0)),"Item ID not found"))</f>
        <v/>
      </c>
      <c r="E123" s="15">
        <f>IF([@[Transaction ID]]="","",IFERROR(INDEX(tblTires[Location],MATCH([@[Inventory Item ID]],tblTires[Inventory Item ID],0)),"Item ID not found"))</f>
        <v/>
      </c>
      <c r="F123" s="28" t="n"/>
      <c r="G123" s="30" t="n"/>
      <c r="H123" s="49" t="n"/>
      <c r="I123" s="28" t="n"/>
      <c r="J123" s="28" t="n"/>
      <c r="K123" s="52" t="n"/>
      <c r="L123" s="28" t="n"/>
      <c r="M123" s="32">
        <f>IF([@[Transaction ID]]="","",IFERROR(VLOOKUP([@[Transaction Type]],tblTxnTypes,2,FALSE),0))</f>
        <v/>
      </c>
      <c r="N123" s="32">
        <f>IF([@[Transaction ID]]="","",IFERROR([@Quantity]*[@[Inventory Factor]],0))</f>
        <v/>
      </c>
      <c r="O123" s="47">
        <f>IF([@[Transaction ID]]="","",IFERROR([@Quantity]*IF([@[Unit Cost]]="",INDEX(tblTires[Unit Cost],MATCH([@[Inventory Item ID]],tblTires[Inventory Item ID],0)),[@[Unit Cost]]),0))</f>
        <v/>
      </c>
      <c r="P123" s="15">
        <f>IF([@[Transaction ID]]="","",IF([@Date]="","Missing Date",IF([@Date]&lt;='Settings'!$B$4,"Before Opening Balance",IF([@Date]&gt;'Settings'!$B$3,"After Report Date","OK"))))</f>
        <v/>
      </c>
    </row>
    <row r="124">
      <c r="A124" s="28" t="n"/>
      <c r="B124" s="50" t="n"/>
      <c r="C124" s="28" t="n"/>
      <c r="D124" s="15">
        <f>IF([@[Transaction ID]]="","",IFERROR(INDEX(tblTires[Tire Size],MATCH([@[Inventory Item ID]],tblTires[Inventory Item ID],0)),"Item ID not found"))</f>
        <v/>
      </c>
      <c r="E124" s="15">
        <f>IF([@[Transaction ID]]="","",IFERROR(INDEX(tblTires[Location],MATCH([@[Inventory Item ID]],tblTires[Inventory Item ID],0)),"Item ID not found"))</f>
        <v/>
      </c>
      <c r="F124" s="28" t="n"/>
      <c r="G124" s="30" t="n"/>
      <c r="H124" s="49" t="n"/>
      <c r="I124" s="28" t="n"/>
      <c r="J124" s="28" t="n"/>
      <c r="K124" s="52" t="n"/>
      <c r="L124" s="28" t="n"/>
      <c r="M124" s="32">
        <f>IF([@[Transaction ID]]="","",IFERROR(VLOOKUP([@[Transaction Type]],tblTxnTypes,2,FALSE),0))</f>
        <v/>
      </c>
      <c r="N124" s="32">
        <f>IF([@[Transaction ID]]="","",IFERROR([@Quantity]*[@[Inventory Factor]],0))</f>
        <v/>
      </c>
      <c r="O124" s="47">
        <f>IF([@[Transaction ID]]="","",IFERROR([@Quantity]*IF([@[Unit Cost]]="",INDEX(tblTires[Unit Cost],MATCH([@[Inventory Item ID]],tblTires[Inventory Item ID],0)),[@[Unit Cost]]),0))</f>
        <v/>
      </c>
      <c r="P124" s="15">
        <f>IF([@[Transaction ID]]="","",IF([@Date]="","Missing Date",IF([@Date]&lt;='Settings'!$B$4,"Before Opening Balance",IF([@Date]&gt;'Settings'!$B$3,"After Report Date","OK"))))</f>
        <v/>
      </c>
    </row>
    <row r="125">
      <c r="A125" s="28" t="n"/>
      <c r="B125" s="50" t="n"/>
      <c r="C125" s="28" t="n"/>
      <c r="D125" s="15">
        <f>IF([@[Transaction ID]]="","",IFERROR(INDEX(tblTires[Tire Size],MATCH([@[Inventory Item ID]],tblTires[Inventory Item ID],0)),"Item ID not found"))</f>
        <v/>
      </c>
      <c r="E125" s="15">
        <f>IF([@[Transaction ID]]="","",IFERROR(INDEX(tblTires[Location],MATCH([@[Inventory Item ID]],tblTires[Inventory Item ID],0)),"Item ID not found"))</f>
        <v/>
      </c>
      <c r="F125" s="28" t="n"/>
      <c r="G125" s="30" t="n"/>
      <c r="H125" s="49" t="n"/>
      <c r="I125" s="28" t="n"/>
      <c r="J125" s="28" t="n"/>
      <c r="K125" s="52" t="n"/>
      <c r="L125" s="28" t="n"/>
      <c r="M125" s="32">
        <f>IF([@[Transaction ID]]="","",IFERROR(VLOOKUP([@[Transaction Type]],tblTxnTypes,2,FALSE),0))</f>
        <v/>
      </c>
      <c r="N125" s="32">
        <f>IF([@[Transaction ID]]="","",IFERROR([@Quantity]*[@[Inventory Factor]],0))</f>
        <v/>
      </c>
      <c r="O125" s="47">
        <f>IF([@[Transaction ID]]="","",IFERROR([@Quantity]*IF([@[Unit Cost]]="",INDEX(tblTires[Unit Cost],MATCH([@[Inventory Item ID]],tblTires[Inventory Item ID],0)),[@[Unit Cost]]),0))</f>
        <v/>
      </c>
      <c r="P125" s="15">
        <f>IF([@[Transaction ID]]="","",IF([@Date]="","Missing Date",IF([@Date]&lt;='Settings'!$B$4,"Before Opening Balance",IF([@Date]&gt;'Settings'!$B$3,"After Report Date","OK"))))</f>
        <v/>
      </c>
    </row>
    <row r="126">
      <c r="A126" s="28" t="n"/>
      <c r="B126" s="50" t="n"/>
      <c r="C126" s="28" t="n"/>
      <c r="D126" s="15">
        <f>IF([@[Transaction ID]]="","",IFERROR(INDEX(tblTires[Tire Size],MATCH([@[Inventory Item ID]],tblTires[Inventory Item ID],0)),"Item ID not found"))</f>
        <v/>
      </c>
      <c r="E126" s="15">
        <f>IF([@[Transaction ID]]="","",IFERROR(INDEX(tblTires[Location],MATCH([@[Inventory Item ID]],tblTires[Inventory Item ID],0)),"Item ID not found"))</f>
        <v/>
      </c>
      <c r="F126" s="28" t="n"/>
      <c r="G126" s="30" t="n"/>
      <c r="H126" s="49" t="n"/>
      <c r="I126" s="28" t="n"/>
      <c r="J126" s="28" t="n"/>
      <c r="K126" s="52" t="n"/>
      <c r="L126" s="28" t="n"/>
      <c r="M126" s="32">
        <f>IF([@[Transaction ID]]="","",IFERROR(VLOOKUP([@[Transaction Type]],tblTxnTypes,2,FALSE),0))</f>
        <v/>
      </c>
      <c r="N126" s="32">
        <f>IF([@[Transaction ID]]="","",IFERROR([@Quantity]*[@[Inventory Factor]],0))</f>
        <v/>
      </c>
      <c r="O126" s="47">
        <f>IF([@[Transaction ID]]="","",IFERROR([@Quantity]*IF([@[Unit Cost]]="",INDEX(tblTires[Unit Cost],MATCH([@[Inventory Item ID]],tblTires[Inventory Item ID],0)),[@[Unit Cost]]),0))</f>
        <v/>
      </c>
      <c r="P126" s="15">
        <f>IF([@[Transaction ID]]="","",IF([@Date]="","Missing Date",IF([@Date]&lt;='Settings'!$B$4,"Before Opening Balance",IF([@Date]&gt;'Settings'!$B$3,"After Report Date","OK"))))</f>
        <v/>
      </c>
    </row>
    <row r="127">
      <c r="A127" s="28" t="n"/>
      <c r="B127" s="50" t="n"/>
      <c r="C127" s="28" t="n"/>
      <c r="D127" s="15">
        <f>IF([@[Transaction ID]]="","",IFERROR(INDEX(tblTires[Tire Size],MATCH([@[Inventory Item ID]],tblTires[Inventory Item ID],0)),"Item ID not found"))</f>
        <v/>
      </c>
      <c r="E127" s="15">
        <f>IF([@[Transaction ID]]="","",IFERROR(INDEX(tblTires[Location],MATCH([@[Inventory Item ID]],tblTires[Inventory Item ID],0)),"Item ID not found"))</f>
        <v/>
      </c>
      <c r="F127" s="28" t="n"/>
      <c r="G127" s="30" t="n"/>
      <c r="H127" s="49" t="n"/>
      <c r="I127" s="28" t="n"/>
      <c r="J127" s="28" t="n"/>
      <c r="K127" s="52" t="n"/>
      <c r="L127" s="28" t="n"/>
      <c r="M127" s="32">
        <f>IF([@[Transaction ID]]="","",IFERROR(VLOOKUP([@[Transaction Type]],tblTxnTypes,2,FALSE),0))</f>
        <v/>
      </c>
      <c r="N127" s="32">
        <f>IF([@[Transaction ID]]="","",IFERROR([@Quantity]*[@[Inventory Factor]],0))</f>
        <v/>
      </c>
      <c r="O127" s="47">
        <f>IF([@[Transaction ID]]="","",IFERROR([@Quantity]*IF([@[Unit Cost]]="",INDEX(tblTires[Unit Cost],MATCH([@[Inventory Item ID]],tblTires[Inventory Item ID],0)),[@[Unit Cost]]),0))</f>
        <v/>
      </c>
      <c r="P127" s="15">
        <f>IF([@[Transaction ID]]="","",IF([@Date]="","Missing Date",IF([@Date]&lt;='Settings'!$B$4,"Before Opening Balance",IF([@Date]&gt;'Settings'!$B$3,"After Report Date","OK"))))</f>
        <v/>
      </c>
    </row>
    <row r="128">
      <c r="A128" s="28" t="n"/>
      <c r="B128" s="50" t="n"/>
      <c r="C128" s="28" t="n"/>
      <c r="D128" s="15">
        <f>IF([@[Transaction ID]]="","",IFERROR(INDEX(tblTires[Tire Size],MATCH([@[Inventory Item ID]],tblTires[Inventory Item ID],0)),"Item ID not found"))</f>
        <v/>
      </c>
      <c r="E128" s="15">
        <f>IF([@[Transaction ID]]="","",IFERROR(INDEX(tblTires[Location],MATCH([@[Inventory Item ID]],tblTires[Inventory Item ID],0)),"Item ID not found"))</f>
        <v/>
      </c>
      <c r="F128" s="28" t="n"/>
      <c r="G128" s="30" t="n"/>
      <c r="H128" s="49" t="n"/>
      <c r="I128" s="28" t="n"/>
      <c r="J128" s="28" t="n"/>
      <c r="K128" s="52" t="n"/>
      <c r="L128" s="28" t="n"/>
      <c r="M128" s="32">
        <f>IF([@[Transaction ID]]="","",IFERROR(VLOOKUP([@[Transaction Type]],tblTxnTypes,2,FALSE),0))</f>
        <v/>
      </c>
      <c r="N128" s="32">
        <f>IF([@[Transaction ID]]="","",IFERROR([@Quantity]*[@[Inventory Factor]],0))</f>
        <v/>
      </c>
      <c r="O128" s="47">
        <f>IF([@[Transaction ID]]="","",IFERROR([@Quantity]*IF([@[Unit Cost]]="",INDEX(tblTires[Unit Cost],MATCH([@[Inventory Item ID]],tblTires[Inventory Item ID],0)),[@[Unit Cost]]),0))</f>
        <v/>
      </c>
      <c r="P128" s="15">
        <f>IF([@[Transaction ID]]="","",IF([@Date]="","Missing Date",IF([@Date]&lt;='Settings'!$B$4,"Before Opening Balance",IF([@Date]&gt;'Settings'!$B$3,"After Report Date","OK"))))</f>
        <v/>
      </c>
    </row>
    <row r="129">
      <c r="A129" s="28" t="n"/>
      <c r="B129" s="50" t="n"/>
      <c r="C129" s="28" t="n"/>
      <c r="D129" s="15">
        <f>IF([@[Transaction ID]]="","",IFERROR(INDEX(tblTires[Tire Size],MATCH([@[Inventory Item ID]],tblTires[Inventory Item ID],0)),"Item ID not found"))</f>
        <v/>
      </c>
      <c r="E129" s="15">
        <f>IF([@[Transaction ID]]="","",IFERROR(INDEX(tblTires[Location],MATCH([@[Inventory Item ID]],tblTires[Inventory Item ID],0)),"Item ID not found"))</f>
        <v/>
      </c>
      <c r="F129" s="28" t="n"/>
      <c r="G129" s="30" t="n"/>
      <c r="H129" s="49" t="n"/>
      <c r="I129" s="28" t="n"/>
      <c r="J129" s="28" t="n"/>
      <c r="K129" s="52" t="n"/>
      <c r="L129" s="28" t="n"/>
      <c r="M129" s="32">
        <f>IF([@[Transaction ID]]="","",IFERROR(VLOOKUP([@[Transaction Type]],tblTxnTypes,2,FALSE),0))</f>
        <v/>
      </c>
      <c r="N129" s="32">
        <f>IF([@[Transaction ID]]="","",IFERROR([@Quantity]*[@[Inventory Factor]],0))</f>
        <v/>
      </c>
      <c r="O129" s="47">
        <f>IF([@[Transaction ID]]="","",IFERROR([@Quantity]*IF([@[Unit Cost]]="",INDEX(tblTires[Unit Cost],MATCH([@[Inventory Item ID]],tblTires[Inventory Item ID],0)),[@[Unit Cost]]),0))</f>
        <v/>
      </c>
      <c r="P129" s="15">
        <f>IF([@[Transaction ID]]="","",IF([@Date]="","Missing Date",IF([@Date]&lt;='Settings'!$B$4,"Before Opening Balance",IF([@Date]&gt;'Settings'!$B$3,"After Report Date","OK"))))</f>
        <v/>
      </c>
    </row>
    <row r="130">
      <c r="A130" s="28" t="n"/>
      <c r="B130" s="50" t="n"/>
      <c r="C130" s="28" t="n"/>
      <c r="D130" s="15">
        <f>IF([@[Transaction ID]]="","",IFERROR(INDEX(tblTires[Tire Size],MATCH([@[Inventory Item ID]],tblTires[Inventory Item ID],0)),"Item ID not found"))</f>
        <v/>
      </c>
      <c r="E130" s="15">
        <f>IF([@[Transaction ID]]="","",IFERROR(INDEX(tblTires[Location],MATCH([@[Inventory Item ID]],tblTires[Inventory Item ID],0)),"Item ID not found"))</f>
        <v/>
      </c>
      <c r="F130" s="28" t="n"/>
      <c r="G130" s="30" t="n"/>
      <c r="H130" s="49" t="n"/>
      <c r="I130" s="28" t="n"/>
      <c r="J130" s="28" t="n"/>
      <c r="K130" s="52" t="n"/>
      <c r="L130" s="28" t="n"/>
      <c r="M130" s="32">
        <f>IF([@[Transaction ID]]="","",IFERROR(VLOOKUP([@[Transaction Type]],tblTxnTypes,2,FALSE),0))</f>
        <v/>
      </c>
      <c r="N130" s="32">
        <f>IF([@[Transaction ID]]="","",IFERROR([@Quantity]*[@[Inventory Factor]],0))</f>
        <v/>
      </c>
      <c r="O130" s="47">
        <f>IF([@[Transaction ID]]="","",IFERROR([@Quantity]*IF([@[Unit Cost]]="",INDEX(tblTires[Unit Cost],MATCH([@[Inventory Item ID]],tblTires[Inventory Item ID],0)),[@[Unit Cost]]),0))</f>
        <v/>
      </c>
      <c r="P130" s="15">
        <f>IF([@[Transaction ID]]="","",IF([@Date]="","Missing Date",IF([@Date]&lt;='Settings'!$B$4,"Before Opening Balance",IF([@Date]&gt;'Settings'!$B$3,"After Report Date","OK"))))</f>
        <v/>
      </c>
    </row>
    <row r="131">
      <c r="A131" s="28" t="n"/>
      <c r="B131" s="50" t="n"/>
      <c r="C131" s="28" t="n"/>
      <c r="D131" s="15">
        <f>IF([@[Transaction ID]]="","",IFERROR(INDEX(tblTires[Tire Size],MATCH([@[Inventory Item ID]],tblTires[Inventory Item ID],0)),"Item ID not found"))</f>
        <v/>
      </c>
      <c r="E131" s="15">
        <f>IF([@[Transaction ID]]="","",IFERROR(INDEX(tblTires[Location],MATCH([@[Inventory Item ID]],tblTires[Inventory Item ID],0)),"Item ID not found"))</f>
        <v/>
      </c>
      <c r="F131" s="28" t="n"/>
      <c r="G131" s="30" t="n"/>
      <c r="H131" s="49" t="n"/>
      <c r="I131" s="28" t="n"/>
      <c r="J131" s="28" t="n"/>
      <c r="K131" s="52" t="n"/>
      <c r="L131" s="28" t="n"/>
      <c r="M131" s="32">
        <f>IF([@[Transaction ID]]="","",IFERROR(VLOOKUP([@[Transaction Type]],tblTxnTypes,2,FALSE),0))</f>
        <v/>
      </c>
      <c r="N131" s="32">
        <f>IF([@[Transaction ID]]="","",IFERROR([@Quantity]*[@[Inventory Factor]],0))</f>
        <v/>
      </c>
      <c r="O131" s="47">
        <f>IF([@[Transaction ID]]="","",IFERROR([@Quantity]*IF([@[Unit Cost]]="",INDEX(tblTires[Unit Cost],MATCH([@[Inventory Item ID]],tblTires[Inventory Item ID],0)),[@[Unit Cost]]),0))</f>
        <v/>
      </c>
      <c r="P131" s="15">
        <f>IF([@[Transaction ID]]="","",IF([@Date]="","Missing Date",IF([@Date]&lt;='Settings'!$B$4,"Before Opening Balance",IF([@Date]&gt;'Settings'!$B$3,"After Report Date","OK"))))</f>
        <v/>
      </c>
    </row>
    <row r="132">
      <c r="A132" s="28" t="n"/>
      <c r="B132" s="50" t="n"/>
      <c r="C132" s="28" t="n"/>
      <c r="D132" s="15">
        <f>IF([@[Transaction ID]]="","",IFERROR(INDEX(tblTires[Tire Size],MATCH([@[Inventory Item ID]],tblTires[Inventory Item ID],0)),"Item ID not found"))</f>
        <v/>
      </c>
      <c r="E132" s="15">
        <f>IF([@[Transaction ID]]="","",IFERROR(INDEX(tblTires[Location],MATCH([@[Inventory Item ID]],tblTires[Inventory Item ID],0)),"Item ID not found"))</f>
        <v/>
      </c>
      <c r="F132" s="28" t="n"/>
      <c r="G132" s="30" t="n"/>
      <c r="H132" s="49" t="n"/>
      <c r="I132" s="28" t="n"/>
      <c r="J132" s="28" t="n"/>
      <c r="K132" s="52" t="n"/>
      <c r="L132" s="28" t="n"/>
      <c r="M132" s="32">
        <f>IF([@[Transaction ID]]="","",IFERROR(VLOOKUP([@[Transaction Type]],tblTxnTypes,2,FALSE),0))</f>
        <v/>
      </c>
      <c r="N132" s="32">
        <f>IF([@[Transaction ID]]="","",IFERROR([@Quantity]*[@[Inventory Factor]],0))</f>
        <v/>
      </c>
      <c r="O132" s="47">
        <f>IF([@[Transaction ID]]="","",IFERROR([@Quantity]*IF([@[Unit Cost]]="",INDEX(tblTires[Unit Cost],MATCH([@[Inventory Item ID]],tblTires[Inventory Item ID],0)),[@[Unit Cost]]),0))</f>
        <v/>
      </c>
      <c r="P132" s="15">
        <f>IF([@[Transaction ID]]="","",IF([@Date]="","Missing Date",IF([@Date]&lt;='Settings'!$B$4,"Before Opening Balance",IF([@Date]&gt;'Settings'!$B$3,"After Report Date","OK"))))</f>
        <v/>
      </c>
    </row>
    <row r="133">
      <c r="A133" s="28" t="n"/>
      <c r="B133" s="50" t="n"/>
      <c r="C133" s="28" t="n"/>
      <c r="D133" s="15">
        <f>IF([@[Transaction ID]]="","",IFERROR(INDEX(tblTires[Tire Size],MATCH([@[Inventory Item ID]],tblTires[Inventory Item ID],0)),"Item ID not found"))</f>
        <v/>
      </c>
      <c r="E133" s="15">
        <f>IF([@[Transaction ID]]="","",IFERROR(INDEX(tblTires[Location],MATCH([@[Inventory Item ID]],tblTires[Inventory Item ID],0)),"Item ID not found"))</f>
        <v/>
      </c>
      <c r="F133" s="28" t="n"/>
      <c r="G133" s="30" t="n"/>
      <c r="H133" s="49" t="n"/>
      <c r="I133" s="28" t="n"/>
      <c r="J133" s="28" t="n"/>
      <c r="K133" s="52" t="n"/>
      <c r="L133" s="28" t="n"/>
      <c r="M133" s="32">
        <f>IF([@[Transaction ID]]="","",IFERROR(VLOOKUP([@[Transaction Type]],tblTxnTypes,2,FALSE),0))</f>
        <v/>
      </c>
      <c r="N133" s="32">
        <f>IF([@[Transaction ID]]="","",IFERROR([@Quantity]*[@[Inventory Factor]],0))</f>
        <v/>
      </c>
      <c r="O133" s="47">
        <f>IF([@[Transaction ID]]="","",IFERROR([@Quantity]*IF([@[Unit Cost]]="",INDEX(tblTires[Unit Cost],MATCH([@[Inventory Item ID]],tblTires[Inventory Item ID],0)),[@[Unit Cost]]),0))</f>
        <v/>
      </c>
      <c r="P133" s="15">
        <f>IF([@[Transaction ID]]="","",IF([@Date]="","Missing Date",IF([@Date]&lt;='Settings'!$B$4,"Before Opening Balance",IF([@Date]&gt;'Settings'!$B$3,"After Report Date","OK"))))</f>
        <v/>
      </c>
    </row>
    <row r="134">
      <c r="A134" s="28" t="n"/>
      <c r="B134" s="50" t="n"/>
      <c r="C134" s="28" t="n"/>
      <c r="D134" s="15">
        <f>IF([@[Transaction ID]]="","",IFERROR(INDEX(tblTires[Tire Size],MATCH([@[Inventory Item ID]],tblTires[Inventory Item ID],0)),"Item ID not found"))</f>
        <v/>
      </c>
      <c r="E134" s="15">
        <f>IF([@[Transaction ID]]="","",IFERROR(INDEX(tblTires[Location],MATCH([@[Inventory Item ID]],tblTires[Inventory Item ID],0)),"Item ID not found"))</f>
        <v/>
      </c>
      <c r="F134" s="28" t="n"/>
      <c r="G134" s="30" t="n"/>
      <c r="H134" s="49" t="n"/>
      <c r="I134" s="28" t="n"/>
      <c r="J134" s="28" t="n"/>
      <c r="K134" s="52" t="n"/>
      <c r="L134" s="28" t="n"/>
      <c r="M134" s="32">
        <f>IF([@[Transaction ID]]="","",IFERROR(VLOOKUP([@[Transaction Type]],tblTxnTypes,2,FALSE),0))</f>
        <v/>
      </c>
      <c r="N134" s="32">
        <f>IF([@[Transaction ID]]="","",IFERROR([@Quantity]*[@[Inventory Factor]],0))</f>
        <v/>
      </c>
      <c r="O134" s="47">
        <f>IF([@[Transaction ID]]="","",IFERROR([@Quantity]*IF([@[Unit Cost]]="",INDEX(tblTires[Unit Cost],MATCH([@[Inventory Item ID]],tblTires[Inventory Item ID],0)),[@[Unit Cost]]),0))</f>
        <v/>
      </c>
      <c r="P134" s="15">
        <f>IF([@[Transaction ID]]="","",IF([@Date]="","Missing Date",IF([@Date]&lt;='Settings'!$B$4,"Before Opening Balance",IF([@Date]&gt;'Settings'!$B$3,"After Report Date","OK"))))</f>
        <v/>
      </c>
    </row>
    <row r="135">
      <c r="A135" s="28" t="n"/>
      <c r="B135" s="50" t="n"/>
      <c r="C135" s="28" t="n"/>
      <c r="D135" s="15">
        <f>IF([@[Transaction ID]]="","",IFERROR(INDEX(tblTires[Tire Size],MATCH([@[Inventory Item ID]],tblTires[Inventory Item ID],0)),"Item ID not found"))</f>
        <v/>
      </c>
      <c r="E135" s="15">
        <f>IF([@[Transaction ID]]="","",IFERROR(INDEX(tblTires[Location],MATCH([@[Inventory Item ID]],tblTires[Inventory Item ID],0)),"Item ID not found"))</f>
        <v/>
      </c>
      <c r="F135" s="28" t="n"/>
      <c r="G135" s="30" t="n"/>
      <c r="H135" s="49" t="n"/>
      <c r="I135" s="28" t="n"/>
      <c r="J135" s="28" t="n"/>
      <c r="K135" s="52" t="n"/>
      <c r="L135" s="28" t="n"/>
      <c r="M135" s="32">
        <f>IF([@[Transaction ID]]="","",IFERROR(VLOOKUP([@[Transaction Type]],tblTxnTypes,2,FALSE),0))</f>
        <v/>
      </c>
      <c r="N135" s="32">
        <f>IF([@[Transaction ID]]="","",IFERROR([@Quantity]*[@[Inventory Factor]],0))</f>
        <v/>
      </c>
      <c r="O135" s="47">
        <f>IF([@[Transaction ID]]="","",IFERROR([@Quantity]*IF([@[Unit Cost]]="",INDEX(tblTires[Unit Cost],MATCH([@[Inventory Item ID]],tblTires[Inventory Item ID],0)),[@[Unit Cost]]),0))</f>
        <v/>
      </c>
      <c r="P135" s="15">
        <f>IF([@[Transaction ID]]="","",IF([@Date]="","Missing Date",IF([@Date]&lt;='Settings'!$B$4,"Before Opening Balance",IF([@Date]&gt;'Settings'!$B$3,"After Report Date","OK"))))</f>
        <v/>
      </c>
    </row>
    <row r="136">
      <c r="A136" s="28" t="n"/>
      <c r="B136" s="50" t="n"/>
      <c r="C136" s="28" t="n"/>
      <c r="D136" s="15">
        <f>IF([@[Transaction ID]]="","",IFERROR(INDEX(tblTires[Tire Size],MATCH([@[Inventory Item ID]],tblTires[Inventory Item ID],0)),"Item ID not found"))</f>
        <v/>
      </c>
      <c r="E136" s="15">
        <f>IF([@[Transaction ID]]="","",IFERROR(INDEX(tblTires[Location],MATCH([@[Inventory Item ID]],tblTires[Inventory Item ID],0)),"Item ID not found"))</f>
        <v/>
      </c>
      <c r="F136" s="28" t="n"/>
      <c r="G136" s="30" t="n"/>
      <c r="H136" s="49" t="n"/>
      <c r="I136" s="28" t="n"/>
      <c r="J136" s="28" t="n"/>
      <c r="K136" s="52" t="n"/>
      <c r="L136" s="28" t="n"/>
      <c r="M136" s="32">
        <f>IF([@[Transaction ID]]="","",IFERROR(VLOOKUP([@[Transaction Type]],tblTxnTypes,2,FALSE),0))</f>
        <v/>
      </c>
      <c r="N136" s="32">
        <f>IF([@[Transaction ID]]="","",IFERROR([@Quantity]*[@[Inventory Factor]],0))</f>
        <v/>
      </c>
      <c r="O136" s="47">
        <f>IF([@[Transaction ID]]="","",IFERROR([@Quantity]*IF([@[Unit Cost]]="",INDEX(tblTires[Unit Cost],MATCH([@[Inventory Item ID]],tblTires[Inventory Item ID],0)),[@[Unit Cost]]),0))</f>
        <v/>
      </c>
      <c r="P136" s="15">
        <f>IF([@[Transaction ID]]="","",IF([@Date]="","Missing Date",IF([@Date]&lt;='Settings'!$B$4,"Before Opening Balance",IF([@Date]&gt;'Settings'!$B$3,"After Report Date","OK"))))</f>
        <v/>
      </c>
    </row>
    <row r="137">
      <c r="A137" s="28" t="n"/>
      <c r="B137" s="50" t="n"/>
      <c r="C137" s="28" t="n"/>
      <c r="D137" s="15">
        <f>IF([@[Transaction ID]]="","",IFERROR(INDEX(tblTires[Tire Size],MATCH([@[Inventory Item ID]],tblTires[Inventory Item ID],0)),"Item ID not found"))</f>
        <v/>
      </c>
      <c r="E137" s="15">
        <f>IF([@[Transaction ID]]="","",IFERROR(INDEX(tblTires[Location],MATCH([@[Inventory Item ID]],tblTires[Inventory Item ID],0)),"Item ID not found"))</f>
        <v/>
      </c>
      <c r="F137" s="28" t="n"/>
      <c r="G137" s="30" t="n"/>
      <c r="H137" s="49" t="n"/>
      <c r="I137" s="28" t="n"/>
      <c r="J137" s="28" t="n"/>
      <c r="K137" s="52" t="n"/>
      <c r="L137" s="28" t="n"/>
      <c r="M137" s="32">
        <f>IF([@[Transaction ID]]="","",IFERROR(VLOOKUP([@[Transaction Type]],tblTxnTypes,2,FALSE),0))</f>
        <v/>
      </c>
      <c r="N137" s="32">
        <f>IF([@[Transaction ID]]="","",IFERROR([@Quantity]*[@[Inventory Factor]],0))</f>
        <v/>
      </c>
      <c r="O137" s="47">
        <f>IF([@[Transaction ID]]="","",IFERROR([@Quantity]*IF([@[Unit Cost]]="",INDEX(tblTires[Unit Cost],MATCH([@[Inventory Item ID]],tblTires[Inventory Item ID],0)),[@[Unit Cost]]),0))</f>
        <v/>
      </c>
      <c r="P137" s="15">
        <f>IF([@[Transaction ID]]="","",IF([@Date]="","Missing Date",IF([@Date]&lt;='Settings'!$B$4,"Before Opening Balance",IF([@Date]&gt;'Settings'!$B$3,"After Report Date","OK"))))</f>
        <v/>
      </c>
    </row>
    <row r="138">
      <c r="A138" s="28" t="n"/>
      <c r="B138" s="50" t="n"/>
      <c r="C138" s="28" t="n"/>
      <c r="D138" s="15">
        <f>IF([@[Transaction ID]]="","",IFERROR(INDEX(tblTires[Tire Size],MATCH([@[Inventory Item ID]],tblTires[Inventory Item ID],0)),"Item ID not found"))</f>
        <v/>
      </c>
      <c r="E138" s="15">
        <f>IF([@[Transaction ID]]="","",IFERROR(INDEX(tblTires[Location],MATCH([@[Inventory Item ID]],tblTires[Inventory Item ID],0)),"Item ID not found"))</f>
        <v/>
      </c>
      <c r="F138" s="28" t="n"/>
      <c r="G138" s="30" t="n"/>
      <c r="H138" s="49" t="n"/>
      <c r="I138" s="28" t="n"/>
      <c r="J138" s="28" t="n"/>
      <c r="K138" s="52" t="n"/>
      <c r="L138" s="28" t="n"/>
      <c r="M138" s="32">
        <f>IF([@[Transaction ID]]="","",IFERROR(VLOOKUP([@[Transaction Type]],tblTxnTypes,2,FALSE),0))</f>
        <v/>
      </c>
      <c r="N138" s="32">
        <f>IF([@[Transaction ID]]="","",IFERROR([@Quantity]*[@[Inventory Factor]],0))</f>
        <v/>
      </c>
      <c r="O138" s="47">
        <f>IF([@[Transaction ID]]="","",IFERROR([@Quantity]*IF([@[Unit Cost]]="",INDEX(tblTires[Unit Cost],MATCH([@[Inventory Item ID]],tblTires[Inventory Item ID],0)),[@[Unit Cost]]),0))</f>
        <v/>
      </c>
      <c r="P138" s="15">
        <f>IF([@[Transaction ID]]="","",IF([@Date]="","Missing Date",IF([@Date]&lt;='Settings'!$B$4,"Before Opening Balance",IF([@Date]&gt;'Settings'!$B$3,"After Report Date","OK"))))</f>
        <v/>
      </c>
    </row>
    <row r="139">
      <c r="A139" s="28" t="n"/>
      <c r="B139" s="50" t="n"/>
      <c r="C139" s="28" t="n"/>
      <c r="D139" s="15">
        <f>IF([@[Transaction ID]]="","",IFERROR(INDEX(tblTires[Tire Size],MATCH([@[Inventory Item ID]],tblTires[Inventory Item ID],0)),"Item ID not found"))</f>
        <v/>
      </c>
      <c r="E139" s="15">
        <f>IF([@[Transaction ID]]="","",IFERROR(INDEX(tblTires[Location],MATCH([@[Inventory Item ID]],tblTires[Inventory Item ID],0)),"Item ID not found"))</f>
        <v/>
      </c>
      <c r="F139" s="28" t="n"/>
      <c r="G139" s="30" t="n"/>
      <c r="H139" s="49" t="n"/>
      <c r="I139" s="28" t="n"/>
      <c r="J139" s="28" t="n"/>
      <c r="K139" s="52" t="n"/>
      <c r="L139" s="28" t="n"/>
      <c r="M139" s="32">
        <f>IF([@[Transaction ID]]="","",IFERROR(VLOOKUP([@[Transaction Type]],tblTxnTypes,2,FALSE),0))</f>
        <v/>
      </c>
      <c r="N139" s="32">
        <f>IF([@[Transaction ID]]="","",IFERROR([@Quantity]*[@[Inventory Factor]],0))</f>
        <v/>
      </c>
      <c r="O139" s="47">
        <f>IF([@[Transaction ID]]="","",IFERROR([@Quantity]*IF([@[Unit Cost]]="",INDEX(tblTires[Unit Cost],MATCH([@[Inventory Item ID]],tblTires[Inventory Item ID],0)),[@[Unit Cost]]),0))</f>
        <v/>
      </c>
      <c r="P139" s="15">
        <f>IF([@[Transaction ID]]="","",IF([@Date]="","Missing Date",IF([@Date]&lt;='Settings'!$B$4,"Before Opening Balance",IF([@Date]&gt;'Settings'!$B$3,"After Report Date","OK"))))</f>
        <v/>
      </c>
    </row>
    <row r="140">
      <c r="A140" s="28" t="n"/>
      <c r="B140" s="50" t="n"/>
      <c r="C140" s="28" t="n"/>
      <c r="D140" s="15">
        <f>IF([@[Transaction ID]]="","",IFERROR(INDEX(tblTires[Tire Size],MATCH([@[Inventory Item ID]],tblTires[Inventory Item ID],0)),"Item ID not found"))</f>
        <v/>
      </c>
      <c r="E140" s="15">
        <f>IF([@[Transaction ID]]="","",IFERROR(INDEX(tblTires[Location],MATCH([@[Inventory Item ID]],tblTires[Inventory Item ID],0)),"Item ID not found"))</f>
        <v/>
      </c>
      <c r="F140" s="28" t="n"/>
      <c r="G140" s="30" t="n"/>
      <c r="H140" s="49" t="n"/>
      <c r="I140" s="28" t="n"/>
      <c r="J140" s="28" t="n"/>
      <c r="K140" s="52" t="n"/>
      <c r="L140" s="28" t="n"/>
      <c r="M140" s="32">
        <f>IF([@[Transaction ID]]="","",IFERROR(VLOOKUP([@[Transaction Type]],tblTxnTypes,2,FALSE),0))</f>
        <v/>
      </c>
      <c r="N140" s="32">
        <f>IF([@[Transaction ID]]="","",IFERROR([@Quantity]*[@[Inventory Factor]],0))</f>
        <v/>
      </c>
      <c r="O140" s="47">
        <f>IF([@[Transaction ID]]="","",IFERROR([@Quantity]*IF([@[Unit Cost]]="",INDEX(tblTires[Unit Cost],MATCH([@[Inventory Item ID]],tblTires[Inventory Item ID],0)),[@[Unit Cost]]),0))</f>
        <v/>
      </c>
      <c r="P140" s="15">
        <f>IF([@[Transaction ID]]="","",IF([@Date]="","Missing Date",IF([@Date]&lt;='Settings'!$B$4,"Before Opening Balance",IF([@Date]&gt;'Settings'!$B$3,"After Report Date","OK"))))</f>
        <v/>
      </c>
    </row>
    <row r="141">
      <c r="A141" s="28" t="n"/>
      <c r="B141" s="50" t="n"/>
      <c r="C141" s="28" t="n"/>
      <c r="D141" s="15">
        <f>IF([@[Transaction ID]]="","",IFERROR(INDEX(tblTires[Tire Size],MATCH([@[Inventory Item ID]],tblTires[Inventory Item ID],0)),"Item ID not found"))</f>
        <v/>
      </c>
      <c r="E141" s="15">
        <f>IF([@[Transaction ID]]="","",IFERROR(INDEX(tblTires[Location],MATCH([@[Inventory Item ID]],tblTires[Inventory Item ID],0)),"Item ID not found"))</f>
        <v/>
      </c>
      <c r="F141" s="28" t="n"/>
      <c r="G141" s="30" t="n"/>
      <c r="H141" s="49" t="n"/>
      <c r="I141" s="28" t="n"/>
      <c r="J141" s="28" t="n"/>
      <c r="K141" s="52" t="n"/>
      <c r="L141" s="28" t="n"/>
      <c r="M141" s="32">
        <f>IF([@[Transaction ID]]="","",IFERROR(VLOOKUP([@[Transaction Type]],tblTxnTypes,2,FALSE),0))</f>
        <v/>
      </c>
      <c r="N141" s="32">
        <f>IF([@[Transaction ID]]="","",IFERROR([@Quantity]*[@[Inventory Factor]],0))</f>
        <v/>
      </c>
      <c r="O141" s="47">
        <f>IF([@[Transaction ID]]="","",IFERROR([@Quantity]*IF([@[Unit Cost]]="",INDEX(tblTires[Unit Cost],MATCH([@[Inventory Item ID]],tblTires[Inventory Item ID],0)),[@[Unit Cost]]),0))</f>
        <v/>
      </c>
      <c r="P141" s="15">
        <f>IF([@[Transaction ID]]="","",IF([@Date]="","Missing Date",IF([@Date]&lt;='Settings'!$B$4,"Before Opening Balance",IF([@Date]&gt;'Settings'!$B$3,"After Report Date","OK"))))</f>
        <v/>
      </c>
    </row>
    <row r="142">
      <c r="A142" s="28" t="n"/>
      <c r="B142" s="50" t="n"/>
      <c r="C142" s="28" t="n"/>
      <c r="D142" s="15">
        <f>IF([@[Transaction ID]]="","",IFERROR(INDEX(tblTires[Tire Size],MATCH([@[Inventory Item ID]],tblTires[Inventory Item ID],0)),"Item ID not found"))</f>
        <v/>
      </c>
      <c r="E142" s="15">
        <f>IF([@[Transaction ID]]="","",IFERROR(INDEX(tblTires[Location],MATCH([@[Inventory Item ID]],tblTires[Inventory Item ID],0)),"Item ID not found"))</f>
        <v/>
      </c>
      <c r="F142" s="28" t="n"/>
      <c r="G142" s="30" t="n"/>
      <c r="H142" s="49" t="n"/>
      <c r="I142" s="28" t="n"/>
      <c r="J142" s="28" t="n"/>
      <c r="K142" s="52" t="n"/>
      <c r="L142" s="28" t="n"/>
      <c r="M142" s="32">
        <f>IF([@[Transaction ID]]="","",IFERROR(VLOOKUP([@[Transaction Type]],tblTxnTypes,2,FALSE),0))</f>
        <v/>
      </c>
      <c r="N142" s="32">
        <f>IF([@[Transaction ID]]="","",IFERROR([@Quantity]*[@[Inventory Factor]],0))</f>
        <v/>
      </c>
      <c r="O142" s="47">
        <f>IF([@[Transaction ID]]="","",IFERROR([@Quantity]*IF([@[Unit Cost]]="",INDEX(tblTires[Unit Cost],MATCH([@[Inventory Item ID]],tblTires[Inventory Item ID],0)),[@[Unit Cost]]),0))</f>
        <v/>
      </c>
      <c r="P142" s="15">
        <f>IF([@[Transaction ID]]="","",IF([@Date]="","Missing Date",IF([@Date]&lt;='Settings'!$B$4,"Before Opening Balance",IF([@Date]&gt;'Settings'!$B$3,"After Report Date","OK"))))</f>
        <v/>
      </c>
    </row>
    <row r="143">
      <c r="A143" s="28" t="n"/>
      <c r="B143" s="50" t="n"/>
      <c r="C143" s="28" t="n"/>
      <c r="D143" s="15">
        <f>IF([@[Transaction ID]]="","",IFERROR(INDEX(tblTires[Tire Size],MATCH([@[Inventory Item ID]],tblTires[Inventory Item ID],0)),"Item ID not found"))</f>
        <v/>
      </c>
      <c r="E143" s="15">
        <f>IF([@[Transaction ID]]="","",IFERROR(INDEX(tblTires[Location],MATCH([@[Inventory Item ID]],tblTires[Inventory Item ID],0)),"Item ID not found"))</f>
        <v/>
      </c>
      <c r="F143" s="28" t="n"/>
      <c r="G143" s="30" t="n"/>
      <c r="H143" s="49" t="n"/>
      <c r="I143" s="28" t="n"/>
      <c r="J143" s="28" t="n"/>
      <c r="K143" s="52" t="n"/>
      <c r="L143" s="28" t="n"/>
      <c r="M143" s="32">
        <f>IF([@[Transaction ID]]="","",IFERROR(VLOOKUP([@[Transaction Type]],tblTxnTypes,2,FALSE),0))</f>
        <v/>
      </c>
      <c r="N143" s="32">
        <f>IF([@[Transaction ID]]="","",IFERROR([@Quantity]*[@[Inventory Factor]],0))</f>
        <v/>
      </c>
      <c r="O143" s="47">
        <f>IF([@[Transaction ID]]="","",IFERROR([@Quantity]*IF([@[Unit Cost]]="",INDEX(tblTires[Unit Cost],MATCH([@[Inventory Item ID]],tblTires[Inventory Item ID],0)),[@[Unit Cost]]),0))</f>
        <v/>
      </c>
      <c r="P143" s="15">
        <f>IF([@[Transaction ID]]="","",IF([@Date]="","Missing Date",IF([@Date]&lt;='Settings'!$B$4,"Before Opening Balance",IF([@Date]&gt;'Settings'!$B$3,"After Report Date","OK"))))</f>
        <v/>
      </c>
    </row>
    <row r="144">
      <c r="A144" s="28" t="n"/>
      <c r="B144" s="50" t="n"/>
      <c r="C144" s="28" t="n"/>
      <c r="D144" s="15">
        <f>IF([@[Transaction ID]]="","",IFERROR(INDEX(tblTires[Tire Size],MATCH([@[Inventory Item ID]],tblTires[Inventory Item ID],0)),"Item ID not found"))</f>
        <v/>
      </c>
      <c r="E144" s="15">
        <f>IF([@[Transaction ID]]="","",IFERROR(INDEX(tblTires[Location],MATCH([@[Inventory Item ID]],tblTires[Inventory Item ID],0)),"Item ID not found"))</f>
        <v/>
      </c>
      <c r="F144" s="28" t="n"/>
      <c r="G144" s="30" t="n"/>
      <c r="H144" s="49" t="n"/>
      <c r="I144" s="28" t="n"/>
      <c r="J144" s="28" t="n"/>
      <c r="K144" s="52" t="n"/>
      <c r="L144" s="28" t="n"/>
      <c r="M144" s="32">
        <f>IF([@[Transaction ID]]="","",IFERROR(VLOOKUP([@[Transaction Type]],tblTxnTypes,2,FALSE),0))</f>
        <v/>
      </c>
      <c r="N144" s="32">
        <f>IF([@[Transaction ID]]="","",IFERROR([@Quantity]*[@[Inventory Factor]],0))</f>
        <v/>
      </c>
      <c r="O144" s="47">
        <f>IF([@[Transaction ID]]="","",IFERROR([@Quantity]*IF([@[Unit Cost]]="",INDEX(tblTires[Unit Cost],MATCH([@[Inventory Item ID]],tblTires[Inventory Item ID],0)),[@[Unit Cost]]),0))</f>
        <v/>
      </c>
      <c r="P144" s="15">
        <f>IF([@[Transaction ID]]="","",IF([@Date]="","Missing Date",IF([@Date]&lt;='Settings'!$B$4,"Before Opening Balance",IF([@Date]&gt;'Settings'!$B$3,"After Report Date","OK"))))</f>
        <v/>
      </c>
    </row>
    <row r="145">
      <c r="A145" s="28" t="n"/>
      <c r="B145" s="50" t="n"/>
      <c r="C145" s="28" t="n"/>
      <c r="D145" s="15">
        <f>IF([@[Transaction ID]]="","",IFERROR(INDEX(tblTires[Tire Size],MATCH([@[Inventory Item ID]],tblTires[Inventory Item ID],0)),"Item ID not found"))</f>
        <v/>
      </c>
      <c r="E145" s="15">
        <f>IF([@[Transaction ID]]="","",IFERROR(INDEX(tblTires[Location],MATCH([@[Inventory Item ID]],tblTires[Inventory Item ID],0)),"Item ID not found"))</f>
        <v/>
      </c>
      <c r="F145" s="28" t="n"/>
      <c r="G145" s="30" t="n"/>
      <c r="H145" s="49" t="n"/>
      <c r="I145" s="28" t="n"/>
      <c r="J145" s="28" t="n"/>
      <c r="K145" s="52" t="n"/>
      <c r="L145" s="28" t="n"/>
      <c r="M145" s="32">
        <f>IF([@[Transaction ID]]="","",IFERROR(VLOOKUP([@[Transaction Type]],tblTxnTypes,2,FALSE),0))</f>
        <v/>
      </c>
      <c r="N145" s="32">
        <f>IF([@[Transaction ID]]="","",IFERROR([@Quantity]*[@[Inventory Factor]],0))</f>
        <v/>
      </c>
      <c r="O145" s="47">
        <f>IF([@[Transaction ID]]="","",IFERROR([@Quantity]*IF([@[Unit Cost]]="",INDEX(tblTires[Unit Cost],MATCH([@[Inventory Item ID]],tblTires[Inventory Item ID],0)),[@[Unit Cost]]),0))</f>
        <v/>
      </c>
      <c r="P145" s="15">
        <f>IF([@[Transaction ID]]="","",IF([@Date]="","Missing Date",IF([@Date]&lt;='Settings'!$B$4,"Before Opening Balance",IF([@Date]&gt;'Settings'!$B$3,"After Report Date","OK"))))</f>
        <v/>
      </c>
    </row>
    <row r="146">
      <c r="A146" s="28" t="n"/>
      <c r="B146" s="50" t="n"/>
      <c r="C146" s="28" t="n"/>
      <c r="D146" s="15">
        <f>IF([@[Transaction ID]]="","",IFERROR(INDEX(tblTires[Tire Size],MATCH([@[Inventory Item ID]],tblTires[Inventory Item ID],0)),"Item ID not found"))</f>
        <v/>
      </c>
      <c r="E146" s="15">
        <f>IF([@[Transaction ID]]="","",IFERROR(INDEX(tblTires[Location],MATCH([@[Inventory Item ID]],tblTires[Inventory Item ID],0)),"Item ID not found"))</f>
        <v/>
      </c>
      <c r="F146" s="28" t="n"/>
      <c r="G146" s="30" t="n"/>
      <c r="H146" s="49" t="n"/>
      <c r="I146" s="28" t="n"/>
      <c r="J146" s="28" t="n"/>
      <c r="K146" s="52" t="n"/>
      <c r="L146" s="28" t="n"/>
      <c r="M146" s="32">
        <f>IF([@[Transaction ID]]="","",IFERROR(VLOOKUP([@[Transaction Type]],tblTxnTypes,2,FALSE),0))</f>
        <v/>
      </c>
      <c r="N146" s="32">
        <f>IF([@[Transaction ID]]="","",IFERROR([@Quantity]*[@[Inventory Factor]],0))</f>
        <v/>
      </c>
      <c r="O146" s="47">
        <f>IF([@[Transaction ID]]="","",IFERROR([@Quantity]*IF([@[Unit Cost]]="",INDEX(tblTires[Unit Cost],MATCH([@[Inventory Item ID]],tblTires[Inventory Item ID],0)),[@[Unit Cost]]),0))</f>
        <v/>
      </c>
      <c r="P146" s="15">
        <f>IF([@[Transaction ID]]="","",IF([@Date]="","Missing Date",IF([@Date]&lt;='Settings'!$B$4,"Before Opening Balance",IF([@Date]&gt;'Settings'!$B$3,"After Report Date","OK"))))</f>
        <v/>
      </c>
    </row>
    <row r="147">
      <c r="A147" s="28" t="n"/>
      <c r="B147" s="50" t="n"/>
      <c r="C147" s="28" t="n"/>
      <c r="D147" s="15">
        <f>IF([@[Transaction ID]]="","",IFERROR(INDEX(tblTires[Tire Size],MATCH([@[Inventory Item ID]],tblTires[Inventory Item ID],0)),"Item ID not found"))</f>
        <v/>
      </c>
      <c r="E147" s="15">
        <f>IF([@[Transaction ID]]="","",IFERROR(INDEX(tblTires[Location],MATCH([@[Inventory Item ID]],tblTires[Inventory Item ID],0)),"Item ID not found"))</f>
        <v/>
      </c>
      <c r="F147" s="28" t="n"/>
      <c r="G147" s="30" t="n"/>
      <c r="H147" s="49" t="n"/>
      <c r="I147" s="28" t="n"/>
      <c r="J147" s="28" t="n"/>
      <c r="K147" s="52" t="n"/>
      <c r="L147" s="28" t="n"/>
      <c r="M147" s="32">
        <f>IF([@[Transaction ID]]="","",IFERROR(VLOOKUP([@[Transaction Type]],tblTxnTypes,2,FALSE),0))</f>
        <v/>
      </c>
      <c r="N147" s="32">
        <f>IF([@[Transaction ID]]="","",IFERROR([@Quantity]*[@[Inventory Factor]],0))</f>
        <v/>
      </c>
      <c r="O147" s="47">
        <f>IF([@[Transaction ID]]="","",IFERROR([@Quantity]*IF([@[Unit Cost]]="",INDEX(tblTires[Unit Cost],MATCH([@[Inventory Item ID]],tblTires[Inventory Item ID],0)),[@[Unit Cost]]),0))</f>
        <v/>
      </c>
      <c r="P147" s="15">
        <f>IF([@[Transaction ID]]="","",IF([@Date]="","Missing Date",IF([@Date]&lt;='Settings'!$B$4,"Before Opening Balance",IF([@Date]&gt;'Settings'!$B$3,"After Report Date","OK"))))</f>
        <v/>
      </c>
    </row>
    <row r="148">
      <c r="A148" s="28" t="n"/>
      <c r="B148" s="50" t="n"/>
      <c r="C148" s="28" t="n"/>
      <c r="D148" s="15">
        <f>IF([@[Transaction ID]]="","",IFERROR(INDEX(tblTires[Tire Size],MATCH([@[Inventory Item ID]],tblTires[Inventory Item ID],0)),"Item ID not found"))</f>
        <v/>
      </c>
      <c r="E148" s="15">
        <f>IF([@[Transaction ID]]="","",IFERROR(INDEX(tblTires[Location],MATCH([@[Inventory Item ID]],tblTires[Inventory Item ID],0)),"Item ID not found"))</f>
        <v/>
      </c>
      <c r="F148" s="28" t="n"/>
      <c r="G148" s="30" t="n"/>
      <c r="H148" s="49" t="n"/>
      <c r="I148" s="28" t="n"/>
      <c r="J148" s="28" t="n"/>
      <c r="K148" s="52" t="n"/>
      <c r="L148" s="28" t="n"/>
      <c r="M148" s="32">
        <f>IF([@[Transaction ID]]="","",IFERROR(VLOOKUP([@[Transaction Type]],tblTxnTypes,2,FALSE),0))</f>
        <v/>
      </c>
      <c r="N148" s="32">
        <f>IF([@[Transaction ID]]="","",IFERROR([@Quantity]*[@[Inventory Factor]],0))</f>
        <v/>
      </c>
      <c r="O148" s="47">
        <f>IF([@[Transaction ID]]="","",IFERROR([@Quantity]*IF([@[Unit Cost]]="",INDEX(tblTires[Unit Cost],MATCH([@[Inventory Item ID]],tblTires[Inventory Item ID],0)),[@[Unit Cost]]),0))</f>
        <v/>
      </c>
      <c r="P148" s="15">
        <f>IF([@[Transaction ID]]="","",IF([@Date]="","Missing Date",IF([@Date]&lt;='Settings'!$B$4,"Before Opening Balance",IF([@Date]&gt;'Settings'!$B$3,"After Report Date","OK"))))</f>
        <v/>
      </c>
    </row>
    <row r="149">
      <c r="A149" s="28" t="n"/>
      <c r="B149" s="50" t="n"/>
      <c r="C149" s="28" t="n"/>
      <c r="D149" s="15">
        <f>IF([@[Transaction ID]]="","",IFERROR(INDEX(tblTires[Tire Size],MATCH([@[Inventory Item ID]],tblTires[Inventory Item ID],0)),"Item ID not found"))</f>
        <v/>
      </c>
      <c r="E149" s="15">
        <f>IF([@[Transaction ID]]="","",IFERROR(INDEX(tblTires[Location],MATCH([@[Inventory Item ID]],tblTires[Inventory Item ID],0)),"Item ID not found"))</f>
        <v/>
      </c>
      <c r="F149" s="28" t="n"/>
      <c r="G149" s="30" t="n"/>
      <c r="H149" s="49" t="n"/>
      <c r="I149" s="28" t="n"/>
      <c r="J149" s="28" t="n"/>
      <c r="K149" s="52" t="n"/>
      <c r="L149" s="28" t="n"/>
      <c r="M149" s="32">
        <f>IF([@[Transaction ID]]="","",IFERROR(VLOOKUP([@[Transaction Type]],tblTxnTypes,2,FALSE),0))</f>
        <v/>
      </c>
      <c r="N149" s="32">
        <f>IF([@[Transaction ID]]="","",IFERROR([@Quantity]*[@[Inventory Factor]],0))</f>
        <v/>
      </c>
      <c r="O149" s="47">
        <f>IF([@[Transaction ID]]="","",IFERROR([@Quantity]*IF([@[Unit Cost]]="",INDEX(tblTires[Unit Cost],MATCH([@[Inventory Item ID]],tblTires[Inventory Item ID],0)),[@[Unit Cost]]),0))</f>
        <v/>
      </c>
      <c r="P149" s="15">
        <f>IF([@[Transaction ID]]="","",IF([@Date]="","Missing Date",IF([@Date]&lt;='Settings'!$B$4,"Before Opening Balance",IF([@Date]&gt;'Settings'!$B$3,"After Report Date","OK"))))</f>
        <v/>
      </c>
    </row>
    <row r="150">
      <c r="A150" s="28" t="n"/>
      <c r="B150" s="50" t="n"/>
      <c r="C150" s="28" t="n"/>
      <c r="D150" s="15">
        <f>IF([@[Transaction ID]]="","",IFERROR(INDEX(tblTires[Tire Size],MATCH([@[Inventory Item ID]],tblTires[Inventory Item ID],0)),"Item ID not found"))</f>
        <v/>
      </c>
      <c r="E150" s="15">
        <f>IF([@[Transaction ID]]="","",IFERROR(INDEX(tblTires[Location],MATCH([@[Inventory Item ID]],tblTires[Inventory Item ID],0)),"Item ID not found"))</f>
        <v/>
      </c>
      <c r="F150" s="28" t="n"/>
      <c r="G150" s="30" t="n"/>
      <c r="H150" s="49" t="n"/>
      <c r="I150" s="28" t="n"/>
      <c r="J150" s="28" t="n"/>
      <c r="K150" s="52" t="n"/>
      <c r="L150" s="28" t="n"/>
      <c r="M150" s="32">
        <f>IF([@[Transaction ID]]="","",IFERROR(VLOOKUP([@[Transaction Type]],tblTxnTypes,2,FALSE),0))</f>
        <v/>
      </c>
      <c r="N150" s="32">
        <f>IF([@[Transaction ID]]="","",IFERROR([@Quantity]*[@[Inventory Factor]],0))</f>
        <v/>
      </c>
      <c r="O150" s="47">
        <f>IF([@[Transaction ID]]="","",IFERROR([@Quantity]*IF([@[Unit Cost]]="",INDEX(tblTires[Unit Cost],MATCH([@[Inventory Item ID]],tblTires[Inventory Item ID],0)),[@[Unit Cost]]),0))</f>
        <v/>
      </c>
      <c r="P150" s="15">
        <f>IF([@[Transaction ID]]="","",IF([@Date]="","Missing Date",IF([@Date]&lt;='Settings'!$B$4,"Before Opening Balance",IF([@Date]&gt;'Settings'!$B$3,"After Report Date","OK"))))</f>
        <v/>
      </c>
    </row>
    <row r="151">
      <c r="A151" s="28" t="n"/>
      <c r="B151" s="50" t="n"/>
      <c r="C151" s="28" t="n"/>
      <c r="D151" s="15">
        <f>IF([@[Transaction ID]]="","",IFERROR(INDEX(tblTires[Tire Size],MATCH([@[Inventory Item ID]],tblTires[Inventory Item ID],0)),"Item ID not found"))</f>
        <v/>
      </c>
      <c r="E151" s="15">
        <f>IF([@[Transaction ID]]="","",IFERROR(INDEX(tblTires[Location],MATCH([@[Inventory Item ID]],tblTires[Inventory Item ID],0)),"Item ID not found"))</f>
        <v/>
      </c>
      <c r="F151" s="28" t="n"/>
      <c r="G151" s="30" t="n"/>
      <c r="H151" s="49" t="n"/>
      <c r="I151" s="28" t="n"/>
      <c r="J151" s="28" t="n"/>
      <c r="K151" s="52" t="n"/>
      <c r="L151" s="28" t="n"/>
      <c r="M151" s="32">
        <f>IF([@[Transaction ID]]="","",IFERROR(VLOOKUP([@[Transaction Type]],tblTxnTypes,2,FALSE),0))</f>
        <v/>
      </c>
      <c r="N151" s="32">
        <f>IF([@[Transaction ID]]="","",IFERROR([@Quantity]*[@[Inventory Factor]],0))</f>
        <v/>
      </c>
      <c r="O151" s="47">
        <f>IF([@[Transaction ID]]="","",IFERROR([@Quantity]*IF([@[Unit Cost]]="",INDEX(tblTires[Unit Cost],MATCH([@[Inventory Item ID]],tblTires[Inventory Item ID],0)),[@[Unit Cost]]),0))</f>
        <v/>
      </c>
      <c r="P151" s="15">
        <f>IF([@[Transaction ID]]="","",IF([@Date]="","Missing Date",IF([@Date]&lt;='Settings'!$B$4,"Before Opening Balance",IF([@Date]&gt;'Settings'!$B$3,"After Report Date","OK"))))</f>
        <v/>
      </c>
    </row>
    <row r="152">
      <c r="A152" s="28" t="n"/>
      <c r="B152" s="50" t="n"/>
      <c r="C152" s="28" t="n"/>
      <c r="D152" s="15">
        <f>IF([@[Transaction ID]]="","",IFERROR(INDEX(tblTires[Tire Size],MATCH([@[Inventory Item ID]],tblTires[Inventory Item ID],0)),"Item ID not found"))</f>
        <v/>
      </c>
      <c r="E152" s="15">
        <f>IF([@[Transaction ID]]="","",IFERROR(INDEX(tblTires[Location],MATCH([@[Inventory Item ID]],tblTires[Inventory Item ID],0)),"Item ID not found"))</f>
        <v/>
      </c>
      <c r="F152" s="28" t="n"/>
      <c r="G152" s="30" t="n"/>
      <c r="H152" s="49" t="n"/>
      <c r="I152" s="28" t="n"/>
      <c r="J152" s="28" t="n"/>
      <c r="K152" s="52" t="n"/>
      <c r="L152" s="28" t="n"/>
      <c r="M152" s="32">
        <f>IF([@[Transaction ID]]="","",IFERROR(VLOOKUP([@[Transaction Type]],tblTxnTypes,2,FALSE),0))</f>
        <v/>
      </c>
      <c r="N152" s="32">
        <f>IF([@[Transaction ID]]="","",IFERROR([@Quantity]*[@[Inventory Factor]],0))</f>
        <v/>
      </c>
      <c r="O152" s="47">
        <f>IF([@[Transaction ID]]="","",IFERROR([@Quantity]*IF([@[Unit Cost]]="",INDEX(tblTires[Unit Cost],MATCH([@[Inventory Item ID]],tblTires[Inventory Item ID],0)),[@[Unit Cost]]),0))</f>
        <v/>
      </c>
      <c r="P152" s="15">
        <f>IF([@[Transaction ID]]="","",IF([@Date]="","Missing Date",IF([@Date]&lt;='Settings'!$B$4,"Before Opening Balance",IF([@Date]&gt;'Settings'!$B$3,"After Report Date","OK"))))</f>
        <v/>
      </c>
    </row>
    <row r="153">
      <c r="A153" s="28" t="n"/>
      <c r="B153" s="50" t="n"/>
      <c r="C153" s="28" t="n"/>
      <c r="D153" s="15">
        <f>IF([@[Transaction ID]]="","",IFERROR(INDEX(tblTires[Tire Size],MATCH([@[Inventory Item ID]],tblTires[Inventory Item ID],0)),"Item ID not found"))</f>
        <v/>
      </c>
      <c r="E153" s="15">
        <f>IF([@[Transaction ID]]="","",IFERROR(INDEX(tblTires[Location],MATCH([@[Inventory Item ID]],tblTires[Inventory Item ID],0)),"Item ID not found"))</f>
        <v/>
      </c>
      <c r="F153" s="28" t="n"/>
      <c r="G153" s="30" t="n"/>
      <c r="H153" s="49" t="n"/>
      <c r="I153" s="28" t="n"/>
      <c r="J153" s="28" t="n"/>
      <c r="K153" s="52" t="n"/>
      <c r="L153" s="28" t="n"/>
      <c r="M153" s="32">
        <f>IF([@[Transaction ID]]="","",IFERROR(VLOOKUP([@[Transaction Type]],tblTxnTypes,2,FALSE),0))</f>
        <v/>
      </c>
      <c r="N153" s="32">
        <f>IF([@[Transaction ID]]="","",IFERROR([@Quantity]*[@[Inventory Factor]],0))</f>
        <v/>
      </c>
      <c r="O153" s="47">
        <f>IF([@[Transaction ID]]="","",IFERROR([@Quantity]*IF([@[Unit Cost]]="",INDEX(tblTires[Unit Cost],MATCH([@[Inventory Item ID]],tblTires[Inventory Item ID],0)),[@[Unit Cost]]),0))</f>
        <v/>
      </c>
      <c r="P153" s="15">
        <f>IF([@[Transaction ID]]="","",IF([@Date]="","Missing Date",IF([@Date]&lt;='Settings'!$B$4,"Before Opening Balance",IF([@Date]&gt;'Settings'!$B$3,"After Report Date","OK"))))</f>
        <v/>
      </c>
    </row>
    <row r="154">
      <c r="A154" s="28" t="n"/>
      <c r="B154" s="50" t="n"/>
      <c r="C154" s="28" t="n"/>
      <c r="D154" s="15">
        <f>IF([@[Transaction ID]]="","",IFERROR(INDEX(tblTires[Tire Size],MATCH([@[Inventory Item ID]],tblTires[Inventory Item ID],0)),"Item ID not found"))</f>
        <v/>
      </c>
      <c r="E154" s="15">
        <f>IF([@[Transaction ID]]="","",IFERROR(INDEX(tblTires[Location],MATCH([@[Inventory Item ID]],tblTires[Inventory Item ID],0)),"Item ID not found"))</f>
        <v/>
      </c>
      <c r="F154" s="28" t="n"/>
      <c r="G154" s="30" t="n"/>
      <c r="H154" s="49" t="n"/>
      <c r="I154" s="28" t="n"/>
      <c r="J154" s="28" t="n"/>
      <c r="K154" s="52" t="n"/>
      <c r="L154" s="28" t="n"/>
      <c r="M154" s="32">
        <f>IF([@[Transaction ID]]="","",IFERROR(VLOOKUP([@[Transaction Type]],tblTxnTypes,2,FALSE),0))</f>
        <v/>
      </c>
      <c r="N154" s="32">
        <f>IF([@[Transaction ID]]="","",IFERROR([@Quantity]*[@[Inventory Factor]],0))</f>
        <v/>
      </c>
      <c r="O154" s="47">
        <f>IF([@[Transaction ID]]="","",IFERROR([@Quantity]*IF([@[Unit Cost]]="",INDEX(tblTires[Unit Cost],MATCH([@[Inventory Item ID]],tblTires[Inventory Item ID],0)),[@[Unit Cost]]),0))</f>
        <v/>
      </c>
      <c r="P154" s="15">
        <f>IF([@[Transaction ID]]="","",IF([@Date]="","Missing Date",IF([@Date]&lt;='Settings'!$B$4,"Before Opening Balance",IF([@Date]&gt;'Settings'!$B$3,"After Report Date","OK"))))</f>
        <v/>
      </c>
    </row>
    <row r="155">
      <c r="A155" s="28" t="n"/>
      <c r="B155" s="50" t="n"/>
      <c r="C155" s="28" t="n"/>
      <c r="D155" s="15">
        <f>IF([@[Transaction ID]]="","",IFERROR(INDEX(tblTires[Tire Size],MATCH([@[Inventory Item ID]],tblTires[Inventory Item ID],0)),"Item ID not found"))</f>
        <v/>
      </c>
      <c r="E155" s="15">
        <f>IF([@[Transaction ID]]="","",IFERROR(INDEX(tblTires[Location],MATCH([@[Inventory Item ID]],tblTires[Inventory Item ID],0)),"Item ID not found"))</f>
        <v/>
      </c>
      <c r="F155" s="28" t="n"/>
      <c r="G155" s="30" t="n"/>
      <c r="H155" s="49" t="n"/>
      <c r="I155" s="28" t="n"/>
      <c r="J155" s="28" t="n"/>
      <c r="K155" s="52" t="n"/>
      <c r="L155" s="28" t="n"/>
      <c r="M155" s="32">
        <f>IF([@[Transaction ID]]="","",IFERROR(VLOOKUP([@[Transaction Type]],tblTxnTypes,2,FALSE),0))</f>
        <v/>
      </c>
      <c r="N155" s="32">
        <f>IF([@[Transaction ID]]="","",IFERROR([@Quantity]*[@[Inventory Factor]],0))</f>
        <v/>
      </c>
      <c r="O155" s="47">
        <f>IF([@[Transaction ID]]="","",IFERROR([@Quantity]*IF([@[Unit Cost]]="",INDEX(tblTires[Unit Cost],MATCH([@[Inventory Item ID]],tblTires[Inventory Item ID],0)),[@[Unit Cost]]),0))</f>
        <v/>
      </c>
      <c r="P155" s="15">
        <f>IF([@[Transaction ID]]="","",IF([@Date]="","Missing Date",IF([@Date]&lt;='Settings'!$B$4,"Before Opening Balance",IF([@Date]&gt;'Settings'!$B$3,"After Report Date","OK"))))</f>
        <v/>
      </c>
    </row>
    <row r="156">
      <c r="A156" s="28" t="n"/>
      <c r="B156" s="50" t="n"/>
      <c r="C156" s="28" t="n"/>
      <c r="D156" s="15">
        <f>IF([@[Transaction ID]]="","",IFERROR(INDEX(tblTires[Tire Size],MATCH([@[Inventory Item ID]],tblTires[Inventory Item ID],0)),"Item ID not found"))</f>
        <v/>
      </c>
      <c r="E156" s="15">
        <f>IF([@[Transaction ID]]="","",IFERROR(INDEX(tblTires[Location],MATCH([@[Inventory Item ID]],tblTires[Inventory Item ID],0)),"Item ID not found"))</f>
        <v/>
      </c>
      <c r="F156" s="28" t="n"/>
      <c r="G156" s="30" t="n"/>
      <c r="H156" s="49" t="n"/>
      <c r="I156" s="28" t="n"/>
      <c r="J156" s="28" t="n"/>
      <c r="K156" s="52" t="n"/>
      <c r="L156" s="28" t="n"/>
      <c r="M156" s="32">
        <f>IF([@[Transaction ID]]="","",IFERROR(VLOOKUP([@[Transaction Type]],tblTxnTypes,2,FALSE),0))</f>
        <v/>
      </c>
      <c r="N156" s="32">
        <f>IF([@[Transaction ID]]="","",IFERROR([@Quantity]*[@[Inventory Factor]],0))</f>
        <v/>
      </c>
      <c r="O156" s="47">
        <f>IF([@[Transaction ID]]="","",IFERROR([@Quantity]*IF([@[Unit Cost]]="",INDEX(tblTires[Unit Cost],MATCH([@[Inventory Item ID]],tblTires[Inventory Item ID],0)),[@[Unit Cost]]),0))</f>
        <v/>
      </c>
      <c r="P156" s="15">
        <f>IF([@[Transaction ID]]="","",IF([@Date]="","Missing Date",IF([@Date]&lt;='Settings'!$B$4,"Before Opening Balance",IF([@Date]&gt;'Settings'!$B$3,"After Report Date","OK"))))</f>
        <v/>
      </c>
    </row>
    <row r="157">
      <c r="A157" s="28" t="n"/>
      <c r="B157" s="50" t="n"/>
      <c r="C157" s="28" t="n"/>
      <c r="D157" s="15">
        <f>IF([@[Transaction ID]]="","",IFERROR(INDEX(tblTires[Tire Size],MATCH([@[Inventory Item ID]],tblTires[Inventory Item ID],0)),"Item ID not found"))</f>
        <v/>
      </c>
      <c r="E157" s="15">
        <f>IF([@[Transaction ID]]="","",IFERROR(INDEX(tblTires[Location],MATCH([@[Inventory Item ID]],tblTires[Inventory Item ID],0)),"Item ID not found"))</f>
        <v/>
      </c>
      <c r="F157" s="28" t="n"/>
      <c r="G157" s="30" t="n"/>
      <c r="H157" s="49" t="n"/>
      <c r="I157" s="28" t="n"/>
      <c r="J157" s="28" t="n"/>
      <c r="K157" s="52" t="n"/>
      <c r="L157" s="28" t="n"/>
      <c r="M157" s="32">
        <f>IF([@[Transaction ID]]="","",IFERROR(VLOOKUP([@[Transaction Type]],tblTxnTypes,2,FALSE),0))</f>
        <v/>
      </c>
      <c r="N157" s="32">
        <f>IF([@[Transaction ID]]="","",IFERROR([@Quantity]*[@[Inventory Factor]],0))</f>
        <v/>
      </c>
      <c r="O157" s="47">
        <f>IF([@[Transaction ID]]="","",IFERROR([@Quantity]*IF([@[Unit Cost]]="",INDEX(tblTires[Unit Cost],MATCH([@[Inventory Item ID]],tblTires[Inventory Item ID],0)),[@[Unit Cost]]),0))</f>
        <v/>
      </c>
      <c r="P157" s="15">
        <f>IF([@[Transaction ID]]="","",IF([@Date]="","Missing Date",IF([@Date]&lt;='Settings'!$B$4,"Before Opening Balance",IF([@Date]&gt;'Settings'!$B$3,"After Report Date","OK"))))</f>
        <v/>
      </c>
    </row>
    <row r="158">
      <c r="A158" s="28" t="n"/>
      <c r="B158" s="50" t="n"/>
      <c r="C158" s="28" t="n"/>
      <c r="D158" s="15">
        <f>IF([@[Transaction ID]]="","",IFERROR(INDEX(tblTires[Tire Size],MATCH([@[Inventory Item ID]],tblTires[Inventory Item ID],0)),"Item ID not found"))</f>
        <v/>
      </c>
      <c r="E158" s="15">
        <f>IF([@[Transaction ID]]="","",IFERROR(INDEX(tblTires[Location],MATCH([@[Inventory Item ID]],tblTires[Inventory Item ID],0)),"Item ID not found"))</f>
        <v/>
      </c>
      <c r="F158" s="28" t="n"/>
      <c r="G158" s="30" t="n"/>
      <c r="H158" s="49" t="n"/>
      <c r="I158" s="28" t="n"/>
      <c r="J158" s="28" t="n"/>
      <c r="K158" s="52" t="n"/>
      <c r="L158" s="28" t="n"/>
      <c r="M158" s="32">
        <f>IF([@[Transaction ID]]="","",IFERROR(VLOOKUP([@[Transaction Type]],tblTxnTypes,2,FALSE),0))</f>
        <v/>
      </c>
      <c r="N158" s="32">
        <f>IF([@[Transaction ID]]="","",IFERROR([@Quantity]*[@[Inventory Factor]],0))</f>
        <v/>
      </c>
      <c r="O158" s="47">
        <f>IF([@[Transaction ID]]="","",IFERROR([@Quantity]*IF([@[Unit Cost]]="",INDEX(tblTires[Unit Cost],MATCH([@[Inventory Item ID]],tblTires[Inventory Item ID],0)),[@[Unit Cost]]),0))</f>
        <v/>
      </c>
      <c r="P158" s="15">
        <f>IF([@[Transaction ID]]="","",IF([@Date]="","Missing Date",IF([@Date]&lt;='Settings'!$B$4,"Before Opening Balance",IF([@Date]&gt;'Settings'!$B$3,"After Report Date","OK"))))</f>
        <v/>
      </c>
    </row>
    <row r="159">
      <c r="A159" s="28" t="n"/>
      <c r="B159" s="50" t="n"/>
      <c r="C159" s="28" t="n"/>
      <c r="D159" s="15">
        <f>IF([@[Transaction ID]]="","",IFERROR(INDEX(tblTires[Tire Size],MATCH([@[Inventory Item ID]],tblTires[Inventory Item ID],0)),"Item ID not found"))</f>
        <v/>
      </c>
      <c r="E159" s="15">
        <f>IF([@[Transaction ID]]="","",IFERROR(INDEX(tblTires[Location],MATCH([@[Inventory Item ID]],tblTires[Inventory Item ID],0)),"Item ID not found"))</f>
        <v/>
      </c>
      <c r="F159" s="28" t="n"/>
      <c r="G159" s="30" t="n"/>
      <c r="H159" s="49" t="n"/>
      <c r="I159" s="28" t="n"/>
      <c r="J159" s="28" t="n"/>
      <c r="K159" s="52" t="n"/>
      <c r="L159" s="28" t="n"/>
      <c r="M159" s="32">
        <f>IF([@[Transaction ID]]="","",IFERROR(VLOOKUP([@[Transaction Type]],tblTxnTypes,2,FALSE),0))</f>
        <v/>
      </c>
      <c r="N159" s="32">
        <f>IF([@[Transaction ID]]="","",IFERROR([@Quantity]*[@[Inventory Factor]],0))</f>
        <v/>
      </c>
      <c r="O159" s="47">
        <f>IF([@[Transaction ID]]="","",IFERROR([@Quantity]*IF([@[Unit Cost]]="",INDEX(tblTires[Unit Cost],MATCH([@[Inventory Item ID]],tblTires[Inventory Item ID],0)),[@[Unit Cost]]),0))</f>
        <v/>
      </c>
      <c r="P159" s="15">
        <f>IF([@[Transaction ID]]="","",IF([@Date]="","Missing Date",IF([@Date]&lt;='Settings'!$B$4,"Before Opening Balance",IF([@Date]&gt;'Settings'!$B$3,"After Report Date","OK"))))</f>
        <v/>
      </c>
    </row>
    <row r="160">
      <c r="A160" s="28" t="n"/>
      <c r="B160" s="50" t="n"/>
      <c r="C160" s="28" t="n"/>
      <c r="D160" s="15">
        <f>IF([@[Transaction ID]]="","",IFERROR(INDEX(tblTires[Tire Size],MATCH([@[Inventory Item ID]],tblTires[Inventory Item ID],0)),"Item ID not found"))</f>
        <v/>
      </c>
      <c r="E160" s="15">
        <f>IF([@[Transaction ID]]="","",IFERROR(INDEX(tblTires[Location],MATCH([@[Inventory Item ID]],tblTires[Inventory Item ID],0)),"Item ID not found"))</f>
        <v/>
      </c>
      <c r="F160" s="28" t="n"/>
      <c r="G160" s="30" t="n"/>
      <c r="H160" s="49" t="n"/>
      <c r="I160" s="28" t="n"/>
      <c r="J160" s="28" t="n"/>
      <c r="K160" s="52" t="n"/>
      <c r="L160" s="28" t="n"/>
      <c r="M160" s="32">
        <f>IF([@[Transaction ID]]="","",IFERROR(VLOOKUP([@[Transaction Type]],tblTxnTypes,2,FALSE),0))</f>
        <v/>
      </c>
      <c r="N160" s="32">
        <f>IF([@[Transaction ID]]="","",IFERROR([@Quantity]*[@[Inventory Factor]],0))</f>
        <v/>
      </c>
      <c r="O160" s="47">
        <f>IF([@[Transaction ID]]="","",IFERROR([@Quantity]*IF([@[Unit Cost]]="",INDEX(tblTires[Unit Cost],MATCH([@[Inventory Item ID]],tblTires[Inventory Item ID],0)),[@[Unit Cost]]),0))</f>
        <v/>
      </c>
      <c r="P160" s="15">
        <f>IF([@[Transaction ID]]="","",IF([@Date]="","Missing Date",IF([@Date]&lt;='Settings'!$B$4,"Before Opening Balance",IF([@Date]&gt;'Settings'!$B$3,"After Report Date","OK"))))</f>
        <v/>
      </c>
    </row>
    <row r="161">
      <c r="A161" s="28" t="n"/>
      <c r="B161" s="50" t="n"/>
      <c r="C161" s="28" t="n"/>
      <c r="D161" s="15">
        <f>IF([@[Transaction ID]]="","",IFERROR(INDEX(tblTires[Tire Size],MATCH([@[Inventory Item ID]],tblTires[Inventory Item ID],0)),"Item ID not found"))</f>
        <v/>
      </c>
      <c r="E161" s="15">
        <f>IF([@[Transaction ID]]="","",IFERROR(INDEX(tblTires[Location],MATCH([@[Inventory Item ID]],tblTires[Inventory Item ID],0)),"Item ID not found"))</f>
        <v/>
      </c>
      <c r="F161" s="28" t="n"/>
      <c r="G161" s="30" t="n"/>
      <c r="H161" s="49" t="n"/>
      <c r="I161" s="28" t="n"/>
      <c r="J161" s="28" t="n"/>
      <c r="K161" s="52" t="n"/>
      <c r="L161" s="28" t="n"/>
      <c r="M161" s="32">
        <f>IF([@[Transaction ID]]="","",IFERROR(VLOOKUP([@[Transaction Type]],tblTxnTypes,2,FALSE),0))</f>
        <v/>
      </c>
      <c r="N161" s="32">
        <f>IF([@[Transaction ID]]="","",IFERROR([@Quantity]*[@[Inventory Factor]],0))</f>
        <v/>
      </c>
      <c r="O161" s="47">
        <f>IF([@[Transaction ID]]="","",IFERROR([@Quantity]*IF([@[Unit Cost]]="",INDEX(tblTires[Unit Cost],MATCH([@[Inventory Item ID]],tblTires[Inventory Item ID],0)),[@[Unit Cost]]),0))</f>
        <v/>
      </c>
      <c r="P161" s="15">
        <f>IF([@[Transaction ID]]="","",IF([@Date]="","Missing Date",IF([@Date]&lt;='Settings'!$B$4,"Before Opening Balance",IF([@Date]&gt;'Settings'!$B$3,"After Report Date","OK"))))</f>
        <v/>
      </c>
    </row>
    <row r="162">
      <c r="A162" s="28" t="n"/>
      <c r="B162" s="50" t="n"/>
      <c r="C162" s="28" t="n"/>
      <c r="D162" s="15">
        <f>IF([@[Transaction ID]]="","",IFERROR(INDEX(tblTires[Tire Size],MATCH([@[Inventory Item ID]],tblTires[Inventory Item ID],0)),"Item ID not found"))</f>
        <v/>
      </c>
      <c r="E162" s="15">
        <f>IF([@[Transaction ID]]="","",IFERROR(INDEX(tblTires[Location],MATCH([@[Inventory Item ID]],tblTires[Inventory Item ID],0)),"Item ID not found"))</f>
        <v/>
      </c>
      <c r="F162" s="28" t="n"/>
      <c r="G162" s="30" t="n"/>
      <c r="H162" s="49" t="n"/>
      <c r="I162" s="28" t="n"/>
      <c r="J162" s="28" t="n"/>
      <c r="K162" s="52" t="n"/>
      <c r="L162" s="28" t="n"/>
      <c r="M162" s="32">
        <f>IF([@[Transaction ID]]="","",IFERROR(VLOOKUP([@[Transaction Type]],tblTxnTypes,2,FALSE),0))</f>
        <v/>
      </c>
      <c r="N162" s="32">
        <f>IF([@[Transaction ID]]="","",IFERROR([@Quantity]*[@[Inventory Factor]],0))</f>
        <v/>
      </c>
      <c r="O162" s="47">
        <f>IF([@[Transaction ID]]="","",IFERROR([@Quantity]*IF([@[Unit Cost]]="",INDEX(tblTires[Unit Cost],MATCH([@[Inventory Item ID]],tblTires[Inventory Item ID],0)),[@[Unit Cost]]),0))</f>
        <v/>
      </c>
      <c r="P162" s="15">
        <f>IF([@[Transaction ID]]="","",IF([@Date]="","Missing Date",IF([@Date]&lt;='Settings'!$B$4,"Before Opening Balance",IF([@Date]&gt;'Settings'!$B$3,"After Report Date","OK"))))</f>
        <v/>
      </c>
    </row>
    <row r="163">
      <c r="A163" s="28" t="n"/>
      <c r="B163" s="50" t="n"/>
      <c r="C163" s="28" t="n"/>
      <c r="D163" s="15">
        <f>IF([@[Transaction ID]]="","",IFERROR(INDEX(tblTires[Tire Size],MATCH([@[Inventory Item ID]],tblTires[Inventory Item ID],0)),"Item ID not found"))</f>
        <v/>
      </c>
      <c r="E163" s="15">
        <f>IF([@[Transaction ID]]="","",IFERROR(INDEX(tblTires[Location],MATCH([@[Inventory Item ID]],tblTires[Inventory Item ID],0)),"Item ID not found"))</f>
        <v/>
      </c>
      <c r="F163" s="28" t="n"/>
      <c r="G163" s="30" t="n"/>
      <c r="H163" s="49" t="n"/>
      <c r="I163" s="28" t="n"/>
      <c r="J163" s="28" t="n"/>
      <c r="K163" s="52" t="n"/>
      <c r="L163" s="28" t="n"/>
      <c r="M163" s="32">
        <f>IF([@[Transaction ID]]="","",IFERROR(VLOOKUP([@[Transaction Type]],tblTxnTypes,2,FALSE),0))</f>
        <v/>
      </c>
      <c r="N163" s="32">
        <f>IF([@[Transaction ID]]="","",IFERROR([@Quantity]*[@[Inventory Factor]],0))</f>
        <v/>
      </c>
      <c r="O163" s="47">
        <f>IF([@[Transaction ID]]="","",IFERROR([@Quantity]*IF([@[Unit Cost]]="",INDEX(tblTires[Unit Cost],MATCH([@[Inventory Item ID]],tblTires[Inventory Item ID],0)),[@[Unit Cost]]),0))</f>
        <v/>
      </c>
      <c r="P163" s="15">
        <f>IF([@[Transaction ID]]="","",IF([@Date]="","Missing Date",IF([@Date]&lt;='Settings'!$B$4,"Before Opening Balance",IF([@Date]&gt;'Settings'!$B$3,"After Report Date","OK"))))</f>
        <v/>
      </c>
    </row>
    <row r="164">
      <c r="A164" s="28" t="n"/>
      <c r="B164" s="50" t="n"/>
      <c r="C164" s="28" t="n"/>
      <c r="D164" s="15">
        <f>IF([@[Transaction ID]]="","",IFERROR(INDEX(tblTires[Tire Size],MATCH([@[Inventory Item ID]],tblTires[Inventory Item ID],0)),"Item ID not found"))</f>
        <v/>
      </c>
      <c r="E164" s="15">
        <f>IF([@[Transaction ID]]="","",IFERROR(INDEX(tblTires[Location],MATCH([@[Inventory Item ID]],tblTires[Inventory Item ID],0)),"Item ID not found"))</f>
        <v/>
      </c>
      <c r="F164" s="28" t="n"/>
      <c r="G164" s="30" t="n"/>
      <c r="H164" s="49" t="n"/>
      <c r="I164" s="28" t="n"/>
      <c r="J164" s="28" t="n"/>
      <c r="K164" s="52" t="n"/>
      <c r="L164" s="28" t="n"/>
      <c r="M164" s="32">
        <f>IF([@[Transaction ID]]="","",IFERROR(VLOOKUP([@[Transaction Type]],tblTxnTypes,2,FALSE),0))</f>
        <v/>
      </c>
      <c r="N164" s="32">
        <f>IF([@[Transaction ID]]="","",IFERROR([@Quantity]*[@[Inventory Factor]],0))</f>
        <v/>
      </c>
      <c r="O164" s="47">
        <f>IF([@[Transaction ID]]="","",IFERROR([@Quantity]*IF([@[Unit Cost]]="",INDEX(tblTires[Unit Cost],MATCH([@[Inventory Item ID]],tblTires[Inventory Item ID],0)),[@[Unit Cost]]),0))</f>
        <v/>
      </c>
      <c r="P164" s="15">
        <f>IF([@[Transaction ID]]="","",IF([@Date]="","Missing Date",IF([@Date]&lt;='Settings'!$B$4,"Before Opening Balance",IF([@Date]&gt;'Settings'!$B$3,"After Report Date","OK"))))</f>
        <v/>
      </c>
    </row>
    <row r="165">
      <c r="A165" s="28" t="n"/>
      <c r="B165" s="50" t="n"/>
      <c r="C165" s="28" t="n"/>
      <c r="D165" s="15">
        <f>IF([@[Transaction ID]]="","",IFERROR(INDEX(tblTires[Tire Size],MATCH([@[Inventory Item ID]],tblTires[Inventory Item ID],0)),"Item ID not found"))</f>
        <v/>
      </c>
      <c r="E165" s="15">
        <f>IF([@[Transaction ID]]="","",IFERROR(INDEX(tblTires[Location],MATCH([@[Inventory Item ID]],tblTires[Inventory Item ID],0)),"Item ID not found"))</f>
        <v/>
      </c>
      <c r="F165" s="28" t="n"/>
      <c r="G165" s="30" t="n"/>
      <c r="H165" s="49" t="n"/>
      <c r="I165" s="28" t="n"/>
      <c r="J165" s="28" t="n"/>
      <c r="K165" s="52" t="n"/>
      <c r="L165" s="28" t="n"/>
      <c r="M165" s="32">
        <f>IF([@[Transaction ID]]="","",IFERROR(VLOOKUP([@[Transaction Type]],tblTxnTypes,2,FALSE),0))</f>
        <v/>
      </c>
      <c r="N165" s="32">
        <f>IF([@[Transaction ID]]="","",IFERROR([@Quantity]*[@[Inventory Factor]],0))</f>
        <v/>
      </c>
      <c r="O165" s="47">
        <f>IF([@[Transaction ID]]="","",IFERROR([@Quantity]*IF([@[Unit Cost]]="",INDEX(tblTires[Unit Cost],MATCH([@[Inventory Item ID]],tblTires[Inventory Item ID],0)),[@[Unit Cost]]),0))</f>
        <v/>
      </c>
      <c r="P165" s="15">
        <f>IF([@[Transaction ID]]="","",IF([@Date]="","Missing Date",IF([@Date]&lt;='Settings'!$B$4,"Before Opening Balance",IF([@Date]&gt;'Settings'!$B$3,"After Report Date","OK"))))</f>
        <v/>
      </c>
    </row>
    <row r="166">
      <c r="A166" s="28" t="n"/>
      <c r="B166" s="50" t="n"/>
      <c r="C166" s="28" t="n"/>
      <c r="D166" s="15">
        <f>IF([@[Transaction ID]]="","",IFERROR(INDEX(tblTires[Tire Size],MATCH([@[Inventory Item ID]],tblTires[Inventory Item ID],0)),"Item ID not found"))</f>
        <v/>
      </c>
      <c r="E166" s="15">
        <f>IF([@[Transaction ID]]="","",IFERROR(INDEX(tblTires[Location],MATCH([@[Inventory Item ID]],tblTires[Inventory Item ID],0)),"Item ID not found"))</f>
        <v/>
      </c>
      <c r="F166" s="28" t="n"/>
      <c r="G166" s="30" t="n"/>
      <c r="H166" s="49" t="n"/>
      <c r="I166" s="28" t="n"/>
      <c r="J166" s="28" t="n"/>
      <c r="K166" s="52" t="n"/>
      <c r="L166" s="28" t="n"/>
      <c r="M166" s="32">
        <f>IF([@[Transaction ID]]="","",IFERROR(VLOOKUP([@[Transaction Type]],tblTxnTypes,2,FALSE),0))</f>
        <v/>
      </c>
      <c r="N166" s="32">
        <f>IF([@[Transaction ID]]="","",IFERROR([@Quantity]*[@[Inventory Factor]],0))</f>
        <v/>
      </c>
      <c r="O166" s="47">
        <f>IF([@[Transaction ID]]="","",IFERROR([@Quantity]*IF([@[Unit Cost]]="",INDEX(tblTires[Unit Cost],MATCH([@[Inventory Item ID]],tblTires[Inventory Item ID],0)),[@[Unit Cost]]),0))</f>
        <v/>
      </c>
      <c r="P166" s="15">
        <f>IF([@[Transaction ID]]="","",IF([@Date]="","Missing Date",IF([@Date]&lt;='Settings'!$B$4,"Before Opening Balance",IF([@Date]&gt;'Settings'!$B$3,"After Report Date","OK"))))</f>
        <v/>
      </c>
    </row>
    <row r="167">
      <c r="A167" s="28" t="n"/>
      <c r="B167" s="50" t="n"/>
      <c r="C167" s="28" t="n"/>
      <c r="D167" s="15">
        <f>IF([@[Transaction ID]]="","",IFERROR(INDEX(tblTires[Tire Size],MATCH([@[Inventory Item ID]],tblTires[Inventory Item ID],0)),"Item ID not found"))</f>
        <v/>
      </c>
      <c r="E167" s="15">
        <f>IF([@[Transaction ID]]="","",IFERROR(INDEX(tblTires[Location],MATCH([@[Inventory Item ID]],tblTires[Inventory Item ID],0)),"Item ID not found"))</f>
        <v/>
      </c>
      <c r="F167" s="28" t="n"/>
      <c r="G167" s="30" t="n"/>
      <c r="H167" s="49" t="n"/>
      <c r="I167" s="28" t="n"/>
      <c r="J167" s="28" t="n"/>
      <c r="K167" s="52" t="n"/>
      <c r="L167" s="28" t="n"/>
      <c r="M167" s="32">
        <f>IF([@[Transaction ID]]="","",IFERROR(VLOOKUP([@[Transaction Type]],tblTxnTypes,2,FALSE),0))</f>
        <v/>
      </c>
      <c r="N167" s="32">
        <f>IF([@[Transaction ID]]="","",IFERROR([@Quantity]*[@[Inventory Factor]],0))</f>
        <v/>
      </c>
      <c r="O167" s="47">
        <f>IF([@[Transaction ID]]="","",IFERROR([@Quantity]*IF([@[Unit Cost]]="",INDEX(tblTires[Unit Cost],MATCH([@[Inventory Item ID]],tblTires[Inventory Item ID],0)),[@[Unit Cost]]),0))</f>
        <v/>
      </c>
      <c r="P167" s="15">
        <f>IF([@[Transaction ID]]="","",IF([@Date]="","Missing Date",IF([@Date]&lt;='Settings'!$B$4,"Before Opening Balance",IF([@Date]&gt;'Settings'!$B$3,"After Report Date","OK"))))</f>
        <v/>
      </c>
    </row>
    <row r="168">
      <c r="A168" s="28" t="n"/>
      <c r="B168" s="50" t="n"/>
      <c r="C168" s="28" t="n"/>
      <c r="D168" s="15">
        <f>IF([@[Transaction ID]]="","",IFERROR(INDEX(tblTires[Tire Size],MATCH([@[Inventory Item ID]],tblTires[Inventory Item ID],0)),"Item ID not found"))</f>
        <v/>
      </c>
      <c r="E168" s="15">
        <f>IF([@[Transaction ID]]="","",IFERROR(INDEX(tblTires[Location],MATCH([@[Inventory Item ID]],tblTires[Inventory Item ID],0)),"Item ID not found"))</f>
        <v/>
      </c>
      <c r="F168" s="28" t="n"/>
      <c r="G168" s="30" t="n"/>
      <c r="H168" s="49" t="n"/>
      <c r="I168" s="28" t="n"/>
      <c r="J168" s="28" t="n"/>
      <c r="K168" s="52" t="n"/>
      <c r="L168" s="28" t="n"/>
      <c r="M168" s="32">
        <f>IF([@[Transaction ID]]="","",IFERROR(VLOOKUP([@[Transaction Type]],tblTxnTypes,2,FALSE),0))</f>
        <v/>
      </c>
      <c r="N168" s="32">
        <f>IF([@[Transaction ID]]="","",IFERROR([@Quantity]*[@[Inventory Factor]],0))</f>
        <v/>
      </c>
      <c r="O168" s="47">
        <f>IF([@[Transaction ID]]="","",IFERROR([@Quantity]*IF([@[Unit Cost]]="",INDEX(tblTires[Unit Cost],MATCH([@[Inventory Item ID]],tblTires[Inventory Item ID],0)),[@[Unit Cost]]),0))</f>
        <v/>
      </c>
      <c r="P168" s="15">
        <f>IF([@[Transaction ID]]="","",IF([@Date]="","Missing Date",IF([@Date]&lt;='Settings'!$B$4,"Before Opening Balance",IF([@Date]&gt;'Settings'!$B$3,"After Report Date","OK"))))</f>
        <v/>
      </c>
    </row>
    <row r="169">
      <c r="A169" s="28" t="n"/>
      <c r="B169" s="50" t="n"/>
      <c r="C169" s="28" t="n"/>
      <c r="D169" s="15">
        <f>IF([@[Transaction ID]]="","",IFERROR(INDEX(tblTires[Tire Size],MATCH([@[Inventory Item ID]],tblTires[Inventory Item ID],0)),"Item ID not found"))</f>
        <v/>
      </c>
      <c r="E169" s="15">
        <f>IF([@[Transaction ID]]="","",IFERROR(INDEX(tblTires[Location],MATCH([@[Inventory Item ID]],tblTires[Inventory Item ID],0)),"Item ID not found"))</f>
        <v/>
      </c>
      <c r="F169" s="28" t="n"/>
      <c r="G169" s="30" t="n"/>
      <c r="H169" s="49" t="n"/>
      <c r="I169" s="28" t="n"/>
      <c r="J169" s="28" t="n"/>
      <c r="K169" s="52" t="n"/>
      <c r="L169" s="28" t="n"/>
      <c r="M169" s="32">
        <f>IF([@[Transaction ID]]="","",IFERROR(VLOOKUP([@[Transaction Type]],tblTxnTypes,2,FALSE),0))</f>
        <v/>
      </c>
      <c r="N169" s="32">
        <f>IF([@[Transaction ID]]="","",IFERROR([@Quantity]*[@[Inventory Factor]],0))</f>
        <v/>
      </c>
      <c r="O169" s="47">
        <f>IF([@[Transaction ID]]="","",IFERROR([@Quantity]*IF([@[Unit Cost]]="",INDEX(tblTires[Unit Cost],MATCH([@[Inventory Item ID]],tblTires[Inventory Item ID],0)),[@[Unit Cost]]),0))</f>
        <v/>
      </c>
      <c r="P169" s="15">
        <f>IF([@[Transaction ID]]="","",IF([@Date]="","Missing Date",IF([@Date]&lt;='Settings'!$B$4,"Before Opening Balance",IF([@Date]&gt;'Settings'!$B$3,"After Report Date","OK"))))</f>
        <v/>
      </c>
    </row>
    <row r="170">
      <c r="A170" s="28" t="n"/>
      <c r="B170" s="50" t="n"/>
      <c r="C170" s="28" t="n"/>
      <c r="D170" s="15">
        <f>IF([@[Transaction ID]]="","",IFERROR(INDEX(tblTires[Tire Size],MATCH([@[Inventory Item ID]],tblTires[Inventory Item ID],0)),"Item ID not found"))</f>
        <v/>
      </c>
      <c r="E170" s="15">
        <f>IF([@[Transaction ID]]="","",IFERROR(INDEX(tblTires[Location],MATCH([@[Inventory Item ID]],tblTires[Inventory Item ID],0)),"Item ID not found"))</f>
        <v/>
      </c>
      <c r="F170" s="28" t="n"/>
      <c r="G170" s="30" t="n"/>
      <c r="H170" s="49" t="n"/>
      <c r="I170" s="28" t="n"/>
      <c r="J170" s="28" t="n"/>
      <c r="K170" s="52" t="n"/>
      <c r="L170" s="28" t="n"/>
      <c r="M170" s="32">
        <f>IF([@[Transaction ID]]="","",IFERROR(VLOOKUP([@[Transaction Type]],tblTxnTypes,2,FALSE),0))</f>
        <v/>
      </c>
      <c r="N170" s="32">
        <f>IF([@[Transaction ID]]="","",IFERROR([@Quantity]*[@[Inventory Factor]],0))</f>
        <v/>
      </c>
      <c r="O170" s="47">
        <f>IF([@[Transaction ID]]="","",IFERROR([@Quantity]*IF([@[Unit Cost]]="",INDEX(tblTires[Unit Cost],MATCH([@[Inventory Item ID]],tblTires[Inventory Item ID],0)),[@[Unit Cost]]),0))</f>
        <v/>
      </c>
      <c r="P170" s="15">
        <f>IF([@[Transaction ID]]="","",IF([@Date]="","Missing Date",IF([@Date]&lt;='Settings'!$B$4,"Before Opening Balance",IF([@Date]&gt;'Settings'!$B$3,"After Report Date","OK"))))</f>
        <v/>
      </c>
    </row>
    <row r="171">
      <c r="A171" s="28" t="n"/>
      <c r="B171" s="50" t="n"/>
      <c r="C171" s="28" t="n"/>
      <c r="D171" s="15">
        <f>IF([@[Transaction ID]]="","",IFERROR(INDEX(tblTires[Tire Size],MATCH([@[Inventory Item ID]],tblTires[Inventory Item ID],0)),"Item ID not found"))</f>
        <v/>
      </c>
      <c r="E171" s="15">
        <f>IF([@[Transaction ID]]="","",IFERROR(INDEX(tblTires[Location],MATCH([@[Inventory Item ID]],tblTires[Inventory Item ID],0)),"Item ID not found"))</f>
        <v/>
      </c>
      <c r="F171" s="28" t="n"/>
      <c r="G171" s="30" t="n"/>
      <c r="H171" s="49" t="n"/>
      <c r="I171" s="28" t="n"/>
      <c r="J171" s="28" t="n"/>
      <c r="K171" s="52" t="n"/>
      <c r="L171" s="28" t="n"/>
      <c r="M171" s="32">
        <f>IF([@[Transaction ID]]="","",IFERROR(VLOOKUP([@[Transaction Type]],tblTxnTypes,2,FALSE),0))</f>
        <v/>
      </c>
      <c r="N171" s="32">
        <f>IF([@[Transaction ID]]="","",IFERROR([@Quantity]*[@[Inventory Factor]],0))</f>
        <v/>
      </c>
      <c r="O171" s="47">
        <f>IF([@[Transaction ID]]="","",IFERROR([@Quantity]*IF([@[Unit Cost]]="",INDEX(tblTires[Unit Cost],MATCH([@[Inventory Item ID]],tblTires[Inventory Item ID],0)),[@[Unit Cost]]),0))</f>
        <v/>
      </c>
      <c r="P171" s="15">
        <f>IF([@[Transaction ID]]="","",IF([@Date]="","Missing Date",IF([@Date]&lt;='Settings'!$B$4,"Before Opening Balance",IF([@Date]&gt;'Settings'!$B$3,"After Report Date","OK"))))</f>
        <v/>
      </c>
    </row>
    <row r="172">
      <c r="A172" s="28" t="n"/>
      <c r="B172" s="50" t="n"/>
      <c r="C172" s="28" t="n"/>
      <c r="D172" s="15">
        <f>IF([@[Transaction ID]]="","",IFERROR(INDEX(tblTires[Tire Size],MATCH([@[Inventory Item ID]],tblTires[Inventory Item ID],0)),"Item ID not found"))</f>
        <v/>
      </c>
      <c r="E172" s="15">
        <f>IF([@[Transaction ID]]="","",IFERROR(INDEX(tblTires[Location],MATCH([@[Inventory Item ID]],tblTires[Inventory Item ID],0)),"Item ID not found"))</f>
        <v/>
      </c>
      <c r="F172" s="28" t="n"/>
      <c r="G172" s="30" t="n"/>
      <c r="H172" s="49" t="n"/>
      <c r="I172" s="28" t="n"/>
      <c r="J172" s="28" t="n"/>
      <c r="K172" s="52" t="n"/>
      <c r="L172" s="28" t="n"/>
      <c r="M172" s="32">
        <f>IF([@[Transaction ID]]="","",IFERROR(VLOOKUP([@[Transaction Type]],tblTxnTypes,2,FALSE),0))</f>
        <v/>
      </c>
      <c r="N172" s="32">
        <f>IF([@[Transaction ID]]="","",IFERROR([@Quantity]*[@[Inventory Factor]],0))</f>
        <v/>
      </c>
      <c r="O172" s="47">
        <f>IF([@[Transaction ID]]="","",IFERROR([@Quantity]*IF([@[Unit Cost]]="",INDEX(tblTires[Unit Cost],MATCH([@[Inventory Item ID]],tblTires[Inventory Item ID],0)),[@[Unit Cost]]),0))</f>
        <v/>
      </c>
      <c r="P172" s="15">
        <f>IF([@[Transaction ID]]="","",IF([@Date]="","Missing Date",IF([@Date]&lt;='Settings'!$B$4,"Before Opening Balance",IF([@Date]&gt;'Settings'!$B$3,"After Report Date","OK"))))</f>
        <v/>
      </c>
    </row>
    <row r="173">
      <c r="A173" s="28" t="n"/>
      <c r="B173" s="50" t="n"/>
      <c r="C173" s="28" t="n"/>
      <c r="D173" s="15">
        <f>IF([@[Transaction ID]]="","",IFERROR(INDEX(tblTires[Tire Size],MATCH([@[Inventory Item ID]],tblTires[Inventory Item ID],0)),"Item ID not found"))</f>
        <v/>
      </c>
      <c r="E173" s="15">
        <f>IF([@[Transaction ID]]="","",IFERROR(INDEX(tblTires[Location],MATCH([@[Inventory Item ID]],tblTires[Inventory Item ID],0)),"Item ID not found"))</f>
        <v/>
      </c>
      <c r="F173" s="28" t="n"/>
      <c r="G173" s="30" t="n"/>
      <c r="H173" s="49" t="n"/>
      <c r="I173" s="28" t="n"/>
      <c r="J173" s="28" t="n"/>
      <c r="K173" s="52" t="n"/>
      <c r="L173" s="28" t="n"/>
      <c r="M173" s="32">
        <f>IF([@[Transaction ID]]="","",IFERROR(VLOOKUP([@[Transaction Type]],tblTxnTypes,2,FALSE),0))</f>
        <v/>
      </c>
      <c r="N173" s="32">
        <f>IF([@[Transaction ID]]="","",IFERROR([@Quantity]*[@[Inventory Factor]],0))</f>
        <v/>
      </c>
      <c r="O173" s="47">
        <f>IF([@[Transaction ID]]="","",IFERROR([@Quantity]*IF([@[Unit Cost]]="",INDEX(tblTires[Unit Cost],MATCH([@[Inventory Item ID]],tblTires[Inventory Item ID],0)),[@[Unit Cost]]),0))</f>
        <v/>
      </c>
      <c r="P173" s="15">
        <f>IF([@[Transaction ID]]="","",IF([@Date]="","Missing Date",IF([@Date]&lt;='Settings'!$B$4,"Before Opening Balance",IF([@Date]&gt;'Settings'!$B$3,"After Report Date","OK"))))</f>
        <v/>
      </c>
    </row>
    <row r="174">
      <c r="A174" s="28" t="n"/>
      <c r="B174" s="50" t="n"/>
      <c r="C174" s="28" t="n"/>
      <c r="D174" s="15">
        <f>IF([@[Transaction ID]]="","",IFERROR(INDEX(tblTires[Tire Size],MATCH([@[Inventory Item ID]],tblTires[Inventory Item ID],0)),"Item ID not found"))</f>
        <v/>
      </c>
      <c r="E174" s="15">
        <f>IF([@[Transaction ID]]="","",IFERROR(INDEX(tblTires[Location],MATCH([@[Inventory Item ID]],tblTires[Inventory Item ID],0)),"Item ID not found"))</f>
        <v/>
      </c>
      <c r="F174" s="28" t="n"/>
      <c r="G174" s="30" t="n"/>
      <c r="H174" s="49" t="n"/>
      <c r="I174" s="28" t="n"/>
      <c r="J174" s="28" t="n"/>
      <c r="K174" s="52" t="n"/>
      <c r="L174" s="28" t="n"/>
      <c r="M174" s="32">
        <f>IF([@[Transaction ID]]="","",IFERROR(VLOOKUP([@[Transaction Type]],tblTxnTypes,2,FALSE),0))</f>
        <v/>
      </c>
      <c r="N174" s="32">
        <f>IF([@[Transaction ID]]="","",IFERROR([@Quantity]*[@[Inventory Factor]],0))</f>
        <v/>
      </c>
      <c r="O174" s="47">
        <f>IF([@[Transaction ID]]="","",IFERROR([@Quantity]*IF([@[Unit Cost]]="",INDEX(tblTires[Unit Cost],MATCH([@[Inventory Item ID]],tblTires[Inventory Item ID],0)),[@[Unit Cost]]),0))</f>
        <v/>
      </c>
      <c r="P174" s="15">
        <f>IF([@[Transaction ID]]="","",IF([@Date]="","Missing Date",IF([@Date]&lt;='Settings'!$B$4,"Before Opening Balance",IF([@Date]&gt;'Settings'!$B$3,"After Report Date","OK"))))</f>
        <v/>
      </c>
    </row>
    <row r="175">
      <c r="A175" s="28" t="n"/>
      <c r="B175" s="50" t="n"/>
      <c r="C175" s="28" t="n"/>
      <c r="D175" s="15">
        <f>IF([@[Transaction ID]]="","",IFERROR(INDEX(tblTires[Tire Size],MATCH([@[Inventory Item ID]],tblTires[Inventory Item ID],0)),"Item ID not found"))</f>
        <v/>
      </c>
      <c r="E175" s="15">
        <f>IF([@[Transaction ID]]="","",IFERROR(INDEX(tblTires[Location],MATCH([@[Inventory Item ID]],tblTires[Inventory Item ID],0)),"Item ID not found"))</f>
        <v/>
      </c>
      <c r="F175" s="28" t="n"/>
      <c r="G175" s="30" t="n"/>
      <c r="H175" s="49" t="n"/>
      <c r="I175" s="28" t="n"/>
      <c r="J175" s="28" t="n"/>
      <c r="K175" s="52" t="n"/>
      <c r="L175" s="28" t="n"/>
      <c r="M175" s="32">
        <f>IF([@[Transaction ID]]="","",IFERROR(VLOOKUP([@[Transaction Type]],tblTxnTypes,2,FALSE),0))</f>
        <v/>
      </c>
      <c r="N175" s="32">
        <f>IF([@[Transaction ID]]="","",IFERROR([@Quantity]*[@[Inventory Factor]],0))</f>
        <v/>
      </c>
      <c r="O175" s="47">
        <f>IF([@[Transaction ID]]="","",IFERROR([@Quantity]*IF([@[Unit Cost]]="",INDEX(tblTires[Unit Cost],MATCH([@[Inventory Item ID]],tblTires[Inventory Item ID],0)),[@[Unit Cost]]),0))</f>
        <v/>
      </c>
      <c r="P175" s="15">
        <f>IF([@[Transaction ID]]="","",IF([@Date]="","Missing Date",IF([@Date]&lt;='Settings'!$B$4,"Before Opening Balance",IF([@Date]&gt;'Settings'!$B$3,"After Report Date","OK"))))</f>
        <v/>
      </c>
    </row>
    <row r="176">
      <c r="A176" s="28" t="n"/>
      <c r="B176" s="50" t="n"/>
      <c r="C176" s="28" t="n"/>
      <c r="D176" s="15">
        <f>IF([@[Transaction ID]]="","",IFERROR(INDEX(tblTires[Tire Size],MATCH([@[Inventory Item ID]],tblTires[Inventory Item ID],0)),"Item ID not found"))</f>
        <v/>
      </c>
      <c r="E176" s="15">
        <f>IF([@[Transaction ID]]="","",IFERROR(INDEX(tblTires[Location],MATCH([@[Inventory Item ID]],tblTires[Inventory Item ID],0)),"Item ID not found"))</f>
        <v/>
      </c>
      <c r="F176" s="28" t="n"/>
      <c r="G176" s="30" t="n"/>
      <c r="H176" s="49" t="n"/>
      <c r="I176" s="28" t="n"/>
      <c r="J176" s="28" t="n"/>
      <c r="K176" s="52" t="n"/>
      <c r="L176" s="28" t="n"/>
      <c r="M176" s="32">
        <f>IF([@[Transaction ID]]="","",IFERROR(VLOOKUP([@[Transaction Type]],tblTxnTypes,2,FALSE),0))</f>
        <v/>
      </c>
      <c r="N176" s="32">
        <f>IF([@[Transaction ID]]="","",IFERROR([@Quantity]*[@[Inventory Factor]],0))</f>
        <v/>
      </c>
      <c r="O176" s="47">
        <f>IF([@[Transaction ID]]="","",IFERROR([@Quantity]*IF([@[Unit Cost]]="",INDEX(tblTires[Unit Cost],MATCH([@[Inventory Item ID]],tblTires[Inventory Item ID],0)),[@[Unit Cost]]),0))</f>
        <v/>
      </c>
      <c r="P176" s="15">
        <f>IF([@[Transaction ID]]="","",IF([@Date]="","Missing Date",IF([@Date]&lt;='Settings'!$B$4,"Before Opening Balance",IF([@Date]&gt;'Settings'!$B$3,"After Report Date","OK"))))</f>
        <v/>
      </c>
    </row>
    <row r="177">
      <c r="A177" s="28" t="n"/>
      <c r="B177" s="50" t="n"/>
      <c r="C177" s="28" t="n"/>
      <c r="D177" s="15">
        <f>IF([@[Transaction ID]]="","",IFERROR(INDEX(tblTires[Tire Size],MATCH([@[Inventory Item ID]],tblTires[Inventory Item ID],0)),"Item ID not found"))</f>
        <v/>
      </c>
      <c r="E177" s="15">
        <f>IF([@[Transaction ID]]="","",IFERROR(INDEX(tblTires[Location],MATCH([@[Inventory Item ID]],tblTires[Inventory Item ID],0)),"Item ID not found"))</f>
        <v/>
      </c>
      <c r="F177" s="28" t="n"/>
      <c r="G177" s="30" t="n"/>
      <c r="H177" s="49" t="n"/>
      <c r="I177" s="28" t="n"/>
      <c r="J177" s="28" t="n"/>
      <c r="K177" s="52" t="n"/>
      <c r="L177" s="28" t="n"/>
      <c r="M177" s="32">
        <f>IF([@[Transaction ID]]="","",IFERROR(VLOOKUP([@[Transaction Type]],tblTxnTypes,2,FALSE),0))</f>
        <v/>
      </c>
      <c r="N177" s="32">
        <f>IF([@[Transaction ID]]="","",IFERROR([@Quantity]*[@[Inventory Factor]],0))</f>
        <v/>
      </c>
      <c r="O177" s="47">
        <f>IF([@[Transaction ID]]="","",IFERROR([@Quantity]*IF([@[Unit Cost]]="",INDEX(tblTires[Unit Cost],MATCH([@[Inventory Item ID]],tblTires[Inventory Item ID],0)),[@[Unit Cost]]),0))</f>
        <v/>
      </c>
      <c r="P177" s="15">
        <f>IF([@[Transaction ID]]="","",IF([@Date]="","Missing Date",IF([@Date]&lt;='Settings'!$B$4,"Before Opening Balance",IF([@Date]&gt;'Settings'!$B$3,"After Report Date","OK"))))</f>
        <v/>
      </c>
    </row>
    <row r="178">
      <c r="A178" s="28" t="n"/>
      <c r="B178" s="50" t="n"/>
      <c r="C178" s="28" t="n"/>
      <c r="D178" s="15">
        <f>IF([@[Transaction ID]]="","",IFERROR(INDEX(tblTires[Tire Size],MATCH([@[Inventory Item ID]],tblTires[Inventory Item ID],0)),"Item ID not found"))</f>
        <v/>
      </c>
      <c r="E178" s="15">
        <f>IF([@[Transaction ID]]="","",IFERROR(INDEX(tblTires[Location],MATCH([@[Inventory Item ID]],tblTires[Inventory Item ID],0)),"Item ID not found"))</f>
        <v/>
      </c>
      <c r="F178" s="28" t="n"/>
      <c r="G178" s="30" t="n"/>
      <c r="H178" s="49" t="n"/>
      <c r="I178" s="28" t="n"/>
      <c r="J178" s="28" t="n"/>
      <c r="K178" s="52" t="n"/>
      <c r="L178" s="28" t="n"/>
      <c r="M178" s="32">
        <f>IF([@[Transaction ID]]="","",IFERROR(VLOOKUP([@[Transaction Type]],tblTxnTypes,2,FALSE),0))</f>
        <v/>
      </c>
      <c r="N178" s="32">
        <f>IF([@[Transaction ID]]="","",IFERROR([@Quantity]*[@[Inventory Factor]],0))</f>
        <v/>
      </c>
      <c r="O178" s="47">
        <f>IF([@[Transaction ID]]="","",IFERROR([@Quantity]*IF([@[Unit Cost]]="",INDEX(tblTires[Unit Cost],MATCH([@[Inventory Item ID]],tblTires[Inventory Item ID],0)),[@[Unit Cost]]),0))</f>
        <v/>
      </c>
      <c r="P178" s="15">
        <f>IF([@[Transaction ID]]="","",IF([@Date]="","Missing Date",IF([@Date]&lt;='Settings'!$B$4,"Before Opening Balance",IF([@Date]&gt;'Settings'!$B$3,"After Report Date","OK"))))</f>
        <v/>
      </c>
    </row>
    <row r="179">
      <c r="A179" s="28" t="n"/>
      <c r="B179" s="50" t="n"/>
      <c r="C179" s="28" t="n"/>
      <c r="D179" s="15">
        <f>IF([@[Transaction ID]]="","",IFERROR(INDEX(tblTires[Tire Size],MATCH([@[Inventory Item ID]],tblTires[Inventory Item ID],0)),"Item ID not found"))</f>
        <v/>
      </c>
      <c r="E179" s="15">
        <f>IF([@[Transaction ID]]="","",IFERROR(INDEX(tblTires[Location],MATCH([@[Inventory Item ID]],tblTires[Inventory Item ID],0)),"Item ID not found"))</f>
        <v/>
      </c>
      <c r="F179" s="28" t="n"/>
      <c r="G179" s="30" t="n"/>
      <c r="H179" s="49" t="n"/>
      <c r="I179" s="28" t="n"/>
      <c r="J179" s="28" t="n"/>
      <c r="K179" s="52" t="n"/>
      <c r="L179" s="28" t="n"/>
      <c r="M179" s="32">
        <f>IF([@[Transaction ID]]="","",IFERROR(VLOOKUP([@[Transaction Type]],tblTxnTypes,2,FALSE),0))</f>
        <v/>
      </c>
      <c r="N179" s="32">
        <f>IF([@[Transaction ID]]="","",IFERROR([@Quantity]*[@[Inventory Factor]],0))</f>
        <v/>
      </c>
      <c r="O179" s="47">
        <f>IF([@[Transaction ID]]="","",IFERROR([@Quantity]*IF([@[Unit Cost]]="",INDEX(tblTires[Unit Cost],MATCH([@[Inventory Item ID]],tblTires[Inventory Item ID],0)),[@[Unit Cost]]),0))</f>
        <v/>
      </c>
      <c r="P179" s="15">
        <f>IF([@[Transaction ID]]="","",IF([@Date]="","Missing Date",IF([@Date]&lt;='Settings'!$B$4,"Before Opening Balance",IF([@Date]&gt;'Settings'!$B$3,"After Report Date","OK"))))</f>
        <v/>
      </c>
    </row>
    <row r="180">
      <c r="A180" s="28" t="n"/>
      <c r="B180" s="50" t="n"/>
      <c r="C180" s="28" t="n"/>
      <c r="D180" s="15">
        <f>IF([@[Transaction ID]]="","",IFERROR(INDEX(tblTires[Tire Size],MATCH([@[Inventory Item ID]],tblTires[Inventory Item ID],0)),"Item ID not found"))</f>
        <v/>
      </c>
      <c r="E180" s="15">
        <f>IF([@[Transaction ID]]="","",IFERROR(INDEX(tblTires[Location],MATCH([@[Inventory Item ID]],tblTires[Inventory Item ID],0)),"Item ID not found"))</f>
        <v/>
      </c>
      <c r="F180" s="28" t="n"/>
      <c r="G180" s="30" t="n"/>
      <c r="H180" s="49" t="n"/>
      <c r="I180" s="28" t="n"/>
      <c r="J180" s="28" t="n"/>
      <c r="K180" s="52" t="n"/>
      <c r="L180" s="28" t="n"/>
      <c r="M180" s="32">
        <f>IF([@[Transaction ID]]="","",IFERROR(VLOOKUP([@[Transaction Type]],tblTxnTypes,2,FALSE),0))</f>
        <v/>
      </c>
      <c r="N180" s="32">
        <f>IF([@[Transaction ID]]="","",IFERROR([@Quantity]*[@[Inventory Factor]],0))</f>
        <v/>
      </c>
      <c r="O180" s="47">
        <f>IF([@[Transaction ID]]="","",IFERROR([@Quantity]*IF([@[Unit Cost]]="",INDEX(tblTires[Unit Cost],MATCH([@[Inventory Item ID]],tblTires[Inventory Item ID],0)),[@[Unit Cost]]),0))</f>
        <v/>
      </c>
      <c r="P180" s="15">
        <f>IF([@[Transaction ID]]="","",IF([@Date]="","Missing Date",IF([@Date]&lt;='Settings'!$B$4,"Before Opening Balance",IF([@Date]&gt;'Settings'!$B$3,"After Report Date","OK"))))</f>
        <v/>
      </c>
    </row>
    <row r="181">
      <c r="A181" s="28" t="n"/>
      <c r="B181" s="50" t="n"/>
      <c r="C181" s="28" t="n"/>
      <c r="D181" s="15">
        <f>IF([@[Transaction ID]]="","",IFERROR(INDEX(tblTires[Tire Size],MATCH([@[Inventory Item ID]],tblTires[Inventory Item ID],0)),"Item ID not found"))</f>
        <v/>
      </c>
      <c r="E181" s="15">
        <f>IF([@[Transaction ID]]="","",IFERROR(INDEX(tblTires[Location],MATCH([@[Inventory Item ID]],tblTires[Inventory Item ID],0)),"Item ID not found"))</f>
        <v/>
      </c>
      <c r="F181" s="28" t="n"/>
      <c r="G181" s="30" t="n"/>
      <c r="H181" s="49" t="n"/>
      <c r="I181" s="28" t="n"/>
      <c r="J181" s="28" t="n"/>
      <c r="K181" s="52" t="n"/>
      <c r="L181" s="28" t="n"/>
      <c r="M181" s="32">
        <f>IF([@[Transaction ID]]="","",IFERROR(VLOOKUP([@[Transaction Type]],tblTxnTypes,2,FALSE),0))</f>
        <v/>
      </c>
      <c r="N181" s="32">
        <f>IF([@[Transaction ID]]="","",IFERROR([@Quantity]*[@[Inventory Factor]],0))</f>
        <v/>
      </c>
      <c r="O181" s="47">
        <f>IF([@[Transaction ID]]="","",IFERROR([@Quantity]*IF([@[Unit Cost]]="",INDEX(tblTires[Unit Cost],MATCH([@[Inventory Item ID]],tblTires[Inventory Item ID],0)),[@[Unit Cost]]),0))</f>
        <v/>
      </c>
      <c r="P181" s="15">
        <f>IF([@[Transaction ID]]="","",IF([@Date]="","Missing Date",IF([@Date]&lt;='Settings'!$B$4,"Before Opening Balance",IF([@Date]&gt;'Settings'!$B$3,"After Report Date","OK"))))</f>
        <v/>
      </c>
    </row>
    <row r="182">
      <c r="A182" s="28" t="n"/>
      <c r="B182" s="50" t="n"/>
      <c r="C182" s="28" t="n"/>
      <c r="D182" s="15">
        <f>IF([@[Transaction ID]]="","",IFERROR(INDEX(tblTires[Tire Size],MATCH([@[Inventory Item ID]],tblTires[Inventory Item ID],0)),"Item ID not found"))</f>
        <v/>
      </c>
      <c r="E182" s="15">
        <f>IF([@[Transaction ID]]="","",IFERROR(INDEX(tblTires[Location],MATCH([@[Inventory Item ID]],tblTires[Inventory Item ID],0)),"Item ID not found"))</f>
        <v/>
      </c>
      <c r="F182" s="28" t="n"/>
      <c r="G182" s="30" t="n"/>
      <c r="H182" s="49" t="n"/>
      <c r="I182" s="28" t="n"/>
      <c r="J182" s="28" t="n"/>
      <c r="K182" s="52" t="n"/>
      <c r="L182" s="28" t="n"/>
      <c r="M182" s="32">
        <f>IF([@[Transaction ID]]="","",IFERROR(VLOOKUP([@[Transaction Type]],tblTxnTypes,2,FALSE),0))</f>
        <v/>
      </c>
      <c r="N182" s="32">
        <f>IF([@[Transaction ID]]="","",IFERROR([@Quantity]*[@[Inventory Factor]],0))</f>
        <v/>
      </c>
      <c r="O182" s="47">
        <f>IF([@[Transaction ID]]="","",IFERROR([@Quantity]*IF([@[Unit Cost]]="",INDEX(tblTires[Unit Cost],MATCH([@[Inventory Item ID]],tblTires[Inventory Item ID],0)),[@[Unit Cost]]),0))</f>
        <v/>
      </c>
      <c r="P182" s="15">
        <f>IF([@[Transaction ID]]="","",IF([@Date]="","Missing Date",IF([@Date]&lt;='Settings'!$B$4,"Before Opening Balance",IF([@Date]&gt;'Settings'!$B$3,"After Report Date","OK"))))</f>
        <v/>
      </c>
    </row>
    <row r="183">
      <c r="A183" s="28" t="n"/>
      <c r="B183" s="50" t="n"/>
      <c r="C183" s="28" t="n"/>
      <c r="D183" s="15">
        <f>IF([@[Transaction ID]]="","",IFERROR(INDEX(tblTires[Tire Size],MATCH([@[Inventory Item ID]],tblTires[Inventory Item ID],0)),"Item ID not found"))</f>
        <v/>
      </c>
      <c r="E183" s="15">
        <f>IF([@[Transaction ID]]="","",IFERROR(INDEX(tblTires[Location],MATCH([@[Inventory Item ID]],tblTires[Inventory Item ID],0)),"Item ID not found"))</f>
        <v/>
      </c>
      <c r="F183" s="28" t="n"/>
      <c r="G183" s="30" t="n"/>
      <c r="H183" s="49" t="n"/>
      <c r="I183" s="28" t="n"/>
      <c r="J183" s="28" t="n"/>
      <c r="K183" s="52" t="n"/>
      <c r="L183" s="28" t="n"/>
      <c r="M183" s="32">
        <f>IF([@[Transaction ID]]="","",IFERROR(VLOOKUP([@[Transaction Type]],tblTxnTypes,2,FALSE),0))</f>
        <v/>
      </c>
      <c r="N183" s="32">
        <f>IF([@[Transaction ID]]="","",IFERROR([@Quantity]*[@[Inventory Factor]],0))</f>
        <v/>
      </c>
      <c r="O183" s="47">
        <f>IF([@[Transaction ID]]="","",IFERROR([@Quantity]*IF([@[Unit Cost]]="",INDEX(tblTires[Unit Cost],MATCH([@[Inventory Item ID]],tblTires[Inventory Item ID],0)),[@[Unit Cost]]),0))</f>
        <v/>
      </c>
      <c r="P183" s="15">
        <f>IF([@[Transaction ID]]="","",IF([@Date]="","Missing Date",IF([@Date]&lt;='Settings'!$B$4,"Before Opening Balance",IF([@Date]&gt;'Settings'!$B$3,"After Report Date","OK"))))</f>
        <v/>
      </c>
    </row>
    <row r="184">
      <c r="A184" s="28" t="n"/>
      <c r="B184" s="50" t="n"/>
      <c r="C184" s="28" t="n"/>
      <c r="D184" s="15">
        <f>IF([@[Transaction ID]]="","",IFERROR(INDEX(tblTires[Tire Size],MATCH([@[Inventory Item ID]],tblTires[Inventory Item ID],0)),"Item ID not found"))</f>
        <v/>
      </c>
      <c r="E184" s="15">
        <f>IF([@[Transaction ID]]="","",IFERROR(INDEX(tblTires[Location],MATCH([@[Inventory Item ID]],tblTires[Inventory Item ID],0)),"Item ID not found"))</f>
        <v/>
      </c>
      <c r="F184" s="28" t="n"/>
      <c r="G184" s="30" t="n"/>
      <c r="H184" s="49" t="n"/>
      <c r="I184" s="28" t="n"/>
      <c r="J184" s="28" t="n"/>
      <c r="K184" s="52" t="n"/>
      <c r="L184" s="28" t="n"/>
      <c r="M184" s="32">
        <f>IF([@[Transaction ID]]="","",IFERROR(VLOOKUP([@[Transaction Type]],tblTxnTypes,2,FALSE),0))</f>
        <v/>
      </c>
      <c r="N184" s="32">
        <f>IF([@[Transaction ID]]="","",IFERROR([@Quantity]*[@[Inventory Factor]],0))</f>
        <v/>
      </c>
      <c r="O184" s="47">
        <f>IF([@[Transaction ID]]="","",IFERROR([@Quantity]*IF([@[Unit Cost]]="",INDEX(tblTires[Unit Cost],MATCH([@[Inventory Item ID]],tblTires[Inventory Item ID],0)),[@[Unit Cost]]),0))</f>
        <v/>
      </c>
      <c r="P184" s="15">
        <f>IF([@[Transaction ID]]="","",IF([@Date]="","Missing Date",IF([@Date]&lt;='Settings'!$B$4,"Before Opening Balance",IF([@Date]&gt;'Settings'!$B$3,"After Report Date","OK"))))</f>
        <v/>
      </c>
    </row>
    <row r="185">
      <c r="A185" s="28" t="n"/>
      <c r="B185" s="50" t="n"/>
      <c r="C185" s="28" t="n"/>
      <c r="D185" s="15">
        <f>IF([@[Transaction ID]]="","",IFERROR(INDEX(tblTires[Tire Size],MATCH([@[Inventory Item ID]],tblTires[Inventory Item ID],0)),"Item ID not found"))</f>
        <v/>
      </c>
      <c r="E185" s="15">
        <f>IF([@[Transaction ID]]="","",IFERROR(INDEX(tblTires[Location],MATCH([@[Inventory Item ID]],tblTires[Inventory Item ID],0)),"Item ID not found"))</f>
        <v/>
      </c>
      <c r="F185" s="28" t="n"/>
      <c r="G185" s="30" t="n"/>
      <c r="H185" s="49" t="n"/>
      <c r="I185" s="28" t="n"/>
      <c r="J185" s="28" t="n"/>
      <c r="K185" s="52" t="n"/>
      <c r="L185" s="28" t="n"/>
      <c r="M185" s="32">
        <f>IF([@[Transaction ID]]="","",IFERROR(VLOOKUP([@[Transaction Type]],tblTxnTypes,2,FALSE),0))</f>
        <v/>
      </c>
      <c r="N185" s="32">
        <f>IF([@[Transaction ID]]="","",IFERROR([@Quantity]*[@[Inventory Factor]],0))</f>
        <v/>
      </c>
      <c r="O185" s="47">
        <f>IF([@[Transaction ID]]="","",IFERROR([@Quantity]*IF([@[Unit Cost]]="",INDEX(tblTires[Unit Cost],MATCH([@[Inventory Item ID]],tblTires[Inventory Item ID],0)),[@[Unit Cost]]),0))</f>
        <v/>
      </c>
      <c r="P185" s="15">
        <f>IF([@[Transaction ID]]="","",IF([@Date]="","Missing Date",IF([@Date]&lt;='Settings'!$B$4,"Before Opening Balance",IF([@Date]&gt;'Settings'!$B$3,"After Report Date","OK"))))</f>
        <v/>
      </c>
    </row>
    <row r="186">
      <c r="A186" s="28" t="n"/>
      <c r="B186" s="50" t="n"/>
      <c r="C186" s="28" t="n"/>
      <c r="D186" s="15">
        <f>IF([@[Transaction ID]]="","",IFERROR(INDEX(tblTires[Tire Size],MATCH([@[Inventory Item ID]],tblTires[Inventory Item ID],0)),"Item ID not found"))</f>
        <v/>
      </c>
      <c r="E186" s="15">
        <f>IF([@[Transaction ID]]="","",IFERROR(INDEX(tblTires[Location],MATCH([@[Inventory Item ID]],tblTires[Inventory Item ID],0)),"Item ID not found"))</f>
        <v/>
      </c>
      <c r="F186" s="28" t="n"/>
      <c r="G186" s="30" t="n"/>
      <c r="H186" s="49" t="n"/>
      <c r="I186" s="28" t="n"/>
      <c r="J186" s="28" t="n"/>
      <c r="K186" s="52" t="n"/>
      <c r="L186" s="28" t="n"/>
      <c r="M186" s="32">
        <f>IF([@[Transaction ID]]="","",IFERROR(VLOOKUP([@[Transaction Type]],tblTxnTypes,2,FALSE),0))</f>
        <v/>
      </c>
      <c r="N186" s="32">
        <f>IF([@[Transaction ID]]="","",IFERROR([@Quantity]*[@[Inventory Factor]],0))</f>
        <v/>
      </c>
      <c r="O186" s="47">
        <f>IF([@[Transaction ID]]="","",IFERROR([@Quantity]*IF([@[Unit Cost]]="",INDEX(tblTires[Unit Cost],MATCH([@[Inventory Item ID]],tblTires[Inventory Item ID],0)),[@[Unit Cost]]),0))</f>
        <v/>
      </c>
      <c r="P186" s="15">
        <f>IF([@[Transaction ID]]="","",IF([@Date]="","Missing Date",IF([@Date]&lt;='Settings'!$B$4,"Before Opening Balance",IF([@Date]&gt;'Settings'!$B$3,"After Report Date","OK"))))</f>
        <v/>
      </c>
    </row>
    <row r="187">
      <c r="A187" s="28" t="n"/>
      <c r="B187" s="50" t="n"/>
      <c r="C187" s="28" t="n"/>
      <c r="D187" s="15">
        <f>IF([@[Transaction ID]]="","",IFERROR(INDEX(tblTires[Tire Size],MATCH([@[Inventory Item ID]],tblTires[Inventory Item ID],0)),"Item ID not found"))</f>
        <v/>
      </c>
      <c r="E187" s="15">
        <f>IF([@[Transaction ID]]="","",IFERROR(INDEX(tblTires[Location],MATCH([@[Inventory Item ID]],tblTires[Inventory Item ID],0)),"Item ID not found"))</f>
        <v/>
      </c>
      <c r="F187" s="28" t="n"/>
      <c r="G187" s="30" t="n"/>
      <c r="H187" s="49" t="n"/>
      <c r="I187" s="28" t="n"/>
      <c r="J187" s="28" t="n"/>
      <c r="K187" s="52" t="n"/>
      <c r="L187" s="28" t="n"/>
      <c r="M187" s="32">
        <f>IF([@[Transaction ID]]="","",IFERROR(VLOOKUP([@[Transaction Type]],tblTxnTypes,2,FALSE),0))</f>
        <v/>
      </c>
      <c r="N187" s="32">
        <f>IF([@[Transaction ID]]="","",IFERROR([@Quantity]*[@[Inventory Factor]],0))</f>
        <v/>
      </c>
      <c r="O187" s="47">
        <f>IF([@[Transaction ID]]="","",IFERROR([@Quantity]*IF([@[Unit Cost]]="",INDEX(tblTires[Unit Cost],MATCH([@[Inventory Item ID]],tblTires[Inventory Item ID],0)),[@[Unit Cost]]),0))</f>
        <v/>
      </c>
      <c r="P187" s="15">
        <f>IF([@[Transaction ID]]="","",IF([@Date]="","Missing Date",IF([@Date]&lt;='Settings'!$B$4,"Before Opening Balance",IF([@Date]&gt;'Settings'!$B$3,"After Report Date","OK"))))</f>
        <v/>
      </c>
    </row>
    <row r="188">
      <c r="A188" s="28" t="n"/>
      <c r="B188" s="50" t="n"/>
      <c r="C188" s="28" t="n"/>
      <c r="D188" s="15">
        <f>IF([@[Transaction ID]]="","",IFERROR(INDEX(tblTires[Tire Size],MATCH([@[Inventory Item ID]],tblTires[Inventory Item ID],0)),"Item ID not found"))</f>
        <v/>
      </c>
      <c r="E188" s="15">
        <f>IF([@[Transaction ID]]="","",IFERROR(INDEX(tblTires[Location],MATCH([@[Inventory Item ID]],tblTires[Inventory Item ID],0)),"Item ID not found"))</f>
        <v/>
      </c>
      <c r="F188" s="28" t="n"/>
      <c r="G188" s="30" t="n"/>
      <c r="H188" s="49" t="n"/>
      <c r="I188" s="28" t="n"/>
      <c r="J188" s="28" t="n"/>
      <c r="K188" s="52" t="n"/>
      <c r="L188" s="28" t="n"/>
      <c r="M188" s="32">
        <f>IF([@[Transaction ID]]="","",IFERROR(VLOOKUP([@[Transaction Type]],tblTxnTypes,2,FALSE),0))</f>
        <v/>
      </c>
      <c r="N188" s="32">
        <f>IF([@[Transaction ID]]="","",IFERROR([@Quantity]*[@[Inventory Factor]],0))</f>
        <v/>
      </c>
      <c r="O188" s="47">
        <f>IF([@[Transaction ID]]="","",IFERROR([@Quantity]*IF([@[Unit Cost]]="",INDEX(tblTires[Unit Cost],MATCH([@[Inventory Item ID]],tblTires[Inventory Item ID],0)),[@[Unit Cost]]),0))</f>
        <v/>
      </c>
      <c r="P188" s="15">
        <f>IF([@[Transaction ID]]="","",IF([@Date]="","Missing Date",IF([@Date]&lt;='Settings'!$B$4,"Before Opening Balance",IF([@Date]&gt;'Settings'!$B$3,"After Report Date","OK"))))</f>
        <v/>
      </c>
    </row>
    <row r="189">
      <c r="A189" s="28" t="n"/>
      <c r="B189" s="50" t="n"/>
      <c r="C189" s="28" t="n"/>
      <c r="D189" s="15">
        <f>IF([@[Transaction ID]]="","",IFERROR(INDEX(tblTires[Tire Size],MATCH([@[Inventory Item ID]],tblTires[Inventory Item ID],0)),"Item ID not found"))</f>
        <v/>
      </c>
      <c r="E189" s="15">
        <f>IF([@[Transaction ID]]="","",IFERROR(INDEX(tblTires[Location],MATCH([@[Inventory Item ID]],tblTires[Inventory Item ID],0)),"Item ID not found"))</f>
        <v/>
      </c>
      <c r="F189" s="28" t="n"/>
      <c r="G189" s="30" t="n"/>
      <c r="H189" s="49" t="n"/>
      <c r="I189" s="28" t="n"/>
      <c r="J189" s="28" t="n"/>
      <c r="K189" s="52" t="n"/>
      <c r="L189" s="28" t="n"/>
      <c r="M189" s="32">
        <f>IF([@[Transaction ID]]="","",IFERROR(VLOOKUP([@[Transaction Type]],tblTxnTypes,2,FALSE),0))</f>
        <v/>
      </c>
      <c r="N189" s="32">
        <f>IF([@[Transaction ID]]="","",IFERROR([@Quantity]*[@[Inventory Factor]],0))</f>
        <v/>
      </c>
      <c r="O189" s="47">
        <f>IF([@[Transaction ID]]="","",IFERROR([@Quantity]*IF([@[Unit Cost]]="",INDEX(tblTires[Unit Cost],MATCH([@[Inventory Item ID]],tblTires[Inventory Item ID],0)),[@[Unit Cost]]),0))</f>
        <v/>
      </c>
      <c r="P189" s="15">
        <f>IF([@[Transaction ID]]="","",IF([@Date]="","Missing Date",IF([@Date]&lt;='Settings'!$B$4,"Before Opening Balance",IF([@Date]&gt;'Settings'!$B$3,"After Report Date","OK"))))</f>
        <v/>
      </c>
    </row>
    <row r="190">
      <c r="A190" s="28" t="n"/>
      <c r="B190" s="50" t="n"/>
      <c r="C190" s="28" t="n"/>
      <c r="D190" s="15">
        <f>IF([@[Transaction ID]]="","",IFERROR(INDEX(tblTires[Tire Size],MATCH([@[Inventory Item ID]],tblTires[Inventory Item ID],0)),"Item ID not found"))</f>
        <v/>
      </c>
      <c r="E190" s="15">
        <f>IF([@[Transaction ID]]="","",IFERROR(INDEX(tblTires[Location],MATCH([@[Inventory Item ID]],tblTires[Inventory Item ID],0)),"Item ID not found"))</f>
        <v/>
      </c>
      <c r="F190" s="28" t="n"/>
      <c r="G190" s="30" t="n"/>
      <c r="H190" s="49" t="n"/>
      <c r="I190" s="28" t="n"/>
      <c r="J190" s="28" t="n"/>
      <c r="K190" s="52" t="n"/>
      <c r="L190" s="28" t="n"/>
      <c r="M190" s="32">
        <f>IF([@[Transaction ID]]="","",IFERROR(VLOOKUP([@[Transaction Type]],tblTxnTypes,2,FALSE),0))</f>
        <v/>
      </c>
      <c r="N190" s="32">
        <f>IF([@[Transaction ID]]="","",IFERROR([@Quantity]*[@[Inventory Factor]],0))</f>
        <v/>
      </c>
      <c r="O190" s="47">
        <f>IF([@[Transaction ID]]="","",IFERROR([@Quantity]*IF([@[Unit Cost]]="",INDEX(tblTires[Unit Cost],MATCH([@[Inventory Item ID]],tblTires[Inventory Item ID],0)),[@[Unit Cost]]),0))</f>
        <v/>
      </c>
      <c r="P190" s="15">
        <f>IF([@[Transaction ID]]="","",IF([@Date]="","Missing Date",IF([@Date]&lt;='Settings'!$B$4,"Before Opening Balance",IF([@Date]&gt;'Settings'!$B$3,"After Report Date","OK"))))</f>
        <v/>
      </c>
    </row>
    <row r="191">
      <c r="A191" s="28" t="n"/>
      <c r="B191" s="50" t="n"/>
      <c r="C191" s="28" t="n"/>
      <c r="D191" s="15">
        <f>IF([@[Transaction ID]]="","",IFERROR(INDEX(tblTires[Tire Size],MATCH([@[Inventory Item ID]],tblTires[Inventory Item ID],0)),"Item ID not found"))</f>
        <v/>
      </c>
      <c r="E191" s="15">
        <f>IF([@[Transaction ID]]="","",IFERROR(INDEX(tblTires[Location],MATCH([@[Inventory Item ID]],tblTires[Inventory Item ID],0)),"Item ID not found"))</f>
        <v/>
      </c>
      <c r="F191" s="28" t="n"/>
      <c r="G191" s="30" t="n"/>
      <c r="H191" s="49" t="n"/>
      <c r="I191" s="28" t="n"/>
      <c r="J191" s="28" t="n"/>
      <c r="K191" s="52" t="n"/>
      <c r="L191" s="28" t="n"/>
      <c r="M191" s="32">
        <f>IF([@[Transaction ID]]="","",IFERROR(VLOOKUP([@[Transaction Type]],tblTxnTypes,2,FALSE),0))</f>
        <v/>
      </c>
      <c r="N191" s="32">
        <f>IF([@[Transaction ID]]="","",IFERROR([@Quantity]*[@[Inventory Factor]],0))</f>
        <v/>
      </c>
      <c r="O191" s="47">
        <f>IF([@[Transaction ID]]="","",IFERROR([@Quantity]*IF([@[Unit Cost]]="",INDEX(tblTires[Unit Cost],MATCH([@[Inventory Item ID]],tblTires[Inventory Item ID],0)),[@[Unit Cost]]),0))</f>
        <v/>
      </c>
      <c r="P191" s="15">
        <f>IF([@[Transaction ID]]="","",IF([@Date]="","Missing Date",IF([@Date]&lt;='Settings'!$B$4,"Before Opening Balance",IF([@Date]&gt;'Settings'!$B$3,"After Report Date","OK"))))</f>
        <v/>
      </c>
    </row>
    <row r="192">
      <c r="A192" s="28" t="n"/>
      <c r="B192" s="50" t="n"/>
      <c r="C192" s="28" t="n"/>
      <c r="D192" s="15">
        <f>IF([@[Transaction ID]]="","",IFERROR(INDEX(tblTires[Tire Size],MATCH([@[Inventory Item ID]],tblTires[Inventory Item ID],0)),"Item ID not found"))</f>
        <v/>
      </c>
      <c r="E192" s="15">
        <f>IF([@[Transaction ID]]="","",IFERROR(INDEX(tblTires[Location],MATCH([@[Inventory Item ID]],tblTires[Inventory Item ID],0)),"Item ID not found"))</f>
        <v/>
      </c>
      <c r="F192" s="28" t="n"/>
      <c r="G192" s="30" t="n"/>
      <c r="H192" s="49" t="n"/>
      <c r="I192" s="28" t="n"/>
      <c r="J192" s="28" t="n"/>
      <c r="K192" s="52" t="n"/>
      <c r="L192" s="28" t="n"/>
      <c r="M192" s="32">
        <f>IF([@[Transaction ID]]="","",IFERROR(VLOOKUP([@[Transaction Type]],tblTxnTypes,2,FALSE),0))</f>
        <v/>
      </c>
      <c r="N192" s="32">
        <f>IF([@[Transaction ID]]="","",IFERROR([@Quantity]*[@[Inventory Factor]],0))</f>
        <v/>
      </c>
      <c r="O192" s="47">
        <f>IF([@[Transaction ID]]="","",IFERROR([@Quantity]*IF([@[Unit Cost]]="",INDEX(tblTires[Unit Cost],MATCH([@[Inventory Item ID]],tblTires[Inventory Item ID],0)),[@[Unit Cost]]),0))</f>
        <v/>
      </c>
      <c r="P192" s="15">
        <f>IF([@[Transaction ID]]="","",IF([@Date]="","Missing Date",IF([@Date]&lt;='Settings'!$B$4,"Before Opening Balance",IF([@Date]&gt;'Settings'!$B$3,"After Report Date","OK"))))</f>
        <v/>
      </c>
    </row>
    <row r="193">
      <c r="A193" s="28" t="n"/>
      <c r="B193" s="50" t="n"/>
      <c r="C193" s="28" t="n"/>
      <c r="D193" s="15">
        <f>IF([@[Transaction ID]]="","",IFERROR(INDEX(tblTires[Tire Size],MATCH([@[Inventory Item ID]],tblTires[Inventory Item ID],0)),"Item ID not found"))</f>
        <v/>
      </c>
      <c r="E193" s="15">
        <f>IF([@[Transaction ID]]="","",IFERROR(INDEX(tblTires[Location],MATCH([@[Inventory Item ID]],tblTires[Inventory Item ID],0)),"Item ID not found"))</f>
        <v/>
      </c>
      <c r="F193" s="28" t="n"/>
      <c r="G193" s="30" t="n"/>
      <c r="H193" s="49" t="n"/>
      <c r="I193" s="28" t="n"/>
      <c r="J193" s="28" t="n"/>
      <c r="K193" s="52" t="n"/>
      <c r="L193" s="28" t="n"/>
      <c r="M193" s="32">
        <f>IF([@[Transaction ID]]="","",IFERROR(VLOOKUP([@[Transaction Type]],tblTxnTypes,2,FALSE),0))</f>
        <v/>
      </c>
      <c r="N193" s="32">
        <f>IF([@[Transaction ID]]="","",IFERROR([@Quantity]*[@[Inventory Factor]],0))</f>
        <v/>
      </c>
      <c r="O193" s="47">
        <f>IF([@[Transaction ID]]="","",IFERROR([@Quantity]*IF([@[Unit Cost]]="",INDEX(tblTires[Unit Cost],MATCH([@[Inventory Item ID]],tblTires[Inventory Item ID],0)),[@[Unit Cost]]),0))</f>
        <v/>
      </c>
      <c r="P193" s="15">
        <f>IF([@[Transaction ID]]="","",IF([@Date]="","Missing Date",IF([@Date]&lt;='Settings'!$B$4,"Before Opening Balance",IF([@Date]&gt;'Settings'!$B$3,"After Report Date","OK"))))</f>
        <v/>
      </c>
    </row>
    <row r="194">
      <c r="A194" s="28" t="n"/>
      <c r="B194" s="50" t="n"/>
      <c r="C194" s="28" t="n"/>
      <c r="D194" s="15">
        <f>IF([@[Transaction ID]]="","",IFERROR(INDEX(tblTires[Tire Size],MATCH([@[Inventory Item ID]],tblTires[Inventory Item ID],0)),"Item ID not found"))</f>
        <v/>
      </c>
      <c r="E194" s="15">
        <f>IF([@[Transaction ID]]="","",IFERROR(INDEX(tblTires[Location],MATCH([@[Inventory Item ID]],tblTires[Inventory Item ID],0)),"Item ID not found"))</f>
        <v/>
      </c>
      <c r="F194" s="28" t="n"/>
      <c r="G194" s="30" t="n"/>
      <c r="H194" s="49" t="n"/>
      <c r="I194" s="28" t="n"/>
      <c r="J194" s="28" t="n"/>
      <c r="K194" s="52" t="n"/>
      <c r="L194" s="28" t="n"/>
      <c r="M194" s="32">
        <f>IF([@[Transaction ID]]="","",IFERROR(VLOOKUP([@[Transaction Type]],tblTxnTypes,2,FALSE),0))</f>
        <v/>
      </c>
      <c r="N194" s="32">
        <f>IF([@[Transaction ID]]="","",IFERROR([@Quantity]*[@[Inventory Factor]],0))</f>
        <v/>
      </c>
      <c r="O194" s="47">
        <f>IF([@[Transaction ID]]="","",IFERROR([@Quantity]*IF([@[Unit Cost]]="",INDEX(tblTires[Unit Cost],MATCH([@[Inventory Item ID]],tblTires[Inventory Item ID],0)),[@[Unit Cost]]),0))</f>
        <v/>
      </c>
      <c r="P194" s="15">
        <f>IF([@[Transaction ID]]="","",IF([@Date]="","Missing Date",IF([@Date]&lt;='Settings'!$B$4,"Before Opening Balance",IF([@Date]&gt;'Settings'!$B$3,"After Report Date","OK"))))</f>
        <v/>
      </c>
    </row>
    <row r="195">
      <c r="A195" s="28" t="n"/>
      <c r="B195" s="50" t="n"/>
      <c r="C195" s="28" t="n"/>
      <c r="D195" s="15">
        <f>IF([@[Transaction ID]]="","",IFERROR(INDEX(tblTires[Tire Size],MATCH([@[Inventory Item ID]],tblTires[Inventory Item ID],0)),"Item ID not found"))</f>
        <v/>
      </c>
      <c r="E195" s="15">
        <f>IF([@[Transaction ID]]="","",IFERROR(INDEX(tblTires[Location],MATCH([@[Inventory Item ID]],tblTires[Inventory Item ID],0)),"Item ID not found"))</f>
        <v/>
      </c>
      <c r="F195" s="28" t="n"/>
      <c r="G195" s="30" t="n"/>
      <c r="H195" s="49" t="n"/>
      <c r="I195" s="28" t="n"/>
      <c r="J195" s="28" t="n"/>
      <c r="K195" s="52" t="n"/>
      <c r="L195" s="28" t="n"/>
      <c r="M195" s="32">
        <f>IF([@[Transaction ID]]="","",IFERROR(VLOOKUP([@[Transaction Type]],tblTxnTypes,2,FALSE),0))</f>
        <v/>
      </c>
      <c r="N195" s="32">
        <f>IF([@[Transaction ID]]="","",IFERROR([@Quantity]*[@[Inventory Factor]],0))</f>
        <v/>
      </c>
      <c r="O195" s="47">
        <f>IF([@[Transaction ID]]="","",IFERROR([@Quantity]*IF([@[Unit Cost]]="",INDEX(tblTires[Unit Cost],MATCH([@[Inventory Item ID]],tblTires[Inventory Item ID],0)),[@[Unit Cost]]),0))</f>
        <v/>
      </c>
      <c r="P195" s="15">
        <f>IF([@[Transaction ID]]="","",IF([@Date]="","Missing Date",IF([@Date]&lt;='Settings'!$B$4,"Before Opening Balance",IF([@Date]&gt;'Settings'!$B$3,"After Report Date","OK"))))</f>
        <v/>
      </c>
    </row>
    <row r="196">
      <c r="A196" s="28" t="n"/>
      <c r="B196" s="50" t="n"/>
      <c r="C196" s="28" t="n"/>
      <c r="D196" s="15">
        <f>IF([@[Transaction ID]]="","",IFERROR(INDEX(tblTires[Tire Size],MATCH([@[Inventory Item ID]],tblTires[Inventory Item ID],0)),"Item ID not found"))</f>
        <v/>
      </c>
      <c r="E196" s="15">
        <f>IF([@[Transaction ID]]="","",IFERROR(INDEX(tblTires[Location],MATCH([@[Inventory Item ID]],tblTires[Inventory Item ID],0)),"Item ID not found"))</f>
        <v/>
      </c>
      <c r="F196" s="28" t="n"/>
      <c r="G196" s="30" t="n"/>
      <c r="H196" s="49" t="n"/>
      <c r="I196" s="28" t="n"/>
      <c r="J196" s="28" t="n"/>
      <c r="K196" s="52" t="n"/>
      <c r="L196" s="28" t="n"/>
      <c r="M196" s="32">
        <f>IF([@[Transaction ID]]="","",IFERROR(VLOOKUP([@[Transaction Type]],tblTxnTypes,2,FALSE),0))</f>
        <v/>
      </c>
      <c r="N196" s="32">
        <f>IF([@[Transaction ID]]="","",IFERROR([@Quantity]*[@[Inventory Factor]],0))</f>
        <v/>
      </c>
      <c r="O196" s="47">
        <f>IF([@[Transaction ID]]="","",IFERROR([@Quantity]*IF([@[Unit Cost]]="",INDEX(tblTires[Unit Cost],MATCH([@[Inventory Item ID]],tblTires[Inventory Item ID],0)),[@[Unit Cost]]),0))</f>
        <v/>
      </c>
      <c r="P196" s="15">
        <f>IF([@[Transaction ID]]="","",IF([@Date]="","Missing Date",IF([@Date]&lt;='Settings'!$B$4,"Before Opening Balance",IF([@Date]&gt;'Settings'!$B$3,"After Report Date","OK"))))</f>
        <v/>
      </c>
    </row>
    <row r="197">
      <c r="A197" s="28" t="n"/>
      <c r="B197" s="50" t="n"/>
      <c r="C197" s="28" t="n"/>
      <c r="D197" s="15">
        <f>IF([@[Transaction ID]]="","",IFERROR(INDEX(tblTires[Tire Size],MATCH([@[Inventory Item ID]],tblTires[Inventory Item ID],0)),"Item ID not found"))</f>
        <v/>
      </c>
      <c r="E197" s="15">
        <f>IF([@[Transaction ID]]="","",IFERROR(INDEX(tblTires[Location],MATCH([@[Inventory Item ID]],tblTires[Inventory Item ID],0)),"Item ID not found"))</f>
        <v/>
      </c>
      <c r="F197" s="28" t="n"/>
      <c r="G197" s="30" t="n"/>
      <c r="H197" s="49" t="n"/>
      <c r="I197" s="28" t="n"/>
      <c r="J197" s="28" t="n"/>
      <c r="K197" s="52" t="n"/>
      <c r="L197" s="28" t="n"/>
      <c r="M197" s="32">
        <f>IF([@[Transaction ID]]="","",IFERROR(VLOOKUP([@[Transaction Type]],tblTxnTypes,2,FALSE),0))</f>
        <v/>
      </c>
      <c r="N197" s="32">
        <f>IF([@[Transaction ID]]="","",IFERROR([@Quantity]*[@[Inventory Factor]],0))</f>
        <v/>
      </c>
      <c r="O197" s="47">
        <f>IF([@[Transaction ID]]="","",IFERROR([@Quantity]*IF([@[Unit Cost]]="",INDEX(tblTires[Unit Cost],MATCH([@[Inventory Item ID]],tblTires[Inventory Item ID],0)),[@[Unit Cost]]),0))</f>
        <v/>
      </c>
      <c r="P197" s="15">
        <f>IF([@[Transaction ID]]="","",IF([@Date]="","Missing Date",IF([@Date]&lt;='Settings'!$B$4,"Before Opening Balance",IF([@Date]&gt;'Settings'!$B$3,"After Report Date","OK"))))</f>
        <v/>
      </c>
    </row>
    <row r="198">
      <c r="A198" s="28" t="n"/>
      <c r="B198" s="50" t="n"/>
      <c r="C198" s="28" t="n"/>
      <c r="D198" s="15">
        <f>IF([@[Transaction ID]]="","",IFERROR(INDEX(tblTires[Tire Size],MATCH([@[Inventory Item ID]],tblTires[Inventory Item ID],0)),"Item ID not found"))</f>
        <v/>
      </c>
      <c r="E198" s="15">
        <f>IF([@[Transaction ID]]="","",IFERROR(INDEX(tblTires[Location],MATCH([@[Inventory Item ID]],tblTires[Inventory Item ID],0)),"Item ID not found"))</f>
        <v/>
      </c>
      <c r="F198" s="28" t="n"/>
      <c r="G198" s="30" t="n"/>
      <c r="H198" s="49" t="n"/>
      <c r="I198" s="28" t="n"/>
      <c r="J198" s="28" t="n"/>
      <c r="K198" s="52" t="n"/>
      <c r="L198" s="28" t="n"/>
      <c r="M198" s="32">
        <f>IF([@[Transaction ID]]="","",IFERROR(VLOOKUP([@[Transaction Type]],tblTxnTypes,2,FALSE),0))</f>
        <v/>
      </c>
      <c r="N198" s="32">
        <f>IF([@[Transaction ID]]="","",IFERROR([@Quantity]*[@[Inventory Factor]],0))</f>
        <v/>
      </c>
      <c r="O198" s="47">
        <f>IF([@[Transaction ID]]="","",IFERROR([@Quantity]*IF([@[Unit Cost]]="",INDEX(tblTires[Unit Cost],MATCH([@[Inventory Item ID]],tblTires[Inventory Item ID],0)),[@[Unit Cost]]),0))</f>
        <v/>
      </c>
      <c r="P198" s="15">
        <f>IF([@[Transaction ID]]="","",IF([@Date]="","Missing Date",IF([@Date]&lt;='Settings'!$B$4,"Before Opening Balance",IF([@Date]&gt;'Settings'!$B$3,"After Report Date","OK"))))</f>
        <v/>
      </c>
    </row>
    <row r="199">
      <c r="A199" s="28" t="n"/>
      <c r="B199" s="50" t="n"/>
      <c r="C199" s="28" t="n"/>
      <c r="D199" s="15">
        <f>IF([@[Transaction ID]]="","",IFERROR(INDEX(tblTires[Tire Size],MATCH([@[Inventory Item ID]],tblTires[Inventory Item ID],0)),"Item ID not found"))</f>
        <v/>
      </c>
      <c r="E199" s="15">
        <f>IF([@[Transaction ID]]="","",IFERROR(INDEX(tblTires[Location],MATCH([@[Inventory Item ID]],tblTires[Inventory Item ID],0)),"Item ID not found"))</f>
        <v/>
      </c>
      <c r="F199" s="28" t="n"/>
      <c r="G199" s="30" t="n"/>
      <c r="H199" s="49" t="n"/>
      <c r="I199" s="28" t="n"/>
      <c r="J199" s="28" t="n"/>
      <c r="K199" s="52" t="n"/>
      <c r="L199" s="28" t="n"/>
      <c r="M199" s="32">
        <f>IF([@[Transaction ID]]="","",IFERROR(VLOOKUP([@[Transaction Type]],tblTxnTypes,2,FALSE),0))</f>
        <v/>
      </c>
      <c r="N199" s="32">
        <f>IF([@[Transaction ID]]="","",IFERROR([@Quantity]*[@[Inventory Factor]],0))</f>
        <v/>
      </c>
      <c r="O199" s="47">
        <f>IF([@[Transaction ID]]="","",IFERROR([@Quantity]*IF([@[Unit Cost]]="",INDEX(tblTires[Unit Cost],MATCH([@[Inventory Item ID]],tblTires[Inventory Item ID],0)),[@[Unit Cost]]),0))</f>
        <v/>
      </c>
      <c r="P199" s="15">
        <f>IF([@[Transaction ID]]="","",IF([@Date]="","Missing Date",IF([@Date]&lt;='Settings'!$B$4,"Before Opening Balance",IF([@Date]&gt;'Settings'!$B$3,"After Report Date","OK"))))</f>
        <v/>
      </c>
    </row>
    <row r="200">
      <c r="A200" s="28" t="n"/>
      <c r="B200" s="50" t="n"/>
      <c r="C200" s="28" t="n"/>
      <c r="D200" s="15">
        <f>IF([@[Transaction ID]]="","",IFERROR(INDEX(tblTires[Tire Size],MATCH([@[Inventory Item ID]],tblTires[Inventory Item ID],0)),"Item ID not found"))</f>
        <v/>
      </c>
      <c r="E200" s="15">
        <f>IF([@[Transaction ID]]="","",IFERROR(INDEX(tblTires[Location],MATCH([@[Inventory Item ID]],tblTires[Inventory Item ID],0)),"Item ID not found"))</f>
        <v/>
      </c>
      <c r="F200" s="28" t="n"/>
      <c r="G200" s="30" t="n"/>
      <c r="H200" s="49" t="n"/>
      <c r="I200" s="28" t="n"/>
      <c r="J200" s="28" t="n"/>
      <c r="K200" s="52" t="n"/>
      <c r="L200" s="28" t="n"/>
      <c r="M200" s="32">
        <f>IF([@[Transaction ID]]="","",IFERROR(VLOOKUP([@[Transaction Type]],tblTxnTypes,2,FALSE),0))</f>
        <v/>
      </c>
      <c r="N200" s="32">
        <f>IF([@[Transaction ID]]="","",IFERROR([@Quantity]*[@[Inventory Factor]],0))</f>
        <v/>
      </c>
      <c r="O200" s="47">
        <f>IF([@[Transaction ID]]="","",IFERROR([@Quantity]*IF([@[Unit Cost]]="",INDEX(tblTires[Unit Cost],MATCH([@[Inventory Item ID]],tblTires[Inventory Item ID],0)),[@[Unit Cost]]),0))</f>
        <v/>
      </c>
      <c r="P200" s="15">
        <f>IF([@[Transaction ID]]="","",IF([@Date]="","Missing Date",IF([@Date]&lt;='Settings'!$B$4,"Before Opening Balance",IF([@Date]&gt;'Settings'!$B$3,"After Report Date","OK"))))</f>
        <v/>
      </c>
    </row>
    <row r="201">
      <c r="A201" s="28" t="n"/>
      <c r="B201" s="50" t="n"/>
      <c r="C201" s="28" t="n"/>
      <c r="D201" s="15">
        <f>IF([@[Transaction ID]]="","",IFERROR(INDEX(tblTires[Tire Size],MATCH([@[Inventory Item ID]],tblTires[Inventory Item ID],0)),"Item ID not found"))</f>
        <v/>
      </c>
      <c r="E201" s="15">
        <f>IF([@[Transaction ID]]="","",IFERROR(INDEX(tblTires[Location],MATCH([@[Inventory Item ID]],tblTires[Inventory Item ID],0)),"Item ID not found"))</f>
        <v/>
      </c>
      <c r="F201" s="28" t="n"/>
      <c r="G201" s="30" t="n"/>
      <c r="H201" s="49" t="n"/>
      <c r="I201" s="28" t="n"/>
      <c r="J201" s="28" t="n"/>
      <c r="K201" s="52" t="n"/>
      <c r="L201" s="28" t="n"/>
      <c r="M201" s="32">
        <f>IF([@[Transaction ID]]="","",IFERROR(VLOOKUP([@[Transaction Type]],tblTxnTypes,2,FALSE),0))</f>
        <v/>
      </c>
      <c r="N201" s="32">
        <f>IF([@[Transaction ID]]="","",IFERROR([@Quantity]*[@[Inventory Factor]],0))</f>
        <v/>
      </c>
      <c r="O201" s="47">
        <f>IF([@[Transaction ID]]="","",IFERROR([@Quantity]*IF([@[Unit Cost]]="",INDEX(tblTires[Unit Cost],MATCH([@[Inventory Item ID]],tblTires[Inventory Item ID],0)),[@[Unit Cost]]),0))</f>
        <v/>
      </c>
      <c r="P201" s="15">
        <f>IF([@[Transaction ID]]="","",IF([@Date]="","Missing Date",IF([@Date]&lt;='Settings'!$B$4,"Before Opening Balance",IF([@Date]&gt;'Settings'!$B$3,"After Report Date","OK"))))</f>
        <v/>
      </c>
    </row>
    <row r="202">
      <c r="A202" s="28" t="n"/>
      <c r="B202" s="50" t="n"/>
      <c r="C202" s="28" t="n"/>
      <c r="D202" s="15">
        <f>IF([@[Transaction ID]]="","",IFERROR(INDEX(tblTires[Tire Size],MATCH([@[Inventory Item ID]],tblTires[Inventory Item ID],0)),"Item ID not found"))</f>
        <v/>
      </c>
      <c r="E202" s="15">
        <f>IF([@[Transaction ID]]="","",IFERROR(INDEX(tblTires[Location],MATCH([@[Inventory Item ID]],tblTires[Inventory Item ID],0)),"Item ID not found"))</f>
        <v/>
      </c>
      <c r="F202" s="28" t="n"/>
      <c r="G202" s="30" t="n"/>
      <c r="H202" s="49" t="n"/>
      <c r="I202" s="28" t="n"/>
      <c r="J202" s="28" t="n"/>
      <c r="K202" s="52" t="n"/>
      <c r="L202" s="28" t="n"/>
      <c r="M202" s="32">
        <f>IF([@[Transaction ID]]="","",IFERROR(VLOOKUP([@[Transaction Type]],tblTxnTypes,2,FALSE),0))</f>
        <v/>
      </c>
      <c r="N202" s="32">
        <f>IF([@[Transaction ID]]="","",IFERROR([@Quantity]*[@[Inventory Factor]],0))</f>
        <v/>
      </c>
      <c r="O202" s="47">
        <f>IF([@[Transaction ID]]="","",IFERROR([@Quantity]*IF([@[Unit Cost]]="",INDEX(tblTires[Unit Cost],MATCH([@[Inventory Item ID]],tblTires[Inventory Item ID],0)),[@[Unit Cost]]),0))</f>
        <v/>
      </c>
      <c r="P202" s="15">
        <f>IF([@[Transaction ID]]="","",IF([@Date]="","Missing Date",IF([@Date]&lt;='Settings'!$B$4,"Before Opening Balance",IF([@Date]&gt;'Settings'!$B$3,"After Report Date","OK"))))</f>
        <v/>
      </c>
    </row>
    <row r="203">
      <c r="A203" s="28" t="n"/>
      <c r="B203" s="50" t="n"/>
      <c r="C203" s="28" t="n"/>
      <c r="D203" s="15">
        <f>IF([@[Transaction ID]]="","",IFERROR(INDEX(tblTires[Tire Size],MATCH([@[Inventory Item ID]],tblTires[Inventory Item ID],0)),"Item ID not found"))</f>
        <v/>
      </c>
      <c r="E203" s="15">
        <f>IF([@[Transaction ID]]="","",IFERROR(INDEX(tblTires[Location],MATCH([@[Inventory Item ID]],tblTires[Inventory Item ID],0)),"Item ID not found"))</f>
        <v/>
      </c>
      <c r="F203" s="28" t="n"/>
      <c r="G203" s="30" t="n"/>
      <c r="H203" s="49" t="n"/>
      <c r="I203" s="28" t="n"/>
      <c r="J203" s="28" t="n"/>
      <c r="K203" s="52" t="n"/>
      <c r="L203" s="28" t="n"/>
      <c r="M203" s="32">
        <f>IF([@[Transaction ID]]="","",IFERROR(VLOOKUP([@[Transaction Type]],tblTxnTypes,2,FALSE),0))</f>
        <v/>
      </c>
      <c r="N203" s="32">
        <f>IF([@[Transaction ID]]="","",IFERROR([@Quantity]*[@[Inventory Factor]],0))</f>
        <v/>
      </c>
      <c r="O203" s="47">
        <f>IF([@[Transaction ID]]="","",IFERROR([@Quantity]*IF([@[Unit Cost]]="",INDEX(tblTires[Unit Cost],MATCH([@[Inventory Item ID]],tblTires[Inventory Item ID],0)),[@[Unit Cost]]),0))</f>
        <v/>
      </c>
      <c r="P203" s="15">
        <f>IF([@[Transaction ID]]="","",IF([@Date]="","Missing Date",IF([@Date]&lt;='Settings'!$B$4,"Before Opening Balance",IF([@Date]&gt;'Settings'!$B$3,"After Report Date","OK"))))</f>
        <v/>
      </c>
    </row>
    <row r="204">
      <c r="A204" s="28" t="n"/>
      <c r="B204" s="50" t="n"/>
      <c r="C204" s="28" t="n"/>
      <c r="D204" s="15">
        <f>IF([@[Transaction ID]]="","",IFERROR(INDEX(tblTires[Tire Size],MATCH([@[Inventory Item ID]],tblTires[Inventory Item ID],0)),"Item ID not found"))</f>
        <v/>
      </c>
      <c r="E204" s="15">
        <f>IF([@[Transaction ID]]="","",IFERROR(INDEX(tblTires[Location],MATCH([@[Inventory Item ID]],tblTires[Inventory Item ID],0)),"Item ID not found"))</f>
        <v/>
      </c>
      <c r="F204" s="28" t="n"/>
      <c r="G204" s="30" t="n"/>
      <c r="H204" s="49" t="n"/>
      <c r="I204" s="28" t="n"/>
      <c r="J204" s="28" t="n"/>
      <c r="K204" s="52" t="n"/>
      <c r="L204" s="28" t="n"/>
      <c r="M204" s="32">
        <f>IF([@[Transaction ID]]="","",IFERROR(VLOOKUP([@[Transaction Type]],tblTxnTypes,2,FALSE),0))</f>
        <v/>
      </c>
      <c r="N204" s="32">
        <f>IF([@[Transaction ID]]="","",IFERROR([@Quantity]*[@[Inventory Factor]],0))</f>
        <v/>
      </c>
      <c r="O204" s="47">
        <f>IF([@[Transaction ID]]="","",IFERROR([@Quantity]*IF([@[Unit Cost]]="",INDEX(tblTires[Unit Cost],MATCH([@[Inventory Item ID]],tblTires[Inventory Item ID],0)),[@[Unit Cost]]),0))</f>
        <v/>
      </c>
      <c r="P204" s="15">
        <f>IF([@[Transaction ID]]="","",IF([@Date]="","Missing Date",IF([@Date]&lt;='Settings'!$B$4,"Before Opening Balance",IF([@Date]&gt;'Settings'!$B$3,"After Report Date","OK"))))</f>
        <v/>
      </c>
    </row>
    <row r="205">
      <c r="A205" s="28" t="n"/>
      <c r="B205" s="50" t="n"/>
      <c r="C205" s="28" t="n"/>
      <c r="D205" s="15">
        <f>IF([@[Transaction ID]]="","",IFERROR(INDEX(tblTires[Tire Size],MATCH([@[Inventory Item ID]],tblTires[Inventory Item ID],0)),"Item ID not found"))</f>
        <v/>
      </c>
      <c r="E205" s="15">
        <f>IF([@[Transaction ID]]="","",IFERROR(INDEX(tblTires[Location],MATCH([@[Inventory Item ID]],tblTires[Inventory Item ID],0)),"Item ID not found"))</f>
        <v/>
      </c>
      <c r="F205" s="28" t="n"/>
      <c r="G205" s="30" t="n"/>
      <c r="H205" s="49" t="n"/>
      <c r="I205" s="28" t="n"/>
      <c r="J205" s="28" t="n"/>
      <c r="K205" s="52" t="n"/>
      <c r="L205" s="28" t="n"/>
      <c r="M205" s="32">
        <f>IF([@[Transaction ID]]="","",IFERROR(VLOOKUP([@[Transaction Type]],tblTxnTypes,2,FALSE),0))</f>
        <v/>
      </c>
      <c r="N205" s="32">
        <f>IF([@[Transaction ID]]="","",IFERROR([@Quantity]*[@[Inventory Factor]],0))</f>
        <v/>
      </c>
      <c r="O205" s="47">
        <f>IF([@[Transaction ID]]="","",IFERROR([@Quantity]*IF([@[Unit Cost]]="",INDEX(tblTires[Unit Cost],MATCH([@[Inventory Item ID]],tblTires[Inventory Item ID],0)),[@[Unit Cost]]),0))</f>
        <v/>
      </c>
      <c r="P205" s="15">
        <f>IF([@[Transaction ID]]="","",IF([@Date]="","Missing Date",IF([@Date]&lt;='Settings'!$B$4,"Before Opening Balance",IF([@Date]&gt;'Settings'!$B$3,"After Report Date","OK"))))</f>
        <v/>
      </c>
    </row>
    <row r="206">
      <c r="A206" s="28" t="n"/>
      <c r="B206" s="50" t="n"/>
      <c r="C206" s="28" t="n"/>
      <c r="D206" s="15">
        <f>IF([@[Transaction ID]]="","",IFERROR(INDEX(tblTires[Tire Size],MATCH([@[Inventory Item ID]],tblTires[Inventory Item ID],0)),"Item ID not found"))</f>
        <v/>
      </c>
      <c r="E206" s="15">
        <f>IF([@[Transaction ID]]="","",IFERROR(INDEX(tblTires[Location],MATCH([@[Inventory Item ID]],tblTires[Inventory Item ID],0)),"Item ID not found"))</f>
        <v/>
      </c>
      <c r="F206" s="28" t="n"/>
      <c r="G206" s="30" t="n"/>
      <c r="H206" s="49" t="n"/>
      <c r="I206" s="28" t="n"/>
      <c r="J206" s="28" t="n"/>
      <c r="K206" s="52" t="n"/>
      <c r="L206" s="28" t="n"/>
      <c r="M206" s="32">
        <f>IF([@[Transaction ID]]="","",IFERROR(VLOOKUP([@[Transaction Type]],tblTxnTypes,2,FALSE),0))</f>
        <v/>
      </c>
      <c r="N206" s="32">
        <f>IF([@[Transaction ID]]="","",IFERROR([@Quantity]*[@[Inventory Factor]],0))</f>
        <v/>
      </c>
      <c r="O206" s="47">
        <f>IF([@[Transaction ID]]="","",IFERROR([@Quantity]*IF([@[Unit Cost]]="",INDEX(tblTires[Unit Cost],MATCH([@[Inventory Item ID]],tblTires[Inventory Item ID],0)),[@[Unit Cost]]),0))</f>
        <v/>
      </c>
      <c r="P206" s="15">
        <f>IF([@[Transaction ID]]="","",IF([@Date]="","Missing Date",IF([@Date]&lt;='Settings'!$B$4,"Before Opening Balance",IF([@Date]&gt;'Settings'!$B$3,"After Report Date","OK"))))</f>
        <v/>
      </c>
    </row>
    <row r="207">
      <c r="A207" s="28" t="n"/>
      <c r="B207" s="50" t="n"/>
      <c r="C207" s="28" t="n"/>
      <c r="D207" s="15">
        <f>IF([@[Transaction ID]]="","",IFERROR(INDEX(tblTires[Tire Size],MATCH([@[Inventory Item ID]],tblTires[Inventory Item ID],0)),"Item ID not found"))</f>
        <v/>
      </c>
      <c r="E207" s="15">
        <f>IF([@[Transaction ID]]="","",IFERROR(INDEX(tblTires[Location],MATCH([@[Inventory Item ID]],tblTires[Inventory Item ID],0)),"Item ID not found"))</f>
        <v/>
      </c>
      <c r="F207" s="28" t="n"/>
      <c r="G207" s="30" t="n"/>
      <c r="H207" s="49" t="n"/>
      <c r="I207" s="28" t="n"/>
      <c r="J207" s="28" t="n"/>
      <c r="K207" s="52" t="n"/>
      <c r="L207" s="28" t="n"/>
      <c r="M207" s="32">
        <f>IF([@[Transaction ID]]="","",IFERROR(VLOOKUP([@[Transaction Type]],tblTxnTypes,2,FALSE),0))</f>
        <v/>
      </c>
      <c r="N207" s="32">
        <f>IF([@[Transaction ID]]="","",IFERROR([@Quantity]*[@[Inventory Factor]],0))</f>
        <v/>
      </c>
      <c r="O207" s="47">
        <f>IF([@[Transaction ID]]="","",IFERROR([@Quantity]*IF([@[Unit Cost]]="",INDEX(tblTires[Unit Cost],MATCH([@[Inventory Item ID]],tblTires[Inventory Item ID],0)),[@[Unit Cost]]),0))</f>
        <v/>
      </c>
      <c r="P207" s="15">
        <f>IF([@[Transaction ID]]="","",IF([@Date]="","Missing Date",IF([@Date]&lt;='Settings'!$B$4,"Before Opening Balance",IF([@Date]&gt;'Settings'!$B$3,"After Report Date","OK"))))</f>
        <v/>
      </c>
    </row>
    <row r="208">
      <c r="A208" s="28" t="n"/>
      <c r="B208" s="50" t="n"/>
      <c r="C208" s="28" t="n"/>
      <c r="D208" s="15">
        <f>IF([@[Transaction ID]]="","",IFERROR(INDEX(tblTires[Tire Size],MATCH([@[Inventory Item ID]],tblTires[Inventory Item ID],0)),"Item ID not found"))</f>
        <v/>
      </c>
      <c r="E208" s="15">
        <f>IF([@[Transaction ID]]="","",IFERROR(INDEX(tblTires[Location],MATCH([@[Inventory Item ID]],tblTires[Inventory Item ID],0)),"Item ID not found"))</f>
        <v/>
      </c>
      <c r="F208" s="28" t="n"/>
      <c r="G208" s="30" t="n"/>
      <c r="H208" s="49" t="n"/>
      <c r="I208" s="28" t="n"/>
      <c r="J208" s="28" t="n"/>
      <c r="K208" s="52" t="n"/>
      <c r="L208" s="28" t="n"/>
      <c r="M208" s="32">
        <f>IF([@[Transaction ID]]="","",IFERROR(VLOOKUP([@[Transaction Type]],tblTxnTypes,2,FALSE),0))</f>
        <v/>
      </c>
      <c r="N208" s="32">
        <f>IF([@[Transaction ID]]="","",IFERROR([@Quantity]*[@[Inventory Factor]],0))</f>
        <v/>
      </c>
      <c r="O208" s="47">
        <f>IF([@[Transaction ID]]="","",IFERROR([@Quantity]*IF([@[Unit Cost]]="",INDEX(tblTires[Unit Cost],MATCH([@[Inventory Item ID]],tblTires[Inventory Item ID],0)),[@[Unit Cost]]),0))</f>
        <v/>
      </c>
      <c r="P208" s="15">
        <f>IF([@[Transaction ID]]="","",IF([@Date]="","Missing Date",IF([@Date]&lt;='Settings'!$B$4,"Before Opening Balance",IF([@Date]&gt;'Settings'!$B$3,"After Report Date","OK"))))</f>
        <v/>
      </c>
    </row>
    <row r="209">
      <c r="A209" s="28" t="n"/>
      <c r="B209" s="50" t="n"/>
      <c r="C209" s="28" t="n"/>
      <c r="D209" s="15">
        <f>IF([@[Transaction ID]]="","",IFERROR(INDEX(tblTires[Tire Size],MATCH([@[Inventory Item ID]],tblTires[Inventory Item ID],0)),"Item ID not found"))</f>
        <v/>
      </c>
      <c r="E209" s="15">
        <f>IF([@[Transaction ID]]="","",IFERROR(INDEX(tblTires[Location],MATCH([@[Inventory Item ID]],tblTires[Inventory Item ID],0)),"Item ID not found"))</f>
        <v/>
      </c>
      <c r="F209" s="28" t="n"/>
      <c r="G209" s="30" t="n"/>
      <c r="H209" s="49" t="n"/>
      <c r="I209" s="28" t="n"/>
      <c r="J209" s="28" t="n"/>
      <c r="K209" s="52" t="n"/>
      <c r="L209" s="28" t="n"/>
      <c r="M209" s="32">
        <f>IF([@[Transaction ID]]="","",IFERROR(VLOOKUP([@[Transaction Type]],tblTxnTypes,2,FALSE),0))</f>
        <v/>
      </c>
      <c r="N209" s="32">
        <f>IF([@[Transaction ID]]="","",IFERROR([@Quantity]*[@[Inventory Factor]],0))</f>
        <v/>
      </c>
      <c r="O209" s="47">
        <f>IF([@[Transaction ID]]="","",IFERROR([@Quantity]*IF([@[Unit Cost]]="",INDEX(tblTires[Unit Cost],MATCH([@[Inventory Item ID]],tblTires[Inventory Item ID],0)),[@[Unit Cost]]),0))</f>
        <v/>
      </c>
      <c r="P209" s="15">
        <f>IF([@[Transaction ID]]="","",IF([@Date]="","Missing Date",IF([@Date]&lt;='Settings'!$B$4,"Before Opening Balance",IF([@Date]&gt;'Settings'!$B$3,"After Report Date","OK"))))</f>
        <v/>
      </c>
    </row>
    <row r="210">
      <c r="A210" s="28" t="n"/>
      <c r="B210" s="50" t="n"/>
      <c r="C210" s="28" t="n"/>
      <c r="D210" s="15">
        <f>IF([@[Transaction ID]]="","",IFERROR(INDEX(tblTires[Tire Size],MATCH([@[Inventory Item ID]],tblTires[Inventory Item ID],0)),"Item ID not found"))</f>
        <v/>
      </c>
      <c r="E210" s="15">
        <f>IF([@[Transaction ID]]="","",IFERROR(INDEX(tblTires[Location],MATCH([@[Inventory Item ID]],tblTires[Inventory Item ID],0)),"Item ID not found"))</f>
        <v/>
      </c>
      <c r="F210" s="28" t="n"/>
      <c r="G210" s="30" t="n"/>
      <c r="H210" s="49" t="n"/>
      <c r="I210" s="28" t="n"/>
      <c r="J210" s="28" t="n"/>
      <c r="K210" s="52" t="n"/>
      <c r="L210" s="28" t="n"/>
      <c r="M210" s="32">
        <f>IF([@[Transaction ID]]="","",IFERROR(VLOOKUP([@[Transaction Type]],tblTxnTypes,2,FALSE),0))</f>
        <v/>
      </c>
      <c r="N210" s="32">
        <f>IF([@[Transaction ID]]="","",IFERROR([@Quantity]*[@[Inventory Factor]],0))</f>
        <v/>
      </c>
      <c r="O210" s="47">
        <f>IF([@[Transaction ID]]="","",IFERROR([@Quantity]*IF([@[Unit Cost]]="",INDEX(tblTires[Unit Cost],MATCH([@[Inventory Item ID]],tblTires[Inventory Item ID],0)),[@[Unit Cost]]),0))</f>
        <v/>
      </c>
      <c r="P210" s="15">
        <f>IF([@[Transaction ID]]="","",IF([@Date]="","Missing Date",IF([@Date]&lt;='Settings'!$B$4,"Before Opening Balance",IF([@Date]&gt;'Settings'!$B$3,"After Report Date","OK"))))</f>
        <v/>
      </c>
    </row>
    <row r="211">
      <c r="A211" s="28" t="n"/>
      <c r="B211" s="50" t="n"/>
      <c r="C211" s="28" t="n"/>
      <c r="D211" s="15">
        <f>IF([@[Transaction ID]]="","",IFERROR(INDEX(tblTires[Tire Size],MATCH([@[Inventory Item ID]],tblTires[Inventory Item ID],0)),"Item ID not found"))</f>
        <v/>
      </c>
      <c r="E211" s="15">
        <f>IF([@[Transaction ID]]="","",IFERROR(INDEX(tblTires[Location],MATCH([@[Inventory Item ID]],tblTires[Inventory Item ID],0)),"Item ID not found"))</f>
        <v/>
      </c>
      <c r="F211" s="28" t="n"/>
      <c r="G211" s="30" t="n"/>
      <c r="H211" s="49" t="n"/>
      <c r="I211" s="28" t="n"/>
      <c r="J211" s="28" t="n"/>
      <c r="K211" s="52" t="n"/>
      <c r="L211" s="28" t="n"/>
      <c r="M211" s="32">
        <f>IF([@[Transaction ID]]="","",IFERROR(VLOOKUP([@[Transaction Type]],tblTxnTypes,2,FALSE),0))</f>
        <v/>
      </c>
      <c r="N211" s="32">
        <f>IF([@[Transaction ID]]="","",IFERROR([@Quantity]*[@[Inventory Factor]],0))</f>
        <v/>
      </c>
      <c r="O211" s="47">
        <f>IF([@[Transaction ID]]="","",IFERROR([@Quantity]*IF([@[Unit Cost]]="",INDEX(tblTires[Unit Cost],MATCH([@[Inventory Item ID]],tblTires[Inventory Item ID],0)),[@[Unit Cost]]),0))</f>
        <v/>
      </c>
      <c r="P211" s="15">
        <f>IF([@[Transaction ID]]="","",IF([@Date]="","Missing Date",IF([@Date]&lt;='Settings'!$B$4,"Before Opening Balance",IF([@Date]&gt;'Settings'!$B$3,"After Report Date","OK"))))</f>
        <v/>
      </c>
    </row>
    <row r="212">
      <c r="A212" s="28" t="n"/>
      <c r="B212" s="50" t="n"/>
      <c r="C212" s="28" t="n"/>
      <c r="D212" s="15">
        <f>IF([@[Transaction ID]]="","",IFERROR(INDEX(tblTires[Tire Size],MATCH([@[Inventory Item ID]],tblTires[Inventory Item ID],0)),"Item ID not found"))</f>
        <v/>
      </c>
      <c r="E212" s="15">
        <f>IF([@[Transaction ID]]="","",IFERROR(INDEX(tblTires[Location],MATCH([@[Inventory Item ID]],tblTires[Inventory Item ID],0)),"Item ID not found"))</f>
        <v/>
      </c>
      <c r="F212" s="28" t="n"/>
      <c r="G212" s="30" t="n"/>
      <c r="H212" s="49" t="n"/>
      <c r="I212" s="28" t="n"/>
      <c r="J212" s="28" t="n"/>
      <c r="K212" s="52" t="n"/>
      <c r="L212" s="28" t="n"/>
      <c r="M212" s="32">
        <f>IF([@[Transaction ID]]="","",IFERROR(VLOOKUP([@[Transaction Type]],tblTxnTypes,2,FALSE),0))</f>
        <v/>
      </c>
      <c r="N212" s="32">
        <f>IF([@[Transaction ID]]="","",IFERROR([@Quantity]*[@[Inventory Factor]],0))</f>
        <v/>
      </c>
      <c r="O212" s="47">
        <f>IF([@[Transaction ID]]="","",IFERROR([@Quantity]*IF([@[Unit Cost]]="",INDEX(tblTires[Unit Cost],MATCH([@[Inventory Item ID]],tblTires[Inventory Item ID],0)),[@[Unit Cost]]),0))</f>
        <v/>
      </c>
      <c r="P212" s="15">
        <f>IF([@[Transaction ID]]="","",IF([@Date]="","Missing Date",IF([@Date]&lt;='Settings'!$B$4,"Before Opening Balance",IF([@Date]&gt;'Settings'!$B$3,"After Report Date","OK"))))</f>
        <v/>
      </c>
    </row>
    <row r="213">
      <c r="A213" s="28" t="n"/>
      <c r="B213" s="50" t="n"/>
      <c r="C213" s="28" t="n"/>
      <c r="D213" s="15">
        <f>IF([@[Transaction ID]]="","",IFERROR(INDEX(tblTires[Tire Size],MATCH([@[Inventory Item ID]],tblTires[Inventory Item ID],0)),"Item ID not found"))</f>
        <v/>
      </c>
      <c r="E213" s="15">
        <f>IF([@[Transaction ID]]="","",IFERROR(INDEX(tblTires[Location],MATCH([@[Inventory Item ID]],tblTires[Inventory Item ID],0)),"Item ID not found"))</f>
        <v/>
      </c>
      <c r="F213" s="28" t="n"/>
      <c r="G213" s="30" t="n"/>
      <c r="H213" s="49" t="n"/>
      <c r="I213" s="28" t="n"/>
      <c r="J213" s="28" t="n"/>
      <c r="K213" s="52" t="n"/>
      <c r="L213" s="28" t="n"/>
      <c r="M213" s="32">
        <f>IF([@[Transaction ID]]="","",IFERROR(VLOOKUP([@[Transaction Type]],tblTxnTypes,2,FALSE),0))</f>
        <v/>
      </c>
      <c r="N213" s="32">
        <f>IF([@[Transaction ID]]="","",IFERROR([@Quantity]*[@[Inventory Factor]],0))</f>
        <v/>
      </c>
      <c r="O213" s="47">
        <f>IF([@[Transaction ID]]="","",IFERROR([@Quantity]*IF([@[Unit Cost]]="",INDEX(tblTires[Unit Cost],MATCH([@[Inventory Item ID]],tblTires[Inventory Item ID],0)),[@[Unit Cost]]),0))</f>
        <v/>
      </c>
      <c r="P213" s="15">
        <f>IF([@[Transaction ID]]="","",IF([@Date]="","Missing Date",IF([@Date]&lt;='Settings'!$B$4,"Before Opening Balance",IF([@Date]&gt;'Settings'!$B$3,"After Report Date","OK"))))</f>
        <v/>
      </c>
    </row>
    <row r="214">
      <c r="A214" s="28" t="n"/>
      <c r="B214" s="50" t="n"/>
      <c r="C214" s="28" t="n"/>
      <c r="D214" s="15">
        <f>IF([@[Transaction ID]]="","",IFERROR(INDEX(tblTires[Tire Size],MATCH([@[Inventory Item ID]],tblTires[Inventory Item ID],0)),"Item ID not found"))</f>
        <v/>
      </c>
      <c r="E214" s="15">
        <f>IF([@[Transaction ID]]="","",IFERROR(INDEX(tblTires[Location],MATCH([@[Inventory Item ID]],tblTires[Inventory Item ID],0)),"Item ID not found"))</f>
        <v/>
      </c>
      <c r="F214" s="28" t="n"/>
      <c r="G214" s="30" t="n"/>
      <c r="H214" s="49" t="n"/>
      <c r="I214" s="28" t="n"/>
      <c r="J214" s="28" t="n"/>
      <c r="K214" s="52" t="n"/>
      <c r="L214" s="28" t="n"/>
      <c r="M214" s="32">
        <f>IF([@[Transaction ID]]="","",IFERROR(VLOOKUP([@[Transaction Type]],tblTxnTypes,2,FALSE),0))</f>
        <v/>
      </c>
      <c r="N214" s="32">
        <f>IF([@[Transaction ID]]="","",IFERROR([@Quantity]*[@[Inventory Factor]],0))</f>
        <v/>
      </c>
      <c r="O214" s="47">
        <f>IF([@[Transaction ID]]="","",IFERROR([@Quantity]*IF([@[Unit Cost]]="",INDEX(tblTires[Unit Cost],MATCH([@[Inventory Item ID]],tblTires[Inventory Item ID],0)),[@[Unit Cost]]),0))</f>
        <v/>
      </c>
      <c r="P214" s="15">
        <f>IF([@[Transaction ID]]="","",IF([@Date]="","Missing Date",IF([@Date]&lt;='Settings'!$B$4,"Before Opening Balance",IF([@Date]&gt;'Settings'!$B$3,"After Report Date","OK"))))</f>
        <v/>
      </c>
    </row>
    <row r="215">
      <c r="A215" s="28" t="n"/>
      <c r="B215" s="50" t="n"/>
      <c r="C215" s="28" t="n"/>
      <c r="D215" s="15">
        <f>IF([@[Transaction ID]]="","",IFERROR(INDEX(tblTires[Tire Size],MATCH([@[Inventory Item ID]],tblTires[Inventory Item ID],0)),"Item ID not found"))</f>
        <v/>
      </c>
      <c r="E215" s="15">
        <f>IF([@[Transaction ID]]="","",IFERROR(INDEX(tblTires[Location],MATCH([@[Inventory Item ID]],tblTires[Inventory Item ID],0)),"Item ID not found"))</f>
        <v/>
      </c>
      <c r="F215" s="28" t="n"/>
      <c r="G215" s="30" t="n"/>
      <c r="H215" s="49" t="n"/>
      <c r="I215" s="28" t="n"/>
      <c r="J215" s="28" t="n"/>
      <c r="K215" s="52" t="n"/>
      <c r="L215" s="28" t="n"/>
      <c r="M215" s="32">
        <f>IF([@[Transaction ID]]="","",IFERROR(VLOOKUP([@[Transaction Type]],tblTxnTypes,2,FALSE),0))</f>
        <v/>
      </c>
      <c r="N215" s="32">
        <f>IF([@[Transaction ID]]="","",IFERROR([@Quantity]*[@[Inventory Factor]],0))</f>
        <v/>
      </c>
      <c r="O215" s="47">
        <f>IF([@[Transaction ID]]="","",IFERROR([@Quantity]*IF([@[Unit Cost]]="",INDEX(tblTires[Unit Cost],MATCH([@[Inventory Item ID]],tblTires[Inventory Item ID],0)),[@[Unit Cost]]),0))</f>
        <v/>
      </c>
      <c r="P215" s="15">
        <f>IF([@[Transaction ID]]="","",IF([@Date]="","Missing Date",IF([@Date]&lt;='Settings'!$B$4,"Before Opening Balance",IF([@Date]&gt;'Settings'!$B$3,"After Report Date","OK"))))</f>
        <v/>
      </c>
    </row>
    <row r="216">
      <c r="A216" s="28" t="n"/>
      <c r="B216" s="50" t="n"/>
      <c r="C216" s="28" t="n"/>
      <c r="D216" s="15">
        <f>IF([@[Transaction ID]]="","",IFERROR(INDEX(tblTires[Tire Size],MATCH([@[Inventory Item ID]],tblTires[Inventory Item ID],0)),"Item ID not found"))</f>
        <v/>
      </c>
      <c r="E216" s="15">
        <f>IF([@[Transaction ID]]="","",IFERROR(INDEX(tblTires[Location],MATCH([@[Inventory Item ID]],tblTires[Inventory Item ID],0)),"Item ID not found"))</f>
        <v/>
      </c>
      <c r="F216" s="28" t="n"/>
      <c r="G216" s="30" t="n"/>
      <c r="H216" s="49" t="n"/>
      <c r="I216" s="28" t="n"/>
      <c r="J216" s="28" t="n"/>
      <c r="K216" s="52" t="n"/>
      <c r="L216" s="28" t="n"/>
      <c r="M216" s="32">
        <f>IF([@[Transaction ID]]="","",IFERROR(VLOOKUP([@[Transaction Type]],tblTxnTypes,2,FALSE),0))</f>
        <v/>
      </c>
      <c r="N216" s="32">
        <f>IF([@[Transaction ID]]="","",IFERROR([@Quantity]*[@[Inventory Factor]],0))</f>
        <v/>
      </c>
      <c r="O216" s="47">
        <f>IF([@[Transaction ID]]="","",IFERROR([@Quantity]*IF([@[Unit Cost]]="",INDEX(tblTires[Unit Cost],MATCH([@[Inventory Item ID]],tblTires[Inventory Item ID],0)),[@[Unit Cost]]),0))</f>
        <v/>
      </c>
      <c r="P216" s="15">
        <f>IF([@[Transaction ID]]="","",IF([@Date]="","Missing Date",IF([@Date]&lt;='Settings'!$B$4,"Before Opening Balance",IF([@Date]&gt;'Settings'!$B$3,"After Report Date","OK"))))</f>
        <v/>
      </c>
    </row>
    <row r="217">
      <c r="A217" s="28" t="n"/>
      <c r="B217" s="50" t="n"/>
      <c r="C217" s="28" t="n"/>
      <c r="D217" s="15">
        <f>IF([@[Transaction ID]]="","",IFERROR(INDEX(tblTires[Tire Size],MATCH([@[Inventory Item ID]],tblTires[Inventory Item ID],0)),"Item ID not found"))</f>
        <v/>
      </c>
      <c r="E217" s="15">
        <f>IF([@[Transaction ID]]="","",IFERROR(INDEX(tblTires[Location],MATCH([@[Inventory Item ID]],tblTires[Inventory Item ID],0)),"Item ID not found"))</f>
        <v/>
      </c>
      <c r="F217" s="28" t="n"/>
      <c r="G217" s="30" t="n"/>
      <c r="H217" s="49" t="n"/>
      <c r="I217" s="28" t="n"/>
      <c r="J217" s="28" t="n"/>
      <c r="K217" s="52" t="n"/>
      <c r="L217" s="28" t="n"/>
      <c r="M217" s="32">
        <f>IF([@[Transaction ID]]="","",IFERROR(VLOOKUP([@[Transaction Type]],tblTxnTypes,2,FALSE),0))</f>
        <v/>
      </c>
      <c r="N217" s="32">
        <f>IF([@[Transaction ID]]="","",IFERROR([@Quantity]*[@[Inventory Factor]],0))</f>
        <v/>
      </c>
      <c r="O217" s="47">
        <f>IF([@[Transaction ID]]="","",IFERROR([@Quantity]*IF([@[Unit Cost]]="",INDEX(tblTires[Unit Cost],MATCH([@[Inventory Item ID]],tblTires[Inventory Item ID],0)),[@[Unit Cost]]),0))</f>
        <v/>
      </c>
      <c r="P217" s="15">
        <f>IF([@[Transaction ID]]="","",IF([@Date]="","Missing Date",IF([@Date]&lt;='Settings'!$B$4,"Before Opening Balance",IF([@Date]&gt;'Settings'!$B$3,"After Report Date","OK"))))</f>
        <v/>
      </c>
    </row>
    <row r="218">
      <c r="A218" s="28" t="n"/>
      <c r="B218" s="50" t="n"/>
      <c r="C218" s="28" t="n"/>
      <c r="D218" s="15">
        <f>IF([@[Transaction ID]]="","",IFERROR(INDEX(tblTires[Tire Size],MATCH([@[Inventory Item ID]],tblTires[Inventory Item ID],0)),"Item ID not found"))</f>
        <v/>
      </c>
      <c r="E218" s="15">
        <f>IF([@[Transaction ID]]="","",IFERROR(INDEX(tblTires[Location],MATCH([@[Inventory Item ID]],tblTires[Inventory Item ID],0)),"Item ID not found"))</f>
        <v/>
      </c>
      <c r="F218" s="28" t="n"/>
      <c r="G218" s="30" t="n"/>
      <c r="H218" s="49" t="n"/>
      <c r="I218" s="28" t="n"/>
      <c r="J218" s="28" t="n"/>
      <c r="K218" s="52" t="n"/>
      <c r="L218" s="28" t="n"/>
      <c r="M218" s="32">
        <f>IF([@[Transaction ID]]="","",IFERROR(VLOOKUP([@[Transaction Type]],tblTxnTypes,2,FALSE),0))</f>
        <v/>
      </c>
      <c r="N218" s="32">
        <f>IF([@[Transaction ID]]="","",IFERROR([@Quantity]*[@[Inventory Factor]],0))</f>
        <v/>
      </c>
      <c r="O218" s="47">
        <f>IF([@[Transaction ID]]="","",IFERROR([@Quantity]*IF([@[Unit Cost]]="",INDEX(tblTires[Unit Cost],MATCH([@[Inventory Item ID]],tblTires[Inventory Item ID],0)),[@[Unit Cost]]),0))</f>
        <v/>
      </c>
      <c r="P218" s="15">
        <f>IF([@[Transaction ID]]="","",IF([@Date]="","Missing Date",IF([@Date]&lt;='Settings'!$B$4,"Before Opening Balance",IF([@Date]&gt;'Settings'!$B$3,"After Report Date","OK"))))</f>
        <v/>
      </c>
    </row>
    <row r="219">
      <c r="A219" s="28" t="n"/>
      <c r="B219" s="50" t="n"/>
      <c r="C219" s="28" t="n"/>
      <c r="D219" s="15">
        <f>IF([@[Transaction ID]]="","",IFERROR(INDEX(tblTires[Tire Size],MATCH([@[Inventory Item ID]],tblTires[Inventory Item ID],0)),"Item ID not found"))</f>
        <v/>
      </c>
      <c r="E219" s="15">
        <f>IF([@[Transaction ID]]="","",IFERROR(INDEX(tblTires[Location],MATCH([@[Inventory Item ID]],tblTires[Inventory Item ID],0)),"Item ID not found"))</f>
        <v/>
      </c>
      <c r="F219" s="28" t="n"/>
      <c r="G219" s="30" t="n"/>
      <c r="H219" s="49" t="n"/>
      <c r="I219" s="28" t="n"/>
      <c r="J219" s="28" t="n"/>
      <c r="K219" s="52" t="n"/>
      <c r="L219" s="28" t="n"/>
      <c r="M219" s="32">
        <f>IF([@[Transaction ID]]="","",IFERROR(VLOOKUP([@[Transaction Type]],tblTxnTypes,2,FALSE),0))</f>
        <v/>
      </c>
      <c r="N219" s="32">
        <f>IF([@[Transaction ID]]="","",IFERROR([@Quantity]*[@[Inventory Factor]],0))</f>
        <v/>
      </c>
      <c r="O219" s="47">
        <f>IF([@[Transaction ID]]="","",IFERROR([@Quantity]*IF([@[Unit Cost]]="",INDEX(tblTires[Unit Cost],MATCH([@[Inventory Item ID]],tblTires[Inventory Item ID],0)),[@[Unit Cost]]),0))</f>
        <v/>
      </c>
      <c r="P219" s="15">
        <f>IF([@[Transaction ID]]="","",IF([@Date]="","Missing Date",IF([@Date]&lt;='Settings'!$B$4,"Before Opening Balance",IF([@Date]&gt;'Settings'!$B$3,"After Report Date","OK"))))</f>
        <v/>
      </c>
    </row>
    <row r="220">
      <c r="A220" s="28" t="n"/>
      <c r="B220" s="50" t="n"/>
      <c r="C220" s="28" t="n"/>
      <c r="D220" s="15">
        <f>IF([@[Transaction ID]]="","",IFERROR(INDEX(tblTires[Tire Size],MATCH([@[Inventory Item ID]],tblTires[Inventory Item ID],0)),"Item ID not found"))</f>
        <v/>
      </c>
      <c r="E220" s="15">
        <f>IF([@[Transaction ID]]="","",IFERROR(INDEX(tblTires[Location],MATCH([@[Inventory Item ID]],tblTires[Inventory Item ID],0)),"Item ID not found"))</f>
        <v/>
      </c>
      <c r="F220" s="28" t="n"/>
      <c r="G220" s="30" t="n"/>
      <c r="H220" s="49" t="n"/>
      <c r="I220" s="28" t="n"/>
      <c r="J220" s="28" t="n"/>
      <c r="K220" s="52" t="n"/>
      <c r="L220" s="28" t="n"/>
      <c r="M220" s="32">
        <f>IF([@[Transaction ID]]="","",IFERROR(VLOOKUP([@[Transaction Type]],tblTxnTypes,2,FALSE),0))</f>
        <v/>
      </c>
      <c r="N220" s="32">
        <f>IF([@[Transaction ID]]="","",IFERROR([@Quantity]*[@[Inventory Factor]],0))</f>
        <v/>
      </c>
      <c r="O220" s="47">
        <f>IF([@[Transaction ID]]="","",IFERROR([@Quantity]*IF([@[Unit Cost]]="",INDEX(tblTires[Unit Cost],MATCH([@[Inventory Item ID]],tblTires[Inventory Item ID],0)),[@[Unit Cost]]),0))</f>
        <v/>
      </c>
      <c r="P220" s="15">
        <f>IF([@[Transaction ID]]="","",IF([@Date]="","Missing Date",IF([@Date]&lt;='Settings'!$B$4,"Before Opening Balance",IF([@Date]&gt;'Settings'!$B$3,"After Report Date","OK"))))</f>
        <v/>
      </c>
    </row>
    <row r="221">
      <c r="A221" s="28" t="n"/>
      <c r="B221" s="50" t="n"/>
      <c r="C221" s="28" t="n"/>
      <c r="D221" s="15">
        <f>IF([@[Transaction ID]]="","",IFERROR(INDEX(tblTires[Tire Size],MATCH([@[Inventory Item ID]],tblTires[Inventory Item ID],0)),"Item ID not found"))</f>
        <v/>
      </c>
      <c r="E221" s="15">
        <f>IF([@[Transaction ID]]="","",IFERROR(INDEX(tblTires[Location],MATCH([@[Inventory Item ID]],tblTires[Inventory Item ID],0)),"Item ID not found"))</f>
        <v/>
      </c>
      <c r="F221" s="28" t="n"/>
      <c r="G221" s="30" t="n"/>
      <c r="H221" s="49" t="n"/>
      <c r="I221" s="28" t="n"/>
      <c r="J221" s="28" t="n"/>
      <c r="K221" s="52" t="n"/>
      <c r="L221" s="28" t="n"/>
      <c r="M221" s="32">
        <f>IF([@[Transaction ID]]="","",IFERROR(VLOOKUP([@[Transaction Type]],tblTxnTypes,2,FALSE),0))</f>
        <v/>
      </c>
      <c r="N221" s="32">
        <f>IF([@[Transaction ID]]="","",IFERROR([@Quantity]*[@[Inventory Factor]],0))</f>
        <v/>
      </c>
      <c r="O221" s="47">
        <f>IF([@[Transaction ID]]="","",IFERROR([@Quantity]*IF([@[Unit Cost]]="",INDEX(tblTires[Unit Cost],MATCH([@[Inventory Item ID]],tblTires[Inventory Item ID],0)),[@[Unit Cost]]),0))</f>
        <v/>
      </c>
      <c r="P221" s="15">
        <f>IF([@[Transaction ID]]="","",IF([@Date]="","Missing Date",IF([@Date]&lt;='Settings'!$B$4,"Before Opening Balance",IF([@Date]&gt;'Settings'!$B$3,"After Report Date","OK"))))</f>
        <v/>
      </c>
    </row>
    <row r="222">
      <c r="A222" s="28" t="n"/>
      <c r="B222" s="50" t="n"/>
      <c r="C222" s="28" t="n"/>
      <c r="D222" s="15">
        <f>IF([@[Transaction ID]]="","",IFERROR(INDEX(tblTires[Tire Size],MATCH([@[Inventory Item ID]],tblTires[Inventory Item ID],0)),"Item ID not found"))</f>
        <v/>
      </c>
      <c r="E222" s="15">
        <f>IF([@[Transaction ID]]="","",IFERROR(INDEX(tblTires[Location],MATCH([@[Inventory Item ID]],tblTires[Inventory Item ID],0)),"Item ID not found"))</f>
        <v/>
      </c>
      <c r="F222" s="28" t="n"/>
      <c r="G222" s="30" t="n"/>
      <c r="H222" s="49" t="n"/>
      <c r="I222" s="28" t="n"/>
      <c r="J222" s="28" t="n"/>
      <c r="K222" s="52" t="n"/>
      <c r="L222" s="28" t="n"/>
      <c r="M222" s="32">
        <f>IF([@[Transaction ID]]="","",IFERROR(VLOOKUP([@[Transaction Type]],tblTxnTypes,2,FALSE),0))</f>
        <v/>
      </c>
      <c r="N222" s="32">
        <f>IF([@[Transaction ID]]="","",IFERROR([@Quantity]*[@[Inventory Factor]],0))</f>
        <v/>
      </c>
      <c r="O222" s="47">
        <f>IF([@[Transaction ID]]="","",IFERROR([@Quantity]*IF([@[Unit Cost]]="",INDEX(tblTires[Unit Cost],MATCH([@[Inventory Item ID]],tblTires[Inventory Item ID],0)),[@[Unit Cost]]),0))</f>
        <v/>
      </c>
      <c r="P222" s="15">
        <f>IF([@[Transaction ID]]="","",IF([@Date]="","Missing Date",IF([@Date]&lt;='Settings'!$B$4,"Before Opening Balance",IF([@Date]&gt;'Settings'!$B$3,"After Report Date","OK"))))</f>
        <v/>
      </c>
    </row>
    <row r="223">
      <c r="A223" s="28" t="n"/>
      <c r="B223" s="50" t="n"/>
      <c r="C223" s="28" t="n"/>
      <c r="D223" s="15">
        <f>IF([@[Transaction ID]]="","",IFERROR(INDEX(tblTires[Tire Size],MATCH([@[Inventory Item ID]],tblTires[Inventory Item ID],0)),"Item ID not found"))</f>
        <v/>
      </c>
      <c r="E223" s="15">
        <f>IF([@[Transaction ID]]="","",IFERROR(INDEX(tblTires[Location],MATCH([@[Inventory Item ID]],tblTires[Inventory Item ID],0)),"Item ID not found"))</f>
        <v/>
      </c>
      <c r="F223" s="28" t="n"/>
      <c r="G223" s="30" t="n"/>
      <c r="H223" s="49" t="n"/>
      <c r="I223" s="28" t="n"/>
      <c r="J223" s="28" t="n"/>
      <c r="K223" s="52" t="n"/>
      <c r="L223" s="28" t="n"/>
      <c r="M223" s="32">
        <f>IF([@[Transaction ID]]="","",IFERROR(VLOOKUP([@[Transaction Type]],tblTxnTypes,2,FALSE),0))</f>
        <v/>
      </c>
      <c r="N223" s="32">
        <f>IF([@[Transaction ID]]="","",IFERROR([@Quantity]*[@[Inventory Factor]],0))</f>
        <v/>
      </c>
      <c r="O223" s="47">
        <f>IF([@[Transaction ID]]="","",IFERROR([@Quantity]*IF([@[Unit Cost]]="",INDEX(tblTires[Unit Cost],MATCH([@[Inventory Item ID]],tblTires[Inventory Item ID],0)),[@[Unit Cost]]),0))</f>
        <v/>
      </c>
      <c r="P223" s="15">
        <f>IF([@[Transaction ID]]="","",IF([@Date]="","Missing Date",IF([@Date]&lt;='Settings'!$B$4,"Before Opening Balance",IF([@Date]&gt;'Settings'!$B$3,"After Report Date","OK"))))</f>
        <v/>
      </c>
    </row>
    <row r="224">
      <c r="A224" s="28" t="n"/>
      <c r="B224" s="50" t="n"/>
      <c r="C224" s="28" t="n"/>
      <c r="D224" s="15">
        <f>IF([@[Transaction ID]]="","",IFERROR(INDEX(tblTires[Tire Size],MATCH([@[Inventory Item ID]],tblTires[Inventory Item ID],0)),"Item ID not found"))</f>
        <v/>
      </c>
      <c r="E224" s="15">
        <f>IF([@[Transaction ID]]="","",IFERROR(INDEX(tblTires[Location],MATCH([@[Inventory Item ID]],tblTires[Inventory Item ID],0)),"Item ID not found"))</f>
        <v/>
      </c>
      <c r="F224" s="28" t="n"/>
      <c r="G224" s="30" t="n"/>
      <c r="H224" s="49" t="n"/>
      <c r="I224" s="28" t="n"/>
      <c r="J224" s="28" t="n"/>
      <c r="K224" s="52" t="n"/>
      <c r="L224" s="28" t="n"/>
      <c r="M224" s="32">
        <f>IF([@[Transaction ID]]="","",IFERROR(VLOOKUP([@[Transaction Type]],tblTxnTypes,2,FALSE),0))</f>
        <v/>
      </c>
      <c r="N224" s="32">
        <f>IF([@[Transaction ID]]="","",IFERROR([@Quantity]*[@[Inventory Factor]],0))</f>
        <v/>
      </c>
      <c r="O224" s="47">
        <f>IF([@[Transaction ID]]="","",IFERROR([@Quantity]*IF([@[Unit Cost]]="",INDEX(tblTires[Unit Cost],MATCH([@[Inventory Item ID]],tblTires[Inventory Item ID],0)),[@[Unit Cost]]),0))</f>
        <v/>
      </c>
      <c r="P224" s="15">
        <f>IF([@[Transaction ID]]="","",IF([@Date]="","Missing Date",IF([@Date]&lt;='Settings'!$B$4,"Before Opening Balance",IF([@Date]&gt;'Settings'!$B$3,"After Report Date","OK"))))</f>
        <v/>
      </c>
    </row>
    <row r="225">
      <c r="A225" s="28" t="n"/>
      <c r="B225" s="50" t="n"/>
      <c r="C225" s="28" t="n"/>
      <c r="D225" s="15">
        <f>IF([@[Transaction ID]]="","",IFERROR(INDEX(tblTires[Tire Size],MATCH([@[Inventory Item ID]],tblTires[Inventory Item ID],0)),"Item ID not found"))</f>
        <v/>
      </c>
      <c r="E225" s="15">
        <f>IF([@[Transaction ID]]="","",IFERROR(INDEX(tblTires[Location],MATCH([@[Inventory Item ID]],tblTires[Inventory Item ID],0)),"Item ID not found"))</f>
        <v/>
      </c>
      <c r="F225" s="28" t="n"/>
      <c r="G225" s="30" t="n"/>
      <c r="H225" s="49" t="n"/>
      <c r="I225" s="28" t="n"/>
      <c r="J225" s="28" t="n"/>
      <c r="K225" s="52" t="n"/>
      <c r="L225" s="28" t="n"/>
      <c r="M225" s="32">
        <f>IF([@[Transaction ID]]="","",IFERROR(VLOOKUP([@[Transaction Type]],tblTxnTypes,2,FALSE),0))</f>
        <v/>
      </c>
      <c r="N225" s="32">
        <f>IF([@[Transaction ID]]="","",IFERROR([@Quantity]*[@[Inventory Factor]],0))</f>
        <v/>
      </c>
      <c r="O225" s="47">
        <f>IF([@[Transaction ID]]="","",IFERROR([@Quantity]*IF([@[Unit Cost]]="",INDEX(tblTires[Unit Cost],MATCH([@[Inventory Item ID]],tblTires[Inventory Item ID],0)),[@[Unit Cost]]),0))</f>
        <v/>
      </c>
      <c r="P225" s="15">
        <f>IF([@[Transaction ID]]="","",IF([@Date]="","Missing Date",IF([@Date]&lt;='Settings'!$B$4,"Before Opening Balance",IF([@Date]&gt;'Settings'!$B$3,"After Report Date","OK"))))</f>
        <v/>
      </c>
    </row>
    <row r="226">
      <c r="A226" s="28" t="n"/>
      <c r="B226" s="50" t="n"/>
      <c r="C226" s="28" t="n"/>
      <c r="D226" s="15">
        <f>IF([@[Transaction ID]]="","",IFERROR(INDEX(tblTires[Tire Size],MATCH([@[Inventory Item ID]],tblTires[Inventory Item ID],0)),"Item ID not found"))</f>
        <v/>
      </c>
      <c r="E226" s="15">
        <f>IF([@[Transaction ID]]="","",IFERROR(INDEX(tblTires[Location],MATCH([@[Inventory Item ID]],tblTires[Inventory Item ID],0)),"Item ID not found"))</f>
        <v/>
      </c>
      <c r="F226" s="28" t="n"/>
      <c r="G226" s="30" t="n"/>
      <c r="H226" s="49" t="n"/>
      <c r="I226" s="28" t="n"/>
      <c r="J226" s="28" t="n"/>
      <c r="K226" s="52" t="n"/>
      <c r="L226" s="28" t="n"/>
      <c r="M226" s="32">
        <f>IF([@[Transaction ID]]="","",IFERROR(VLOOKUP([@[Transaction Type]],tblTxnTypes,2,FALSE),0))</f>
        <v/>
      </c>
      <c r="N226" s="32">
        <f>IF([@[Transaction ID]]="","",IFERROR([@Quantity]*[@[Inventory Factor]],0))</f>
        <v/>
      </c>
      <c r="O226" s="47">
        <f>IF([@[Transaction ID]]="","",IFERROR([@Quantity]*IF([@[Unit Cost]]="",INDEX(tblTires[Unit Cost],MATCH([@[Inventory Item ID]],tblTires[Inventory Item ID],0)),[@[Unit Cost]]),0))</f>
        <v/>
      </c>
      <c r="P226" s="15">
        <f>IF([@[Transaction ID]]="","",IF([@Date]="","Missing Date",IF([@Date]&lt;='Settings'!$B$4,"Before Opening Balance",IF([@Date]&gt;'Settings'!$B$3,"After Report Date","OK"))))</f>
        <v/>
      </c>
    </row>
    <row r="227">
      <c r="A227" s="28" t="n"/>
      <c r="B227" s="50" t="n"/>
      <c r="C227" s="28" t="n"/>
      <c r="D227" s="15">
        <f>IF([@[Transaction ID]]="","",IFERROR(INDEX(tblTires[Tire Size],MATCH([@[Inventory Item ID]],tblTires[Inventory Item ID],0)),"Item ID not found"))</f>
        <v/>
      </c>
      <c r="E227" s="15">
        <f>IF([@[Transaction ID]]="","",IFERROR(INDEX(tblTires[Location],MATCH([@[Inventory Item ID]],tblTires[Inventory Item ID],0)),"Item ID not found"))</f>
        <v/>
      </c>
      <c r="F227" s="28" t="n"/>
      <c r="G227" s="30" t="n"/>
      <c r="H227" s="49" t="n"/>
      <c r="I227" s="28" t="n"/>
      <c r="J227" s="28" t="n"/>
      <c r="K227" s="52" t="n"/>
      <c r="L227" s="28" t="n"/>
      <c r="M227" s="32">
        <f>IF([@[Transaction ID]]="","",IFERROR(VLOOKUP([@[Transaction Type]],tblTxnTypes,2,FALSE),0))</f>
        <v/>
      </c>
      <c r="N227" s="32">
        <f>IF([@[Transaction ID]]="","",IFERROR([@Quantity]*[@[Inventory Factor]],0))</f>
        <v/>
      </c>
      <c r="O227" s="47">
        <f>IF([@[Transaction ID]]="","",IFERROR([@Quantity]*IF([@[Unit Cost]]="",INDEX(tblTires[Unit Cost],MATCH([@[Inventory Item ID]],tblTires[Inventory Item ID],0)),[@[Unit Cost]]),0))</f>
        <v/>
      </c>
      <c r="P227" s="15">
        <f>IF([@[Transaction ID]]="","",IF([@Date]="","Missing Date",IF([@Date]&lt;='Settings'!$B$4,"Before Opening Balance",IF([@Date]&gt;'Settings'!$B$3,"After Report Date","OK"))))</f>
        <v/>
      </c>
    </row>
    <row r="228">
      <c r="A228" s="28" t="n"/>
      <c r="B228" s="50" t="n"/>
      <c r="C228" s="28" t="n"/>
      <c r="D228" s="15">
        <f>IF([@[Transaction ID]]="","",IFERROR(INDEX(tblTires[Tire Size],MATCH([@[Inventory Item ID]],tblTires[Inventory Item ID],0)),"Item ID not found"))</f>
        <v/>
      </c>
      <c r="E228" s="15">
        <f>IF([@[Transaction ID]]="","",IFERROR(INDEX(tblTires[Location],MATCH([@[Inventory Item ID]],tblTires[Inventory Item ID],0)),"Item ID not found"))</f>
        <v/>
      </c>
      <c r="F228" s="28" t="n"/>
      <c r="G228" s="30" t="n"/>
      <c r="H228" s="49" t="n"/>
      <c r="I228" s="28" t="n"/>
      <c r="J228" s="28" t="n"/>
      <c r="K228" s="52" t="n"/>
      <c r="L228" s="28" t="n"/>
      <c r="M228" s="32">
        <f>IF([@[Transaction ID]]="","",IFERROR(VLOOKUP([@[Transaction Type]],tblTxnTypes,2,FALSE),0))</f>
        <v/>
      </c>
      <c r="N228" s="32">
        <f>IF([@[Transaction ID]]="","",IFERROR([@Quantity]*[@[Inventory Factor]],0))</f>
        <v/>
      </c>
      <c r="O228" s="47">
        <f>IF([@[Transaction ID]]="","",IFERROR([@Quantity]*IF([@[Unit Cost]]="",INDEX(tblTires[Unit Cost],MATCH([@[Inventory Item ID]],tblTires[Inventory Item ID],0)),[@[Unit Cost]]),0))</f>
        <v/>
      </c>
      <c r="P228" s="15">
        <f>IF([@[Transaction ID]]="","",IF([@Date]="","Missing Date",IF([@Date]&lt;='Settings'!$B$4,"Before Opening Balance",IF([@Date]&gt;'Settings'!$B$3,"After Report Date","OK"))))</f>
        <v/>
      </c>
    </row>
    <row r="229">
      <c r="A229" s="28" t="n"/>
      <c r="B229" s="50" t="n"/>
      <c r="C229" s="28" t="n"/>
      <c r="D229" s="15">
        <f>IF([@[Transaction ID]]="","",IFERROR(INDEX(tblTires[Tire Size],MATCH([@[Inventory Item ID]],tblTires[Inventory Item ID],0)),"Item ID not found"))</f>
        <v/>
      </c>
      <c r="E229" s="15">
        <f>IF([@[Transaction ID]]="","",IFERROR(INDEX(tblTires[Location],MATCH([@[Inventory Item ID]],tblTires[Inventory Item ID],0)),"Item ID not found"))</f>
        <v/>
      </c>
      <c r="F229" s="28" t="n"/>
      <c r="G229" s="30" t="n"/>
      <c r="H229" s="49" t="n"/>
      <c r="I229" s="28" t="n"/>
      <c r="J229" s="28" t="n"/>
      <c r="K229" s="52" t="n"/>
      <c r="L229" s="28" t="n"/>
      <c r="M229" s="32">
        <f>IF([@[Transaction ID]]="","",IFERROR(VLOOKUP([@[Transaction Type]],tblTxnTypes,2,FALSE),0))</f>
        <v/>
      </c>
      <c r="N229" s="32">
        <f>IF([@[Transaction ID]]="","",IFERROR([@Quantity]*[@[Inventory Factor]],0))</f>
        <v/>
      </c>
      <c r="O229" s="47">
        <f>IF([@[Transaction ID]]="","",IFERROR([@Quantity]*IF([@[Unit Cost]]="",INDEX(tblTires[Unit Cost],MATCH([@[Inventory Item ID]],tblTires[Inventory Item ID],0)),[@[Unit Cost]]),0))</f>
        <v/>
      </c>
      <c r="P229" s="15">
        <f>IF([@[Transaction ID]]="","",IF([@Date]="","Missing Date",IF([@Date]&lt;='Settings'!$B$4,"Before Opening Balance",IF([@Date]&gt;'Settings'!$B$3,"After Report Date","OK"))))</f>
        <v/>
      </c>
    </row>
    <row r="230">
      <c r="A230" s="28" t="n"/>
      <c r="B230" s="50" t="n"/>
      <c r="C230" s="28" t="n"/>
      <c r="D230" s="15">
        <f>IF([@[Transaction ID]]="","",IFERROR(INDEX(tblTires[Tire Size],MATCH([@[Inventory Item ID]],tblTires[Inventory Item ID],0)),"Item ID not found"))</f>
        <v/>
      </c>
      <c r="E230" s="15">
        <f>IF([@[Transaction ID]]="","",IFERROR(INDEX(tblTires[Location],MATCH([@[Inventory Item ID]],tblTires[Inventory Item ID],0)),"Item ID not found"))</f>
        <v/>
      </c>
      <c r="F230" s="28" t="n"/>
      <c r="G230" s="30" t="n"/>
      <c r="H230" s="49" t="n"/>
      <c r="I230" s="28" t="n"/>
      <c r="J230" s="28" t="n"/>
      <c r="K230" s="52" t="n"/>
      <c r="L230" s="28" t="n"/>
      <c r="M230" s="32">
        <f>IF([@[Transaction ID]]="","",IFERROR(VLOOKUP([@[Transaction Type]],tblTxnTypes,2,FALSE),0))</f>
        <v/>
      </c>
      <c r="N230" s="32">
        <f>IF([@[Transaction ID]]="","",IFERROR([@Quantity]*[@[Inventory Factor]],0))</f>
        <v/>
      </c>
      <c r="O230" s="47">
        <f>IF([@[Transaction ID]]="","",IFERROR([@Quantity]*IF([@[Unit Cost]]="",INDEX(tblTires[Unit Cost],MATCH([@[Inventory Item ID]],tblTires[Inventory Item ID],0)),[@[Unit Cost]]),0))</f>
        <v/>
      </c>
      <c r="P230" s="15">
        <f>IF([@[Transaction ID]]="","",IF([@Date]="","Missing Date",IF([@Date]&lt;='Settings'!$B$4,"Before Opening Balance",IF([@Date]&gt;'Settings'!$B$3,"After Report Date","OK"))))</f>
        <v/>
      </c>
    </row>
    <row r="231">
      <c r="A231" s="28" t="n"/>
      <c r="B231" s="50" t="n"/>
      <c r="C231" s="28" t="n"/>
      <c r="D231" s="15">
        <f>IF([@[Transaction ID]]="","",IFERROR(INDEX(tblTires[Tire Size],MATCH([@[Inventory Item ID]],tblTires[Inventory Item ID],0)),"Item ID not found"))</f>
        <v/>
      </c>
      <c r="E231" s="15">
        <f>IF([@[Transaction ID]]="","",IFERROR(INDEX(tblTires[Location],MATCH([@[Inventory Item ID]],tblTires[Inventory Item ID],0)),"Item ID not found"))</f>
        <v/>
      </c>
      <c r="F231" s="28" t="n"/>
      <c r="G231" s="30" t="n"/>
      <c r="H231" s="49" t="n"/>
      <c r="I231" s="28" t="n"/>
      <c r="J231" s="28" t="n"/>
      <c r="K231" s="52" t="n"/>
      <c r="L231" s="28" t="n"/>
      <c r="M231" s="32">
        <f>IF([@[Transaction ID]]="","",IFERROR(VLOOKUP([@[Transaction Type]],tblTxnTypes,2,FALSE),0))</f>
        <v/>
      </c>
      <c r="N231" s="32">
        <f>IF([@[Transaction ID]]="","",IFERROR([@Quantity]*[@[Inventory Factor]],0))</f>
        <v/>
      </c>
      <c r="O231" s="47">
        <f>IF([@[Transaction ID]]="","",IFERROR([@Quantity]*IF([@[Unit Cost]]="",INDEX(tblTires[Unit Cost],MATCH([@[Inventory Item ID]],tblTires[Inventory Item ID],0)),[@[Unit Cost]]),0))</f>
        <v/>
      </c>
      <c r="P231" s="15">
        <f>IF([@[Transaction ID]]="","",IF([@Date]="","Missing Date",IF([@Date]&lt;='Settings'!$B$4,"Before Opening Balance",IF([@Date]&gt;'Settings'!$B$3,"After Report Date","OK"))))</f>
        <v/>
      </c>
    </row>
    <row r="232">
      <c r="A232" s="28" t="n"/>
      <c r="B232" s="50" t="n"/>
      <c r="C232" s="28" t="n"/>
      <c r="D232" s="15">
        <f>IF([@[Transaction ID]]="","",IFERROR(INDEX(tblTires[Tire Size],MATCH([@[Inventory Item ID]],tblTires[Inventory Item ID],0)),"Item ID not found"))</f>
        <v/>
      </c>
      <c r="E232" s="15">
        <f>IF([@[Transaction ID]]="","",IFERROR(INDEX(tblTires[Location],MATCH([@[Inventory Item ID]],tblTires[Inventory Item ID],0)),"Item ID not found"))</f>
        <v/>
      </c>
      <c r="F232" s="28" t="n"/>
      <c r="G232" s="30" t="n"/>
      <c r="H232" s="49" t="n"/>
      <c r="I232" s="28" t="n"/>
      <c r="J232" s="28" t="n"/>
      <c r="K232" s="52" t="n"/>
      <c r="L232" s="28" t="n"/>
      <c r="M232" s="32">
        <f>IF([@[Transaction ID]]="","",IFERROR(VLOOKUP([@[Transaction Type]],tblTxnTypes,2,FALSE),0))</f>
        <v/>
      </c>
      <c r="N232" s="32">
        <f>IF([@[Transaction ID]]="","",IFERROR([@Quantity]*[@[Inventory Factor]],0))</f>
        <v/>
      </c>
      <c r="O232" s="47">
        <f>IF([@[Transaction ID]]="","",IFERROR([@Quantity]*IF([@[Unit Cost]]="",INDEX(tblTires[Unit Cost],MATCH([@[Inventory Item ID]],tblTires[Inventory Item ID],0)),[@[Unit Cost]]),0))</f>
        <v/>
      </c>
      <c r="P232" s="15">
        <f>IF([@[Transaction ID]]="","",IF([@Date]="","Missing Date",IF([@Date]&lt;='Settings'!$B$4,"Before Opening Balance",IF([@Date]&gt;'Settings'!$B$3,"After Report Date","OK"))))</f>
        <v/>
      </c>
    </row>
    <row r="233">
      <c r="A233" s="28" t="n"/>
      <c r="B233" s="50" t="n"/>
      <c r="C233" s="28" t="n"/>
      <c r="D233" s="15">
        <f>IF([@[Transaction ID]]="","",IFERROR(INDEX(tblTires[Tire Size],MATCH([@[Inventory Item ID]],tblTires[Inventory Item ID],0)),"Item ID not found"))</f>
        <v/>
      </c>
      <c r="E233" s="15">
        <f>IF([@[Transaction ID]]="","",IFERROR(INDEX(tblTires[Location],MATCH([@[Inventory Item ID]],tblTires[Inventory Item ID],0)),"Item ID not found"))</f>
        <v/>
      </c>
      <c r="F233" s="28" t="n"/>
      <c r="G233" s="30" t="n"/>
      <c r="H233" s="49" t="n"/>
      <c r="I233" s="28" t="n"/>
      <c r="J233" s="28" t="n"/>
      <c r="K233" s="52" t="n"/>
      <c r="L233" s="28" t="n"/>
      <c r="M233" s="32">
        <f>IF([@[Transaction ID]]="","",IFERROR(VLOOKUP([@[Transaction Type]],tblTxnTypes,2,FALSE),0))</f>
        <v/>
      </c>
      <c r="N233" s="32">
        <f>IF([@[Transaction ID]]="","",IFERROR([@Quantity]*[@[Inventory Factor]],0))</f>
        <v/>
      </c>
      <c r="O233" s="47">
        <f>IF([@[Transaction ID]]="","",IFERROR([@Quantity]*IF([@[Unit Cost]]="",INDEX(tblTires[Unit Cost],MATCH([@[Inventory Item ID]],tblTires[Inventory Item ID],0)),[@[Unit Cost]]),0))</f>
        <v/>
      </c>
      <c r="P233" s="15">
        <f>IF([@[Transaction ID]]="","",IF([@Date]="","Missing Date",IF([@Date]&lt;='Settings'!$B$4,"Before Opening Balance",IF([@Date]&gt;'Settings'!$B$3,"After Report Date","OK"))))</f>
        <v/>
      </c>
    </row>
    <row r="234">
      <c r="A234" s="28" t="n"/>
      <c r="B234" s="50" t="n"/>
      <c r="C234" s="28" t="n"/>
      <c r="D234" s="15">
        <f>IF([@[Transaction ID]]="","",IFERROR(INDEX(tblTires[Tire Size],MATCH([@[Inventory Item ID]],tblTires[Inventory Item ID],0)),"Item ID not found"))</f>
        <v/>
      </c>
      <c r="E234" s="15">
        <f>IF([@[Transaction ID]]="","",IFERROR(INDEX(tblTires[Location],MATCH([@[Inventory Item ID]],tblTires[Inventory Item ID],0)),"Item ID not found"))</f>
        <v/>
      </c>
      <c r="F234" s="28" t="n"/>
      <c r="G234" s="30" t="n"/>
      <c r="H234" s="49" t="n"/>
      <c r="I234" s="28" t="n"/>
      <c r="J234" s="28" t="n"/>
      <c r="K234" s="52" t="n"/>
      <c r="L234" s="28" t="n"/>
      <c r="M234" s="32">
        <f>IF([@[Transaction ID]]="","",IFERROR(VLOOKUP([@[Transaction Type]],tblTxnTypes,2,FALSE),0))</f>
        <v/>
      </c>
      <c r="N234" s="32">
        <f>IF([@[Transaction ID]]="","",IFERROR([@Quantity]*[@[Inventory Factor]],0))</f>
        <v/>
      </c>
      <c r="O234" s="47">
        <f>IF([@[Transaction ID]]="","",IFERROR([@Quantity]*IF([@[Unit Cost]]="",INDEX(tblTires[Unit Cost],MATCH([@[Inventory Item ID]],tblTires[Inventory Item ID],0)),[@[Unit Cost]]),0))</f>
        <v/>
      </c>
      <c r="P234" s="15">
        <f>IF([@[Transaction ID]]="","",IF([@Date]="","Missing Date",IF([@Date]&lt;='Settings'!$B$4,"Before Opening Balance",IF([@Date]&gt;'Settings'!$B$3,"After Report Date","OK"))))</f>
        <v/>
      </c>
    </row>
    <row r="235">
      <c r="A235" s="28" t="n"/>
      <c r="B235" s="50" t="n"/>
      <c r="C235" s="28" t="n"/>
      <c r="D235" s="15">
        <f>IF([@[Transaction ID]]="","",IFERROR(INDEX(tblTires[Tire Size],MATCH([@[Inventory Item ID]],tblTires[Inventory Item ID],0)),"Item ID not found"))</f>
        <v/>
      </c>
      <c r="E235" s="15">
        <f>IF([@[Transaction ID]]="","",IFERROR(INDEX(tblTires[Location],MATCH([@[Inventory Item ID]],tblTires[Inventory Item ID],0)),"Item ID not found"))</f>
        <v/>
      </c>
      <c r="F235" s="28" t="n"/>
      <c r="G235" s="30" t="n"/>
      <c r="H235" s="49" t="n"/>
      <c r="I235" s="28" t="n"/>
      <c r="J235" s="28" t="n"/>
      <c r="K235" s="52" t="n"/>
      <c r="L235" s="28" t="n"/>
      <c r="M235" s="32">
        <f>IF([@[Transaction ID]]="","",IFERROR(VLOOKUP([@[Transaction Type]],tblTxnTypes,2,FALSE),0))</f>
        <v/>
      </c>
      <c r="N235" s="32">
        <f>IF([@[Transaction ID]]="","",IFERROR([@Quantity]*[@[Inventory Factor]],0))</f>
        <v/>
      </c>
      <c r="O235" s="47">
        <f>IF([@[Transaction ID]]="","",IFERROR([@Quantity]*IF([@[Unit Cost]]="",INDEX(tblTires[Unit Cost],MATCH([@[Inventory Item ID]],tblTires[Inventory Item ID],0)),[@[Unit Cost]]),0))</f>
        <v/>
      </c>
      <c r="P235" s="15">
        <f>IF([@[Transaction ID]]="","",IF([@Date]="","Missing Date",IF([@Date]&lt;='Settings'!$B$4,"Before Opening Balance",IF([@Date]&gt;'Settings'!$B$3,"After Report Date","OK"))))</f>
        <v/>
      </c>
    </row>
    <row r="236">
      <c r="A236" s="28" t="n"/>
      <c r="B236" s="50" t="n"/>
      <c r="C236" s="28" t="n"/>
      <c r="D236" s="15">
        <f>IF([@[Transaction ID]]="","",IFERROR(INDEX(tblTires[Tire Size],MATCH([@[Inventory Item ID]],tblTires[Inventory Item ID],0)),"Item ID not found"))</f>
        <v/>
      </c>
      <c r="E236" s="15">
        <f>IF([@[Transaction ID]]="","",IFERROR(INDEX(tblTires[Location],MATCH([@[Inventory Item ID]],tblTires[Inventory Item ID],0)),"Item ID not found"))</f>
        <v/>
      </c>
      <c r="F236" s="28" t="n"/>
      <c r="G236" s="30" t="n"/>
      <c r="H236" s="49" t="n"/>
      <c r="I236" s="28" t="n"/>
      <c r="J236" s="28" t="n"/>
      <c r="K236" s="52" t="n"/>
      <c r="L236" s="28" t="n"/>
      <c r="M236" s="32">
        <f>IF([@[Transaction ID]]="","",IFERROR(VLOOKUP([@[Transaction Type]],tblTxnTypes,2,FALSE),0))</f>
        <v/>
      </c>
      <c r="N236" s="32">
        <f>IF([@[Transaction ID]]="","",IFERROR([@Quantity]*[@[Inventory Factor]],0))</f>
        <v/>
      </c>
      <c r="O236" s="47">
        <f>IF([@[Transaction ID]]="","",IFERROR([@Quantity]*IF([@[Unit Cost]]="",INDEX(tblTires[Unit Cost],MATCH([@[Inventory Item ID]],tblTires[Inventory Item ID],0)),[@[Unit Cost]]),0))</f>
        <v/>
      </c>
      <c r="P236" s="15">
        <f>IF([@[Transaction ID]]="","",IF([@Date]="","Missing Date",IF([@Date]&lt;='Settings'!$B$4,"Before Opening Balance",IF([@Date]&gt;'Settings'!$B$3,"After Report Date","OK"))))</f>
        <v/>
      </c>
    </row>
    <row r="237">
      <c r="A237" s="28" t="n"/>
      <c r="B237" s="50" t="n"/>
      <c r="C237" s="28" t="n"/>
      <c r="D237" s="15">
        <f>IF([@[Transaction ID]]="","",IFERROR(INDEX(tblTires[Tire Size],MATCH([@[Inventory Item ID]],tblTires[Inventory Item ID],0)),"Item ID not found"))</f>
        <v/>
      </c>
      <c r="E237" s="15">
        <f>IF([@[Transaction ID]]="","",IFERROR(INDEX(tblTires[Location],MATCH([@[Inventory Item ID]],tblTires[Inventory Item ID],0)),"Item ID not found"))</f>
        <v/>
      </c>
      <c r="F237" s="28" t="n"/>
      <c r="G237" s="30" t="n"/>
      <c r="H237" s="49" t="n"/>
      <c r="I237" s="28" t="n"/>
      <c r="J237" s="28" t="n"/>
      <c r="K237" s="52" t="n"/>
      <c r="L237" s="28" t="n"/>
      <c r="M237" s="32">
        <f>IF([@[Transaction ID]]="","",IFERROR(VLOOKUP([@[Transaction Type]],tblTxnTypes,2,FALSE),0))</f>
        <v/>
      </c>
      <c r="N237" s="32">
        <f>IF([@[Transaction ID]]="","",IFERROR([@Quantity]*[@[Inventory Factor]],0))</f>
        <v/>
      </c>
      <c r="O237" s="47">
        <f>IF([@[Transaction ID]]="","",IFERROR([@Quantity]*IF([@[Unit Cost]]="",INDEX(tblTires[Unit Cost],MATCH([@[Inventory Item ID]],tblTires[Inventory Item ID],0)),[@[Unit Cost]]),0))</f>
        <v/>
      </c>
      <c r="P237" s="15">
        <f>IF([@[Transaction ID]]="","",IF([@Date]="","Missing Date",IF([@Date]&lt;='Settings'!$B$4,"Before Opening Balance",IF([@Date]&gt;'Settings'!$B$3,"After Report Date","OK"))))</f>
        <v/>
      </c>
    </row>
    <row r="238">
      <c r="A238" s="28" t="n"/>
      <c r="B238" s="50" t="n"/>
      <c r="C238" s="28" t="n"/>
      <c r="D238" s="15">
        <f>IF([@[Transaction ID]]="","",IFERROR(INDEX(tblTires[Tire Size],MATCH([@[Inventory Item ID]],tblTires[Inventory Item ID],0)),"Item ID not found"))</f>
        <v/>
      </c>
      <c r="E238" s="15">
        <f>IF([@[Transaction ID]]="","",IFERROR(INDEX(tblTires[Location],MATCH([@[Inventory Item ID]],tblTires[Inventory Item ID],0)),"Item ID not found"))</f>
        <v/>
      </c>
      <c r="F238" s="28" t="n"/>
      <c r="G238" s="30" t="n"/>
      <c r="H238" s="49" t="n"/>
      <c r="I238" s="28" t="n"/>
      <c r="J238" s="28" t="n"/>
      <c r="K238" s="52" t="n"/>
      <c r="L238" s="28" t="n"/>
      <c r="M238" s="32">
        <f>IF([@[Transaction ID]]="","",IFERROR(VLOOKUP([@[Transaction Type]],tblTxnTypes,2,FALSE),0))</f>
        <v/>
      </c>
      <c r="N238" s="32">
        <f>IF([@[Transaction ID]]="","",IFERROR([@Quantity]*[@[Inventory Factor]],0))</f>
        <v/>
      </c>
      <c r="O238" s="47">
        <f>IF([@[Transaction ID]]="","",IFERROR([@Quantity]*IF([@[Unit Cost]]="",INDEX(tblTires[Unit Cost],MATCH([@[Inventory Item ID]],tblTires[Inventory Item ID],0)),[@[Unit Cost]]),0))</f>
        <v/>
      </c>
      <c r="P238" s="15">
        <f>IF([@[Transaction ID]]="","",IF([@Date]="","Missing Date",IF([@Date]&lt;='Settings'!$B$4,"Before Opening Balance",IF([@Date]&gt;'Settings'!$B$3,"After Report Date","OK"))))</f>
        <v/>
      </c>
    </row>
    <row r="239">
      <c r="A239" s="28" t="n"/>
      <c r="B239" s="50" t="n"/>
      <c r="C239" s="28" t="n"/>
      <c r="D239" s="15">
        <f>IF([@[Transaction ID]]="","",IFERROR(INDEX(tblTires[Tire Size],MATCH([@[Inventory Item ID]],tblTires[Inventory Item ID],0)),"Item ID not found"))</f>
        <v/>
      </c>
      <c r="E239" s="15">
        <f>IF([@[Transaction ID]]="","",IFERROR(INDEX(tblTires[Location],MATCH([@[Inventory Item ID]],tblTires[Inventory Item ID],0)),"Item ID not found"))</f>
        <v/>
      </c>
      <c r="F239" s="28" t="n"/>
      <c r="G239" s="30" t="n"/>
      <c r="H239" s="49" t="n"/>
      <c r="I239" s="28" t="n"/>
      <c r="J239" s="28" t="n"/>
      <c r="K239" s="52" t="n"/>
      <c r="L239" s="28" t="n"/>
      <c r="M239" s="32">
        <f>IF([@[Transaction ID]]="","",IFERROR(VLOOKUP([@[Transaction Type]],tblTxnTypes,2,FALSE),0))</f>
        <v/>
      </c>
      <c r="N239" s="32">
        <f>IF([@[Transaction ID]]="","",IFERROR([@Quantity]*[@[Inventory Factor]],0))</f>
        <v/>
      </c>
      <c r="O239" s="47">
        <f>IF([@[Transaction ID]]="","",IFERROR([@Quantity]*IF([@[Unit Cost]]="",INDEX(tblTires[Unit Cost],MATCH([@[Inventory Item ID]],tblTires[Inventory Item ID],0)),[@[Unit Cost]]),0))</f>
        <v/>
      </c>
      <c r="P239" s="15">
        <f>IF([@[Transaction ID]]="","",IF([@Date]="","Missing Date",IF([@Date]&lt;='Settings'!$B$4,"Before Opening Balance",IF([@Date]&gt;'Settings'!$B$3,"After Report Date","OK"))))</f>
        <v/>
      </c>
    </row>
    <row r="240">
      <c r="A240" s="28" t="n"/>
      <c r="B240" s="50" t="n"/>
      <c r="C240" s="28" t="n"/>
      <c r="D240" s="15">
        <f>IF([@[Transaction ID]]="","",IFERROR(INDEX(tblTires[Tire Size],MATCH([@[Inventory Item ID]],tblTires[Inventory Item ID],0)),"Item ID not found"))</f>
        <v/>
      </c>
      <c r="E240" s="15">
        <f>IF([@[Transaction ID]]="","",IFERROR(INDEX(tblTires[Location],MATCH([@[Inventory Item ID]],tblTires[Inventory Item ID],0)),"Item ID not found"))</f>
        <v/>
      </c>
      <c r="F240" s="28" t="n"/>
      <c r="G240" s="30" t="n"/>
      <c r="H240" s="49" t="n"/>
      <c r="I240" s="28" t="n"/>
      <c r="J240" s="28" t="n"/>
      <c r="K240" s="52" t="n"/>
      <c r="L240" s="28" t="n"/>
      <c r="M240" s="32">
        <f>IF([@[Transaction ID]]="","",IFERROR(VLOOKUP([@[Transaction Type]],tblTxnTypes,2,FALSE),0))</f>
        <v/>
      </c>
      <c r="N240" s="32">
        <f>IF([@[Transaction ID]]="","",IFERROR([@Quantity]*[@[Inventory Factor]],0))</f>
        <v/>
      </c>
      <c r="O240" s="47">
        <f>IF([@[Transaction ID]]="","",IFERROR([@Quantity]*IF([@[Unit Cost]]="",INDEX(tblTires[Unit Cost],MATCH([@[Inventory Item ID]],tblTires[Inventory Item ID],0)),[@[Unit Cost]]),0))</f>
        <v/>
      </c>
      <c r="P240" s="15">
        <f>IF([@[Transaction ID]]="","",IF([@Date]="","Missing Date",IF([@Date]&lt;='Settings'!$B$4,"Before Opening Balance",IF([@Date]&gt;'Settings'!$B$3,"After Report Date","OK"))))</f>
        <v/>
      </c>
    </row>
    <row r="241">
      <c r="A241" s="28" t="n"/>
      <c r="B241" s="50" t="n"/>
      <c r="C241" s="28" t="n"/>
      <c r="D241" s="15">
        <f>IF([@[Transaction ID]]="","",IFERROR(INDEX(tblTires[Tire Size],MATCH([@[Inventory Item ID]],tblTires[Inventory Item ID],0)),"Item ID not found"))</f>
        <v/>
      </c>
      <c r="E241" s="15">
        <f>IF([@[Transaction ID]]="","",IFERROR(INDEX(tblTires[Location],MATCH([@[Inventory Item ID]],tblTires[Inventory Item ID],0)),"Item ID not found"))</f>
        <v/>
      </c>
      <c r="F241" s="28" t="n"/>
      <c r="G241" s="30" t="n"/>
      <c r="H241" s="49" t="n"/>
      <c r="I241" s="28" t="n"/>
      <c r="J241" s="28" t="n"/>
      <c r="K241" s="52" t="n"/>
      <c r="L241" s="28" t="n"/>
      <c r="M241" s="32">
        <f>IF([@[Transaction ID]]="","",IFERROR(VLOOKUP([@[Transaction Type]],tblTxnTypes,2,FALSE),0))</f>
        <v/>
      </c>
      <c r="N241" s="32">
        <f>IF([@[Transaction ID]]="","",IFERROR([@Quantity]*[@[Inventory Factor]],0))</f>
        <v/>
      </c>
      <c r="O241" s="47">
        <f>IF([@[Transaction ID]]="","",IFERROR([@Quantity]*IF([@[Unit Cost]]="",INDEX(tblTires[Unit Cost],MATCH([@[Inventory Item ID]],tblTires[Inventory Item ID],0)),[@[Unit Cost]]),0))</f>
        <v/>
      </c>
      <c r="P241" s="15">
        <f>IF([@[Transaction ID]]="","",IF([@Date]="","Missing Date",IF([@Date]&lt;='Settings'!$B$4,"Before Opening Balance",IF([@Date]&gt;'Settings'!$B$3,"After Report Date","OK"))))</f>
        <v/>
      </c>
    </row>
    <row r="242">
      <c r="A242" s="28" t="n"/>
      <c r="B242" s="50" t="n"/>
      <c r="C242" s="28" t="n"/>
      <c r="D242" s="15">
        <f>IF([@[Transaction ID]]="","",IFERROR(INDEX(tblTires[Tire Size],MATCH([@[Inventory Item ID]],tblTires[Inventory Item ID],0)),"Item ID not found"))</f>
        <v/>
      </c>
      <c r="E242" s="15">
        <f>IF([@[Transaction ID]]="","",IFERROR(INDEX(tblTires[Location],MATCH([@[Inventory Item ID]],tblTires[Inventory Item ID],0)),"Item ID not found"))</f>
        <v/>
      </c>
      <c r="F242" s="28" t="n"/>
      <c r="G242" s="30" t="n"/>
      <c r="H242" s="49" t="n"/>
      <c r="I242" s="28" t="n"/>
      <c r="J242" s="28" t="n"/>
      <c r="K242" s="52" t="n"/>
      <c r="L242" s="28" t="n"/>
      <c r="M242" s="32">
        <f>IF([@[Transaction ID]]="","",IFERROR(VLOOKUP([@[Transaction Type]],tblTxnTypes,2,FALSE),0))</f>
        <v/>
      </c>
      <c r="N242" s="32">
        <f>IF([@[Transaction ID]]="","",IFERROR([@Quantity]*[@[Inventory Factor]],0))</f>
        <v/>
      </c>
      <c r="O242" s="47">
        <f>IF([@[Transaction ID]]="","",IFERROR([@Quantity]*IF([@[Unit Cost]]="",INDEX(tblTires[Unit Cost],MATCH([@[Inventory Item ID]],tblTires[Inventory Item ID],0)),[@[Unit Cost]]),0))</f>
        <v/>
      </c>
      <c r="P242" s="15">
        <f>IF([@[Transaction ID]]="","",IF([@Date]="","Missing Date",IF([@Date]&lt;='Settings'!$B$4,"Before Opening Balance",IF([@Date]&gt;'Settings'!$B$3,"After Report Date","OK"))))</f>
        <v/>
      </c>
    </row>
    <row r="243">
      <c r="A243" s="28" t="n"/>
      <c r="B243" s="50" t="n"/>
      <c r="C243" s="28" t="n"/>
      <c r="D243" s="15">
        <f>IF([@[Transaction ID]]="","",IFERROR(INDEX(tblTires[Tire Size],MATCH([@[Inventory Item ID]],tblTires[Inventory Item ID],0)),"Item ID not found"))</f>
        <v/>
      </c>
      <c r="E243" s="15">
        <f>IF([@[Transaction ID]]="","",IFERROR(INDEX(tblTires[Location],MATCH([@[Inventory Item ID]],tblTires[Inventory Item ID],0)),"Item ID not found"))</f>
        <v/>
      </c>
      <c r="F243" s="28" t="n"/>
      <c r="G243" s="30" t="n"/>
      <c r="H243" s="49" t="n"/>
      <c r="I243" s="28" t="n"/>
      <c r="J243" s="28" t="n"/>
      <c r="K243" s="52" t="n"/>
      <c r="L243" s="28" t="n"/>
      <c r="M243" s="32">
        <f>IF([@[Transaction ID]]="","",IFERROR(VLOOKUP([@[Transaction Type]],tblTxnTypes,2,FALSE),0))</f>
        <v/>
      </c>
      <c r="N243" s="32">
        <f>IF([@[Transaction ID]]="","",IFERROR([@Quantity]*[@[Inventory Factor]],0))</f>
        <v/>
      </c>
      <c r="O243" s="47">
        <f>IF([@[Transaction ID]]="","",IFERROR([@Quantity]*IF([@[Unit Cost]]="",INDEX(tblTires[Unit Cost],MATCH([@[Inventory Item ID]],tblTires[Inventory Item ID],0)),[@[Unit Cost]]),0))</f>
        <v/>
      </c>
      <c r="P243" s="15">
        <f>IF([@[Transaction ID]]="","",IF([@Date]="","Missing Date",IF([@Date]&lt;='Settings'!$B$4,"Before Opening Balance",IF([@Date]&gt;'Settings'!$B$3,"After Report Date","OK"))))</f>
        <v/>
      </c>
    </row>
    <row r="244">
      <c r="A244" s="28" t="n"/>
      <c r="B244" s="50" t="n"/>
      <c r="C244" s="28" t="n"/>
      <c r="D244" s="15">
        <f>IF([@[Transaction ID]]="","",IFERROR(INDEX(tblTires[Tire Size],MATCH([@[Inventory Item ID]],tblTires[Inventory Item ID],0)),"Item ID not found"))</f>
        <v/>
      </c>
      <c r="E244" s="15">
        <f>IF([@[Transaction ID]]="","",IFERROR(INDEX(tblTires[Location],MATCH([@[Inventory Item ID]],tblTires[Inventory Item ID],0)),"Item ID not found"))</f>
        <v/>
      </c>
      <c r="F244" s="28" t="n"/>
      <c r="G244" s="30" t="n"/>
      <c r="H244" s="49" t="n"/>
      <c r="I244" s="28" t="n"/>
      <c r="J244" s="28" t="n"/>
      <c r="K244" s="52" t="n"/>
      <c r="L244" s="28" t="n"/>
      <c r="M244" s="32">
        <f>IF([@[Transaction ID]]="","",IFERROR(VLOOKUP([@[Transaction Type]],tblTxnTypes,2,FALSE),0))</f>
        <v/>
      </c>
      <c r="N244" s="32">
        <f>IF([@[Transaction ID]]="","",IFERROR([@Quantity]*[@[Inventory Factor]],0))</f>
        <v/>
      </c>
      <c r="O244" s="47">
        <f>IF([@[Transaction ID]]="","",IFERROR([@Quantity]*IF([@[Unit Cost]]="",INDEX(tblTires[Unit Cost],MATCH([@[Inventory Item ID]],tblTires[Inventory Item ID],0)),[@[Unit Cost]]),0))</f>
        <v/>
      </c>
      <c r="P244" s="15">
        <f>IF([@[Transaction ID]]="","",IF([@Date]="","Missing Date",IF([@Date]&lt;='Settings'!$B$4,"Before Opening Balance",IF([@Date]&gt;'Settings'!$B$3,"After Report Date","OK"))))</f>
        <v/>
      </c>
    </row>
    <row r="245">
      <c r="A245" s="28" t="n"/>
      <c r="B245" s="50" t="n"/>
      <c r="C245" s="28" t="n"/>
      <c r="D245" s="15">
        <f>IF([@[Transaction ID]]="","",IFERROR(INDEX(tblTires[Tire Size],MATCH([@[Inventory Item ID]],tblTires[Inventory Item ID],0)),"Item ID not found"))</f>
        <v/>
      </c>
      <c r="E245" s="15">
        <f>IF([@[Transaction ID]]="","",IFERROR(INDEX(tblTires[Location],MATCH([@[Inventory Item ID]],tblTires[Inventory Item ID],0)),"Item ID not found"))</f>
        <v/>
      </c>
      <c r="F245" s="28" t="n"/>
      <c r="G245" s="30" t="n"/>
      <c r="H245" s="49" t="n"/>
      <c r="I245" s="28" t="n"/>
      <c r="J245" s="28" t="n"/>
      <c r="K245" s="52" t="n"/>
      <c r="L245" s="28" t="n"/>
      <c r="M245" s="32">
        <f>IF([@[Transaction ID]]="","",IFERROR(VLOOKUP([@[Transaction Type]],tblTxnTypes,2,FALSE),0))</f>
        <v/>
      </c>
      <c r="N245" s="32">
        <f>IF([@[Transaction ID]]="","",IFERROR([@Quantity]*[@[Inventory Factor]],0))</f>
        <v/>
      </c>
      <c r="O245" s="47">
        <f>IF([@[Transaction ID]]="","",IFERROR([@Quantity]*IF([@[Unit Cost]]="",INDEX(tblTires[Unit Cost],MATCH([@[Inventory Item ID]],tblTires[Inventory Item ID],0)),[@[Unit Cost]]),0))</f>
        <v/>
      </c>
      <c r="P245" s="15">
        <f>IF([@[Transaction ID]]="","",IF([@Date]="","Missing Date",IF([@Date]&lt;='Settings'!$B$4,"Before Opening Balance",IF([@Date]&gt;'Settings'!$B$3,"After Report Date","OK"))))</f>
        <v/>
      </c>
    </row>
    <row r="246">
      <c r="A246" s="28" t="n"/>
      <c r="B246" s="50" t="n"/>
      <c r="C246" s="28" t="n"/>
      <c r="D246" s="15">
        <f>IF([@[Transaction ID]]="","",IFERROR(INDEX(tblTires[Tire Size],MATCH([@[Inventory Item ID]],tblTires[Inventory Item ID],0)),"Item ID not found"))</f>
        <v/>
      </c>
      <c r="E246" s="15">
        <f>IF([@[Transaction ID]]="","",IFERROR(INDEX(tblTires[Location],MATCH([@[Inventory Item ID]],tblTires[Inventory Item ID],0)),"Item ID not found"))</f>
        <v/>
      </c>
      <c r="F246" s="28" t="n"/>
      <c r="G246" s="30" t="n"/>
      <c r="H246" s="49" t="n"/>
      <c r="I246" s="28" t="n"/>
      <c r="J246" s="28" t="n"/>
      <c r="K246" s="52" t="n"/>
      <c r="L246" s="28" t="n"/>
      <c r="M246" s="32">
        <f>IF([@[Transaction ID]]="","",IFERROR(VLOOKUP([@[Transaction Type]],tblTxnTypes,2,FALSE),0))</f>
        <v/>
      </c>
      <c r="N246" s="32">
        <f>IF([@[Transaction ID]]="","",IFERROR([@Quantity]*[@[Inventory Factor]],0))</f>
        <v/>
      </c>
      <c r="O246" s="47">
        <f>IF([@[Transaction ID]]="","",IFERROR([@Quantity]*IF([@[Unit Cost]]="",INDEX(tblTires[Unit Cost],MATCH([@[Inventory Item ID]],tblTires[Inventory Item ID],0)),[@[Unit Cost]]),0))</f>
        <v/>
      </c>
      <c r="P246" s="15">
        <f>IF([@[Transaction ID]]="","",IF([@Date]="","Missing Date",IF([@Date]&lt;='Settings'!$B$4,"Before Opening Balance",IF([@Date]&gt;'Settings'!$B$3,"After Report Date","OK"))))</f>
        <v/>
      </c>
    </row>
    <row r="247">
      <c r="A247" s="28" t="n"/>
      <c r="B247" s="50" t="n"/>
      <c r="C247" s="28" t="n"/>
      <c r="D247" s="15">
        <f>IF([@[Transaction ID]]="","",IFERROR(INDEX(tblTires[Tire Size],MATCH([@[Inventory Item ID]],tblTires[Inventory Item ID],0)),"Item ID not found"))</f>
        <v/>
      </c>
      <c r="E247" s="15">
        <f>IF([@[Transaction ID]]="","",IFERROR(INDEX(tblTires[Location],MATCH([@[Inventory Item ID]],tblTires[Inventory Item ID],0)),"Item ID not found"))</f>
        <v/>
      </c>
      <c r="F247" s="28" t="n"/>
      <c r="G247" s="30" t="n"/>
      <c r="H247" s="49" t="n"/>
      <c r="I247" s="28" t="n"/>
      <c r="J247" s="28" t="n"/>
      <c r="K247" s="52" t="n"/>
      <c r="L247" s="28" t="n"/>
      <c r="M247" s="32">
        <f>IF([@[Transaction ID]]="","",IFERROR(VLOOKUP([@[Transaction Type]],tblTxnTypes,2,FALSE),0))</f>
        <v/>
      </c>
      <c r="N247" s="32">
        <f>IF([@[Transaction ID]]="","",IFERROR([@Quantity]*[@[Inventory Factor]],0))</f>
        <v/>
      </c>
      <c r="O247" s="47">
        <f>IF([@[Transaction ID]]="","",IFERROR([@Quantity]*IF([@[Unit Cost]]="",INDEX(tblTires[Unit Cost],MATCH([@[Inventory Item ID]],tblTires[Inventory Item ID],0)),[@[Unit Cost]]),0))</f>
        <v/>
      </c>
      <c r="P247" s="15">
        <f>IF([@[Transaction ID]]="","",IF([@Date]="","Missing Date",IF([@Date]&lt;='Settings'!$B$4,"Before Opening Balance",IF([@Date]&gt;'Settings'!$B$3,"After Report Date","OK"))))</f>
        <v/>
      </c>
    </row>
    <row r="248">
      <c r="A248" s="28" t="n"/>
      <c r="B248" s="50" t="n"/>
      <c r="C248" s="28" t="n"/>
      <c r="D248" s="15">
        <f>IF([@[Transaction ID]]="","",IFERROR(INDEX(tblTires[Tire Size],MATCH([@[Inventory Item ID]],tblTires[Inventory Item ID],0)),"Item ID not found"))</f>
        <v/>
      </c>
      <c r="E248" s="15">
        <f>IF([@[Transaction ID]]="","",IFERROR(INDEX(tblTires[Location],MATCH([@[Inventory Item ID]],tblTires[Inventory Item ID],0)),"Item ID not found"))</f>
        <v/>
      </c>
      <c r="F248" s="28" t="n"/>
      <c r="G248" s="30" t="n"/>
      <c r="H248" s="49" t="n"/>
      <c r="I248" s="28" t="n"/>
      <c r="J248" s="28" t="n"/>
      <c r="K248" s="52" t="n"/>
      <c r="L248" s="28" t="n"/>
      <c r="M248" s="32">
        <f>IF([@[Transaction ID]]="","",IFERROR(VLOOKUP([@[Transaction Type]],tblTxnTypes,2,FALSE),0))</f>
        <v/>
      </c>
      <c r="N248" s="32">
        <f>IF([@[Transaction ID]]="","",IFERROR([@Quantity]*[@[Inventory Factor]],0))</f>
        <v/>
      </c>
      <c r="O248" s="47">
        <f>IF([@[Transaction ID]]="","",IFERROR([@Quantity]*IF([@[Unit Cost]]="",INDEX(tblTires[Unit Cost],MATCH([@[Inventory Item ID]],tblTires[Inventory Item ID],0)),[@[Unit Cost]]),0))</f>
        <v/>
      </c>
      <c r="P248" s="15">
        <f>IF([@[Transaction ID]]="","",IF([@Date]="","Missing Date",IF([@Date]&lt;='Settings'!$B$4,"Before Opening Balance",IF([@Date]&gt;'Settings'!$B$3,"After Report Date","OK"))))</f>
        <v/>
      </c>
    </row>
    <row r="249">
      <c r="A249" s="28" t="n"/>
      <c r="B249" s="50" t="n"/>
      <c r="C249" s="28" t="n"/>
      <c r="D249" s="15">
        <f>IF([@[Transaction ID]]="","",IFERROR(INDEX(tblTires[Tire Size],MATCH([@[Inventory Item ID]],tblTires[Inventory Item ID],0)),"Item ID not found"))</f>
        <v/>
      </c>
      <c r="E249" s="15">
        <f>IF([@[Transaction ID]]="","",IFERROR(INDEX(tblTires[Location],MATCH([@[Inventory Item ID]],tblTires[Inventory Item ID],0)),"Item ID not found"))</f>
        <v/>
      </c>
      <c r="F249" s="28" t="n"/>
      <c r="G249" s="30" t="n"/>
      <c r="H249" s="49" t="n"/>
      <c r="I249" s="28" t="n"/>
      <c r="J249" s="28" t="n"/>
      <c r="K249" s="52" t="n"/>
      <c r="L249" s="28" t="n"/>
      <c r="M249" s="32">
        <f>IF([@[Transaction ID]]="","",IFERROR(VLOOKUP([@[Transaction Type]],tblTxnTypes,2,FALSE),0))</f>
        <v/>
      </c>
      <c r="N249" s="32">
        <f>IF([@[Transaction ID]]="","",IFERROR([@Quantity]*[@[Inventory Factor]],0))</f>
        <v/>
      </c>
      <c r="O249" s="47">
        <f>IF([@[Transaction ID]]="","",IFERROR([@Quantity]*IF([@[Unit Cost]]="",INDEX(tblTires[Unit Cost],MATCH([@[Inventory Item ID]],tblTires[Inventory Item ID],0)),[@[Unit Cost]]),0))</f>
        <v/>
      </c>
      <c r="P249" s="15">
        <f>IF([@[Transaction ID]]="","",IF([@Date]="","Missing Date",IF([@Date]&lt;='Settings'!$B$4,"Before Opening Balance",IF([@Date]&gt;'Settings'!$B$3,"After Report Date","OK"))))</f>
        <v/>
      </c>
    </row>
    <row r="250">
      <c r="A250" s="28" t="n"/>
      <c r="B250" s="50" t="n"/>
      <c r="C250" s="28" t="n"/>
      <c r="D250" s="15">
        <f>IF([@[Transaction ID]]="","",IFERROR(INDEX(tblTires[Tire Size],MATCH([@[Inventory Item ID]],tblTires[Inventory Item ID],0)),"Item ID not found"))</f>
        <v/>
      </c>
      <c r="E250" s="15">
        <f>IF([@[Transaction ID]]="","",IFERROR(INDEX(tblTires[Location],MATCH([@[Inventory Item ID]],tblTires[Inventory Item ID],0)),"Item ID not found"))</f>
        <v/>
      </c>
      <c r="F250" s="28" t="n"/>
      <c r="G250" s="30" t="n"/>
      <c r="H250" s="49" t="n"/>
      <c r="I250" s="28" t="n"/>
      <c r="J250" s="28" t="n"/>
      <c r="K250" s="52" t="n"/>
      <c r="L250" s="28" t="n"/>
      <c r="M250" s="32">
        <f>IF([@[Transaction ID]]="","",IFERROR(VLOOKUP([@[Transaction Type]],tblTxnTypes,2,FALSE),0))</f>
        <v/>
      </c>
      <c r="N250" s="32">
        <f>IF([@[Transaction ID]]="","",IFERROR([@Quantity]*[@[Inventory Factor]],0))</f>
        <v/>
      </c>
      <c r="O250" s="47">
        <f>IF([@[Transaction ID]]="","",IFERROR([@Quantity]*IF([@[Unit Cost]]="",INDEX(tblTires[Unit Cost],MATCH([@[Inventory Item ID]],tblTires[Inventory Item ID],0)),[@[Unit Cost]]),0))</f>
        <v/>
      </c>
      <c r="P250" s="15">
        <f>IF([@[Transaction ID]]="","",IF([@Date]="","Missing Date",IF([@Date]&lt;='Settings'!$B$4,"Before Opening Balance",IF([@Date]&gt;'Settings'!$B$3,"After Report Date","OK"))))</f>
        <v/>
      </c>
    </row>
    <row r="251">
      <c r="A251" s="28" t="n"/>
      <c r="B251" s="50" t="n"/>
      <c r="C251" s="28" t="n"/>
      <c r="D251" s="15">
        <f>IF([@[Transaction ID]]="","",IFERROR(INDEX(tblTires[Tire Size],MATCH([@[Inventory Item ID]],tblTires[Inventory Item ID],0)),"Item ID not found"))</f>
        <v/>
      </c>
      <c r="E251" s="15">
        <f>IF([@[Transaction ID]]="","",IFERROR(INDEX(tblTires[Location],MATCH([@[Inventory Item ID]],tblTires[Inventory Item ID],0)),"Item ID not found"))</f>
        <v/>
      </c>
      <c r="F251" s="28" t="n"/>
      <c r="G251" s="30" t="n"/>
      <c r="H251" s="49" t="n"/>
      <c r="I251" s="28" t="n"/>
      <c r="J251" s="28" t="n"/>
      <c r="K251" s="52" t="n"/>
      <c r="L251" s="28" t="n"/>
      <c r="M251" s="32">
        <f>IF([@[Transaction ID]]="","",IFERROR(VLOOKUP([@[Transaction Type]],tblTxnTypes,2,FALSE),0))</f>
        <v/>
      </c>
      <c r="N251" s="32">
        <f>IF([@[Transaction ID]]="","",IFERROR([@Quantity]*[@[Inventory Factor]],0))</f>
        <v/>
      </c>
      <c r="O251" s="47">
        <f>IF([@[Transaction ID]]="","",IFERROR([@Quantity]*IF([@[Unit Cost]]="",INDEX(tblTires[Unit Cost],MATCH([@[Inventory Item ID]],tblTires[Inventory Item ID],0)),[@[Unit Cost]]),0))</f>
        <v/>
      </c>
      <c r="P251" s="15">
        <f>IF([@[Transaction ID]]="","",IF([@Date]="","Missing Date",IF([@Date]&lt;='Settings'!$B$4,"Before Opening Balance",IF([@Date]&gt;'Settings'!$B$3,"After Report Date","OK"))))</f>
        <v/>
      </c>
    </row>
    <row r="252">
      <c r="A252" s="28" t="n"/>
      <c r="B252" s="50" t="n"/>
      <c r="C252" s="28" t="n"/>
      <c r="D252" s="15">
        <f>IF([@[Transaction ID]]="","",IFERROR(INDEX(tblTires[Tire Size],MATCH([@[Inventory Item ID]],tblTires[Inventory Item ID],0)),"Item ID not found"))</f>
        <v/>
      </c>
      <c r="E252" s="15">
        <f>IF([@[Transaction ID]]="","",IFERROR(INDEX(tblTires[Location],MATCH([@[Inventory Item ID]],tblTires[Inventory Item ID],0)),"Item ID not found"))</f>
        <v/>
      </c>
      <c r="F252" s="28" t="n"/>
      <c r="G252" s="30" t="n"/>
      <c r="H252" s="49" t="n"/>
      <c r="I252" s="28" t="n"/>
      <c r="J252" s="28" t="n"/>
      <c r="K252" s="52" t="n"/>
      <c r="L252" s="28" t="n"/>
      <c r="M252" s="32">
        <f>IF([@[Transaction ID]]="","",IFERROR(VLOOKUP([@[Transaction Type]],tblTxnTypes,2,FALSE),0))</f>
        <v/>
      </c>
      <c r="N252" s="32">
        <f>IF([@[Transaction ID]]="","",IFERROR([@Quantity]*[@[Inventory Factor]],0))</f>
        <v/>
      </c>
      <c r="O252" s="47">
        <f>IF([@[Transaction ID]]="","",IFERROR([@Quantity]*IF([@[Unit Cost]]="",INDEX(tblTires[Unit Cost],MATCH([@[Inventory Item ID]],tblTires[Inventory Item ID],0)),[@[Unit Cost]]),0))</f>
        <v/>
      </c>
      <c r="P252" s="15">
        <f>IF([@[Transaction ID]]="","",IF([@Date]="","Missing Date",IF([@Date]&lt;='Settings'!$B$4,"Before Opening Balance",IF([@Date]&gt;'Settings'!$B$3,"After Report Date","OK"))))</f>
        <v/>
      </c>
    </row>
    <row r="253">
      <c r="A253" s="28" t="n"/>
      <c r="B253" s="50" t="n"/>
      <c r="C253" s="28" t="n"/>
      <c r="D253" s="15">
        <f>IF([@[Transaction ID]]="","",IFERROR(INDEX(tblTires[Tire Size],MATCH([@[Inventory Item ID]],tblTires[Inventory Item ID],0)),"Item ID not found"))</f>
        <v/>
      </c>
      <c r="E253" s="15">
        <f>IF([@[Transaction ID]]="","",IFERROR(INDEX(tblTires[Location],MATCH([@[Inventory Item ID]],tblTires[Inventory Item ID],0)),"Item ID not found"))</f>
        <v/>
      </c>
      <c r="F253" s="28" t="n"/>
      <c r="G253" s="30" t="n"/>
      <c r="H253" s="49" t="n"/>
      <c r="I253" s="28" t="n"/>
      <c r="J253" s="28" t="n"/>
      <c r="K253" s="52" t="n"/>
      <c r="L253" s="28" t="n"/>
      <c r="M253" s="32">
        <f>IF([@[Transaction ID]]="","",IFERROR(VLOOKUP([@[Transaction Type]],tblTxnTypes,2,FALSE),0))</f>
        <v/>
      </c>
      <c r="N253" s="32">
        <f>IF([@[Transaction ID]]="","",IFERROR([@Quantity]*[@[Inventory Factor]],0))</f>
        <v/>
      </c>
      <c r="O253" s="47">
        <f>IF([@[Transaction ID]]="","",IFERROR([@Quantity]*IF([@[Unit Cost]]="",INDEX(tblTires[Unit Cost],MATCH([@[Inventory Item ID]],tblTires[Inventory Item ID],0)),[@[Unit Cost]]),0))</f>
        <v/>
      </c>
      <c r="P253" s="15">
        <f>IF([@[Transaction ID]]="","",IF([@Date]="","Missing Date",IF([@Date]&lt;='Settings'!$B$4,"Before Opening Balance",IF([@Date]&gt;'Settings'!$B$3,"After Report Date","OK"))))</f>
        <v/>
      </c>
    </row>
    <row r="254">
      <c r="A254" s="28" t="n"/>
      <c r="B254" s="50" t="n"/>
      <c r="C254" s="28" t="n"/>
      <c r="D254" s="15">
        <f>IF([@[Transaction ID]]="","",IFERROR(INDEX(tblTires[Tire Size],MATCH([@[Inventory Item ID]],tblTires[Inventory Item ID],0)),"Item ID not found"))</f>
        <v/>
      </c>
      <c r="E254" s="15">
        <f>IF([@[Transaction ID]]="","",IFERROR(INDEX(tblTires[Location],MATCH([@[Inventory Item ID]],tblTires[Inventory Item ID],0)),"Item ID not found"))</f>
        <v/>
      </c>
      <c r="F254" s="28" t="n"/>
      <c r="G254" s="30" t="n"/>
      <c r="H254" s="49" t="n"/>
      <c r="I254" s="28" t="n"/>
      <c r="J254" s="28" t="n"/>
      <c r="K254" s="52" t="n"/>
      <c r="L254" s="28" t="n"/>
      <c r="M254" s="32">
        <f>IF([@[Transaction ID]]="","",IFERROR(VLOOKUP([@[Transaction Type]],tblTxnTypes,2,FALSE),0))</f>
        <v/>
      </c>
      <c r="N254" s="32">
        <f>IF([@[Transaction ID]]="","",IFERROR([@Quantity]*[@[Inventory Factor]],0))</f>
        <v/>
      </c>
      <c r="O254" s="47">
        <f>IF([@[Transaction ID]]="","",IFERROR([@Quantity]*IF([@[Unit Cost]]="",INDEX(tblTires[Unit Cost],MATCH([@[Inventory Item ID]],tblTires[Inventory Item ID],0)),[@[Unit Cost]]),0))</f>
        <v/>
      </c>
      <c r="P254" s="15">
        <f>IF([@[Transaction ID]]="","",IF([@Date]="","Missing Date",IF([@Date]&lt;='Settings'!$B$4,"Before Opening Balance",IF([@Date]&gt;'Settings'!$B$3,"After Report Date","OK"))))</f>
        <v/>
      </c>
    </row>
    <row r="255">
      <c r="A255" s="28" t="n"/>
      <c r="B255" s="50" t="n"/>
      <c r="C255" s="28" t="n"/>
      <c r="D255" s="15">
        <f>IF([@[Transaction ID]]="","",IFERROR(INDEX(tblTires[Tire Size],MATCH([@[Inventory Item ID]],tblTires[Inventory Item ID],0)),"Item ID not found"))</f>
        <v/>
      </c>
      <c r="E255" s="15">
        <f>IF([@[Transaction ID]]="","",IFERROR(INDEX(tblTires[Location],MATCH([@[Inventory Item ID]],tblTires[Inventory Item ID],0)),"Item ID not found"))</f>
        <v/>
      </c>
      <c r="F255" s="28" t="n"/>
      <c r="G255" s="30" t="n"/>
      <c r="H255" s="49" t="n"/>
      <c r="I255" s="28" t="n"/>
      <c r="J255" s="28" t="n"/>
      <c r="K255" s="52" t="n"/>
      <c r="L255" s="28" t="n"/>
      <c r="M255" s="32">
        <f>IF([@[Transaction ID]]="","",IFERROR(VLOOKUP([@[Transaction Type]],tblTxnTypes,2,FALSE),0))</f>
        <v/>
      </c>
      <c r="N255" s="32">
        <f>IF([@[Transaction ID]]="","",IFERROR([@Quantity]*[@[Inventory Factor]],0))</f>
        <v/>
      </c>
      <c r="O255" s="47">
        <f>IF([@[Transaction ID]]="","",IFERROR([@Quantity]*IF([@[Unit Cost]]="",INDEX(tblTires[Unit Cost],MATCH([@[Inventory Item ID]],tblTires[Inventory Item ID],0)),[@[Unit Cost]]),0))</f>
        <v/>
      </c>
      <c r="P255" s="15">
        <f>IF([@[Transaction ID]]="","",IF([@Date]="","Missing Date",IF([@Date]&lt;='Settings'!$B$4,"Before Opening Balance",IF([@Date]&gt;'Settings'!$B$3,"After Report Date","OK"))))</f>
        <v/>
      </c>
    </row>
    <row r="256">
      <c r="A256" s="28" t="n"/>
      <c r="B256" s="50" t="n"/>
      <c r="C256" s="28" t="n"/>
      <c r="D256" s="15">
        <f>IF([@[Transaction ID]]="","",IFERROR(INDEX(tblTires[Tire Size],MATCH([@[Inventory Item ID]],tblTires[Inventory Item ID],0)),"Item ID not found"))</f>
        <v/>
      </c>
      <c r="E256" s="15">
        <f>IF([@[Transaction ID]]="","",IFERROR(INDEX(tblTires[Location],MATCH([@[Inventory Item ID]],tblTires[Inventory Item ID],0)),"Item ID not found"))</f>
        <v/>
      </c>
      <c r="F256" s="28" t="n"/>
      <c r="G256" s="30" t="n"/>
      <c r="H256" s="49" t="n"/>
      <c r="I256" s="28" t="n"/>
      <c r="J256" s="28" t="n"/>
      <c r="K256" s="52" t="n"/>
      <c r="L256" s="28" t="n"/>
      <c r="M256" s="32">
        <f>IF([@[Transaction ID]]="","",IFERROR(VLOOKUP([@[Transaction Type]],tblTxnTypes,2,FALSE),0))</f>
        <v/>
      </c>
      <c r="N256" s="32">
        <f>IF([@[Transaction ID]]="","",IFERROR([@Quantity]*[@[Inventory Factor]],0))</f>
        <v/>
      </c>
      <c r="O256" s="47">
        <f>IF([@[Transaction ID]]="","",IFERROR([@Quantity]*IF([@[Unit Cost]]="",INDEX(tblTires[Unit Cost],MATCH([@[Inventory Item ID]],tblTires[Inventory Item ID],0)),[@[Unit Cost]]),0))</f>
        <v/>
      </c>
      <c r="P256" s="15">
        <f>IF([@[Transaction ID]]="","",IF([@Date]="","Missing Date",IF([@Date]&lt;='Settings'!$B$4,"Before Opening Balance",IF([@Date]&gt;'Settings'!$B$3,"After Report Date","OK"))))</f>
        <v/>
      </c>
    </row>
    <row r="257">
      <c r="A257" s="28" t="n"/>
      <c r="B257" s="50" t="n"/>
      <c r="C257" s="28" t="n"/>
      <c r="D257" s="15">
        <f>IF([@[Transaction ID]]="","",IFERROR(INDEX(tblTires[Tire Size],MATCH([@[Inventory Item ID]],tblTires[Inventory Item ID],0)),"Item ID not found"))</f>
        <v/>
      </c>
      <c r="E257" s="15">
        <f>IF([@[Transaction ID]]="","",IFERROR(INDEX(tblTires[Location],MATCH([@[Inventory Item ID]],tblTires[Inventory Item ID],0)),"Item ID not found"))</f>
        <v/>
      </c>
      <c r="F257" s="28" t="n"/>
      <c r="G257" s="30" t="n"/>
      <c r="H257" s="49" t="n"/>
      <c r="I257" s="28" t="n"/>
      <c r="J257" s="28" t="n"/>
      <c r="K257" s="52" t="n"/>
      <c r="L257" s="28" t="n"/>
      <c r="M257" s="32">
        <f>IF([@[Transaction ID]]="","",IFERROR(VLOOKUP([@[Transaction Type]],tblTxnTypes,2,FALSE),0))</f>
        <v/>
      </c>
      <c r="N257" s="32">
        <f>IF([@[Transaction ID]]="","",IFERROR([@Quantity]*[@[Inventory Factor]],0))</f>
        <v/>
      </c>
      <c r="O257" s="47">
        <f>IF([@[Transaction ID]]="","",IFERROR([@Quantity]*IF([@[Unit Cost]]="",INDEX(tblTires[Unit Cost],MATCH([@[Inventory Item ID]],tblTires[Inventory Item ID],0)),[@[Unit Cost]]),0))</f>
        <v/>
      </c>
      <c r="P257" s="15">
        <f>IF([@[Transaction ID]]="","",IF([@Date]="","Missing Date",IF([@Date]&lt;='Settings'!$B$4,"Before Opening Balance",IF([@Date]&gt;'Settings'!$B$3,"After Report Date","OK"))))</f>
        <v/>
      </c>
    </row>
    <row r="258">
      <c r="A258" s="28" t="n"/>
      <c r="B258" s="50" t="n"/>
      <c r="C258" s="28" t="n"/>
      <c r="D258" s="15">
        <f>IF([@[Transaction ID]]="","",IFERROR(INDEX(tblTires[Tire Size],MATCH([@[Inventory Item ID]],tblTires[Inventory Item ID],0)),"Item ID not found"))</f>
        <v/>
      </c>
      <c r="E258" s="15">
        <f>IF([@[Transaction ID]]="","",IFERROR(INDEX(tblTires[Location],MATCH([@[Inventory Item ID]],tblTires[Inventory Item ID],0)),"Item ID not found"))</f>
        <v/>
      </c>
      <c r="F258" s="28" t="n"/>
      <c r="G258" s="30" t="n"/>
      <c r="H258" s="49" t="n"/>
      <c r="I258" s="28" t="n"/>
      <c r="J258" s="28" t="n"/>
      <c r="K258" s="52" t="n"/>
      <c r="L258" s="28" t="n"/>
      <c r="M258" s="32">
        <f>IF([@[Transaction ID]]="","",IFERROR(VLOOKUP([@[Transaction Type]],tblTxnTypes,2,FALSE),0))</f>
        <v/>
      </c>
      <c r="N258" s="32">
        <f>IF([@[Transaction ID]]="","",IFERROR([@Quantity]*[@[Inventory Factor]],0))</f>
        <v/>
      </c>
      <c r="O258" s="47">
        <f>IF([@[Transaction ID]]="","",IFERROR([@Quantity]*IF([@[Unit Cost]]="",INDEX(tblTires[Unit Cost],MATCH([@[Inventory Item ID]],tblTires[Inventory Item ID],0)),[@[Unit Cost]]),0))</f>
        <v/>
      </c>
      <c r="P258" s="15">
        <f>IF([@[Transaction ID]]="","",IF([@Date]="","Missing Date",IF([@Date]&lt;='Settings'!$B$4,"Before Opening Balance",IF([@Date]&gt;'Settings'!$B$3,"After Report Date","OK"))))</f>
        <v/>
      </c>
    </row>
    <row r="259">
      <c r="A259" s="28" t="n"/>
      <c r="B259" s="50" t="n"/>
      <c r="C259" s="28" t="n"/>
      <c r="D259" s="15">
        <f>IF([@[Transaction ID]]="","",IFERROR(INDEX(tblTires[Tire Size],MATCH([@[Inventory Item ID]],tblTires[Inventory Item ID],0)),"Item ID not found"))</f>
        <v/>
      </c>
      <c r="E259" s="15">
        <f>IF([@[Transaction ID]]="","",IFERROR(INDEX(tblTires[Location],MATCH([@[Inventory Item ID]],tblTires[Inventory Item ID],0)),"Item ID not found"))</f>
        <v/>
      </c>
      <c r="F259" s="28" t="n"/>
      <c r="G259" s="30" t="n"/>
      <c r="H259" s="49" t="n"/>
      <c r="I259" s="28" t="n"/>
      <c r="J259" s="28" t="n"/>
      <c r="K259" s="52" t="n"/>
      <c r="L259" s="28" t="n"/>
      <c r="M259" s="32">
        <f>IF([@[Transaction ID]]="","",IFERROR(VLOOKUP([@[Transaction Type]],tblTxnTypes,2,FALSE),0))</f>
        <v/>
      </c>
      <c r="N259" s="32">
        <f>IF([@[Transaction ID]]="","",IFERROR([@Quantity]*[@[Inventory Factor]],0))</f>
        <v/>
      </c>
      <c r="O259" s="47">
        <f>IF([@[Transaction ID]]="","",IFERROR([@Quantity]*IF([@[Unit Cost]]="",INDEX(tblTires[Unit Cost],MATCH([@[Inventory Item ID]],tblTires[Inventory Item ID],0)),[@[Unit Cost]]),0))</f>
        <v/>
      </c>
      <c r="P259" s="15">
        <f>IF([@[Transaction ID]]="","",IF([@Date]="","Missing Date",IF([@Date]&lt;='Settings'!$B$4,"Before Opening Balance",IF([@Date]&gt;'Settings'!$B$3,"After Report Date","OK"))))</f>
        <v/>
      </c>
    </row>
    <row r="260">
      <c r="A260" s="28" t="n"/>
      <c r="B260" s="50" t="n"/>
      <c r="C260" s="28" t="n"/>
      <c r="D260" s="15">
        <f>IF([@[Transaction ID]]="","",IFERROR(INDEX(tblTires[Tire Size],MATCH([@[Inventory Item ID]],tblTires[Inventory Item ID],0)),"Item ID not found"))</f>
        <v/>
      </c>
      <c r="E260" s="15">
        <f>IF([@[Transaction ID]]="","",IFERROR(INDEX(tblTires[Location],MATCH([@[Inventory Item ID]],tblTires[Inventory Item ID],0)),"Item ID not found"))</f>
        <v/>
      </c>
      <c r="F260" s="28" t="n"/>
      <c r="G260" s="30" t="n"/>
      <c r="H260" s="49" t="n"/>
      <c r="I260" s="28" t="n"/>
      <c r="J260" s="28" t="n"/>
      <c r="K260" s="52" t="n"/>
      <c r="L260" s="28" t="n"/>
      <c r="M260" s="32">
        <f>IF([@[Transaction ID]]="","",IFERROR(VLOOKUP([@[Transaction Type]],tblTxnTypes,2,FALSE),0))</f>
        <v/>
      </c>
      <c r="N260" s="32">
        <f>IF([@[Transaction ID]]="","",IFERROR([@Quantity]*[@[Inventory Factor]],0))</f>
        <v/>
      </c>
      <c r="O260" s="47">
        <f>IF([@[Transaction ID]]="","",IFERROR([@Quantity]*IF([@[Unit Cost]]="",INDEX(tblTires[Unit Cost],MATCH([@[Inventory Item ID]],tblTires[Inventory Item ID],0)),[@[Unit Cost]]),0))</f>
        <v/>
      </c>
      <c r="P260" s="15">
        <f>IF([@[Transaction ID]]="","",IF([@Date]="","Missing Date",IF([@Date]&lt;='Settings'!$B$4,"Before Opening Balance",IF([@Date]&gt;'Settings'!$B$3,"After Report Date","OK"))))</f>
        <v/>
      </c>
    </row>
    <row r="261">
      <c r="A261" s="28" t="n"/>
      <c r="B261" s="50" t="n"/>
      <c r="C261" s="28" t="n"/>
      <c r="D261" s="15">
        <f>IF([@[Transaction ID]]="","",IFERROR(INDEX(tblTires[Tire Size],MATCH([@[Inventory Item ID]],tblTires[Inventory Item ID],0)),"Item ID not found"))</f>
        <v/>
      </c>
      <c r="E261" s="15">
        <f>IF([@[Transaction ID]]="","",IFERROR(INDEX(tblTires[Location],MATCH([@[Inventory Item ID]],tblTires[Inventory Item ID],0)),"Item ID not found"))</f>
        <v/>
      </c>
      <c r="F261" s="28" t="n"/>
      <c r="G261" s="30" t="n"/>
      <c r="H261" s="49" t="n"/>
      <c r="I261" s="28" t="n"/>
      <c r="J261" s="28" t="n"/>
      <c r="K261" s="52" t="n"/>
      <c r="L261" s="28" t="n"/>
      <c r="M261" s="32">
        <f>IF([@[Transaction ID]]="","",IFERROR(VLOOKUP([@[Transaction Type]],tblTxnTypes,2,FALSE),0))</f>
        <v/>
      </c>
      <c r="N261" s="32">
        <f>IF([@[Transaction ID]]="","",IFERROR([@Quantity]*[@[Inventory Factor]],0))</f>
        <v/>
      </c>
      <c r="O261" s="47">
        <f>IF([@[Transaction ID]]="","",IFERROR([@Quantity]*IF([@[Unit Cost]]="",INDEX(tblTires[Unit Cost],MATCH([@[Inventory Item ID]],tblTires[Inventory Item ID],0)),[@[Unit Cost]]),0))</f>
        <v/>
      </c>
      <c r="P261" s="15">
        <f>IF([@[Transaction ID]]="","",IF([@Date]="","Missing Date",IF([@Date]&lt;='Settings'!$B$4,"Before Opening Balance",IF([@Date]&gt;'Settings'!$B$3,"After Report Date","OK"))))</f>
        <v/>
      </c>
    </row>
    <row r="262">
      <c r="A262" s="28" t="n"/>
      <c r="B262" s="50" t="n"/>
      <c r="C262" s="28" t="n"/>
      <c r="D262" s="15">
        <f>IF([@[Transaction ID]]="","",IFERROR(INDEX(tblTires[Tire Size],MATCH([@[Inventory Item ID]],tblTires[Inventory Item ID],0)),"Item ID not found"))</f>
        <v/>
      </c>
      <c r="E262" s="15">
        <f>IF([@[Transaction ID]]="","",IFERROR(INDEX(tblTires[Location],MATCH([@[Inventory Item ID]],tblTires[Inventory Item ID],0)),"Item ID not found"))</f>
        <v/>
      </c>
      <c r="F262" s="28" t="n"/>
      <c r="G262" s="30" t="n"/>
      <c r="H262" s="49" t="n"/>
      <c r="I262" s="28" t="n"/>
      <c r="J262" s="28" t="n"/>
      <c r="K262" s="52" t="n"/>
      <c r="L262" s="28" t="n"/>
      <c r="M262" s="32">
        <f>IF([@[Transaction ID]]="","",IFERROR(VLOOKUP([@[Transaction Type]],tblTxnTypes,2,FALSE),0))</f>
        <v/>
      </c>
      <c r="N262" s="32">
        <f>IF([@[Transaction ID]]="","",IFERROR([@Quantity]*[@[Inventory Factor]],0))</f>
        <v/>
      </c>
      <c r="O262" s="47">
        <f>IF([@[Transaction ID]]="","",IFERROR([@Quantity]*IF([@[Unit Cost]]="",INDEX(tblTires[Unit Cost],MATCH([@[Inventory Item ID]],tblTires[Inventory Item ID],0)),[@[Unit Cost]]),0))</f>
        <v/>
      </c>
      <c r="P262" s="15">
        <f>IF([@[Transaction ID]]="","",IF([@Date]="","Missing Date",IF([@Date]&lt;='Settings'!$B$4,"Before Opening Balance",IF([@Date]&gt;'Settings'!$B$3,"After Report Date","OK"))))</f>
        <v/>
      </c>
    </row>
    <row r="263">
      <c r="A263" s="28" t="n"/>
      <c r="B263" s="50" t="n"/>
      <c r="C263" s="28" t="n"/>
      <c r="D263" s="15">
        <f>IF([@[Transaction ID]]="","",IFERROR(INDEX(tblTires[Tire Size],MATCH([@[Inventory Item ID]],tblTires[Inventory Item ID],0)),"Item ID not found"))</f>
        <v/>
      </c>
      <c r="E263" s="15">
        <f>IF([@[Transaction ID]]="","",IFERROR(INDEX(tblTires[Location],MATCH([@[Inventory Item ID]],tblTires[Inventory Item ID],0)),"Item ID not found"))</f>
        <v/>
      </c>
      <c r="F263" s="28" t="n"/>
      <c r="G263" s="30" t="n"/>
      <c r="H263" s="49" t="n"/>
      <c r="I263" s="28" t="n"/>
      <c r="J263" s="28" t="n"/>
      <c r="K263" s="52" t="n"/>
      <c r="L263" s="28" t="n"/>
      <c r="M263" s="32">
        <f>IF([@[Transaction ID]]="","",IFERROR(VLOOKUP([@[Transaction Type]],tblTxnTypes,2,FALSE),0))</f>
        <v/>
      </c>
      <c r="N263" s="32">
        <f>IF([@[Transaction ID]]="","",IFERROR([@Quantity]*[@[Inventory Factor]],0))</f>
        <v/>
      </c>
      <c r="O263" s="47">
        <f>IF([@[Transaction ID]]="","",IFERROR([@Quantity]*IF([@[Unit Cost]]="",INDEX(tblTires[Unit Cost],MATCH([@[Inventory Item ID]],tblTires[Inventory Item ID],0)),[@[Unit Cost]]),0))</f>
        <v/>
      </c>
      <c r="P263" s="15">
        <f>IF([@[Transaction ID]]="","",IF([@Date]="","Missing Date",IF([@Date]&lt;='Settings'!$B$4,"Before Opening Balance",IF([@Date]&gt;'Settings'!$B$3,"After Report Date","OK"))))</f>
        <v/>
      </c>
    </row>
    <row r="264">
      <c r="A264" s="28" t="n"/>
      <c r="B264" s="50" t="n"/>
      <c r="C264" s="28" t="n"/>
      <c r="D264" s="15">
        <f>IF([@[Transaction ID]]="","",IFERROR(INDEX(tblTires[Tire Size],MATCH([@[Inventory Item ID]],tblTires[Inventory Item ID],0)),"Item ID not found"))</f>
        <v/>
      </c>
      <c r="E264" s="15">
        <f>IF([@[Transaction ID]]="","",IFERROR(INDEX(tblTires[Location],MATCH([@[Inventory Item ID]],tblTires[Inventory Item ID],0)),"Item ID not found"))</f>
        <v/>
      </c>
      <c r="F264" s="28" t="n"/>
      <c r="G264" s="30" t="n"/>
      <c r="H264" s="49" t="n"/>
      <c r="I264" s="28" t="n"/>
      <c r="J264" s="28" t="n"/>
      <c r="K264" s="52" t="n"/>
      <c r="L264" s="28" t="n"/>
      <c r="M264" s="32">
        <f>IF([@[Transaction ID]]="","",IFERROR(VLOOKUP([@[Transaction Type]],tblTxnTypes,2,FALSE),0))</f>
        <v/>
      </c>
      <c r="N264" s="32">
        <f>IF([@[Transaction ID]]="","",IFERROR([@Quantity]*[@[Inventory Factor]],0))</f>
        <v/>
      </c>
      <c r="O264" s="47">
        <f>IF([@[Transaction ID]]="","",IFERROR([@Quantity]*IF([@[Unit Cost]]="",INDEX(tblTires[Unit Cost],MATCH([@[Inventory Item ID]],tblTires[Inventory Item ID],0)),[@[Unit Cost]]),0))</f>
        <v/>
      </c>
      <c r="P264" s="15">
        <f>IF([@[Transaction ID]]="","",IF([@Date]="","Missing Date",IF([@Date]&lt;='Settings'!$B$4,"Before Opening Balance",IF([@Date]&gt;'Settings'!$B$3,"After Report Date","OK"))))</f>
        <v/>
      </c>
    </row>
    <row r="265">
      <c r="A265" s="28" t="n"/>
      <c r="B265" s="50" t="n"/>
      <c r="C265" s="28" t="n"/>
      <c r="D265" s="15">
        <f>IF([@[Transaction ID]]="","",IFERROR(INDEX(tblTires[Tire Size],MATCH([@[Inventory Item ID]],tblTires[Inventory Item ID],0)),"Item ID not found"))</f>
        <v/>
      </c>
      <c r="E265" s="15">
        <f>IF([@[Transaction ID]]="","",IFERROR(INDEX(tblTires[Location],MATCH([@[Inventory Item ID]],tblTires[Inventory Item ID],0)),"Item ID not found"))</f>
        <v/>
      </c>
      <c r="F265" s="28" t="n"/>
      <c r="G265" s="30" t="n"/>
      <c r="H265" s="49" t="n"/>
      <c r="I265" s="28" t="n"/>
      <c r="J265" s="28" t="n"/>
      <c r="K265" s="52" t="n"/>
      <c r="L265" s="28" t="n"/>
      <c r="M265" s="32">
        <f>IF([@[Transaction ID]]="","",IFERROR(VLOOKUP([@[Transaction Type]],tblTxnTypes,2,FALSE),0))</f>
        <v/>
      </c>
      <c r="N265" s="32">
        <f>IF([@[Transaction ID]]="","",IFERROR([@Quantity]*[@[Inventory Factor]],0))</f>
        <v/>
      </c>
      <c r="O265" s="47">
        <f>IF([@[Transaction ID]]="","",IFERROR([@Quantity]*IF([@[Unit Cost]]="",INDEX(tblTires[Unit Cost],MATCH([@[Inventory Item ID]],tblTires[Inventory Item ID],0)),[@[Unit Cost]]),0))</f>
        <v/>
      </c>
      <c r="P265" s="15">
        <f>IF([@[Transaction ID]]="","",IF([@Date]="","Missing Date",IF([@Date]&lt;='Settings'!$B$4,"Before Opening Balance",IF([@Date]&gt;'Settings'!$B$3,"After Report Date","OK"))))</f>
        <v/>
      </c>
    </row>
    <row r="266">
      <c r="A266" s="28" t="n"/>
      <c r="B266" s="50" t="n"/>
      <c r="C266" s="28" t="n"/>
      <c r="D266" s="15">
        <f>IF([@[Transaction ID]]="","",IFERROR(INDEX(tblTires[Tire Size],MATCH([@[Inventory Item ID]],tblTires[Inventory Item ID],0)),"Item ID not found"))</f>
        <v/>
      </c>
      <c r="E266" s="15">
        <f>IF([@[Transaction ID]]="","",IFERROR(INDEX(tblTires[Location],MATCH([@[Inventory Item ID]],tblTires[Inventory Item ID],0)),"Item ID not found"))</f>
        <v/>
      </c>
      <c r="F266" s="28" t="n"/>
      <c r="G266" s="30" t="n"/>
      <c r="H266" s="49" t="n"/>
      <c r="I266" s="28" t="n"/>
      <c r="J266" s="28" t="n"/>
      <c r="K266" s="52" t="n"/>
      <c r="L266" s="28" t="n"/>
      <c r="M266" s="32">
        <f>IF([@[Transaction ID]]="","",IFERROR(VLOOKUP([@[Transaction Type]],tblTxnTypes,2,FALSE),0))</f>
        <v/>
      </c>
      <c r="N266" s="32">
        <f>IF([@[Transaction ID]]="","",IFERROR([@Quantity]*[@[Inventory Factor]],0))</f>
        <v/>
      </c>
      <c r="O266" s="47">
        <f>IF([@[Transaction ID]]="","",IFERROR([@Quantity]*IF([@[Unit Cost]]="",INDEX(tblTires[Unit Cost],MATCH([@[Inventory Item ID]],tblTires[Inventory Item ID],0)),[@[Unit Cost]]),0))</f>
        <v/>
      </c>
      <c r="P266" s="15">
        <f>IF([@[Transaction ID]]="","",IF([@Date]="","Missing Date",IF([@Date]&lt;='Settings'!$B$4,"Before Opening Balance",IF([@Date]&gt;'Settings'!$B$3,"After Report Date","OK"))))</f>
        <v/>
      </c>
    </row>
    <row r="267">
      <c r="A267" s="28" t="n"/>
      <c r="B267" s="50" t="n"/>
      <c r="C267" s="28" t="n"/>
      <c r="D267" s="15">
        <f>IF([@[Transaction ID]]="","",IFERROR(INDEX(tblTires[Tire Size],MATCH([@[Inventory Item ID]],tblTires[Inventory Item ID],0)),"Item ID not found"))</f>
        <v/>
      </c>
      <c r="E267" s="15">
        <f>IF([@[Transaction ID]]="","",IFERROR(INDEX(tblTires[Location],MATCH([@[Inventory Item ID]],tblTires[Inventory Item ID],0)),"Item ID not found"))</f>
        <v/>
      </c>
      <c r="F267" s="28" t="n"/>
      <c r="G267" s="30" t="n"/>
      <c r="H267" s="49" t="n"/>
      <c r="I267" s="28" t="n"/>
      <c r="J267" s="28" t="n"/>
      <c r="K267" s="52" t="n"/>
      <c r="L267" s="28" t="n"/>
      <c r="M267" s="32">
        <f>IF([@[Transaction ID]]="","",IFERROR(VLOOKUP([@[Transaction Type]],tblTxnTypes,2,FALSE),0))</f>
        <v/>
      </c>
      <c r="N267" s="32">
        <f>IF([@[Transaction ID]]="","",IFERROR([@Quantity]*[@[Inventory Factor]],0))</f>
        <v/>
      </c>
      <c r="O267" s="47">
        <f>IF([@[Transaction ID]]="","",IFERROR([@Quantity]*IF([@[Unit Cost]]="",INDEX(tblTires[Unit Cost],MATCH([@[Inventory Item ID]],tblTires[Inventory Item ID],0)),[@[Unit Cost]]),0))</f>
        <v/>
      </c>
      <c r="P267" s="15">
        <f>IF([@[Transaction ID]]="","",IF([@Date]="","Missing Date",IF([@Date]&lt;='Settings'!$B$4,"Before Opening Balance",IF([@Date]&gt;'Settings'!$B$3,"After Report Date","OK"))))</f>
        <v/>
      </c>
    </row>
    <row r="268">
      <c r="A268" s="28" t="n"/>
      <c r="B268" s="50" t="n"/>
      <c r="C268" s="28" t="n"/>
      <c r="D268" s="15">
        <f>IF([@[Transaction ID]]="","",IFERROR(INDEX(tblTires[Tire Size],MATCH([@[Inventory Item ID]],tblTires[Inventory Item ID],0)),"Item ID not found"))</f>
        <v/>
      </c>
      <c r="E268" s="15">
        <f>IF([@[Transaction ID]]="","",IFERROR(INDEX(tblTires[Location],MATCH([@[Inventory Item ID]],tblTires[Inventory Item ID],0)),"Item ID not found"))</f>
        <v/>
      </c>
      <c r="F268" s="28" t="n"/>
      <c r="G268" s="30" t="n"/>
      <c r="H268" s="49" t="n"/>
      <c r="I268" s="28" t="n"/>
      <c r="J268" s="28" t="n"/>
      <c r="K268" s="52" t="n"/>
      <c r="L268" s="28" t="n"/>
      <c r="M268" s="32">
        <f>IF([@[Transaction ID]]="","",IFERROR(VLOOKUP([@[Transaction Type]],tblTxnTypes,2,FALSE),0))</f>
        <v/>
      </c>
      <c r="N268" s="32">
        <f>IF([@[Transaction ID]]="","",IFERROR([@Quantity]*[@[Inventory Factor]],0))</f>
        <v/>
      </c>
      <c r="O268" s="47">
        <f>IF([@[Transaction ID]]="","",IFERROR([@Quantity]*IF([@[Unit Cost]]="",INDEX(tblTires[Unit Cost],MATCH([@[Inventory Item ID]],tblTires[Inventory Item ID],0)),[@[Unit Cost]]),0))</f>
        <v/>
      </c>
      <c r="P268" s="15">
        <f>IF([@[Transaction ID]]="","",IF([@Date]="","Missing Date",IF([@Date]&lt;='Settings'!$B$4,"Before Opening Balance",IF([@Date]&gt;'Settings'!$B$3,"After Report Date","OK"))))</f>
        <v/>
      </c>
    </row>
    <row r="269">
      <c r="A269" s="28" t="n"/>
      <c r="B269" s="50" t="n"/>
      <c r="C269" s="28" t="n"/>
      <c r="D269" s="15">
        <f>IF([@[Transaction ID]]="","",IFERROR(INDEX(tblTires[Tire Size],MATCH([@[Inventory Item ID]],tblTires[Inventory Item ID],0)),"Item ID not found"))</f>
        <v/>
      </c>
      <c r="E269" s="15">
        <f>IF([@[Transaction ID]]="","",IFERROR(INDEX(tblTires[Location],MATCH([@[Inventory Item ID]],tblTires[Inventory Item ID],0)),"Item ID not found"))</f>
        <v/>
      </c>
      <c r="F269" s="28" t="n"/>
      <c r="G269" s="30" t="n"/>
      <c r="H269" s="49" t="n"/>
      <c r="I269" s="28" t="n"/>
      <c r="J269" s="28" t="n"/>
      <c r="K269" s="52" t="n"/>
      <c r="L269" s="28" t="n"/>
      <c r="M269" s="32">
        <f>IF([@[Transaction ID]]="","",IFERROR(VLOOKUP([@[Transaction Type]],tblTxnTypes,2,FALSE),0))</f>
        <v/>
      </c>
      <c r="N269" s="32">
        <f>IF([@[Transaction ID]]="","",IFERROR([@Quantity]*[@[Inventory Factor]],0))</f>
        <v/>
      </c>
      <c r="O269" s="47">
        <f>IF([@[Transaction ID]]="","",IFERROR([@Quantity]*IF([@[Unit Cost]]="",INDEX(tblTires[Unit Cost],MATCH([@[Inventory Item ID]],tblTires[Inventory Item ID],0)),[@[Unit Cost]]),0))</f>
        <v/>
      </c>
      <c r="P269" s="15">
        <f>IF([@[Transaction ID]]="","",IF([@Date]="","Missing Date",IF([@Date]&lt;='Settings'!$B$4,"Before Opening Balance",IF([@Date]&gt;'Settings'!$B$3,"After Report Date","OK"))))</f>
        <v/>
      </c>
    </row>
    <row r="270">
      <c r="A270" s="28" t="n"/>
      <c r="B270" s="50" t="n"/>
      <c r="C270" s="28" t="n"/>
      <c r="D270" s="15">
        <f>IF([@[Transaction ID]]="","",IFERROR(INDEX(tblTires[Tire Size],MATCH([@[Inventory Item ID]],tblTires[Inventory Item ID],0)),"Item ID not found"))</f>
        <v/>
      </c>
      <c r="E270" s="15">
        <f>IF([@[Transaction ID]]="","",IFERROR(INDEX(tblTires[Location],MATCH([@[Inventory Item ID]],tblTires[Inventory Item ID],0)),"Item ID not found"))</f>
        <v/>
      </c>
      <c r="F270" s="28" t="n"/>
      <c r="G270" s="30" t="n"/>
      <c r="H270" s="49" t="n"/>
      <c r="I270" s="28" t="n"/>
      <c r="J270" s="28" t="n"/>
      <c r="K270" s="52" t="n"/>
      <c r="L270" s="28" t="n"/>
      <c r="M270" s="32">
        <f>IF([@[Transaction ID]]="","",IFERROR(VLOOKUP([@[Transaction Type]],tblTxnTypes,2,FALSE),0))</f>
        <v/>
      </c>
      <c r="N270" s="32">
        <f>IF([@[Transaction ID]]="","",IFERROR([@Quantity]*[@[Inventory Factor]],0))</f>
        <v/>
      </c>
      <c r="O270" s="47">
        <f>IF([@[Transaction ID]]="","",IFERROR([@Quantity]*IF([@[Unit Cost]]="",INDEX(tblTires[Unit Cost],MATCH([@[Inventory Item ID]],tblTires[Inventory Item ID],0)),[@[Unit Cost]]),0))</f>
        <v/>
      </c>
      <c r="P270" s="15">
        <f>IF([@[Transaction ID]]="","",IF([@Date]="","Missing Date",IF([@Date]&lt;='Settings'!$B$4,"Before Opening Balance",IF([@Date]&gt;'Settings'!$B$3,"After Report Date","OK"))))</f>
        <v/>
      </c>
    </row>
    <row r="271">
      <c r="A271" s="28" t="n"/>
      <c r="B271" s="50" t="n"/>
      <c r="C271" s="28" t="n"/>
      <c r="D271" s="15">
        <f>IF([@[Transaction ID]]="","",IFERROR(INDEX(tblTires[Tire Size],MATCH([@[Inventory Item ID]],tblTires[Inventory Item ID],0)),"Item ID not found"))</f>
        <v/>
      </c>
      <c r="E271" s="15">
        <f>IF([@[Transaction ID]]="","",IFERROR(INDEX(tblTires[Location],MATCH([@[Inventory Item ID]],tblTires[Inventory Item ID],0)),"Item ID not found"))</f>
        <v/>
      </c>
      <c r="F271" s="28" t="n"/>
      <c r="G271" s="30" t="n"/>
      <c r="H271" s="49" t="n"/>
      <c r="I271" s="28" t="n"/>
      <c r="J271" s="28" t="n"/>
      <c r="K271" s="52" t="n"/>
      <c r="L271" s="28" t="n"/>
      <c r="M271" s="32">
        <f>IF([@[Transaction ID]]="","",IFERROR(VLOOKUP([@[Transaction Type]],tblTxnTypes,2,FALSE),0))</f>
        <v/>
      </c>
      <c r="N271" s="32">
        <f>IF([@[Transaction ID]]="","",IFERROR([@Quantity]*[@[Inventory Factor]],0))</f>
        <v/>
      </c>
      <c r="O271" s="47">
        <f>IF([@[Transaction ID]]="","",IFERROR([@Quantity]*IF([@[Unit Cost]]="",INDEX(tblTires[Unit Cost],MATCH([@[Inventory Item ID]],tblTires[Inventory Item ID],0)),[@[Unit Cost]]),0))</f>
        <v/>
      </c>
      <c r="P271" s="15">
        <f>IF([@[Transaction ID]]="","",IF([@Date]="","Missing Date",IF([@Date]&lt;='Settings'!$B$4,"Before Opening Balance",IF([@Date]&gt;'Settings'!$B$3,"After Report Date","OK"))))</f>
        <v/>
      </c>
    </row>
    <row r="272">
      <c r="A272" s="28" t="n"/>
      <c r="B272" s="50" t="n"/>
      <c r="C272" s="28" t="n"/>
      <c r="D272" s="15">
        <f>IF([@[Transaction ID]]="","",IFERROR(INDEX(tblTires[Tire Size],MATCH([@[Inventory Item ID]],tblTires[Inventory Item ID],0)),"Item ID not found"))</f>
        <v/>
      </c>
      <c r="E272" s="15">
        <f>IF([@[Transaction ID]]="","",IFERROR(INDEX(tblTires[Location],MATCH([@[Inventory Item ID]],tblTires[Inventory Item ID],0)),"Item ID not found"))</f>
        <v/>
      </c>
      <c r="F272" s="28" t="n"/>
      <c r="G272" s="30" t="n"/>
      <c r="H272" s="49" t="n"/>
      <c r="I272" s="28" t="n"/>
      <c r="J272" s="28" t="n"/>
      <c r="K272" s="52" t="n"/>
      <c r="L272" s="28" t="n"/>
      <c r="M272" s="32">
        <f>IF([@[Transaction ID]]="","",IFERROR(VLOOKUP([@[Transaction Type]],tblTxnTypes,2,FALSE),0))</f>
        <v/>
      </c>
      <c r="N272" s="32">
        <f>IF([@[Transaction ID]]="","",IFERROR([@Quantity]*[@[Inventory Factor]],0))</f>
        <v/>
      </c>
      <c r="O272" s="47">
        <f>IF([@[Transaction ID]]="","",IFERROR([@Quantity]*IF([@[Unit Cost]]="",INDEX(tblTires[Unit Cost],MATCH([@[Inventory Item ID]],tblTires[Inventory Item ID],0)),[@[Unit Cost]]),0))</f>
        <v/>
      </c>
      <c r="P272" s="15">
        <f>IF([@[Transaction ID]]="","",IF([@Date]="","Missing Date",IF([@Date]&lt;='Settings'!$B$4,"Before Opening Balance",IF([@Date]&gt;'Settings'!$B$3,"After Report Date","OK"))))</f>
        <v/>
      </c>
    </row>
    <row r="273">
      <c r="A273" s="28" t="n"/>
      <c r="B273" s="50" t="n"/>
      <c r="C273" s="28" t="n"/>
      <c r="D273" s="15">
        <f>IF([@[Transaction ID]]="","",IFERROR(INDEX(tblTires[Tire Size],MATCH([@[Inventory Item ID]],tblTires[Inventory Item ID],0)),"Item ID not found"))</f>
        <v/>
      </c>
      <c r="E273" s="15">
        <f>IF([@[Transaction ID]]="","",IFERROR(INDEX(tblTires[Location],MATCH([@[Inventory Item ID]],tblTires[Inventory Item ID],0)),"Item ID not found"))</f>
        <v/>
      </c>
      <c r="F273" s="28" t="n"/>
      <c r="G273" s="30" t="n"/>
      <c r="H273" s="49" t="n"/>
      <c r="I273" s="28" t="n"/>
      <c r="J273" s="28" t="n"/>
      <c r="K273" s="52" t="n"/>
      <c r="L273" s="28" t="n"/>
      <c r="M273" s="32">
        <f>IF([@[Transaction ID]]="","",IFERROR(VLOOKUP([@[Transaction Type]],tblTxnTypes,2,FALSE),0))</f>
        <v/>
      </c>
      <c r="N273" s="32">
        <f>IF([@[Transaction ID]]="","",IFERROR([@Quantity]*[@[Inventory Factor]],0))</f>
        <v/>
      </c>
      <c r="O273" s="47">
        <f>IF([@[Transaction ID]]="","",IFERROR([@Quantity]*IF([@[Unit Cost]]="",INDEX(tblTires[Unit Cost],MATCH([@[Inventory Item ID]],tblTires[Inventory Item ID],0)),[@[Unit Cost]]),0))</f>
        <v/>
      </c>
      <c r="P273" s="15">
        <f>IF([@[Transaction ID]]="","",IF([@Date]="","Missing Date",IF([@Date]&lt;='Settings'!$B$4,"Before Opening Balance",IF([@Date]&gt;'Settings'!$B$3,"After Report Date","OK"))))</f>
        <v/>
      </c>
    </row>
    <row r="274">
      <c r="A274" s="28" t="n"/>
      <c r="B274" s="50" t="n"/>
      <c r="C274" s="28" t="n"/>
      <c r="D274" s="15">
        <f>IF([@[Transaction ID]]="","",IFERROR(INDEX(tblTires[Tire Size],MATCH([@[Inventory Item ID]],tblTires[Inventory Item ID],0)),"Item ID not found"))</f>
        <v/>
      </c>
      <c r="E274" s="15">
        <f>IF([@[Transaction ID]]="","",IFERROR(INDEX(tblTires[Location],MATCH([@[Inventory Item ID]],tblTires[Inventory Item ID],0)),"Item ID not found"))</f>
        <v/>
      </c>
      <c r="F274" s="28" t="n"/>
      <c r="G274" s="30" t="n"/>
      <c r="H274" s="49" t="n"/>
      <c r="I274" s="28" t="n"/>
      <c r="J274" s="28" t="n"/>
      <c r="K274" s="52" t="n"/>
      <c r="L274" s="28" t="n"/>
      <c r="M274" s="32">
        <f>IF([@[Transaction ID]]="","",IFERROR(VLOOKUP([@[Transaction Type]],tblTxnTypes,2,FALSE),0))</f>
        <v/>
      </c>
      <c r="N274" s="32">
        <f>IF([@[Transaction ID]]="","",IFERROR([@Quantity]*[@[Inventory Factor]],0))</f>
        <v/>
      </c>
      <c r="O274" s="47">
        <f>IF([@[Transaction ID]]="","",IFERROR([@Quantity]*IF([@[Unit Cost]]="",INDEX(tblTires[Unit Cost],MATCH([@[Inventory Item ID]],tblTires[Inventory Item ID],0)),[@[Unit Cost]]),0))</f>
        <v/>
      </c>
      <c r="P274" s="15">
        <f>IF([@[Transaction ID]]="","",IF([@Date]="","Missing Date",IF([@Date]&lt;='Settings'!$B$4,"Before Opening Balance",IF([@Date]&gt;'Settings'!$B$3,"After Report Date","OK"))))</f>
        <v/>
      </c>
    </row>
    <row r="275">
      <c r="A275" s="28" t="n"/>
      <c r="B275" s="50" t="n"/>
      <c r="C275" s="28" t="n"/>
      <c r="D275" s="15">
        <f>IF([@[Transaction ID]]="","",IFERROR(INDEX(tblTires[Tire Size],MATCH([@[Inventory Item ID]],tblTires[Inventory Item ID],0)),"Item ID not found"))</f>
        <v/>
      </c>
      <c r="E275" s="15">
        <f>IF([@[Transaction ID]]="","",IFERROR(INDEX(tblTires[Location],MATCH([@[Inventory Item ID]],tblTires[Inventory Item ID],0)),"Item ID not found"))</f>
        <v/>
      </c>
      <c r="F275" s="28" t="n"/>
      <c r="G275" s="30" t="n"/>
      <c r="H275" s="49" t="n"/>
      <c r="I275" s="28" t="n"/>
      <c r="J275" s="28" t="n"/>
      <c r="K275" s="52" t="n"/>
      <c r="L275" s="28" t="n"/>
      <c r="M275" s="32">
        <f>IF([@[Transaction ID]]="","",IFERROR(VLOOKUP([@[Transaction Type]],tblTxnTypes,2,FALSE),0))</f>
        <v/>
      </c>
      <c r="N275" s="32">
        <f>IF([@[Transaction ID]]="","",IFERROR([@Quantity]*[@[Inventory Factor]],0))</f>
        <v/>
      </c>
      <c r="O275" s="47">
        <f>IF([@[Transaction ID]]="","",IFERROR([@Quantity]*IF([@[Unit Cost]]="",INDEX(tblTires[Unit Cost],MATCH([@[Inventory Item ID]],tblTires[Inventory Item ID],0)),[@[Unit Cost]]),0))</f>
        <v/>
      </c>
      <c r="P275" s="15">
        <f>IF([@[Transaction ID]]="","",IF([@Date]="","Missing Date",IF([@Date]&lt;='Settings'!$B$4,"Before Opening Balance",IF([@Date]&gt;'Settings'!$B$3,"After Report Date","OK"))))</f>
        <v/>
      </c>
    </row>
    <row r="276">
      <c r="A276" s="28" t="n"/>
      <c r="B276" s="50" t="n"/>
      <c r="C276" s="28" t="n"/>
      <c r="D276" s="15">
        <f>IF([@[Transaction ID]]="","",IFERROR(INDEX(tblTires[Tire Size],MATCH([@[Inventory Item ID]],tblTires[Inventory Item ID],0)),"Item ID not found"))</f>
        <v/>
      </c>
      <c r="E276" s="15">
        <f>IF([@[Transaction ID]]="","",IFERROR(INDEX(tblTires[Location],MATCH([@[Inventory Item ID]],tblTires[Inventory Item ID],0)),"Item ID not found"))</f>
        <v/>
      </c>
      <c r="F276" s="28" t="n"/>
      <c r="G276" s="30" t="n"/>
      <c r="H276" s="49" t="n"/>
      <c r="I276" s="28" t="n"/>
      <c r="J276" s="28" t="n"/>
      <c r="K276" s="52" t="n"/>
      <c r="L276" s="28" t="n"/>
      <c r="M276" s="32">
        <f>IF([@[Transaction ID]]="","",IFERROR(VLOOKUP([@[Transaction Type]],tblTxnTypes,2,FALSE),0))</f>
        <v/>
      </c>
      <c r="N276" s="32">
        <f>IF([@[Transaction ID]]="","",IFERROR([@Quantity]*[@[Inventory Factor]],0))</f>
        <v/>
      </c>
      <c r="O276" s="47">
        <f>IF([@[Transaction ID]]="","",IFERROR([@Quantity]*IF([@[Unit Cost]]="",INDEX(tblTires[Unit Cost],MATCH([@[Inventory Item ID]],tblTires[Inventory Item ID],0)),[@[Unit Cost]]),0))</f>
        <v/>
      </c>
      <c r="P276" s="15">
        <f>IF([@[Transaction ID]]="","",IF([@Date]="","Missing Date",IF([@Date]&lt;='Settings'!$B$4,"Before Opening Balance",IF([@Date]&gt;'Settings'!$B$3,"After Report Date","OK"))))</f>
        <v/>
      </c>
    </row>
    <row r="277">
      <c r="A277" s="28" t="n"/>
      <c r="B277" s="50" t="n"/>
      <c r="C277" s="28" t="n"/>
      <c r="D277" s="15">
        <f>IF([@[Transaction ID]]="","",IFERROR(INDEX(tblTires[Tire Size],MATCH([@[Inventory Item ID]],tblTires[Inventory Item ID],0)),"Item ID not found"))</f>
        <v/>
      </c>
      <c r="E277" s="15">
        <f>IF([@[Transaction ID]]="","",IFERROR(INDEX(tblTires[Location],MATCH([@[Inventory Item ID]],tblTires[Inventory Item ID],0)),"Item ID not found"))</f>
        <v/>
      </c>
      <c r="F277" s="28" t="n"/>
      <c r="G277" s="30" t="n"/>
      <c r="H277" s="49" t="n"/>
      <c r="I277" s="28" t="n"/>
      <c r="J277" s="28" t="n"/>
      <c r="K277" s="52" t="n"/>
      <c r="L277" s="28" t="n"/>
      <c r="M277" s="32">
        <f>IF([@[Transaction ID]]="","",IFERROR(VLOOKUP([@[Transaction Type]],tblTxnTypes,2,FALSE),0))</f>
        <v/>
      </c>
      <c r="N277" s="32">
        <f>IF([@[Transaction ID]]="","",IFERROR([@Quantity]*[@[Inventory Factor]],0))</f>
        <v/>
      </c>
      <c r="O277" s="47">
        <f>IF([@[Transaction ID]]="","",IFERROR([@Quantity]*IF([@[Unit Cost]]="",INDEX(tblTires[Unit Cost],MATCH([@[Inventory Item ID]],tblTires[Inventory Item ID],0)),[@[Unit Cost]]),0))</f>
        <v/>
      </c>
      <c r="P277" s="15">
        <f>IF([@[Transaction ID]]="","",IF([@Date]="","Missing Date",IF([@Date]&lt;='Settings'!$B$4,"Before Opening Balance",IF([@Date]&gt;'Settings'!$B$3,"After Report Date","OK"))))</f>
        <v/>
      </c>
    </row>
    <row r="278">
      <c r="A278" s="28" t="n"/>
      <c r="B278" s="50" t="n"/>
      <c r="C278" s="28" t="n"/>
      <c r="D278" s="15">
        <f>IF([@[Transaction ID]]="","",IFERROR(INDEX(tblTires[Tire Size],MATCH([@[Inventory Item ID]],tblTires[Inventory Item ID],0)),"Item ID not found"))</f>
        <v/>
      </c>
      <c r="E278" s="15">
        <f>IF([@[Transaction ID]]="","",IFERROR(INDEX(tblTires[Location],MATCH([@[Inventory Item ID]],tblTires[Inventory Item ID],0)),"Item ID not found"))</f>
        <v/>
      </c>
      <c r="F278" s="28" t="n"/>
      <c r="G278" s="30" t="n"/>
      <c r="H278" s="49" t="n"/>
      <c r="I278" s="28" t="n"/>
      <c r="J278" s="28" t="n"/>
      <c r="K278" s="52" t="n"/>
      <c r="L278" s="28" t="n"/>
      <c r="M278" s="32">
        <f>IF([@[Transaction ID]]="","",IFERROR(VLOOKUP([@[Transaction Type]],tblTxnTypes,2,FALSE),0))</f>
        <v/>
      </c>
      <c r="N278" s="32">
        <f>IF([@[Transaction ID]]="","",IFERROR([@Quantity]*[@[Inventory Factor]],0))</f>
        <v/>
      </c>
      <c r="O278" s="47">
        <f>IF([@[Transaction ID]]="","",IFERROR([@Quantity]*IF([@[Unit Cost]]="",INDEX(tblTires[Unit Cost],MATCH([@[Inventory Item ID]],tblTires[Inventory Item ID],0)),[@[Unit Cost]]),0))</f>
        <v/>
      </c>
      <c r="P278" s="15">
        <f>IF([@[Transaction ID]]="","",IF([@Date]="","Missing Date",IF([@Date]&lt;='Settings'!$B$4,"Before Opening Balance",IF([@Date]&gt;'Settings'!$B$3,"After Report Date","OK"))))</f>
        <v/>
      </c>
    </row>
    <row r="279">
      <c r="A279" s="28" t="n"/>
      <c r="B279" s="50" t="n"/>
      <c r="C279" s="28" t="n"/>
      <c r="D279" s="15">
        <f>IF([@[Transaction ID]]="","",IFERROR(INDEX(tblTires[Tire Size],MATCH([@[Inventory Item ID]],tblTires[Inventory Item ID],0)),"Item ID not found"))</f>
        <v/>
      </c>
      <c r="E279" s="15">
        <f>IF([@[Transaction ID]]="","",IFERROR(INDEX(tblTires[Location],MATCH([@[Inventory Item ID]],tblTires[Inventory Item ID],0)),"Item ID not found"))</f>
        <v/>
      </c>
      <c r="F279" s="28" t="n"/>
      <c r="G279" s="30" t="n"/>
      <c r="H279" s="49" t="n"/>
      <c r="I279" s="28" t="n"/>
      <c r="J279" s="28" t="n"/>
      <c r="K279" s="52" t="n"/>
      <c r="L279" s="28" t="n"/>
      <c r="M279" s="32">
        <f>IF([@[Transaction ID]]="","",IFERROR(VLOOKUP([@[Transaction Type]],tblTxnTypes,2,FALSE),0))</f>
        <v/>
      </c>
      <c r="N279" s="32">
        <f>IF([@[Transaction ID]]="","",IFERROR([@Quantity]*[@[Inventory Factor]],0))</f>
        <v/>
      </c>
      <c r="O279" s="47">
        <f>IF([@[Transaction ID]]="","",IFERROR([@Quantity]*IF([@[Unit Cost]]="",INDEX(tblTires[Unit Cost],MATCH([@[Inventory Item ID]],tblTires[Inventory Item ID],0)),[@[Unit Cost]]),0))</f>
        <v/>
      </c>
      <c r="P279" s="15">
        <f>IF([@[Transaction ID]]="","",IF([@Date]="","Missing Date",IF([@Date]&lt;='Settings'!$B$4,"Before Opening Balance",IF([@Date]&gt;'Settings'!$B$3,"After Report Date","OK"))))</f>
        <v/>
      </c>
    </row>
    <row r="280">
      <c r="A280" s="28" t="n"/>
      <c r="B280" s="50" t="n"/>
      <c r="C280" s="28" t="n"/>
      <c r="D280" s="15">
        <f>IF([@[Transaction ID]]="","",IFERROR(INDEX(tblTires[Tire Size],MATCH([@[Inventory Item ID]],tblTires[Inventory Item ID],0)),"Item ID not found"))</f>
        <v/>
      </c>
      <c r="E280" s="15">
        <f>IF([@[Transaction ID]]="","",IFERROR(INDEX(tblTires[Location],MATCH([@[Inventory Item ID]],tblTires[Inventory Item ID],0)),"Item ID not found"))</f>
        <v/>
      </c>
      <c r="F280" s="28" t="n"/>
      <c r="G280" s="30" t="n"/>
      <c r="H280" s="49" t="n"/>
      <c r="I280" s="28" t="n"/>
      <c r="J280" s="28" t="n"/>
      <c r="K280" s="52" t="n"/>
      <c r="L280" s="28" t="n"/>
      <c r="M280" s="32">
        <f>IF([@[Transaction ID]]="","",IFERROR(VLOOKUP([@[Transaction Type]],tblTxnTypes,2,FALSE),0))</f>
        <v/>
      </c>
      <c r="N280" s="32">
        <f>IF([@[Transaction ID]]="","",IFERROR([@Quantity]*[@[Inventory Factor]],0))</f>
        <v/>
      </c>
      <c r="O280" s="47">
        <f>IF([@[Transaction ID]]="","",IFERROR([@Quantity]*IF([@[Unit Cost]]="",INDEX(tblTires[Unit Cost],MATCH([@[Inventory Item ID]],tblTires[Inventory Item ID],0)),[@[Unit Cost]]),0))</f>
        <v/>
      </c>
      <c r="P280" s="15">
        <f>IF([@[Transaction ID]]="","",IF([@Date]="","Missing Date",IF([@Date]&lt;='Settings'!$B$4,"Before Opening Balance",IF([@Date]&gt;'Settings'!$B$3,"After Report Date","OK"))))</f>
        <v/>
      </c>
    </row>
    <row r="281">
      <c r="A281" s="28" t="n"/>
      <c r="B281" s="50" t="n"/>
      <c r="C281" s="28" t="n"/>
      <c r="D281" s="15">
        <f>IF([@[Transaction ID]]="","",IFERROR(INDEX(tblTires[Tire Size],MATCH([@[Inventory Item ID]],tblTires[Inventory Item ID],0)),"Item ID not found"))</f>
        <v/>
      </c>
      <c r="E281" s="15">
        <f>IF([@[Transaction ID]]="","",IFERROR(INDEX(tblTires[Location],MATCH([@[Inventory Item ID]],tblTires[Inventory Item ID],0)),"Item ID not found"))</f>
        <v/>
      </c>
      <c r="F281" s="28" t="n"/>
      <c r="G281" s="30" t="n"/>
      <c r="H281" s="49" t="n"/>
      <c r="I281" s="28" t="n"/>
      <c r="J281" s="28" t="n"/>
      <c r="K281" s="52" t="n"/>
      <c r="L281" s="28" t="n"/>
      <c r="M281" s="32">
        <f>IF([@[Transaction ID]]="","",IFERROR(VLOOKUP([@[Transaction Type]],tblTxnTypes,2,FALSE),0))</f>
        <v/>
      </c>
      <c r="N281" s="32">
        <f>IF([@[Transaction ID]]="","",IFERROR([@Quantity]*[@[Inventory Factor]],0))</f>
        <v/>
      </c>
      <c r="O281" s="47">
        <f>IF([@[Transaction ID]]="","",IFERROR([@Quantity]*IF([@[Unit Cost]]="",INDEX(tblTires[Unit Cost],MATCH([@[Inventory Item ID]],tblTires[Inventory Item ID],0)),[@[Unit Cost]]),0))</f>
        <v/>
      </c>
      <c r="P281" s="15">
        <f>IF([@[Transaction ID]]="","",IF([@Date]="","Missing Date",IF([@Date]&lt;='Settings'!$B$4,"Before Opening Balance",IF([@Date]&gt;'Settings'!$B$3,"After Report Date","OK"))))</f>
        <v/>
      </c>
    </row>
    <row r="282">
      <c r="A282" s="28" t="n"/>
      <c r="B282" s="50" t="n"/>
      <c r="C282" s="28" t="n"/>
      <c r="D282" s="15">
        <f>IF([@[Transaction ID]]="","",IFERROR(INDEX(tblTires[Tire Size],MATCH([@[Inventory Item ID]],tblTires[Inventory Item ID],0)),"Item ID not found"))</f>
        <v/>
      </c>
      <c r="E282" s="15">
        <f>IF([@[Transaction ID]]="","",IFERROR(INDEX(tblTires[Location],MATCH([@[Inventory Item ID]],tblTires[Inventory Item ID],0)),"Item ID not found"))</f>
        <v/>
      </c>
      <c r="F282" s="28" t="n"/>
      <c r="G282" s="30" t="n"/>
      <c r="H282" s="49" t="n"/>
      <c r="I282" s="28" t="n"/>
      <c r="J282" s="28" t="n"/>
      <c r="K282" s="52" t="n"/>
      <c r="L282" s="28" t="n"/>
      <c r="M282" s="32">
        <f>IF([@[Transaction ID]]="","",IFERROR(VLOOKUP([@[Transaction Type]],tblTxnTypes,2,FALSE),0))</f>
        <v/>
      </c>
      <c r="N282" s="32">
        <f>IF([@[Transaction ID]]="","",IFERROR([@Quantity]*[@[Inventory Factor]],0))</f>
        <v/>
      </c>
      <c r="O282" s="47">
        <f>IF([@[Transaction ID]]="","",IFERROR([@Quantity]*IF([@[Unit Cost]]="",INDEX(tblTires[Unit Cost],MATCH([@[Inventory Item ID]],tblTires[Inventory Item ID],0)),[@[Unit Cost]]),0))</f>
        <v/>
      </c>
      <c r="P282" s="15">
        <f>IF([@[Transaction ID]]="","",IF([@Date]="","Missing Date",IF([@Date]&lt;='Settings'!$B$4,"Before Opening Balance",IF([@Date]&gt;'Settings'!$B$3,"After Report Date","OK"))))</f>
        <v/>
      </c>
    </row>
    <row r="283">
      <c r="A283" s="28" t="n"/>
      <c r="B283" s="50" t="n"/>
      <c r="C283" s="28" t="n"/>
      <c r="D283" s="15">
        <f>IF([@[Transaction ID]]="","",IFERROR(INDEX(tblTires[Tire Size],MATCH([@[Inventory Item ID]],tblTires[Inventory Item ID],0)),"Item ID not found"))</f>
        <v/>
      </c>
      <c r="E283" s="15">
        <f>IF([@[Transaction ID]]="","",IFERROR(INDEX(tblTires[Location],MATCH([@[Inventory Item ID]],tblTires[Inventory Item ID],0)),"Item ID not found"))</f>
        <v/>
      </c>
      <c r="F283" s="28" t="n"/>
      <c r="G283" s="30" t="n"/>
      <c r="H283" s="49" t="n"/>
      <c r="I283" s="28" t="n"/>
      <c r="J283" s="28" t="n"/>
      <c r="K283" s="52" t="n"/>
      <c r="L283" s="28" t="n"/>
      <c r="M283" s="32">
        <f>IF([@[Transaction ID]]="","",IFERROR(VLOOKUP([@[Transaction Type]],tblTxnTypes,2,FALSE),0))</f>
        <v/>
      </c>
      <c r="N283" s="32">
        <f>IF([@[Transaction ID]]="","",IFERROR([@Quantity]*[@[Inventory Factor]],0))</f>
        <v/>
      </c>
      <c r="O283" s="47">
        <f>IF([@[Transaction ID]]="","",IFERROR([@Quantity]*IF([@[Unit Cost]]="",INDEX(tblTires[Unit Cost],MATCH([@[Inventory Item ID]],tblTires[Inventory Item ID],0)),[@[Unit Cost]]),0))</f>
        <v/>
      </c>
      <c r="P283" s="15">
        <f>IF([@[Transaction ID]]="","",IF([@Date]="","Missing Date",IF([@Date]&lt;='Settings'!$B$4,"Before Opening Balance",IF([@Date]&gt;'Settings'!$B$3,"After Report Date","OK"))))</f>
        <v/>
      </c>
    </row>
    <row r="284">
      <c r="A284" s="28" t="n"/>
      <c r="B284" s="50" t="n"/>
      <c r="C284" s="28" t="n"/>
      <c r="D284" s="15">
        <f>IF([@[Transaction ID]]="","",IFERROR(INDEX(tblTires[Tire Size],MATCH([@[Inventory Item ID]],tblTires[Inventory Item ID],0)),"Item ID not found"))</f>
        <v/>
      </c>
      <c r="E284" s="15">
        <f>IF([@[Transaction ID]]="","",IFERROR(INDEX(tblTires[Location],MATCH([@[Inventory Item ID]],tblTires[Inventory Item ID],0)),"Item ID not found"))</f>
        <v/>
      </c>
      <c r="F284" s="28" t="n"/>
      <c r="G284" s="30" t="n"/>
      <c r="H284" s="49" t="n"/>
      <c r="I284" s="28" t="n"/>
      <c r="J284" s="28" t="n"/>
      <c r="K284" s="52" t="n"/>
      <c r="L284" s="28" t="n"/>
      <c r="M284" s="32">
        <f>IF([@[Transaction ID]]="","",IFERROR(VLOOKUP([@[Transaction Type]],tblTxnTypes,2,FALSE),0))</f>
        <v/>
      </c>
      <c r="N284" s="32">
        <f>IF([@[Transaction ID]]="","",IFERROR([@Quantity]*[@[Inventory Factor]],0))</f>
        <v/>
      </c>
      <c r="O284" s="47">
        <f>IF([@[Transaction ID]]="","",IFERROR([@Quantity]*IF([@[Unit Cost]]="",INDEX(tblTires[Unit Cost],MATCH([@[Inventory Item ID]],tblTires[Inventory Item ID],0)),[@[Unit Cost]]),0))</f>
        <v/>
      </c>
      <c r="P284" s="15">
        <f>IF([@[Transaction ID]]="","",IF([@Date]="","Missing Date",IF([@Date]&lt;='Settings'!$B$4,"Before Opening Balance",IF([@Date]&gt;'Settings'!$B$3,"After Report Date","OK"))))</f>
        <v/>
      </c>
    </row>
    <row r="285">
      <c r="A285" s="28" t="n"/>
      <c r="B285" s="50" t="n"/>
      <c r="C285" s="28" t="n"/>
      <c r="D285" s="15">
        <f>IF([@[Transaction ID]]="","",IFERROR(INDEX(tblTires[Tire Size],MATCH([@[Inventory Item ID]],tblTires[Inventory Item ID],0)),"Item ID not found"))</f>
        <v/>
      </c>
      <c r="E285" s="15">
        <f>IF([@[Transaction ID]]="","",IFERROR(INDEX(tblTires[Location],MATCH([@[Inventory Item ID]],tblTires[Inventory Item ID],0)),"Item ID not found"))</f>
        <v/>
      </c>
      <c r="F285" s="28" t="n"/>
      <c r="G285" s="30" t="n"/>
      <c r="H285" s="49" t="n"/>
      <c r="I285" s="28" t="n"/>
      <c r="J285" s="28" t="n"/>
      <c r="K285" s="52" t="n"/>
      <c r="L285" s="28" t="n"/>
      <c r="M285" s="32">
        <f>IF([@[Transaction ID]]="","",IFERROR(VLOOKUP([@[Transaction Type]],tblTxnTypes,2,FALSE),0))</f>
        <v/>
      </c>
      <c r="N285" s="32">
        <f>IF([@[Transaction ID]]="","",IFERROR([@Quantity]*[@[Inventory Factor]],0))</f>
        <v/>
      </c>
      <c r="O285" s="47">
        <f>IF([@[Transaction ID]]="","",IFERROR([@Quantity]*IF([@[Unit Cost]]="",INDEX(tblTires[Unit Cost],MATCH([@[Inventory Item ID]],tblTires[Inventory Item ID],0)),[@[Unit Cost]]),0))</f>
        <v/>
      </c>
      <c r="P285" s="15">
        <f>IF([@[Transaction ID]]="","",IF([@Date]="","Missing Date",IF([@Date]&lt;='Settings'!$B$4,"Before Opening Balance",IF([@Date]&gt;'Settings'!$B$3,"After Report Date","OK"))))</f>
        <v/>
      </c>
    </row>
    <row r="286">
      <c r="A286" s="28" t="n"/>
      <c r="B286" s="50" t="n"/>
      <c r="C286" s="28" t="n"/>
      <c r="D286" s="15">
        <f>IF([@[Transaction ID]]="","",IFERROR(INDEX(tblTires[Tire Size],MATCH([@[Inventory Item ID]],tblTires[Inventory Item ID],0)),"Item ID not found"))</f>
        <v/>
      </c>
      <c r="E286" s="15">
        <f>IF([@[Transaction ID]]="","",IFERROR(INDEX(tblTires[Location],MATCH([@[Inventory Item ID]],tblTires[Inventory Item ID],0)),"Item ID not found"))</f>
        <v/>
      </c>
      <c r="F286" s="28" t="n"/>
      <c r="G286" s="30" t="n"/>
      <c r="H286" s="49" t="n"/>
      <c r="I286" s="28" t="n"/>
      <c r="J286" s="28" t="n"/>
      <c r="K286" s="52" t="n"/>
      <c r="L286" s="28" t="n"/>
      <c r="M286" s="32">
        <f>IF([@[Transaction ID]]="","",IFERROR(VLOOKUP([@[Transaction Type]],tblTxnTypes,2,FALSE),0))</f>
        <v/>
      </c>
      <c r="N286" s="32">
        <f>IF([@[Transaction ID]]="","",IFERROR([@Quantity]*[@[Inventory Factor]],0))</f>
        <v/>
      </c>
      <c r="O286" s="47">
        <f>IF([@[Transaction ID]]="","",IFERROR([@Quantity]*IF([@[Unit Cost]]="",INDEX(tblTires[Unit Cost],MATCH([@[Inventory Item ID]],tblTires[Inventory Item ID],0)),[@[Unit Cost]]),0))</f>
        <v/>
      </c>
      <c r="P286" s="15">
        <f>IF([@[Transaction ID]]="","",IF([@Date]="","Missing Date",IF([@Date]&lt;='Settings'!$B$4,"Before Opening Balance",IF([@Date]&gt;'Settings'!$B$3,"After Report Date","OK"))))</f>
        <v/>
      </c>
    </row>
    <row r="287">
      <c r="A287" s="28" t="n"/>
      <c r="B287" s="50" t="n"/>
      <c r="C287" s="28" t="n"/>
      <c r="D287" s="15">
        <f>IF([@[Transaction ID]]="","",IFERROR(INDEX(tblTires[Tire Size],MATCH([@[Inventory Item ID]],tblTires[Inventory Item ID],0)),"Item ID not found"))</f>
        <v/>
      </c>
      <c r="E287" s="15">
        <f>IF([@[Transaction ID]]="","",IFERROR(INDEX(tblTires[Location],MATCH([@[Inventory Item ID]],tblTires[Inventory Item ID],0)),"Item ID not found"))</f>
        <v/>
      </c>
      <c r="F287" s="28" t="n"/>
      <c r="G287" s="30" t="n"/>
      <c r="H287" s="49" t="n"/>
      <c r="I287" s="28" t="n"/>
      <c r="J287" s="28" t="n"/>
      <c r="K287" s="52" t="n"/>
      <c r="L287" s="28" t="n"/>
      <c r="M287" s="32">
        <f>IF([@[Transaction ID]]="","",IFERROR(VLOOKUP([@[Transaction Type]],tblTxnTypes,2,FALSE),0))</f>
        <v/>
      </c>
      <c r="N287" s="32">
        <f>IF([@[Transaction ID]]="","",IFERROR([@Quantity]*[@[Inventory Factor]],0))</f>
        <v/>
      </c>
      <c r="O287" s="47">
        <f>IF([@[Transaction ID]]="","",IFERROR([@Quantity]*IF([@[Unit Cost]]="",INDEX(tblTires[Unit Cost],MATCH([@[Inventory Item ID]],tblTires[Inventory Item ID],0)),[@[Unit Cost]]),0))</f>
        <v/>
      </c>
      <c r="P287" s="15">
        <f>IF([@[Transaction ID]]="","",IF([@Date]="","Missing Date",IF([@Date]&lt;='Settings'!$B$4,"Before Opening Balance",IF([@Date]&gt;'Settings'!$B$3,"After Report Date","OK"))))</f>
        <v/>
      </c>
    </row>
    <row r="288">
      <c r="A288" s="28" t="n"/>
      <c r="B288" s="50" t="n"/>
      <c r="C288" s="28" t="n"/>
      <c r="D288" s="15">
        <f>IF([@[Transaction ID]]="","",IFERROR(INDEX(tblTires[Tire Size],MATCH([@[Inventory Item ID]],tblTires[Inventory Item ID],0)),"Item ID not found"))</f>
        <v/>
      </c>
      <c r="E288" s="15">
        <f>IF([@[Transaction ID]]="","",IFERROR(INDEX(tblTires[Location],MATCH([@[Inventory Item ID]],tblTires[Inventory Item ID],0)),"Item ID not found"))</f>
        <v/>
      </c>
      <c r="F288" s="28" t="n"/>
      <c r="G288" s="30" t="n"/>
      <c r="H288" s="49" t="n"/>
      <c r="I288" s="28" t="n"/>
      <c r="J288" s="28" t="n"/>
      <c r="K288" s="52" t="n"/>
      <c r="L288" s="28" t="n"/>
      <c r="M288" s="32">
        <f>IF([@[Transaction ID]]="","",IFERROR(VLOOKUP([@[Transaction Type]],tblTxnTypes,2,FALSE),0))</f>
        <v/>
      </c>
      <c r="N288" s="32">
        <f>IF([@[Transaction ID]]="","",IFERROR([@Quantity]*[@[Inventory Factor]],0))</f>
        <v/>
      </c>
      <c r="O288" s="47">
        <f>IF([@[Transaction ID]]="","",IFERROR([@Quantity]*IF([@[Unit Cost]]="",INDEX(tblTires[Unit Cost],MATCH([@[Inventory Item ID]],tblTires[Inventory Item ID],0)),[@[Unit Cost]]),0))</f>
        <v/>
      </c>
      <c r="P288" s="15">
        <f>IF([@[Transaction ID]]="","",IF([@Date]="","Missing Date",IF([@Date]&lt;='Settings'!$B$4,"Before Opening Balance",IF([@Date]&gt;'Settings'!$B$3,"After Report Date","OK"))))</f>
        <v/>
      </c>
    </row>
    <row r="289">
      <c r="A289" s="28" t="n"/>
      <c r="B289" s="50" t="n"/>
      <c r="C289" s="28" t="n"/>
      <c r="D289" s="15">
        <f>IF([@[Transaction ID]]="","",IFERROR(INDEX(tblTires[Tire Size],MATCH([@[Inventory Item ID]],tblTires[Inventory Item ID],0)),"Item ID not found"))</f>
        <v/>
      </c>
      <c r="E289" s="15">
        <f>IF([@[Transaction ID]]="","",IFERROR(INDEX(tblTires[Location],MATCH([@[Inventory Item ID]],tblTires[Inventory Item ID],0)),"Item ID not found"))</f>
        <v/>
      </c>
      <c r="F289" s="28" t="n"/>
      <c r="G289" s="30" t="n"/>
      <c r="H289" s="49" t="n"/>
      <c r="I289" s="28" t="n"/>
      <c r="J289" s="28" t="n"/>
      <c r="K289" s="52" t="n"/>
      <c r="L289" s="28" t="n"/>
      <c r="M289" s="32">
        <f>IF([@[Transaction ID]]="","",IFERROR(VLOOKUP([@[Transaction Type]],tblTxnTypes,2,FALSE),0))</f>
        <v/>
      </c>
      <c r="N289" s="32">
        <f>IF([@[Transaction ID]]="","",IFERROR([@Quantity]*[@[Inventory Factor]],0))</f>
        <v/>
      </c>
      <c r="O289" s="47">
        <f>IF([@[Transaction ID]]="","",IFERROR([@Quantity]*IF([@[Unit Cost]]="",INDEX(tblTires[Unit Cost],MATCH([@[Inventory Item ID]],tblTires[Inventory Item ID],0)),[@[Unit Cost]]),0))</f>
        <v/>
      </c>
      <c r="P289" s="15">
        <f>IF([@[Transaction ID]]="","",IF([@Date]="","Missing Date",IF([@Date]&lt;='Settings'!$B$4,"Before Opening Balance",IF([@Date]&gt;'Settings'!$B$3,"After Report Date","OK"))))</f>
        <v/>
      </c>
    </row>
    <row r="290">
      <c r="A290" s="28" t="n"/>
      <c r="B290" s="50" t="n"/>
      <c r="C290" s="28" t="n"/>
      <c r="D290" s="15">
        <f>IF([@[Transaction ID]]="","",IFERROR(INDEX(tblTires[Tire Size],MATCH([@[Inventory Item ID]],tblTires[Inventory Item ID],0)),"Item ID not found"))</f>
        <v/>
      </c>
      <c r="E290" s="15">
        <f>IF([@[Transaction ID]]="","",IFERROR(INDEX(tblTires[Location],MATCH([@[Inventory Item ID]],tblTires[Inventory Item ID],0)),"Item ID not found"))</f>
        <v/>
      </c>
      <c r="F290" s="28" t="n"/>
      <c r="G290" s="30" t="n"/>
      <c r="H290" s="49" t="n"/>
      <c r="I290" s="28" t="n"/>
      <c r="J290" s="28" t="n"/>
      <c r="K290" s="52" t="n"/>
      <c r="L290" s="28" t="n"/>
      <c r="M290" s="32">
        <f>IF([@[Transaction ID]]="","",IFERROR(VLOOKUP([@[Transaction Type]],tblTxnTypes,2,FALSE),0))</f>
        <v/>
      </c>
      <c r="N290" s="32">
        <f>IF([@[Transaction ID]]="","",IFERROR([@Quantity]*[@[Inventory Factor]],0))</f>
        <v/>
      </c>
      <c r="O290" s="47">
        <f>IF([@[Transaction ID]]="","",IFERROR([@Quantity]*IF([@[Unit Cost]]="",INDEX(tblTires[Unit Cost],MATCH([@[Inventory Item ID]],tblTires[Inventory Item ID],0)),[@[Unit Cost]]),0))</f>
        <v/>
      </c>
      <c r="P290" s="15">
        <f>IF([@[Transaction ID]]="","",IF([@Date]="","Missing Date",IF([@Date]&lt;='Settings'!$B$4,"Before Opening Balance",IF([@Date]&gt;'Settings'!$B$3,"After Report Date","OK"))))</f>
        <v/>
      </c>
    </row>
    <row r="291">
      <c r="A291" s="28" t="n"/>
      <c r="B291" s="50" t="n"/>
      <c r="C291" s="28" t="n"/>
      <c r="D291" s="15">
        <f>IF([@[Transaction ID]]="","",IFERROR(INDEX(tblTires[Tire Size],MATCH([@[Inventory Item ID]],tblTires[Inventory Item ID],0)),"Item ID not found"))</f>
        <v/>
      </c>
      <c r="E291" s="15">
        <f>IF([@[Transaction ID]]="","",IFERROR(INDEX(tblTires[Location],MATCH([@[Inventory Item ID]],tblTires[Inventory Item ID],0)),"Item ID not found"))</f>
        <v/>
      </c>
      <c r="F291" s="28" t="n"/>
      <c r="G291" s="30" t="n"/>
      <c r="H291" s="49" t="n"/>
      <c r="I291" s="28" t="n"/>
      <c r="J291" s="28" t="n"/>
      <c r="K291" s="52" t="n"/>
      <c r="L291" s="28" t="n"/>
      <c r="M291" s="32">
        <f>IF([@[Transaction ID]]="","",IFERROR(VLOOKUP([@[Transaction Type]],tblTxnTypes,2,FALSE),0))</f>
        <v/>
      </c>
      <c r="N291" s="32">
        <f>IF([@[Transaction ID]]="","",IFERROR([@Quantity]*[@[Inventory Factor]],0))</f>
        <v/>
      </c>
      <c r="O291" s="47">
        <f>IF([@[Transaction ID]]="","",IFERROR([@Quantity]*IF([@[Unit Cost]]="",INDEX(tblTires[Unit Cost],MATCH([@[Inventory Item ID]],tblTires[Inventory Item ID],0)),[@[Unit Cost]]),0))</f>
        <v/>
      </c>
      <c r="P291" s="15">
        <f>IF([@[Transaction ID]]="","",IF([@Date]="","Missing Date",IF([@Date]&lt;='Settings'!$B$4,"Before Opening Balance",IF([@Date]&gt;'Settings'!$B$3,"After Report Date","OK"))))</f>
        <v/>
      </c>
    </row>
    <row r="292">
      <c r="A292" s="28" t="n"/>
      <c r="B292" s="50" t="n"/>
      <c r="C292" s="28" t="n"/>
      <c r="D292" s="15">
        <f>IF([@[Transaction ID]]="","",IFERROR(INDEX(tblTires[Tire Size],MATCH([@[Inventory Item ID]],tblTires[Inventory Item ID],0)),"Item ID not found"))</f>
        <v/>
      </c>
      <c r="E292" s="15">
        <f>IF([@[Transaction ID]]="","",IFERROR(INDEX(tblTires[Location],MATCH([@[Inventory Item ID]],tblTires[Inventory Item ID],0)),"Item ID not found"))</f>
        <v/>
      </c>
      <c r="F292" s="28" t="n"/>
      <c r="G292" s="30" t="n"/>
      <c r="H292" s="49" t="n"/>
      <c r="I292" s="28" t="n"/>
      <c r="J292" s="28" t="n"/>
      <c r="K292" s="52" t="n"/>
      <c r="L292" s="28" t="n"/>
      <c r="M292" s="32">
        <f>IF([@[Transaction ID]]="","",IFERROR(VLOOKUP([@[Transaction Type]],tblTxnTypes,2,FALSE),0))</f>
        <v/>
      </c>
      <c r="N292" s="32">
        <f>IF([@[Transaction ID]]="","",IFERROR([@Quantity]*[@[Inventory Factor]],0))</f>
        <v/>
      </c>
      <c r="O292" s="47">
        <f>IF([@[Transaction ID]]="","",IFERROR([@Quantity]*IF([@[Unit Cost]]="",INDEX(tblTires[Unit Cost],MATCH([@[Inventory Item ID]],tblTires[Inventory Item ID],0)),[@[Unit Cost]]),0))</f>
        <v/>
      </c>
      <c r="P292" s="15">
        <f>IF([@[Transaction ID]]="","",IF([@Date]="","Missing Date",IF([@Date]&lt;='Settings'!$B$4,"Before Opening Balance",IF([@Date]&gt;'Settings'!$B$3,"After Report Date","OK"))))</f>
        <v/>
      </c>
    </row>
    <row r="293">
      <c r="A293" s="28" t="n"/>
      <c r="B293" s="50" t="n"/>
      <c r="C293" s="28" t="n"/>
      <c r="D293" s="15">
        <f>IF([@[Transaction ID]]="","",IFERROR(INDEX(tblTires[Tire Size],MATCH([@[Inventory Item ID]],tblTires[Inventory Item ID],0)),"Item ID not found"))</f>
        <v/>
      </c>
      <c r="E293" s="15">
        <f>IF([@[Transaction ID]]="","",IFERROR(INDEX(tblTires[Location],MATCH([@[Inventory Item ID]],tblTires[Inventory Item ID],0)),"Item ID not found"))</f>
        <v/>
      </c>
      <c r="F293" s="28" t="n"/>
      <c r="G293" s="30" t="n"/>
      <c r="H293" s="49" t="n"/>
      <c r="I293" s="28" t="n"/>
      <c r="J293" s="28" t="n"/>
      <c r="K293" s="52" t="n"/>
      <c r="L293" s="28" t="n"/>
      <c r="M293" s="32">
        <f>IF([@[Transaction ID]]="","",IFERROR(VLOOKUP([@[Transaction Type]],tblTxnTypes,2,FALSE),0))</f>
        <v/>
      </c>
      <c r="N293" s="32">
        <f>IF([@[Transaction ID]]="","",IFERROR([@Quantity]*[@[Inventory Factor]],0))</f>
        <v/>
      </c>
      <c r="O293" s="47">
        <f>IF([@[Transaction ID]]="","",IFERROR([@Quantity]*IF([@[Unit Cost]]="",INDEX(tblTires[Unit Cost],MATCH([@[Inventory Item ID]],tblTires[Inventory Item ID],0)),[@[Unit Cost]]),0))</f>
        <v/>
      </c>
      <c r="P293" s="15">
        <f>IF([@[Transaction ID]]="","",IF([@Date]="","Missing Date",IF([@Date]&lt;='Settings'!$B$4,"Before Opening Balance",IF([@Date]&gt;'Settings'!$B$3,"After Report Date","OK"))))</f>
        <v/>
      </c>
    </row>
    <row r="294">
      <c r="A294" s="28" t="n"/>
      <c r="B294" s="50" t="n"/>
      <c r="C294" s="28" t="n"/>
      <c r="D294" s="15">
        <f>IF([@[Transaction ID]]="","",IFERROR(INDEX(tblTires[Tire Size],MATCH([@[Inventory Item ID]],tblTires[Inventory Item ID],0)),"Item ID not found"))</f>
        <v/>
      </c>
      <c r="E294" s="15">
        <f>IF([@[Transaction ID]]="","",IFERROR(INDEX(tblTires[Location],MATCH([@[Inventory Item ID]],tblTires[Inventory Item ID],0)),"Item ID not found"))</f>
        <v/>
      </c>
      <c r="F294" s="28" t="n"/>
      <c r="G294" s="30" t="n"/>
      <c r="H294" s="49" t="n"/>
      <c r="I294" s="28" t="n"/>
      <c r="J294" s="28" t="n"/>
      <c r="K294" s="52" t="n"/>
      <c r="L294" s="28" t="n"/>
      <c r="M294" s="32">
        <f>IF([@[Transaction ID]]="","",IFERROR(VLOOKUP([@[Transaction Type]],tblTxnTypes,2,FALSE),0))</f>
        <v/>
      </c>
      <c r="N294" s="32">
        <f>IF([@[Transaction ID]]="","",IFERROR([@Quantity]*[@[Inventory Factor]],0))</f>
        <v/>
      </c>
      <c r="O294" s="47">
        <f>IF([@[Transaction ID]]="","",IFERROR([@Quantity]*IF([@[Unit Cost]]="",INDEX(tblTires[Unit Cost],MATCH([@[Inventory Item ID]],tblTires[Inventory Item ID],0)),[@[Unit Cost]]),0))</f>
        <v/>
      </c>
      <c r="P294" s="15">
        <f>IF([@[Transaction ID]]="","",IF([@Date]="","Missing Date",IF([@Date]&lt;='Settings'!$B$4,"Before Opening Balance",IF([@Date]&gt;'Settings'!$B$3,"After Report Date","OK"))))</f>
        <v/>
      </c>
    </row>
    <row r="295">
      <c r="A295" s="28" t="n"/>
      <c r="B295" s="50" t="n"/>
      <c r="C295" s="28" t="n"/>
      <c r="D295" s="15">
        <f>IF([@[Transaction ID]]="","",IFERROR(INDEX(tblTires[Tire Size],MATCH([@[Inventory Item ID]],tblTires[Inventory Item ID],0)),"Item ID not found"))</f>
        <v/>
      </c>
      <c r="E295" s="15">
        <f>IF([@[Transaction ID]]="","",IFERROR(INDEX(tblTires[Location],MATCH([@[Inventory Item ID]],tblTires[Inventory Item ID],0)),"Item ID not found"))</f>
        <v/>
      </c>
      <c r="F295" s="28" t="n"/>
      <c r="G295" s="30" t="n"/>
      <c r="H295" s="49" t="n"/>
      <c r="I295" s="28" t="n"/>
      <c r="J295" s="28" t="n"/>
      <c r="K295" s="52" t="n"/>
      <c r="L295" s="28" t="n"/>
      <c r="M295" s="32">
        <f>IF([@[Transaction ID]]="","",IFERROR(VLOOKUP([@[Transaction Type]],tblTxnTypes,2,FALSE),0))</f>
        <v/>
      </c>
      <c r="N295" s="32">
        <f>IF([@[Transaction ID]]="","",IFERROR([@Quantity]*[@[Inventory Factor]],0))</f>
        <v/>
      </c>
      <c r="O295" s="47">
        <f>IF([@[Transaction ID]]="","",IFERROR([@Quantity]*IF([@[Unit Cost]]="",INDEX(tblTires[Unit Cost],MATCH([@[Inventory Item ID]],tblTires[Inventory Item ID],0)),[@[Unit Cost]]),0))</f>
        <v/>
      </c>
      <c r="P295" s="15">
        <f>IF([@[Transaction ID]]="","",IF([@Date]="","Missing Date",IF([@Date]&lt;='Settings'!$B$4,"Before Opening Balance",IF([@Date]&gt;'Settings'!$B$3,"After Report Date","OK"))))</f>
        <v/>
      </c>
    </row>
    <row r="296">
      <c r="A296" s="28" t="n"/>
      <c r="B296" s="50" t="n"/>
      <c r="C296" s="28" t="n"/>
      <c r="D296" s="15">
        <f>IF([@[Transaction ID]]="","",IFERROR(INDEX(tblTires[Tire Size],MATCH([@[Inventory Item ID]],tblTires[Inventory Item ID],0)),"Item ID not found"))</f>
        <v/>
      </c>
      <c r="E296" s="15">
        <f>IF([@[Transaction ID]]="","",IFERROR(INDEX(tblTires[Location],MATCH([@[Inventory Item ID]],tblTires[Inventory Item ID],0)),"Item ID not found"))</f>
        <v/>
      </c>
      <c r="F296" s="28" t="n"/>
      <c r="G296" s="30" t="n"/>
      <c r="H296" s="49" t="n"/>
      <c r="I296" s="28" t="n"/>
      <c r="J296" s="28" t="n"/>
      <c r="K296" s="52" t="n"/>
      <c r="L296" s="28" t="n"/>
      <c r="M296" s="32">
        <f>IF([@[Transaction ID]]="","",IFERROR(VLOOKUP([@[Transaction Type]],tblTxnTypes,2,FALSE),0))</f>
        <v/>
      </c>
      <c r="N296" s="32">
        <f>IF([@[Transaction ID]]="","",IFERROR([@Quantity]*[@[Inventory Factor]],0))</f>
        <v/>
      </c>
      <c r="O296" s="47">
        <f>IF([@[Transaction ID]]="","",IFERROR([@Quantity]*IF([@[Unit Cost]]="",INDEX(tblTires[Unit Cost],MATCH([@[Inventory Item ID]],tblTires[Inventory Item ID],0)),[@[Unit Cost]]),0))</f>
        <v/>
      </c>
      <c r="P296" s="15">
        <f>IF([@[Transaction ID]]="","",IF([@Date]="","Missing Date",IF([@Date]&lt;='Settings'!$B$4,"Before Opening Balance",IF([@Date]&gt;'Settings'!$B$3,"After Report Date","OK"))))</f>
        <v/>
      </c>
    </row>
    <row r="297">
      <c r="A297" s="28" t="n"/>
      <c r="B297" s="50" t="n"/>
      <c r="C297" s="28" t="n"/>
      <c r="D297" s="15">
        <f>IF([@[Transaction ID]]="","",IFERROR(INDEX(tblTires[Tire Size],MATCH([@[Inventory Item ID]],tblTires[Inventory Item ID],0)),"Item ID not found"))</f>
        <v/>
      </c>
      <c r="E297" s="15">
        <f>IF([@[Transaction ID]]="","",IFERROR(INDEX(tblTires[Location],MATCH([@[Inventory Item ID]],tblTires[Inventory Item ID],0)),"Item ID not found"))</f>
        <v/>
      </c>
      <c r="F297" s="28" t="n"/>
      <c r="G297" s="30" t="n"/>
      <c r="H297" s="49" t="n"/>
      <c r="I297" s="28" t="n"/>
      <c r="J297" s="28" t="n"/>
      <c r="K297" s="52" t="n"/>
      <c r="L297" s="28" t="n"/>
      <c r="M297" s="32">
        <f>IF([@[Transaction ID]]="","",IFERROR(VLOOKUP([@[Transaction Type]],tblTxnTypes,2,FALSE),0))</f>
        <v/>
      </c>
      <c r="N297" s="32">
        <f>IF([@[Transaction ID]]="","",IFERROR([@Quantity]*[@[Inventory Factor]],0))</f>
        <v/>
      </c>
      <c r="O297" s="47">
        <f>IF([@[Transaction ID]]="","",IFERROR([@Quantity]*IF([@[Unit Cost]]="",INDEX(tblTires[Unit Cost],MATCH([@[Inventory Item ID]],tblTires[Inventory Item ID],0)),[@[Unit Cost]]),0))</f>
        <v/>
      </c>
      <c r="P297" s="15">
        <f>IF([@[Transaction ID]]="","",IF([@Date]="","Missing Date",IF([@Date]&lt;='Settings'!$B$4,"Before Opening Balance",IF([@Date]&gt;'Settings'!$B$3,"After Report Date","OK"))))</f>
        <v/>
      </c>
    </row>
    <row r="298">
      <c r="A298" s="28" t="n"/>
      <c r="B298" s="50" t="n"/>
      <c r="C298" s="28" t="n"/>
      <c r="D298" s="15">
        <f>IF([@[Transaction ID]]="","",IFERROR(INDEX(tblTires[Tire Size],MATCH([@[Inventory Item ID]],tblTires[Inventory Item ID],0)),"Item ID not found"))</f>
        <v/>
      </c>
      <c r="E298" s="15">
        <f>IF([@[Transaction ID]]="","",IFERROR(INDEX(tblTires[Location],MATCH([@[Inventory Item ID]],tblTires[Inventory Item ID],0)),"Item ID not found"))</f>
        <v/>
      </c>
      <c r="F298" s="28" t="n"/>
      <c r="G298" s="30" t="n"/>
      <c r="H298" s="49" t="n"/>
      <c r="I298" s="28" t="n"/>
      <c r="J298" s="28" t="n"/>
      <c r="K298" s="52" t="n"/>
      <c r="L298" s="28" t="n"/>
      <c r="M298" s="32">
        <f>IF([@[Transaction ID]]="","",IFERROR(VLOOKUP([@[Transaction Type]],tblTxnTypes,2,FALSE),0))</f>
        <v/>
      </c>
      <c r="N298" s="32">
        <f>IF([@[Transaction ID]]="","",IFERROR([@Quantity]*[@[Inventory Factor]],0))</f>
        <v/>
      </c>
      <c r="O298" s="47">
        <f>IF([@[Transaction ID]]="","",IFERROR([@Quantity]*IF([@[Unit Cost]]="",INDEX(tblTires[Unit Cost],MATCH([@[Inventory Item ID]],tblTires[Inventory Item ID],0)),[@[Unit Cost]]),0))</f>
        <v/>
      </c>
      <c r="P298" s="15">
        <f>IF([@[Transaction ID]]="","",IF([@Date]="","Missing Date",IF([@Date]&lt;='Settings'!$B$4,"Before Opening Balance",IF([@Date]&gt;'Settings'!$B$3,"After Report Date","OK"))))</f>
        <v/>
      </c>
    </row>
    <row r="299">
      <c r="A299" s="28" t="n"/>
      <c r="B299" s="50" t="n"/>
      <c r="C299" s="28" t="n"/>
      <c r="D299" s="15">
        <f>IF([@[Transaction ID]]="","",IFERROR(INDEX(tblTires[Tire Size],MATCH([@[Inventory Item ID]],tblTires[Inventory Item ID],0)),"Item ID not found"))</f>
        <v/>
      </c>
      <c r="E299" s="15">
        <f>IF([@[Transaction ID]]="","",IFERROR(INDEX(tblTires[Location],MATCH([@[Inventory Item ID]],tblTires[Inventory Item ID],0)),"Item ID not found"))</f>
        <v/>
      </c>
      <c r="F299" s="28" t="n"/>
      <c r="G299" s="30" t="n"/>
      <c r="H299" s="49" t="n"/>
      <c r="I299" s="28" t="n"/>
      <c r="J299" s="28" t="n"/>
      <c r="K299" s="52" t="n"/>
      <c r="L299" s="28" t="n"/>
      <c r="M299" s="32">
        <f>IF([@[Transaction ID]]="","",IFERROR(VLOOKUP([@[Transaction Type]],tblTxnTypes,2,FALSE),0))</f>
        <v/>
      </c>
      <c r="N299" s="32">
        <f>IF([@[Transaction ID]]="","",IFERROR([@Quantity]*[@[Inventory Factor]],0))</f>
        <v/>
      </c>
      <c r="O299" s="47">
        <f>IF([@[Transaction ID]]="","",IFERROR([@Quantity]*IF([@[Unit Cost]]="",INDEX(tblTires[Unit Cost],MATCH([@[Inventory Item ID]],tblTires[Inventory Item ID],0)),[@[Unit Cost]]),0))</f>
        <v/>
      </c>
      <c r="P299" s="15">
        <f>IF([@[Transaction ID]]="","",IF([@Date]="","Missing Date",IF([@Date]&lt;='Settings'!$B$4,"Before Opening Balance",IF([@Date]&gt;'Settings'!$B$3,"After Report Date","OK"))))</f>
        <v/>
      </c>
    </row>
    <row r="300">
      <c r="A300" s="28" t="n"/>
      <c r="B300" s="50" t="n"/>
      <c r="C300" s="28" t="n"/>
      <c r="D300" s="15">
        <f>IF([@[Transaction ID]]="","",IFERROR(INDEX(tblTires[Tire Size],MATCH([@[Inventory Item ID]],tblTires[Inventory Item ID],0)),"Item ID not found"))</f>
        <v/>
      </c>
      <c r="E300" s="15">
        <f>IF([@[Transaction ID]]="","",IFERROR(INDEX(tblTires[Location],MATCH([@[Inventory Item ID]],tblTires[Inventory Item ID],0)),"Item ID not found"))</f>
        <v/>
      </c>
      <c r="F300" s="28" t="n"/>
      <c r="G300" s="30" t="n"/>
      <c r="H300" s="49" t="n"/>
      <c r="I300" s="28" t="n"/>
      <c r="J300" s="28" t="n"/>
      <c r="K300" s="52" t="n"/>
      <c r="L300" s="28" t="n"/>
      <c r="M300" s="32">
        <f>IF([@[Transaction ID]]="","",IFERROR(VLOOKUP([@[Transaction Type]],tblTxnTypes,2,FALSE),0))</f>
        <v/>
      </c>
      <c r="N300" s="32">
        <f>IF([@[Transaction ID]]="","",IFERROR([@Quantity]*[@[Inventory Factor]],0))</f>
        <v/>
      </c>
      <c r="O300" s="47">
        <f>IF([@[Transaction ID]]="","",IFERROR([@Quantity]*IF([@[Unit Cost]]="",INDEX(tblTires[Unit Cost],MATCH([@[Inventory Item ID]],tblTires[Inventory Item ID],0)),[@[Unit Cost]]),0))</f>
        <v/>
      </c>
      <c r="P300" s="15">
        <f>IF([@[Transaction ID]]="","",IF([@Date]="","Missing Date",IF([@Date]&lt;='Settings'!$B$4,"Before Opening Balance",IF([@Date]&gt;'Settings'!$B$3,"After Report Date","OK"))))</f>
        <v/>
      </c>
    </row>
    <row r="301">
      <c r="A301" s="28" t="n"/>
      <c r="B301" s="50" t="n"/>
      <c r="C301" s="28" t="n"/>
      <c r="D301" s="15">
        <f>IF([@[Transaction ID]]="","",IFERROR(INDEX(tblTires[Tire Size],MATCH([@[Inventory Item ID]],tblTires[Inventory Item ID],0)),"Item ID not found"))</f>
        <v/>
      </c>
      <c r="E301" s="15">
        <f>IF([@[Transaction ID]]="","",IFERROR(INDEX(tblTires[Location],MATCH([@[Inventory Item ID]],tblTires[Inventory Item ID],0)),"Item ID not found"))</f>
        <v/>
      </c>
      <c r="F301" s="28" t="n"/>
      <c r="G301" s="30" t="n"/>
      <c r="H301" s="49" t="n"/>
      <c r="I301" s="28" t="n"/>
      <c r="J301" s="28" t="n"/>
      <c r="K301" s="52" t="n"/>
      <c r="L301" s="28" t="n"/>
      <c r="M301" s="32">
        <f>IF([@[Transaction ID]]="","",IFERROR(VLOOKUP([@[Transaction Type]],tblTxnTypes,2,FALSE),0))</f>
        <v/>
      </c>
      <c r="N301" s="32">
        <f>IF([@[Transaction ID]]="","",IFERROR([@Quantity]*[@[Inventory Factor]],0))</f>
        <v/>
      </c>
      <c r="O301" s="47">
        <f>IF([@[Transaction ID]]="","",IFERROR([@Quantity]*IF([@[Unit Cost]]="",INDEX(tblTires[Unit Cost],MATCH([@[Inventory Item ID]],tblTires[Inventory Item ID],0)),[@[Unit Cost]]),0))</f>
        <v/>
      </c>
      <c r="P301" s="15">
        <f>IF([@[Transaction ID]]="","",IF([@Date]="","Missing Date",IF([@Date]&lt;='Settings'!$B$4,"Before Opening Balance",IF([@Date]&gt;'Settings'!$B$3,"After Report Date","OK"))))</f>
        <v/>
      </c>
    </row>
    <row r="302">
      <c r="A302" s="28" t="n"/>
      <c r="B302" s="50" t="n"/>
      <c r="C302" s="28" t="n"/>
      <c r="D302" s="15">
        <f>IF([@[Transaction ID]]="","",IFERROR(INDEX(tblTires[Tire Size],MATCH([@[Inventory Item ID]],tblTires[Inventory Item ID],0)),"Item ID not found"))</f>
        <v/>
      </c>
      <c r="E302" s="15">
        <f>IF([@[Transaction ID]]="","",IFERROR(INDEX(tblTires[Location],MATCH([@[Inventory Item ID]],tblTires[Inventory Item ID],0)),"Item ID not found"))</f>
        <v/>
      </c>
      <c r="F302" s="28" t="n"/>
      <c r="G302" s="30" t="n"/>
      <c r="H302" s="49" t="n"/>
      <c r="I302" s="28" t="n"/>
      <c r="J302" s="28" t="n"/>
      <c r="K302" s="52" t="n"/>
      <c r="L302" s="28" t="n"/>
      <c r="M302" s="32">
        <f>IF([@[Transaction ID]]="","",IFERROR(VLOOKUP([@[Transaction Type]],tblTxnTypes,2,FALSE),0))</f>
        <v/>
      </c>
      <c r="N302" s="32">
        <f>IF([@[Transaction ID]]="","",IFERROR([@Quantity]*[@[Inventory Factor]],0))</f>
        <v/>
      </c>
      <c r="O302" s="47">
        <f>IF([@[Transaction ID]]="","",IFERROR([@Quantity]*IF([@[Unit Cost]]="",INDEX(tblTires[Unit Cost],MATCH([@[Inventory Item ID]],tblTires[Inventory Item ID],0)),[@[Unit Cost]]),0))</f>
        <v/>
      </c>
      <c r="P302" s="15">
        <f>IF([@[Transaction ID]]="","",IF([@Date]="","Missing Date",IF([@Date]&lt;='Settings'!$B$4,"Before Opening Balance",IF([@Date]&gt;'Settings'!$B$3,"After Report Date","OK"))))</f>
        <v/>
      </c>
    </row>
    <row r="303">
      <c r="A303" s="28" t="n"/>
      <c r="B303" s="50" t="n"/>
      <c r="C303" s="28" t="n"/>
      <c r="D303" s="15">
        <f>IF([@[Transaction ID]]="","",IFERROR(INDEX(tblTires[Tire Size],MATCH([@[Inventory Item ID]],tblTires[Inventory Item ID],0)),"Item ID not found"))</f>
        <v/>
      </c>
      <c r="E303" s="15">
        <f>IF([@[Transaction ID]]="","",IFERROR(INDEX(tblTires[Location],MATCH([@[Inventory Item ID]],tblTires[Inventory Item ID],0)),"Item ID not found"))</f>
        <v/>
      </c>
      <c r="F303" s="28" t="n"/>
      <c r="G303" s="30" t="n"/>
      <c r="H303" s="49" t="n"/>
      <c r="I303" s="28" t="n"/>
      <c r="J303" s="28" t="n"/>
      <c r="K303" s="52" t="n"/>
      <c r="L303" s="28" t="n"/>
      <c r="M303" s="32">
        <f>IF([@[Transaction ID]]="","",IFERROR(VLOOKUP([@[Transaction Type]],tblTxnTypes,2,FALSE),0))</f>
        <v/>
      </c>
      <c r="N303" s="32">
        <f>IF([@[Transaction ID]]="","",IFERROR([@Quantity]*[@[Inventory Factor]],0))</f>
        <v/>
      </c>
      <c r="O303" s="47">
        <f>IF([@[Transaction ID]]="","",IFERROR([@Quantity]*IF([@[Unit Cost]]="",INDEX(tblTires[Unit Cost],MATCH([@[Inventory Item ID]],tblTires[Inventory Item ID],0)),[@[Unit Cost]]),0))</f>
        <v/>
      </c>
      <c r="P303" s="15">
        <f>IF([@[Transaction ID]]="","",IF([@Date]="","Missing Date",IF([@Date]&lt;='Settings'!$B$4,"Before Opening Balance",IF([@Date]&gt;'Settings'!$B$3,"After Report Date","OK"))))</f>
        <v/>
      </c>
    </row>
    <row r="304">
      <c r="A304" s="28" t="n"/>
      <c r="B304" s="50" t="n"/>
      <c r="C304" s="28" t="n"/>
      <c r="D304" s="15">
        <f>IF([@[Transaction ID]]="","",IFERROR(INDEX(tblTires[Tire Size],MATCH([@[Inventory Item ID]],tblTires[Inventory Item ID],0)),"Item ID not found"))</f>
        <v/>
      </c>
      <c r="E304" s="15">
        <f>IF([@[Transaction ID]]="","",IFERROR(INDEX(tblTires[Location],MATCH([@[Inventory Item ID]],tblTires[Inventory Item ID],0)),"Item ID not found"))</f>
        <v/>
      </c>
      <c r="F304" s="28" t="n"/>
      <c r="G304" s="30" t="n"/>
      <c r="H304" s="49" t="n"/>
      <c r="I304" s="28" t="n"/>
      <c r="J304" s="28" t="n"/>
      <c r="K304" s="52" t="n"/>
      <c r="L304" s="28" t="n"/>
      <c r="M304" s="32">
        <f>IF([@[Transaction ID]]="","",IFERROR(VLOOKUP([@[Transaction Type]],tblTxnTypes,2,FALSE),0))</f>
        <v/>
      </c>
      <c r="N304" s="32">
        <f>IF([@[Transaction ID]]="","",IFERROR([@Quantity]*[@[Inventory Factor]],0))</f>
        <v/>
      </c>
      <c r="O304" s="47">
        <f>IF([@[Transaction ID]]="","",IFERROR([@Quantity]*IF([@[Unit Cost]]="",INDEX(tblTires[Unit Cost],MATCH([@[Inventory Item ID]],tblTires[Inventory Item ID],0)),[@[Unit Cost]]),0))</f>
        <v/>
      </c>
      <c r="P304" s="15">
        <f>IF([@[Transaction ID]]="","",IF([@Date]="","Missing Date",IF([@Date]&lt;='Settings'!$B$4,"Before Opening Balance",IF([@Date]&gt;'Settings'!$B$3,"After Report Date","OK"))))</f>
        <v/>
      </c>
    </row>
    <row r="305">
      <c r="A305" s="28" t="n"/>
      <c r="B305" s="50" t="n"/>
      <c r="C305" s="28" t="n"/>
      <c r="D305" s="15">
        <f>IF([@[Transaction ID]]="","",IFERROR(INDEX(tblTires[Tire Size],MATCH([@[Inventory Item ID]],tblTires[Inventory Item ID],0)),"Item ID not found"))</f>
        <v/>
      </c>
      <c r="E305" s="15">
        <f>IF([@[Transaction ID]]="","",IFERROR(INDEX(tblTires[Location],MATCH([@[Inventory Item ID]],tblTires[Inventory Item ID],0)),"Item ID not found"))</f>
        <v/>
      </c>
      <c r="F305" s="28" t="n"/>
      <c r="G305" s="30" t="n"/>
      <c r="H305" s="49" t="n"/>
      <c r="I305" s="28" t="n"/>
      <c r="J305" s="28" t="n"/>
      <c r="K305" s="52" t="n"/>
      <c r="L305" s="28" t="n"/>
      <c r="M305" s="32">
        <f>IF([@[Transaction ID]]="","",IFERROR(VLOOKUP([@[Transaction Type]],tblTxnTypes,2,FALSE),0))</f>
        <v/>
      </c>
      <c r="N305" s="32">
        <f>IF([@[Transaction ID]]="","",IFERROR([@Quantity]*[@[Inventory Factor]],0))</f>
        <v/>
      </c>
      <c r="O305" s="47">
        <f>IF([@[Transaction ID]]="","",IFERROR([@Quantity]*IF([@[Unit Cost]]="",INDEX(tblTires[Unit Cost],MATCH([@[Inventory Item ID]],tblTires[Inventory Item ID],0)),[@[Unit Cost]]),0))</f>
        <v/>
      </c>
      <c r="P305" s="15">
        <f>IF([@[Transaction ID]]="","",IF([@Date]="","Missing Date",IF([@Date]&lt;='Settings'!$B$4,"Before Opening Balance",IF([@Date]&gt;'Settings'!$B$3,"After Report Date","OK"))))</f>
        <v/>
      </c>
    </row>
    <row r="306">
      <c r="A306" s="28" t="n"/>
      <c r="B306" s="50" t="n"/>
      <c r="C306" s="28" t="n"/>
      <c r="D306" s="15">
        <f>IF([@[Transaction ID]]="","",IFERROR(INDEX(tblTires[Tire Size],MATCH([@[Inventory Item ID]],tblTires[Inventory Item ID],0)),"Item ID not found"))</f>
        <v/>
      </c>
      <c r="E306" s="15">
        <f>IF([@[Transaction ID]]="","",IFERROR(INDEX(tblTires[Location],MATCH([@[Inventory Item ID]],tblTires[Inventory Item ID],0)),"Item ID not found"))</f>
        <v/>
      </c>
      <c r="F306" s="28" t="n"/>
      <c r="G306" s="30" t="n"/>
      <c r="H306" s="49" t="n"/>
      <c r="I306" s="28" t="n"/>
      <c r="J306" s="28" t="n"/>
      <c r="K306" s="52" t="n"/>
      <c r="L306" s="28" t="n"/>
      <c r="M306" s="32">
        <f>IF([@[Transaction ID]]="","",IFERROR(VLOOKUP([@[Transaction Type]],tblTxnTypes,2,FALSE),0))</f>
        <v/>
      </c>
      <c r="N306" s="32">
        <f>IF([@[Transaction ID]]="","",IFERROR([@Quantity]*[@[Inventory Factor]],0))</f>
        <v/>
      </c>
      <c r="O306" s="47">
        <f>IF([@[Transaction ID]]="","",IFERROR([@Quantity]*IF([@[Unit Cost]]="",INDEX(tblTires[Unit Cost],MATCH([@[Inventory Item ID]],tblTires[Inventory Item ID],0)),[@[Unit Cost]]),0))</f>
        <v/>
      </c>
      <c r="P306" s="15">
        <f>IF([@[Transaction ID]]="","",IF([@Date]="","Missing Date",IF([@Date]&lt;='Settings'!$B$4,"Before Opening Balance",IF([@Date]&gt;'Settings'!$B$3,"After Report Date","OK"))))</f>
        <v/>
      </c>
    </row>
    <row r="307">
      <c r="A307" s="28" t="n"/>
      <c r="B307" s="50" t="n"/>
      <c r="C307" s="28" t="n"/>
      <c r="D307" s="15">
        <f>IF([@[Transaction ID]]="","",IFERROR(INDEX(tblTires[Tire Size],MATCH([@[Inventory Item ID]],tblTires[Inventory Item ID],0)),"Item ID not found"))</f>
        <v/>
      </c>
      <c r="E307" s="15">
        <f>IF([@[Transaction ID]]="","",IFERROR(INDEX(tblTires[Location],MATCH([@[Inventory Item ID]],tblTires[Inventory Item ID],0)),"Item ID not found"))</f>
        <v/>
      </c>
      <c r="F307" s="28" t="n"/>
      <c r="G307" s="30" t="n"/>
      <c r="H307" s="49" t="n"/>
      <c r="I307" s="28" t="n"/>
      <c r="J307" s="28" t="n"/>
      <c r="K307" s="52" t="n"/>
      <c r="L307" s="28" t="n"/>
      <c r="M307" s="32">
        <f>IF([@[Transaction ID]]="","",IFERROR(VLOOKUP([@[Transaction Type]],tblTxnTypes,2,FALSE),0))</f>
        <v/>
      </c>
      <c r="N307" s="32">
        <f>IF([@[Transaction ID]]="","",IFERROR([@Quantity]*[@[Inventory Factor]],0))</f>
        <v/>
      </c>
      <c r="O307" s="47">
        <f>IF([@[Transaction ID]]="","",IFERROR([@Quantity]*IF([@[Unit Cost]]="",INDEX(tblTires[Unit Cost],MATCH([@[Inventory Item ID]],tblTires[Inventory Item ID],0)),[@[Unit Cost]]),0))</f>
        <v/>
      </c>
      <c r="P307" s="15">
        <f>IF([@[Transaction ID]]="","",IF([@Date]="","Missing Date",IF([@Date]&lt;='Settings'!$B$4,"Before Opening Balance",IF([@Date]&gt;'Settings'!$B$3,"After Report Date","OK"))))</f>
        <v/>
      </c>
    </row>
    <row r="308">
      <c r="A308" s="28" t="n"/>
      <c r="B308" s="50" t="n"/>
      <c r="C308" s="28" t="n"/>
      <c r="D308" s="15">
        <f>IF([@[Transaction ID]]="","",IFERROR(INDEX(tblTires[Tire Size],MATCH([@[Inventory Item ID]],tblTires[Inventory Item ID],0)),"Item ID not found"))</f>
        <v/>
      </c>
      <c r="E308" s="15">
        <f>IF([@[Transaction ID]]="","",IFERROR(INDEX(tblTires[Location],MATCH([@[Inventory Item ID]],tblTires[Inventory Item ID],0)),"Item ID not found"))</f>
        <v/>
      </c>
      <c r="F308" s="28" t="n"/>
      <c r="G308" s="30" t="n"/>
      <c r="H308" s="49" t="n"/>
      <c r="I308" s="28" t="n"/>
      <c r="J308" s="28" t="n"/>
      <c r="K308" s="52" t="n"/>
      <c r="L308" s="28" t="n"/>
      <c r="M308" s="32">
        <f>IF([@[Transaction ID]]="","",IFERROR(VLOOKUP([@[Transaction Type]],tblTxnTypes,2,FALSE),0))</f>
        <v/>
      </c>
      <c r="N308" s="32">
        <f>IF([@[Transaction ID]]="","",IFERROR([@Quantity]*[@[Inventory Factor]],0))</f>
        <v/>
      </c>
      <c r="O308" s="47">
        <f>IF([@[Transaction ID]]="","",IFERROR([@Quantity]*IF([@[Unit Cost]]="",INDEX(tblTires[Unit Cost],MATCH([@[Inventory Item ID]],tblTires[Inventory Item ID],0)),[@[Unit Cost]]),0))</f>
        <v/>
      </c>
      <c r="P308" s="15">
        <f>IF([@[Transaction ID]]="","",IF([@Date]="","Missing Date",IF([@Date]&lt;='Settings'!$B$4,"Before Opening Balance",IF([@Date]&gt;'Settings'!$B$3,"After Report Date","OK"))))</f>
        <v/>
      </c>
    </row>
    <row r="309">
      <c r="A309" s="28" t="n"/>
      <c r="B309" s="50" t="n"/>
      <c r="C309" s="28" t="n"/>
      <c r="D309" s="15">
        <f>IF([@[Transaction ID]]="","",IFERROR(INDEX(tblTires[Tire Size],MATCH([@[Inventory Item ID]],tblTires[Inventory Item ID],0)),"Item ID not found"))</f>
        <v/>
      </c>
      <c r="E309" s="15">
        <f>IF([@[Transaction ID]]="","",IFERROR(INDEX(tblTires[Location],MATCH([@[Inventory Item ID]],tblTires[Inventory Item ID],0)),"Item ID not found"))</f>
        <v/>
      </c>
      <c r="F309" s="28" t="n"/>
      <c r="G309" s="30" t="n"/>
      <c r="H309" s="49" t="n"/>
      <c r="I309" s="28" t="n"/>
      <c r="J309" s="28" t="n"/>
      <c r="K309" s="52" t="n"/>
      <c r="L309" s="28" t="n"/>
      <c r="M309" s="32">
        <f>IF([@[Transaction ID]]="","",IFERROR(VLOOKUP([@[Transaction Type]],tblTxnTypes,2,FALSE),0))</f>
        <v/>
      </c>
      <c r="N309" s="32">
        <f>IF([@[Transaction ID]]="","",IFERROR([@Quantity]*[@[Inventory Factor]],0))</f>
        <v/>
      </c>
      <c r="O309" s="47">
        <f>IF([@[Transaction ID]]="","",IFERROR([@Quantity]*IF([@[Unit Cost]]="",INDEX(tblTires[Unit Cost],MATCH([@[Inventory Item ID]],tblTires[Inventory Item ID],0)),[@[Unit Cost]]),0))</f>
        <v/>
      </c>
      <c r="P309" s="15">
        <f>IF([@[Transaction ID]]="","",IF([@Date]="","Missing Date",IF([@Date]&lt;='Settings'!$B$4,"Before Opening Balance",IF([@Date]&gt;'Settings'!$B$3,"After Report Date","OK"))))</f>
        <v/>
      </c>
    </row>
    <row r="310">
      <c r="A310" s="28" t="n"/>
      <c r="B310" s="50" t="n"/>
      <c r="C310" s="28" t="n"/>
      <c r="D310" s="15">
        <f>IF([@[Transaction ID]]="","",IFERROR(INDEX(tblTires[Tire Size],MATCH([@[Inventory Item ID]],tblTires[Inventory Item ID],0)),"Item ID not found"))</f>
        <v/>
      </c>
      <c r="E310" s="15">
        <f>IF([@[Transaction ID]]="","",IFERROR(INDEX(tblTires[Location],MATCH([@[Inventory Item ID]],tblTires[Inventory Item ID],0)),"Item ID not found"))</f>
        <v/>
      </c>
      <c r="F310" s="28" t="n"/>
      <c r="G310" s="30" t="n"/>
      <c r="H310" s="49" t="n"/>
      <c r="I310" s="28" t="n"/>
      <c r="J310" s="28" t="n"/>
      <c r="K310" s="52" t="n"/>
      <c r="L310" s="28" t="n"/>
      <c r="M310" s="32">
        <f>IF([@[Transaction ID]]="","",IFERROR(VLOOKUP([@[Transaction Type]],tblTxnTypes,2,FALSE),0))</f>
        <v/>
      </c>
      <c r="N310" s="32">
        <f>IF([@[Transaction ID]]="","",IFERROR([@Quantity]*[@[Inventory Factor]],0))</f>
        <v/>
      </c>
      <c r="O310" s="47">
        <f>IF([@[Transaction ID]]="","",IFERROR([@Quantity]*IF([@[Unit Cost]]="",INDEX(tblTires[Unit Cost],MATCH([@[Inventory Item ID]],tblTires[Inventory Item ID],0)),[@[Unit Cost]]),0))</f>
        <v/>
      </c>
      <c r="P310" s="15">
        <f>IF([@[Transaction ID]]="","",IF([@Date]="","Missing Date",IF([@Date]&lt;='Settings'!$B$4,"Before Opening Balance",IF([@Date]&gt;'Settings'!$B$3,"After Report Date","OK"))))</f>
        <v/>
      </c>
    </row>
    <row r="311">
      <c r="A311" s="28" t="n"/>
      <c r="B311" s="50" t="n"/>
      <c r="C311" s="28" t="n"/>
      <c r="D311" s="15">
        <f>IF([@[Transaction ID]]="","",IFERROR(INDEX(tblTires[Tire Size],MATCH([@[Inventory Item ID]],tblTires[Inventory Item ID],0)),"Item ID not found"))</f>
        <v/>
      </c>
      <c r="E311" s="15">
        <f>IF([@[Transaction ID]]="","",IFERROR(INDEX(tblTires[Location],MATCH([@[Inventory Item ID]],tblTires[Inventory Item ID],0)),"Item ID not found"))</f>
        <v/>
      </c>
      <c r="F311" s="28" t="n"/>
      <c r="G311" s="30" t="n"/>
      <c r="H311" s="49" t="n"/>
      <c r="I311" s="28" t="n"/>
      <c r="J311" s="28" t="n"/>
      <c r="K311" s="52" t="n"/>
      <c r="L311" s="28" t="n"/>
      <c r="M311" s="32">
        <f>IF([@[Transaction ID]]="","",IFERROR(VLOOKUP([@[Transaction Type]],tblTxnTypes,2,FALSE),0))</f>
        <v/>
      </c>
      <c r="N311" s="32">
        <f>IF([@[Transaction ID]]="","",IFERROR([@Quantity]*[@[Inventory Factor]],0))</f>
        <v/>
      </c>
      <c r="O311" s="47">
        <f>IF([@[Transaction ID]]="","",IFERROR([@Quantity]*IF([@[Unit Cost]]="",INDEX(tblTires[Unit Cost],MATCH([@[Inventory Item ID]],tblTires[Inventory Item ID],0)),[@[Unit Cost]]),0))</f>
        <v/>
      </c>
      <c r="P311" s="15">
        <f>IF([@[Transaction ID]]="","",IF([@Date]="","Missing Date",IF([@Date]&lt;='Settings'!$B$4,"Before Opening Balance",IF([@Date]&gt;'Settings'!$B$3,"After Report Date","OK"))))</f>
        <v/>
      </c>
    </row>
    <row r="312">
      <c r="A312" s="28" t="n"/>
      <c r="B312" s="50" t="n"/>
      <c r="C312" s="28" t="n"/>
      <c r="D312" s="15">
        <f>IF([@[Transaction ID]]="","",IFERROR(INDEX(tblTires[Tire Size],MATCH([@[Inventory Item ID]],tblTires[Inventory Item ID],0)),"Item ID not found"))</f>
        <v/>
      </c>
      <c r="E312" s="15">
        <f>IF([@[Transaction ID]]="","",IFERROR(INDEX(tblTires[Location],MATCH([@[Inventory Item ID]],tblTires[Inventory Item ID],0)),"Item ID not found"))</f>
        <v/>
      </c>
      <c r="F312" s="28" t="n"/>
      <c r="G312" s="30" t="n"/>
      <c r="H312" s="49" t="n"/>
      <c r="I312" s="28" t="n"/>
      <c r="J312" s="28" t="n"/>
      <c r="K312" s="52" t="n"/>
      <c r="L312" s="28" t="n"/>
      <c r="M312" s="32">
        <f>IF([@[Transaction ID]]="","",IFERROR(VLOOKUP([@[Transaction Type]],tblTxnTypes,2,FALSE),0))</f>
        <v/>
      </c>
      <c r="N312" s="32">
        <f>IF([@[Transaction ID]]="","",IFERROR([@Quantity]*[@[Inventory Factor]],0))</f>
        <v/>
      </c>
      <c r="O312" s="47">
        <f>IF([@[Transaction ID]]="","",IFERROR([@Quantity]*IF([@[Unit Cost]]="",INDEX(tblTires[Unit Cost],MATCH([@[Inventory Item ID]],tblTires[Inventory Item ID],0)),[@[Unit Cost]]),0))</f>
        <v/>
      </c>
      <c r="P312" s="15">
        <f>IF([@[Transaction ID]]="","",IF([@Date]="","Missing Date",IF([@Date]&lt;='Settings'!$B$4,"Before Opening Balance",IF([@Date]&gt;'Settings'!$B$3,"After Report Date","OK"))))</f>
        <v/>
      </c>
    </row>
    <row r="313">
      <c r="A313" s="28" t="n"/>
      <c r="B313" s="50" t="n"/>
      <c r="C313" s="28" t="n"/>
      <c r="D313" s="15">
        <f>IF([@[Transaction ID]]="","",IFERROR(INDEX(tblTires[Tire Size],MATCH([@[Inventory Item ID]],tblTires[Inventory Item ID],0)),"Item ID not found"))</f>
        <v/>
      </c>
      <c r="E313" s="15">
        <f>IF([@[Transaction ID]]="","",IFERROR(INDEX(tblTires[Location],MATCH([@[Inventory Item ID]],tblTires[Inventory Item ID],0)),"Item ID not found"))</f>
        <v/>
      </c>
      <c r="F313" s="28" t="n"/>
      <c r="G313" s="30" t="n"/>
      <c r="H313" s="49" t="n"/>
      <c r="I313" s="28" t="n"/>
      <c r="J313" s="28" t="n"/>
      <c r="K313" s="52" t="n"/>
      <c r="L313" s="28" t="n"/>
      <c r="M313" s="32">
        <f>IF([@[Transaction ID]]="","",IFERROR(VLOOKUP([@[Transaction Type]],tblTxnTypes,2,FALSE),0))</f>
        <v/>
      </c>
      <c r="N313" s="32">
        <f>IF([@[Transaction ID]]="","",IFERROR([@Quantity]*[@[Inventory Factor]],0))</f>
        <v/>
      </c>
      <c r="O313" s="47">
        <f>IF([@[Transaction ID]]="","",IFERROR([@Quantity]*IF([@[Unit Cost]]="",INDEX(tblTires[Unit Cost],MATCH([@[Inventory Item ID]],tblTires[Inventory Item ID],0)),[@[Unit Cost]]),0))</f>
        <v/>
      </c>
      <c r="P313" s="15">
        <f>IF([@[Transaction ID]]="","",IF([@Date]="","Missing Date",IF([@Date]&lt;='Settings'!$B$4,"Before Opening Balance",IF([@Date]&gt;'Settings'!$B$3,"After Report Date","OK"))))</f>
        <v/>
      </c>
    </row>
    <row r="314">
      <c r="A314" s="28" t="n"/>
      <c r="B314" s="50" t="n"/>
      <c r="C314" s="28" t="n"/>
      <c r="D314" s="15">
        <f>IF([@[Transaction ID]]="","",IFERROR(INDEX(tblTires[Tire Size],MATCH([@[Inventory Item ID]],tblTires[Inventory Item ID],0)),"Item ID not found"))</f>
        <v/>
      </c>
      <c r="E314" s="15">
        <f>IF([@[Transaction ID]]="","",IFERROR(INDEX(tblTires[Location],MATCH([@[Inventory Item ID]],tblTires[Inventory Item ID],0)),"Item ID not found"))</f>
        <v/>
      </c>
      <c r="F314" s="28" t="n"/>
      <c r="G314" s="30" t="n"/>
      <c r="H314" s="49" t="n"/>
      <c r="I314" s="28" t="n"/>
      <c r="J314" s="28" t="n"/>
      <c r="K314" s="52" t="n"/>
      <c r="L314" s="28" t="n"/>
      <c r="M314" s="32">
        <f>IF([@[Transaction ID]]="","",IFERROR(VLOOKUP([@[Transaction Type]],tblTxnTypes,2,FALSE),0))</f>
        <v/>
      </c>
      <c r="N314" s="32">
        <f>IF([@[Transaction ID]]="","",IFERROR([@Quantity]*[@[Inventory Factor]],0))</f>
        <v/>
      </c>
      <c r="O314" s="47">
        <f>IF([@[Transaction ID]]="","",IFERROR([@Quantity]*IF([@[Unit Cost]]="",INDEX(tblTires[Unit Cost],MATCH([@[Inventory Item ID]],tblTires[Inventory Item ID],0)),[@[Unit Cost]]),0))</f>
        <v/>
      </c>
      <c r="P314" s="15">
        <f>IF([@[Transaction ID]]="","",IF([@Date]="","Missing Date",IF([@Date]&lt;='Settings'!$B$4,"Before Opening Balance",IF([@Date]&gt;'Settings'!$B$3,"After Report Date","OK"))))</f>
        <v/>
      </c>
    </row>
    <row r="315">
      <c r="A315" s="28" t="n"/>
      <c r="B315" s="50" t="n"/>
      <c r="C315" s="28" t="n"/>
      <c r="D315" s="15">
        <f>IF([@[Transaction ID]]="","",IFERROR(INDEX(tblTires[Tire Size],MATCH([@[Inventory Item ID]],tblTires[Inventory Item ID],0)),"Item ID not found"))</f>
        <v/>
      </c>
      <c r="E315" s="15">
        <f>IF([@[Transaction ID]]="","",IFERROR(INDEX(tblTires[Location],MATCH([@[Inventory Item ID]],tblTires[Inventory Item ID],0)),"Item ID not found"))</f>
        <v/>
      </c>
      <c r="F315" s="28" t="n"/>
      <c r="G315" s="30" t="n"/>
      <c r="H315" s="49" t="n"/>
      <c r="I315" s="28" t="n"/>
      <c r="J315" s="28" t="n"/>
      <c r="K315" s="52" t="n"/>
      <c r="L315" s="28" t="n"/>
      <c r="M315" s="32">
        <f>IF([@[Transaction ID]]="","",IFERROR(VLOOKUP([@[Transaction Type]],tblTxnTypes,2,FALSE),0))</f>
        <v/>
      </c>
      <c r="N315" s="32">
        <f>IF([@[Transaction ID]]="","",IFERROR([@Quantity]*[@[Inventory Factor]],0))</f>
        <v/>
      </c>
      <c r="O315" s="47">
        <f>IF([@[Transaction ID]]="","",IFERROR([@Quantity]*IF([@[Unit Cost]]="",INDEX(tblTires[Unit Cost],MATCH([@[Inventory Item ID]],tblTires[Inventory Item ID],0)),[@[Unit Cost]]),0))</f>
        <v/>
      </c>
      <c r="P315" s="15">
        <f>IF([@[Transaction ID]]="","",IF([@Date]="","Missing Date",IF([@Date]&lt;='Settings'!$B$4,"Before Opening Balance",IF([@Date]&gt;'Settings'!$B$3,"After Report Date","OK"))))</f>
        <v/>
      </c>
    </row>
    <row r="316">
      <c r="A316" s="28" t="n"/>
      <c r="B316" s="50" t="n"/>
      <c r="C316" s="28" t="n"/>
      <c r="D316" s="15">
        <f>IF([@[Transaction ID]]="","",IFERROR(INDEX(tblTires[Tire Size],MATCH([@[Inventory Item ID]],tblTires[Inventory Item ID],0)),"Item ID not found"))</f>
        <v/>
      </c>
      <c r="E316" s="15">
        <f>IF([@[Transaction ID]]="","",IFERROR(INDEX(tblTires[Location],MATCH([@[Inventory Item ID]],tblTires[Inventory Item ID],0)),"Item ID not found"))</f>
        <v/>
      </c>
      <c r="F316" s="28" t="n"/>
      <c r="G316" s="30" t="n"/>
      <c r="H316" s="49" t="n"/>
      <c r="I316" s="28" t="n"/>
      <c r="J316" s="28" t="n"/>
      <c r="K316" s="52" t="n"/>
      <c r="L316" s="28" t="n"/>
      <c r="M316" s="32">
        <f>IF([@[Transaction ID]]="","",IFERROR(VLOOKUP([@[Transaction Type]],tblTxnTypes,2,FALSE),0))</f>
        <v/>
      </c>
      <c r="N316" s="32">
        <f>IF([@[Transaction ID]]="","",IFERROR([@Quantity]*[@[Inventory Factor]],0))</f>
        <v/>
      </c>
      <c r="O316" s="47">
        <f>IF([@[Transaction ID]]="","",IFERROR([@Quantity]*IF([@[Unit Cost]]="",INDEX(tblTires[Unit Cost],MATCH([@[Inventory Item ID]],tblTires[Inventory Item ID],0)),[@[Unit Cost]]),0))</f>
        <v/>
      </c>
      <c r="P316" s="15">
        <f>IF([@[Transaction ID]]="","",IF([@Date]="","Missing Date",IF([@Date]&lt;='Settings'!$B$4,"Before Opening Balance",IF([@Date]&gt;'Settings'!$B$3,"After Report Date","OK"))))</f>
        <v/>
      </c>
    </row>
    <row r="317">
      <c r="A317" s="28" t="n"/>
      <c r="B317" s="50" t="n"/>
      <c r="C317" s="28" t="n"/>
      <c r="D317" s="15">
        <f>IF([@[Transaction ID]]="","",IFERROR(INDEX(tblTires[Tire Size],MATCH([@[Inventory Item ID]],tblTires[Inventory Item ID],0)),"Item ID not found"))</f>
        <v/>
      </c>
      <c r="E317" s="15">
        <f>IF([@[Transaction ID]]="","",IFERROR(INDEX(tblTires[Location],MATCH([@[Inventory Item ID]],tblTires[Inventory Item ID],0)),"Item ID not found"))</f>
        <v/>
      </c>
      <c r="F317" s="28" t="n"/>
      <c r="G317" s="30" t="n"/>
      <c r="H317" s="49" t="n"/>
      <c r="I317" s="28" t="n"/>
      <c r="J317" s="28" t="n"/>
      <c r="K317" s="52" t="n"/>
      <c r="L317" s="28" t="n"/>
      <c r="M317" s="32">
        <f>IF([@[Transaction ID]]="","",IFERROR(VLOOKUP([@[Transaction Type]],tblTxnTypes,2,FALSE),0))</f>
        <v/>
      </c>
      <c r="N317" s="32">
        <f>IF([@[Transaction ID]]="","",IFERROR([@Quantity]*[@[Inventory Factor]],0))</f>
        <v/>
      </c>
      <c r="O317" s="47">
        <f>IF([@[Transaction ID]]="","",IFERROR([@Quantity]*IF([@[Unit Cost]]="",INDEX(tblTires[Unit Cost],MATCH([@[Inventory Item ID]],tblTires[Inventory Item ID],0)),[@[Unit Cost]]),0))</f>
        <v/>
      </c>
      <c r="P317" s="15">
        <f>IF([@[Transaction ID]]="","",IF([@Date]="","Missing Date",IF([@Date]&lt;='Settings'!$B$4,"Before Opening Balance",IF([@Date]&gt;'Settings'!$B$3,"After Report Date","OK"))))</f>
        <v/>
      </c>
    </row>
    <row r="318">
      <c r="A318" s="28" t="n"/>
      <c r="B318" s="50" t="n"/>
      <c r="C318" s="28" t="n"/>
      <c r="D318" s="15">
        <f>IF([@[Transaction ID]]="","",IFERROR(INDEX(tblTires[Tire Size],MATCH([@[Inventory Item ID]],tblTires[Inventory Item ID],0)),"Item ID not found"))</f>
        <v/>
      </c>
      <c r="E318" s="15">
        <f>IF([@[Transaction ID]]="","",IFERROR(INDEX(tblTires[Location],MATCH([@[Inventory Item ID]],tblTires[Inventory Item ID],0)),"Item ID not found"))</f>
        <v/>
      </c>
      <c r="F318" s="28" t="n"/>
      <c r="G318" s="30" t="n"/>
      <c r="H318" s="49" t="n"/>
      <c r="I318" s="28" t="n"/>
      <c r="J318" s="28" t="n"/>
      <c r="K318" s="52" t="n"/>
      <c r="L318" s="28" t="n"/>
      <c r="M318" s="32">
        <f>IF([@[Transaction ID]]="","",IFERROR(VLOOKUP([@[Transaction Type]],tblTxnTypes,2,FALSE),0))</f>
        <v/>
      </c>
      <c r="N318" s="32">
        <f>IF([@[Transaction ID]]="","",IFERROR([@Quantity]*[@[Inventory Factor]],0))</f>
        <v/>
      </c>
      <c r="O318" s="47">
        <f>IF([@[Transaction ID]]="","",IFERROR([@Quantity]*IF([@[Unit Cost]]="",INDEX(tblTires[Unit Cost],MATCH([@[Inventory Item ID]],tblTires[Inventory Item ID],0)),[@[Unit Cost]]),0))</f>
        <v/>
      </c>
      <c r="P318" s="15">
        <f>IF([@[Transaction ID]]="","",IF([@Date]="","Missing Date",IF([@Date]&lt;='Settings'!$B$4,"Before Opening Balance",IF([@Date]&gt;'Settings'!$B$3,"After Report Date","OK"))))</f>
        <v/>
      </c>
    </row>
    <row r="319">
      <c r="A319" s="28" t="n"/>
      <c r="B319" s="50" t="n"/>
      <c r="C319" s="28" t="n"/>
      <c r="D319" s="15">
        <f>IF([@[Transaction ID]]="","",IFERROR(INDEX(tblTires[Tire Size],MATCH([@[Inventory Item ID]],tblTires[Inventory Item ID],0)),"Item ID not found"))</f>
        <v/>
      </c>
      <c r="E319" s="15">
        <f>IF([@[Transaction ID]]="","",IFERROR(INDEX(tblTires[Location],MATCH([@[Inventory Item ID]],tblTires[Inventory Item ID],0)),"Item ID not found"))</f>
        <v/>
      </c>
      <c r="F319" s="28" t="n"/>
      <c r="G319" s="30" t="n"/>
      <c r="H319" s="49" t="n"/>
      <c r="I319" s="28" t="n"/>
      <c r="J319" s="28" t="n"/>
      <c r="K319" s="52" t="n"/>
      <c r="L319" s="28" t="n"/>
      <c r="M319" s="32">
        <f>IF([@[Transaction ID]]="","",IFERROR(VLOOKUP([@[Transaction Type]],tblTxnTypes,2,FALSE),0))</f>
        <v/>
      </c>
      <c r="N319" s="32">
        <f>IF([@[Transaction ID]]="","",IFERROR([@Quantity]*[@[Inventory Factor]],0))</f>
        <v/>
      </c>
      <c r="O319" s="47">
        <f>IF([@[Transaction ID]]="","",IFERROR([@Quantity]*IF([@[Unit Cost]]="",INDEX(tblTires[Unit Cost],MATCH([@[Inventory Item ID]],tblTires[Inventory Item ID],0)),[@[Unit Cost]]),0))</f>
        <v/>
      </c>
      <c r="P319" s="15">
        <f>IF([@[Transaction ID]]="","",IF([@Date]="","Missing Date",IF([@Date]&lt;='Settings'!$B$4,"Before Opening Balance",IF([@Date]&gt;'Settings'!$B$3,"After Report Date","OK"))))</f>
        <v/>
      </c>
    </row>
    <row r="320">
      <c r="A320" s="28" t="n"/>
      <c r="B320" s="50" t="n"/>
      <c r="C320" s="28" t="n"/>
      <c r="D320" s="15">
        <f>IF([@[Transaction ID]]="","",IFERROR(INDEX(tblTires[Tire Size],MATCH([@[Inventory Item ID]],tblTires[Inventory Item ID],0)),"Item ID not found"))</f>
        <v/>
      </c>
      <c r="E320" s="15">
        <f>IF([@[Transaction ID]]="","",IFERROR(INDEX(tblTires[Location],MATCH([@[Inventory Item ID]],tblTires[Inventory Item ID],0)),"Item ID not found"))</f>
        <v/>
      </c>
      <c r="F320" s="28" t="n"/>
      <c r="G320" s="30" t="n"/>
      <c r="H320" s="49" t="n"/>
      <c r="I320" s="28" t="n"/>
      <c r="J320" s="28" t="n"/>
      <c r="K320" s="52" t="n"/>
      <c r="L320" s="28" t="n"/>
      <c r="M320" s="32">
        <f>IF([@[Transaction ID]]="","",IFERROR(VLOOKUP([@[Transaction Type]],tblTxnTypes,2,FALSE),0))</f>
        <v/>
      </c>
      <c r="N320" s="32">
        <f>IF([@[Transaction ID]]="","",IFERROR([@Quantity]*[@[Inventory Factor]],0))</f>
        <v/>
      </c>
      <c r="O320" s="47">
        <f>IF([@[Transaction ID]]="","",IFERROR([@Quantity]*IF([@[Unit Cost]]="",INDEX(tblTires[Unit Cost],MATCH([@[Inventory Item ID]],tblTires[Inventory Item ID],0)),[@[Unit Cost]]),0))</f>
        <v/>
      </c>
      <c r="P320" s="15">
        <f>IF([@[Transaction ID]]="","",IF([@Date]="","Missing Date",IF([@Date]&lt;='Settings'!$B$4,"Before Opening Balance",IF([@Date]&gt;'Settings'!$B$3,"After Report Date","OK"))))</f>
        <v/>
      </c>
    </row>
    <row r="321">
      <c r="A321" s="28" t="n"/>
      <c r="B321" s="50" t="n"/>
      <c r="C321" s="28" t="n"/>
      <c r="D321" s="15">
        <f>IF([@[Transaction ID]]="","",IFERROR(INDEX(tblTires[Tire Size],MATCH([@[Inventory Item ID]],tblTires[Inventory Item ID],0)),"Item ID not found"))</f>
        <v/>
      </c>
      <c r="E321" s="15">
        <f>IF([@[Transaction ID]]="","",IFERROR(INDEX(tblTires[Location],MATCH([@[Inventory Item ID]],tblTires[Inventory Item ID],0)),"Item ID not found"))</f>
        <v/>
      </c>
      <c r="F321" s="28" t="n"/>
      <c r="G321" s="30" t="n"/>
      <c r="H321" s="49" t="n"/>
      <c r="I321" s="28" t="n"/>
      <c r="J321" s="28" t="n"/>
      <c r="K321" s="52" t="n"/>
      <c r="L321" s="28" t="n"/>
      <c r="M321" s="32">
        <f>IF([@[Transaction ID]]="","",IFERROR(VLOOKUP([@[Transaction Type]],tblTxnTypes,2,FALSE),0))</f>
        <v/>
      </c>
      <c r="N321" s="32">
        <f>IF([@[Transaction ID]]="","",IFERROR([@Quantity]*[@[Inventory Factor]],0))</f>
        <v/>
      </c>
      <c r="O321" s="47">
        <f>IF([@[Transaction ID]]="","",IFERROR([@Quantity]*IF([@[Unit Cost]]="",INDEX(tblTires[Unit Cost],MATCH([@[Inventory Item ID]],tblTires[Inventory Item ID],0)),[@[Unit Cost]]),0))</f>
        <v/>
      </c>
      <c r="P321" s="15">
        <f>IF([@[Transaction ID]]="","",IF([@Date]="","Missing Date",IF([@Date]&lt;='Settings'!$B$4,"Before Opening Balance",IF([@Date]&gt;'Settings'!$B$3,"After Report Date","OK"))))</f>
        <v/>
      </c>
    </row>
    <row r="322">
      <c r="A322" s="28" t="n"/>
      <c r="B322" s="50" t="n"/>
      <c r="C322" s="28" t="n"/>
      <c r="D322" s="15">
        <f>IF([@[Transaction ID]]="","",IFERROR(INDEX(tblTires[Tire Size],MATCH([@[Inventory Item ID]],tblTires[Inventory Item ID],0)),"Item ID not found"))</f>
        <v/>
      </c>
      <c r="E322" s="15">
        <f>IF([@[Transaction ID]]="","",IFERROR(INDEX(tblTires[Location],MATCH([@[Inventory Item ID]],tblTires[Inventory Item ID],0)),"Item ID not found"))</f>
        <v/>
      </c>
      <c r="F322" s="28" t="n"/>
      <c r="G322" s="30" t="n"/>
      <c r="H322" s="49" t="n"/>
      <c r="I322" s="28" t="n"/>
      <c r="J322" s="28" t="n"/>
      <c r="K322" s="52" t="n"/>
      <c r="L322" s="28" t="n"/>
      <c r="M322" s="32">
        <f>IF([@[Transaction ID]]="","",IFERROR(VLOOKUP([@[Transaction Type]],tblTxnTypes,2,FALSE),0))</f>
        <v/>
      </c>
      <c r="N322" s="32">
        <f>IF([@[Transaction ID]]="","",IFERROR([@Quantity]*[@[Inventory Factor]],0))</f>
        <v/>
      </c>
      <c r="O322" s="47">
        <f>IF([@[Transaction ID]]="","",IFERROR([@Quantity]*IF([@[Unit Cost]]="",INDEX(tblTires[Unit Cost],MATCH([@[Inventory Item ID]],tblTires[Inventory Item ID],0)),[@[Unit Cost]]),0))</f>
        <v/>
      </c>
      <c r="P322" s="15">
        <f>IF([@[Transaction ID]]="","",IF([@Date]="","Missing Date",IF([@Date]&lt;='Settings'!$B$4,"Before Opening Balance",IF([@Date]&gt;'Settings'!$B$3,"After Report Date","OK"))))</f>
        <v/>
      </c>
    </row>
    <row r="323">
      <c r="A323" s="28" t="n"/>
      <c r="B323" s="50" t="n"/>
      <c r="C323" s="28" t="n"/>
      <c r="D323" s="15">
        <f>IF([@[Transaction ID]]="","",IFERROR(INDEX(tblTires[Tire Size],MATCH([@[Inventory Item ID]],tblTires[Inventory Item ID],0)),"Item ID not found"))</f>
        <v/>
      </c>
      <c r="E323" s="15">
        <f>IF([@[Transaction ID]]="","",IFERROR(INDEX(tblTires[Location],MATCH([@[Inventory Item ID]],tblTires[Inventory Item ID],0)),"Item ID not found"))</f>
        <v/>
      </c>
      <c r="F323" s="28" t="n"/>
      <c r="G323" s="30" t="n"/>
      <c r="H323" s="49" t="n"/>
      <c r="I323" s="28" t="n"/>
      <c r="J323" s="28" t="n"/>
      <c r="K323" s="52" t="n"/>
      <c r="L323" s="28" t="n"/>
      <c r="M323" s="32">
        <f>IF([@[Transaction ID]]="","",IFERROR(VLOOKUP([@[Transaction Type]],tblTxnTypes,2,FALSE),0))</f>
        <v/>
      </c>
      <c r="N323" s="32">
        <f>IF([@[Transaction ID]]="","",IFERROR([@Quantity]*[@[Inventory Factor]],0))</f>
        <v/>
      </c>
      <c r="O323" s="47">
        <f>IF([@[Transaction ID]]="","",IFERROR([@Quantity]*IF([@[Unit Cost]]="",INDEX(tblTires[Unit Cost],MATCH([@[Inventory Item ID]],tblTires[Inventory Item ID],0)),[@[Unit Cost]]),0))</f>
        <v/>
      </c>
      <c r="P323" s="15">
        <f>IF([@[Transaction ID]]="","",IF([@Date]="","Missing Date",IF([@Date]&lt;='Settings'!$B$4,"Before Opening Balance",IF([@Date]&gt;'Settings'!$B$3,"After Report Date","OK"))))</f>
        <v/>
      </c>
    </row>
    <row r="324">
      <c r="A324" s="28" t="n"/>
      <c r="B324" s="50" t="n"/>
      <c r="C324" s="28" t="n"/>
      <c r="D324" s="15">
        <f>IF([@[Transaction ID]]="","",IFERROR(INDEX(tblTires[Tire Size],MATCH([@[Inventory Item ID]],tblTires[Inventory Item ID],0)),"Item ID not found"))</f>
        <v/>
      </c>
      <c r="E324" s="15">
        <f>IF([@[Transaction ID]]="","",IFERROR(INDEX(tblTires[Location],MATCH([@[Inventory Item ID]],tblTires[Inventory Item ID],0)),"Item ID not found"))</f>
        <v/>
      </c>
      <c r="F324" s="28" t="n"/>
      <c r="G324" s="30" t="n"/>
      <c r="H324" s="49" t="n"/>
      <c r="I324" s="28" t="n"/>
      <c r="J324" s="28" t="n"/>
      <c r="K324" s="52" t="n"/>
      <c r="L324" s="28" t="n"/>
      <c r="M324" s="32">
        <f>IF([@[Transaction ID]]="","",IFERROR(VLOOKUP([@[Transaction Type]],tblTxnTypes,2,FALSE),0))</f>
        <v/>
      </c>
      <c r="N324" s="32">
        <f>IF([@[Transaction ID]]="","",IFERROR([@Quantity]*[@[Inventory Factor]],0))</f>
        <v/>
      </c>
      <c r="O324" s="47">
        <f>IF([@[Transaction ID]]="","",IFERROR([@Quantity]*IF([@[Unit Cost]]="",INDEX(tblTires[Unit Cost],MATCH([@[Inventory Item ID]],tblTires[Inventory Item ID],0)),[@[Unit Cost]]),0))</f>
        <v/>
      </c>
      <c r="P324" s="15">
        <f>IF([@[Transaction ID]]="","",IF([@Date]="","Missing Date",IF([@Date]&lt;='Settings'!$B$4,"Before Opening Balance",IF([@Date]&gt;'Settings'!$B$3,"After Report Date","OK"))))</f>
        <v/>
      </c>
    </row>
    <row r="325">
      <c r="A325" s="28" t="n"/>
      <c r="B325" s="50" t="n"/>
      <c r="C325" s="28" t="n"/>
      <c r="D325" s="15">
        <f>IF([@[Transaction ID]]="","",IFERROR(INDEX(tblTires[Tire Size],MATCH([@[Inventory Item ID]],tblTires[Inventory Item ID],0)),"Item ID not found"))</f>
        <v/>
      </c>
      <c r="E325" s="15">
        <f>IF([@[Transaction ID]]="","",IFERROR(INDEX(tblTires[Location],MATCH([@[Inventory Item ID]],tblTires[Inventory Item ID],0)),"Item ID not found"))</f>
        <v/>
      </c>
      <c r="F325" s="28" t="n"/>
      <c r="G325" s="30" t="n"/>
      <c r="H325" s="49" t="n"/>
      <c r="I325" s="28" t="n"/>
      <c r="J325" s="28" t="n"/>
      <c r="K325" s="52" t="n"/>
      <c r="L325" s="28" t="n"/>
      <c r="M325" s="32">
        <f>IF([@[Transaction ID]]="","",IFERROR(VLOOKUP([@[Transaction Type]],tblTxnTypes,2,FALSE),0))</f>
        <v/>
      </c>
      <c r="N325" s="32">
        <f>IF([@[Transaction ID]]="","",IFERROR([@Quantity]*[@[Inventory Factor]],0))</f>
        <v/>
      </c>
      <c r="O325" s="47">
        <f>IF([@[Transaction ID]]="","",IFERROR([@Quantity]*IF([@[Unit Cost]]="",INDEX(tblTires[Unit Cost],MATCH([@[Inventory Item ID]],tblTires[Inventory Item ID],0)),[@[Unit Cost]]),0))</f>
        <v/>
      </c>
      <c r="P325" s="15">
        <f>IF([@[Transaction ID]]="","",IF([@Date]="","Missing Date",IF([@Date]&lt;='Settings'!$B$4,"Before Opening Balance",IF([@Date]&gt;'Settings'!$B$3,"After Report Date","OK"))))</f>
        <v/>
      </c>
    </row>
    <row r="326">
      <c r="A326" s="28" t="n"/>
      <c r="B326" s="50" t="n"/>
      <c r="C326" s="28" t="n"/>
      <c r="D326" s="15">
        <f>IF([@[Transaction ID]]="","",IFERROR(INDEX(tblTires[Tire Size],MATCH([@[Inventory Item ID]],tblTires[Inventory Item ID],0)),"Item ID not found"))</f>
        <v/>
      </c>
      <c r="E326" s="15">
        <f>IF([@[Transaction ID]]="","",IFERROR(INDEX(tblTires[Location],MATCH([@[Inventory Item ID]],tblTires[Inventory Item ID],0)),"Item ID not found"))</f>
        <v/>
      </c>
      <c r="F326" s="28" t="n"/>
      <c r="G326" s="30" t="n"/>
      <c r="H326" s="49" t="n"/>
      <c r="I326" s="28" t="n"/>
      <c r="J326" s="28" t="n"/>
      <c r="K326" s="52" t="n"/>
      <c r="L326" s="28" t="n"/>
      <c r="M326" s="32">
        <f>IF([@[Transaction ID]]="","",IFERROR(VLOOKUP([@[Transaction Type]],tblTxnTypes,2,FALSE),0))</f>
        <v/>
      </c>
      <c r="N326" s="32">
        <f>IF([@[Transaction ID]]="","",IFERROR([@Quantity]*[@[Inventory Factor]],0))</f>
        <v/>
      </c>
      <c r="O326" s="47">
        <f>IF([@[Transaction ID]]="","",IFERROR([@Quantity]*IF([@[Unit Cost]]="",INDEX(tblTires[Unit Cost],MATCH([@[Inventory Item ID]],tblTires[Inventory Item ID],0)),[@[Unit Cost]]),0))</f>
        <v/>
      </c>
      <c r="P326" s="15">
        <f>IF([@[Transaction ID]]="","",IF([@Date]="","Missing Date",IF([@Date]&lt;='Settings'!$B$4,"Before Opening Balance",IF([@Date]&gt;'Settings'!$B$3,"After Report Date","OK"))))</f>
        <v/>
      </c>
    </row>
    <row r="327">
      <c r="A327" s="28" t="n"/>
      <c r="B327" s="50" t="n"/>
      <c r="C327" s="28" t="n"/>
      <c r="D327" s="15">
        <f>IF([@[Transaction ID]]="","",IFERROR(INDEX(tblTires[Tire Size],MATCH([@[Inventory Item ID]],tblTires[Inventory Item ID],0)),"Item ID not found"))</f>
        <v/>
      </c>
      <c r="E327" s="15">
        <f>IF([@[Transaction ID]]="","",IFERROR(INDEX(tblTires[Location],MATCH([@[Inventory Item ID]],tblTires[Inventory Item ID],0)),"Item ID not found"))</f>
        <v/>
      </c>
      <c r="F327" s="28" t="n"/>
      <c r="G327" s="30" t="n"/>
      <c r="H327" s="49" t="n"/>
      <c r="I327" s="28" t="n"/>
      <c r="J327" s="28" t="n"/>
      <c r="K327" s="52" t="n"/>
      <c r="L327" s="28" t="n"/>
      <c r="M327" s="32">
        <f>IF([@[Transaction ID]]="","",IFERROR(VLOOKUP([@[Transaction Type]],tblTxnTypes,2,FALSE),0))</f>
        <v/>
      </c>
      <c r="N327" s="32">
        <f>IF([@[Transaction ID]]="","",IFERROR([@Quantity]*[@[Inventory Factor]],0))</f>
        <v/>
      </c>
      <c r="O327" s="47">
        <f>IF([@[Transaction ID]]="","",IFERROR([@Quantity]*IF([@[Unit Cost]]="",INDEX(tblTires[Unit Cost],MATCH([@[Inventory Item ID]],tblTires[Inventory Item ID],0)),[@[Unit Cost]]),0))</f>
        <v/>
      </c>
      <c r="P327" s="15">
        <f>IF([@[Transaction ID]]="","",IF([@Date]="","Missing Date",IF([@Date]&lt;='Settings'!$B$4,"Before Opening Balance",IF([@Date]&gt;'Settings'!$B$3,"After Report Date","OK"))))</f>
        <v/>
      </c>
    </row>
    <row r="328">
      <c r="A328" s="28" t="n"/>
      <c r="B328" s="50" t="n"/>
      <c r="C328" s="28" t="n"/>
      <c r="D328" s="15">
        <f>IF([@[Transaction ID]]="","",IFERROR(INDEX(tblTires[Tire Size],MATCH([@[Inventory Item ID]],tblTires[Inventory Item ID],0)),"Item ID not found"))</f>
        <v/>
      </c>
      <c r="E328" s="15">
        <f>IF([@[Transaction ID]]="","",IFERROR(INDEX(tblTires[Location],MATCH([@[Inventory Item ID]],tblTires[Inventory Item ID],0)),"Item ID not found"))</f>
        <v/>
      </c>
      <c r="F328" s="28" t="n"/>
      <c r="G328" s="30" t="n"/>
      <c r="H328" s="49" t="n"/>
      <c r="I328" s="28" t="n"/>
      <c r="J328" s="28" t="n"/>
      <c r="K328" s="52" t="n"/>
      <c r="L328" s="28" t="n"/>
      <c r="M328" s="32">
        <f>IF([@[Transaction ID]]="","",IFERROR(VLOOKUP([@[Transaction Type]],tblTxnTypes,2,FALSE),0))</f>
        <v/>
      </c>
      <c r="N328" s="32">
        <f>IF([@[Transaction ID]]="","",IFERROR([@Quantity]*[@[Inventory Factor]],0))</f>
        <v/>
      </c>
      <c r="O328" s="47">
        <f>IF([@[Transaction ID]]="","",IFERROR([@Quantity]*IF([@[Unit Cost]]="",INDEX(tblTires[Unit Cost],MATCH([@[Inventory Item ID]],tblTires[Inventory Item ID],0)),[@[Unit Cost]]),0))</f>
        <v/>
      </c>
      <c r="P328" s="15">
        <f>IF([@[Transaction ID]]="","",IF([@Date]="","Missing Date",IF([@Date]&lt;='Settings'!$B$4,"Before Opening Balance",IF([@Date]&gt;'Settings'!$B$3,"After Report Date","OK"))))</f>
        <v/>
      </c>
    </row>
    <row r="329">
      <c r="A329" s="28" t="n"/>
      <c r="B329" s="50" t="n"/>
      <c r="C329" s="28" t="n"/>
      <c r="D329" s="15">
        <f>IF([@[Transaction ID]]="","",IFERROR(INDEX(tblTires[Tire Size],MATCH([@[Inventory Item ID]],tblTires[Inventory Item ID],0)),"Item ID not found"))</f>
        <v/>
      </c>
      <c r="E329" s="15">
        <f>IF([@[Transaction ID]]="","",IFERROR(INDEX(tblTires[Location],MATCH([@[Inventory Item ID]],tblTires[Inventory Item ID],0)),"Item ID not found"))</f>
        <v/>
      </c>
      <c r="F329" s="28" t="n"/>
      <c r="G329" s="30" t="n"/>
      <c r="H329" s="49" t="n"/>
      <c r="I329" s="28" t="n"/>
      <c r="J329" s="28" t="n"/>
      <c r="K329" s="52" t="n"/>
      <c r="L329" s="28" t="n"/>
      <c r="M329" s="32">
        <f>IF([@[Transaction ID]]="","",IFERROR(VLOOKUP([@[Transaction Type]],tblTxnTypes,2,FALSE),0))</f>
        <v/>
      </c>
      <c r="N329" s="32">
        <f>IF([@[Transaction ID]]="","",IFERROR([@Quantity]*[@[Inventory Factor]],0))</f>
        <v/>
      </c>
      <c r="O329" s="47">
        <f>IF([@[Transaction ID]]="","",IFERROR([@Quantity]*IF([@[Unit Cost]]="",INDEX(tblTires[Unit Cost],MATCH([@[Inventory Item ID]],tblTires[Inventory Item ID],0)),[@[Unit Cost]]),0))</f>
        <v/>
      </c>
      <c r="P329" s="15">
        <f>IF([@[Transaction ID]]="","",IF([@Date]="","Missing Date",IF([@Date]&lt;='Settings'!$B$4,"Before Opening Balance",IF([@Date]&gt;'Settings'!$B$3,"After Report Date","OK"))))</f>
        <v/>
      </c>
    </row>
    <row r="330">
      <c r="A330" s="28" t="n"/>
      <c r="B330" s="50" t="n"/>
      <c r="C330" s="28" t="n"/>
      <c r="D330" s="15">
        <f>IF([@[Transaction ID]]="","",IFERROR(INDEX(tblTires[Tire Size],MATCH([@[Inventory Item ID]],tblTires[Inventory Item ID],0)),"Item ID not found"))</f>
        <v/>
      </c>
      <c r="E330" s="15">
        <f>IF([@[Transaction ID]]="","",IFERROR(INDEX(tblTires[Location],MATCH([@[Inventory Item ID]],tblTires[Inventory Item ID],0)),"Item ID not found"))</f>
        <v/>
      </c>
      <c r="F330" s="28" t="n"/>
      <c r="G330" s="30" t="n"/>
      <c r="H330" s="49" t="n"/>
      <c r="I330" s="28" t="n"/>
      <c r="J330" s="28" t="n"/>
      <c r="K330" s="52" t="n"/>
      <c r="L330" s="28" t="n"/>
      <c r="M330" s="32">
        <f>IF([@[Transaction ID]]="","",IFERROR(VLOOKUP([@[Transaction Type]],tblTxnTypes,2,FALSE),0))</f>
        <v/>
      </c>
      <c r="N330" s="32">
        <f>IF([@[Transaction ID]]="","",IFERROR([@Quantity]*[@[Inventory Factor]],0))</f>
        <v/>
      </c>
      <c r="O330" s="47">
        <f>IF([@[Transaction ID]]="","",IFERROR([@Quantity]*IF([@[Unit Cost]]="",INDEX(tblTires[Unit Cost],MATCH([@[Inventory Item ID]],tblTires[Inventory Item ID],0)),[@[Unit Cost]]),0))</f>
        <v/>
      </c>
      <c r="P330" s="15">
        <f>IF([@[Transaction ID]]="","",IF([@Date]="","Missing Date",IF([@Date]&lt;='Settings'!$B$4,"Before Opening Balance",IF([@Date]&gt;'Settings'!$B$3,"After Report Date","OK"))))</f>
        <v/>
      </c>
    </row>
    <row r="331">
      <c r="A331" s="28" t="n"/>
      <c r="B331" s="50" t="n"/>
      <c r="C331" s="28" t="n"/>
      <c r="D331" s="15">
        <f>IF([@[Transaction ID]]="","",IFERROR(INDEX(tblTires[Tire Size],MATCH([@[Inventory Item ID]],tblTires[Inventory Item ID],0)),"Item ID not found"))</f>
        <v/>
      </c>
      <c r="E331" s="15">
        <f>IF([@[Transaction ID]]="","",IFERROR(INDEX(tblTires[Location],MATCH([@[Inventory Item ID]],tblTires[Inventory Item ID],0)),"Item ID not found"))</f>
        <v/>
      </c>
      <c r="F331" s="28" t="n"/>
      <c r="G331" s="30" t="n"/>
      <c r="H331" s="49" t="n"/>
      <c r="I331" s="28" t="n"/>
      <c r="J331" s="28" t="n"/>
      <c r="K331" s="52" t="n"/>
      <c r="L331" s="28" t="n"/>
      <c r="M331" s="32">
        <f>IF([@[Transaction ID]]="","",IFERROR(VLOOKUP([@[Transaction Type]],tblTxnTypes,2,FALSE),0))</f>
        <v/>
      </c>
      <c r="N331" s="32">
        <f>IF([@[Transaction ID]]="","",IFERROR([@Quantity]*[@[Inventory Factor]],0))</f>
        <v/>
      </c>
      <c r="O331" s="47">
        <f>IF([@[Transaction ID]]="","",IFERROR([@Quantity]*IF([@[Unit Cost]]="",INDEX(tblTires[Unit Cost],MATCH([@[Inventory Item ID]],tblTires[Inventory Item ID],0)),[@[Unit Cost]]),0))</f>
        <v/>
      </c>
      <c r="P331" s="15">
        <f>IF([@[Transaction ID]]="","",IF([@Date]="","Missing Date",IF([@Date]&lt;='Settings'!$B$4,"Before Opening Balance",IF([@Date]&gt;'Settings'!$B$3,"After Report Date","OK"))))</f>
        <v/>
      </c>
    </row>
    <row r="332">
      <c r="A332" s="28" t="n"/>
      <c r="B332" s="50" t="n"/>
      <c r="C332" s="28" t="n"/>
      <c r="D332" s="15">
        <f>IF([@[Transaction ID]]="","",IFERROR(INDEX(tblTires[Tire Size],MATCH([@[Inventory Item ID]],tblTires[Inventory Item ID],0)),"Item ID not found"))</f>
        <v/>
      </c>
      <c r="E332" s="15">
        <f>IF([@[Transaction ID]]="","",IFERROR(INDEX(tblTires[Location],MATCH([@[Inventory Item ID]],tblTires[Inventory Item ID],0)),"Item ID not found"))</f>
        <v/>
      </c>
      <c r="F332" s="28" t="n"/>
      <c r="G332" s="30" t="n"/>
      <c r="H332" s="49" t="n"/>
      <c r="I332" s="28" t="n"/>
      <c r="J332" s="28" t="n"/>
      <c r="K332" s="52" t="n"/>
      <c r="L332" s="28" t="n"/>
      <c r="M332" s="32">
        <f>IF([@[Transaction ID]]="","",IFERROR(VLOOKUP([@[Transaction Type]],tblTxnTypes,2,FALSE),0))</f>
        <v/>
      </c>
      <c r="N332" s="32">
        <f>IF([@[Transaction ID]]="","",IFERROR([@Quantity]*[@[Inventory Factor]],0))</f>
        <v/>
      </c>
      <c r="O332" s="47">
        <f>IF([@[Transaction ID]]="","",IFERROR([@Quantity]*IF([@[Unit Cost]]="",INDEX(tblTires[Unit Cost],MATCH([@[Inventory Item ID]],tblTires[Inventory Item ID],0)),[@[Unit Cost]]),0))</f>
        <v/>
      </c>
      <c r="P332" s="15">
        <f>IF([@[Transaction ID]]="","",IF([@Date]="","Missing Date",IF([@Date]&lt;='Settings'!$B$4,"Before Opening Balance",IF([@Date]&gt;'Settings'!$B$3,"After Report Date","OK"))))</f>
        <v/>
      </c>
    </row>
    <row r="333">
      <c r="A333" s="28" t="n"/>
      <c r="B333" s="50" t="n"/>
      <c r="C333" s="28" t="n"/>
      <c r="D333" s="15">
        <f>IF([@[Transaction ID]]="","",IFERROR(INDEX(tblTires[Tire Size],MATCH([@[Inventory Item ID]],tblTires[Inventory Item ID],0)),"Item ID not found"))</f>
        <v/>
      </c>
      <c r="E333" s="15">
        <f>IF([@[Transaction ID]]="","",IFERROR(INDEX(tblTires[Location],MATCH([@[Inventory Item ID]],tblTires[Inventory Item ID],0)),"Item ID not found"))</f>
        <v/>
      </c>
      <c r="F333" s="28" t="n"/>
      <c r="G333" s="30" t="n"/>
      <c r="H333" s="49" t="n"/>
      <c r="I333" s="28" t="n"/>
      <c r="J333" s="28" t="n"/>
      <c r="K333" s="52" t="n"/>
      <c r="L333" s="28" t="n"/>
      <c r="M333" s="32">
        <f>IF([@[Transaction ID]]="","",IFERROR(VLOOKUP([@[Transaction Type]],tblTxnTypes,2,FALSE),0))</f>
        <v/>
      </c>
      <c r="N333" s="32">
        <f>IF([@[Transaction ID]]="","",IFERROR([@Quantity]*[@[Inventory Factor]],0))</f>
        <v/>
      </c>
      <c r="O333" s="47">
        <f>IF([@[Transaction ID]]="","",IFERROR([@Quantity]*IF([@[Unit Cost]]="",INDEX(tblTires[Unit Cost],MATCH([@[Inventory Item ID]],tblTires[Inventory Item ID],0)),[@[Unit Cost]]),0))</f>
        <v/>
      </c>
      <c r="P333" s="15">
        <f>IF([@[Transaction ID]]="","",IF([@Date]="","Missing Date",IF([@Date]&lt;='Settings'!$B$4,"Before Opening Balance",IF([@Date]&gt;'Settings'!$B$3,"After Report Date","OK"))))</f>
        <v/>
      </c>
    </row>
    <row r="334">
      <c r="A334" s="28" t="n"/>
      <c r="B334" s="50" t="n"/>
      <c r="C334" s="28" t="n"/>
      <c r="D334" s="15">
        <f>IF([@[Transaction ID]]="","",IFERROR(INDEX(tblTires[Tire Size],MATCH([@[Inventory Item ID]],tblTires[Inventory Item ID],0)),"Item ID not found"))</f>
        <v/>
      </c>
      <c r="E334" s="15">
        <f>IF([@[Transaction ID]]="","",IFERROR(INDEX(tblTires[Location],MATCH([@[Inventory Item ID]],tblTires[Inventory Item ID],0)),"Item ID not found"))</f>
        <v/>
      </c>
      <c r="F334" s="28" t="n"/>
      <c r="G334" s="30" t="n"/>
      <c r="H334" s="49" t="n"/>
      <c r="I334" s="28" t="n"/>
      <c r="J334" s="28" t="n"/>
      <c r="K334" s="52" t="n"/>
      <c r="L334" s="28" t="n"/>
      <c r="M334" s="32">
        <f>IF([@[Transaction ID]]="","",IFERROR(VLOOKUP([@[Transaction Type]],tblTxnTypes,2,FALSE),0))</f>
        <v/>
      </c>
      <c r="N334" s="32">
        <f>IF([@[Transaction ID]]="","",IFERROR([@Quantity]*[@[Inventory Factor]],0))</f>
        <v/>
      </c>
      <c r="O334" s="47">
        <f>IF([@[Transaction ID]]="","",IFERROR([@Quantity]*IF([@[Unit Cost]]="",INDEX(tblTires[Unit Cost],MATCH([@[Inventory Item ID]],tblTires[Inventory Item ID],0)),[@[Unit Cost]]),0))</f>
        <v/>
      </c>
      <c r="P334" s="15">
        <f>IF([@[Transaction ID]]="","",IF([@Date]="","Missing Date",IF([@Date]&lt;='Settings'!$B$4,"Before Opening Balance",IF([@Date]&gt;'Settings'!$B$3,"After Report Date","OK"))))</f>
        <v/>
      </c>
    </row>
    <row r="335">
      <c r="A335" s="28" t="n"/>
      <c r="B335" s="50" t="n"/>
      <c r="C335" s="28" t="n"/>
      <c r="D335" s="15">
        <f>IF([@[Transaction ID]]="","",IFERROR(INDEX(tblTires[Tire Size],MATCH([@[Inventory Item ID]],tblTires[Inventory Item ID],0)),"Item ID not found"))</f>
        <v/>
      </c>
      <c r="E335" s="15">
        <f>IF([@[Transaction ID]]="","",IFERROR(INDEX(tblTires[Location],MATCH([@[Inventory Item ID]],tblTires[Inventory Item ID],0)),"Item ID not found"))</f>
        <v/>
      </c>
      <c r="F335" s="28" t="n"/>
      <c r="G335" s="30" t="n"/>
      <c r="H335" s="49" t="n"/>
      <c r="I335" s="28" t="n"/>
      <c r="J335" s="28" t="n"/>
      <c r="K335" s="52" t="n"/>
      <c r="L335" s="28" t="n"/>
      <c r="M335" s="32">
        <f>IF([@[Transaction ID]]="","",IFERROR(VLOOKUP([@[Transaction Type]],tblTxnTypes,2,FALSE),0))</f>
        <v/>
      </c>
      <c r="N335" s="32">
        <f>IF([@[Transaction ID]]="","",IFERROR([@Quantity]*[@[Inventory Factor]],0))</f>
        <v/>
      </c>
      <c r="O335" s="47">
        <f>IF([@[Transaction ID]]="","",IFERROR([@Quantity]*IF([@[Unit Cost]]="",INDEX(tblTires[Unit Cost],MATCH([@[Inventory Item ID]],tblTires[Inventory Item ID],0)),[@[Unit Cost]]),0))</f>
        <v/>
      </c>
      <c r="P335" s="15">
        <f>IF([@[Transaction ID]]="","",IF([@Date]="","Missing Date",IF([@Date]&lt;='Settings'!$B$4,"Before Opening Balance",IF([@Date]&gt;'Settings'!$B$3,"After Report Date","OK"))))</f>
        <v/>
      </c>
    </row>
    <row r="336">
      <c r="A336" s="28" t="n"/>
      <c r="B336" s="50" t="n"/>
      <c r="C336" s="28" t="n"/>
      <c r="D336" s="15">
        <f>IF([@[Transaction ID]]="","",IFERROR(INDEX(tblTires[Tire Size],MATCH([@[Inventory Item ID]],tblTires[Inventory Item ID],0)),"Item ID not found"))</f>
        <v/>
      </c>
      <c r="E336" s="15">
        <f>IF([@[Transaction ID]]="","",IFERROR(INDEX(tblTires[Location],MATCH([@[Inventory Item ID]],tblTires[Inventory Item ID],0)),"Item ID not found"))</f>
        <v/>
      </c>
      <c r="F336" s="28" t="n"/>
      <c r="G336" s="30" t="n"/>
      <c r="H336" s="49" t="n"/>
      <c r="I336" s="28" t="n"/>
      <c r="J336" s="28" t="n"/>
      <c r="K336" s="52" t="n"/>
      <c r="L336" s="28" t="n"/>
      <c r="M336" s="32">
        <f>IF([@[Transaction ID]]="","",IFERROR(VLOOKUP([@[Transaction Type]],tblTxnTypes,2,FALSE),0))</f>
        <v/>
      </c>
      <c r="N336" s="32">
        <f>IF([@[Transaction ID]]="","",IFERROR([@Quantity]*[@[Inventory Factor]],0))</f>
        <v/>
      </c>
      <c r="O336" s="47">
        <f>IF([@[Transaction ID]]="","",IFERROR([@Quantity]*IF([@[Unit Cost]]="",INDEX(tblTires[Unit Cost],MATCH([@[Inventory Item ID]],tblTires[Inventory Item ID],0)),[@[Unit Cost]]),0))</f>
        <v/>
      </c>
      <c r="P336" s="15">
        <f>IF([@[Transaction ID]]="","",IF([@Date]="","Missing Date",IF([@Date]&lt;='Settings'!$B$4,"Before Opening Balance",IF([@Date]&gt;'Settings'!$B$3,"After Report Date","OK"))))</f>
        <v/>
      </c>
    </row>
    <row r="337">
      <c r="A337" s="28" t="n"/>
      <c r="B337" s="50" t="n"/>
      <c r="C337" s="28" t="n"/>
      <c r="D337" s="15">
        <f>IF([@[Transaction ID]]="","",IFERROR(INDEX(tblTires[Tire Size],MATCH([@[Inventory Item ID]],tblTires[Inventory Item ID],0)),"Item ID not found"))</f>
        <v/>
      </c>
      <c r="E337" s="15">
        <f>IF([@[Transaction ID]]="","",IFERROR(INDEX(tblTires[Location],MATCH([@[Inventory Item ID]],tblTires[Inventory Item ID],0)),"Item ID not found"))</f>
        <v/>
      </c>
      <c r="F337" s="28" t="n"/>
      <c r="G337" s="30" t="n"/>
      <c r="H337" s="49" t="n"/>
      <c r="I337" s="28" t="n"/>
      <c r="J337" s="28" t="n"/>
      <c r="K337" s="52" t="n"/>
      <c r="L337" s="28" t="n"/>
      <c r="M337" s="32">
        <f>IF([@[Transaction ID]]="","",IFERROR(VLOOKUP([@[Transaction Type]],tblTxnTypes,2,FALSE),0))</f>
        <v/>
      </c>
      <c r="N337" s="32">
        <f>IF([@[Transaction ID]]="","",IFERROR([@Quantity]*[@[Inventory Factor]],0))</f>
        <v/>
      </c>
      <c r="O337" s="47">
        <f>IF([@[Transaction ID]]="","",IFERROR([@Quantity]*IF([@[Unit Cost]]="",INDEX(tblTires[Unit Cost],MATCH([@[Inventory Item ID]],tblTires[Inventory Item ID],0)),[@[Unit Cost]]),0))</f>
        <v/>
      </c>
      <c r="P337" s="15">
        <f>IF([@[Transaction ID]]="","",IF([@Date]="","Missing Date",IF([@Date]&lt;='Settings'!$B$4,"Before Opening Balance",IF([@Date]&gt;'Settings'!$B$3,"After Report Date","OK"))))</f>
        <v/>
      </c>
    </row>
    <row r="338">
      <c r="A338" s="28" t="n"/>
      <c r="B338" s="50" t="n"/>
      <c r="C338" s="28" t="n"/>
      <c r="D338" s="15">
        <f>IF([@[Transaction ID]]="","",IFERROR(INDEX(tblTires[Tire Size],MATCH([@[Inventory Item ID]],tblTires[Inventory Item ID],0)),"Item ID not found"))</f>
        <v/>
      </c>
      <c r="E338" s="15">
        <f>IF([@[Transaction ID]]="","",IFERROR(INDEX(tblTires[Location],MATCH([@[Inventory Item ID]],tblTires[Inventory Item ID],0)),"Item ID not found"))</f>
        <v/>
      </c>
      <c r="F338" s="28" t="n"/>
      <c r="G338" s="30" t="n"/>
      <c r="H338" s="49" t="n"/>
      <c r="I338" s="28" t="n"/>
      <c r="J338" s="28" t="n"/>
      <c r="K338" s="52" t="n"/>
      <c r="L338" s="28" t="n"/>
      <c r="M338" s="32">
        <f>IF([@[Transaction ID]]="","",IFERROR(VLOOKUP([@[Transaction Type]],tblTxnTypes,2,FALSE),0))</f>
        <v/>
      </c>
      <c r="N338" s="32">
        <f>IF([@[Transaction ID]]="","",IFERROR([@Quantity]*[@[Inventory Factor]],0))</f>
        <v/>
      </c>
      <c r="O338" s="47">
        <f>IF([@[Transaction ID]]="","",IFERROR([@Quantity]*IF([@[Unit Cost]]="",INDEX(tblTires[Unit Cost],MATCH([@[Inventory Item ID]],tblTires[Inventory Item ID],0)),[@[Unit Cost]]),0))</f>
        <v/>
      </c>
      <c r="P338" s="15">
        <f>IF([@[Transaction ID]]="","",IF([@Date]="","Missing Date",IF([@Date]&lt;='Settings'!$B$4,"Before Opening Balance",IF([@Date]&gt;'Settings'!$B$3,"After Report Date","OK"))))</f>
        <v/>
      </c>
    </row>
    <row r="339">
      <c r="A339" s="28" t="n"/>
      <c r="B339" s="50" t="n"/>
      <c r="C339" s="28" t="n"/>
      <c r="D339" s="15">
        <f>IF([@[Transaction ID]]="","",IFERROR(INDEX(tblTires[Tire Size],MATCH([@[Inventory Item ID]],tblTires[Inventory Item ID],0)),"Item ID not found"))</f>
        <v/>
      </c>
      <c r="E339" s="15">
        <f>IF([@[Transaction ID]]="","",IFERROR(INDEX(tblTires[Location],MATCH([@[Inventory Item ID]],tblTires[Inventory Item ID],0)),"Item ID not found"))</f>
        <v/>
      </c>
      <c r="F339" s="28" t="n"/>
      <c r="G339" s="30" t="n"/>
      <c r="H339" s="49" t="n"/>
      <c r="I339" s="28" t="n"/>
      <c r="J339" s="28" t="n"/>
      <c r="K339" s="52" t="n"/>
      <c r="L339" s="28" t="n"/>
      <c r="M339" s="32">
        <f>IF([@[Transaction ID]]="","",IFERROR(VLOOKUP([@[Transaction Type]],tblTxnTypes,2,FALSE),0))</f>
        <v/>
      </c>
      <c r="N339" s="32">
        <f>IF([@[Transaction ID]]="","",IFERROR([@Quantity]*[@[Inventory Factor]],0))</f>
        <v/>
      </c>
      <c r="O339" s="47">
        <f>IF([@[Transaction ID]]="","",IFERROR([@Quantity]*IF([@[Unit Cost]]="",INDEX(tblTires[Unit Cost],MATCH([@[Inventory Item ID]],tblTires[Inventory Item ID],0)),[@[Unit Cost]]),0))</f>
        <v/>
      </c>
      <c r="P339" s="15">
        <f>IF([@[Transaction ID]]="","",IF([@Date]="","Missing Date",IF([@Date]&lt;='Settings'!$B$4,"Before Opening Balance",IF([@Date]&gt;'Settings'!$B$3,"After Report Date","OK"))))</f>
        <v/>
      </c>
    </row>
    <row r="340">
      <c r="A340" s="28" t="n"/>
      <c r="B340" s="50" t="n"/>
      <c r="C340" s="28" t="n"/>
      <c r="D340" s="15">
        <f>IF([@[Transaction ID]]="","",IFERROR(INDEX(tblTires[Tire Size],MATCH([@[Inventory Item ID]],tblTires[Inventory Item ID],0)),"Item ID not found"))</f>
        <v/>
      </c>
      <c r="E340" s="15">
        <f>IF([@[Transaction ID]]="","",IFERROR(INDEX(tblTires[Location],MATCH([@[Inventory Item ID]],tblTires[Inventory Item ID],0)),"Item ID not found"))</f>
        <v/>
      </c>
      <c r="F340" s="28" t="n"/>
      <c r="G340" s="30" t="n"/>
      <c r="H340" s="49" t="n"/>
      <c r="I340" s="28" t="n"/>
      <c r="J340" s="28" t="n"/>
      <c r="K340" s="52" t="n"/>
      <c r="L340" s="28" t="n"/>
      <c r="M340" s="32">
        <f>IF([@[Transaction ID]]="","",IFERROR(VLOOKUP([@[Transaction Type]],tblTxnTypes,2,FALSE),0))</f>
        <v/>
      </c>
      <c r="N340" s="32">
        <f>IF([@[Transaction ID]]="","",IFERROR([@Quantity]*[@[Inventory Factor]],0))</f>
        <v/>
      </c>
      <c r="O340" s="47">
        <f>IF([@[Transaction ID]]="","",IFERROR([@Quantity]*IF([@[Unit Cost]]="",INDEX(tblTires[Unit Cost],MATCH([@[Inventory Item ID]],tblTires[Inventory Item ID],0)),[@[Unit Cost]]),0))</f>
        <v/>
      </c>
      <c r="P340" s="15">
        <f>IF([@[Transaction ID]]="","",IF([@Date]="","Missing Date",IF([@Date]&lt;='Settings'!$B$4,"Before Opening Balance",IF([@Date]&gt;'Settings'!$B$3,"After Report Date","OK"))))</f>
        <v/>
      </c>
    </row>
    <row r="341">
      <c r="A341" s="28" t="n"/>
      <c r="B341" s="50" t="n"/>
      <c r="C341" s="28" t="n"/>
      <c r="D341" s="15">
        <f>IF([@[Transaction ID]]="","",IFERROR(INDEX(tblTires[Tire Size],MATCH([@[Inventory Item ID]],tblTires[Inventory Item ID],0)),"Item ID not found"))</f>
        <v/>
      </c>
      <c r="E341" s="15">
        <f>IF([@[Transaction ID]]="","",IFERROR(INDEX(tblTires[Location],MATCH([@[Inventory Item ID]],tblTires[Inventory Item ID],0)),"Item ID not found"))</f>
        <v/>
      </c>
      <c r="F341" s="28" t="n"/>
      <c r="G341" s="30" t="n"/>
      <c r="H341" s="49" t="n"/>
      <c r="I341" s="28" t="n"/>
      <c r="J341" s="28" t="n"/>
      <c r="K341" s="52" t="n"/>
      <c r="L341" s="28" t="n"/>
      <c r="M341" s="32">
        <f>IF([@[Transaction ID]]="","",IFERROR(VLOOKUP([@[Transaction Type]],tblTxnTypes,2,FALSE),0))</f>
        <v/>
      </c>
      <c r="N341" s="32">
        <f>IF([@[Transaction ID]]="","",IFERROR([@Quantity]*[@[Inventory Factor]],0))</f>
        <v/>
      </c>
      <c r="O341" s="47">
        <f>IF([@[Transaction ID]]="","",IFERROR([@Quantity]*IF([@[Unit Cost]]="",INDEX(tblTires[Unit Cost],MATCH([@[Inventory Item ID]],tblTires[Inventory Item ID],0)),[@[Unit Cost]]),0))</f>
        <v/>
      </c>
      <c r="P341" s="15">
        <f>IF([@[Transaction ID]]="","",IF([@Date]="","Missing Date",IF([@Date]&lt;='Settings'!$B$4,"Before Opening Balance",IF([@Date]&gt;'Settings'!$B$3,"After Report Date","OK"))))</f>
        <v/>
      </c>
    </row>
    <row r="342">
      <c r="A342" s="28" t="n"/>
      <c r="B342" s="50" t="n"/>
      <c r="C342" s="28" t="n"/>
      <c r="D342" s="15">
        <f>IF([@[Transaction ID]]="","",IFERROR(INDEX(tblTires[Tire Size],MATCH([@[Inventory Item ID]],tblTires[Inventory Item ID],0)),"Item ID not found"))</f>
        <v/>
      </c>
      <c r="E342" s="15">
        <f>IF([@[Transaction ID]]="","",IFERROR(INDEX(tblTires[Location],MATCH([@[Inventory Item ID]],tblTires[Inventory Item ID],0)),"Item ID not found"))</f>
        <v/>
      </c>
      <c r="F342" s="28" t="n"/>
      <c r="G342" s="30" t="n"/>
      <c r="H342" s="49" t="n"/>
      <c r="I342" s="28" t="n"/>
      <c r="J342" s="28" t="n"/>
      <c r="K342" s="52" t="n"/>
      <c r="L342" s="28" t="n"/>
      <c r="M342" s="32">
        <f>IF([@[Transaction ID]]="","",IFERROR(VLOOKUP([@[Transaction Type]],tblTxnTypes,2,FALSE),0))</f>
        <v/>
      </c>
      <c r="N342" s="32">
        <f>IF([@[Transaction ID]]="","",IFERROR([@Quantity]*[@[Inventory Factor]],0))</f>
        <v/>
      </c>
      <c r="O342" s="47">
        <f>IF([@[Transaction ID]]="","",IFERROR([@Quantity]*IF([@[Unit Cost]]="",INDEX(tblTires[Unit Cost],MATCH([@[Inventory Item ID]],tblTires[Inventory Item ID],0)),[@[Unit Cost]]),0))</f>
        <v/>
      </c>
      <c r="P342" s="15">
        <f>IF([@[Transaction ID]]="","",IF([@Date]="","Missing Date",IF([@Date]&lt;='Settings'!$B$4,"Before Opening Balance",IF([@Date]&gt;'Settings'!$B$3,"After Report Date","OK"))))</f>
        <v/>
      </c>
    </row>
    <row r="343">
      <c r="A343" s="28" t="n"/>
      <c r="B343" s="50" t="n"/>
      <c r="C343" s="28" t="n"/>
      <c r="D343" s="15">
        <f>IF([@[Transaction ID]]="","",IFERROR(INDEX(tblTires[Tire Size],MATCH([@[Inventory Item ID]],tblTires[Inventory Item ID],0)),"Item ID not found"))</f>
        <v/>
      </c>
      <c r="E343" s="15">
        <f>IF([@[Transaction ID]]="","",IFERROR(INDEX(tblTires[Location],MATCH([@[Inventory Item ID]],tblTires[Inventory Item ID],0)),"Item ID not found"))</f>
        <v/>
      </c>
      <c r="F343" s="28" t="n"/>
      <c r="G343" s="30" t="n"/>
      <c r="H343" s="49" t="n"/>
      <c r="I343" s="28" t="n"/>
      <c r="J343" s="28" t="n"/>
      <c r="K343" s="52" t="n"/>
      <c r="L343" s="28" t="n"/>
      <c r="M343" s="32">
        <f>IF([@[Transaction ID]]="","",IFERROR(VLOOKUP([@[Transaction Type]],tblTxnTypes,2,FALSE),0))</f>
        <v/>
      </c>
      <c r="N343" s="32">
        <f>IF([@[Transaction ID]]="","",IFERROR([@Quantity]*[@[Inventory Factor]],0))</f>
        <v/>
      </c>
      <c r="O343" s="47">
        <f>IF([@[Transaction ID]]="","",IFERROR([@Quantity]*IF([@[Unit Cost]]="",INDEX(tblTires[Unit Cost],MATCH([@[Inventory Item ID]],tblTires[Inventory Item ID],0)),[@[Unit Cost]]),0))</f>
        <v/>
      </c>
      <c r="P343" s="15">
        <f>IF([@[Transaction ID]]="","",IF([@Date]="","Missing Date",IF([@Date]&lt;='Settings'!$B$4,"Before Opening Balance",IF([@Date]&gt;'Settings'!$B$3,"After Report Date","OK"))))</f>
        <v/>
      </c>
    </row>
    <row r="344">
      <c r="A344" s="28" t="n"/>
      <c r="B344" s="50" t="n"/>
      <c r="C344" s="28" t="n"/>
      <c r="D344" s="15">
        <f>IF([@[Transaction ID]]="","",IFERROR(INDEX(tblTires[Tire Size],MATCH([@[Inventory Item ID]],tblTires[Inventory Item ID],0)),"Item ID not found"))</f>
        <v/>
      </c>
      <c r="E344" s="15">
        <f>IF([@[Transaction ID]]="","",IFERROR(INDEX(tblTires[Location],MATCH([@[Inventory Item ID]],tblTires[Inventory Item ID],0)),"Item ID not found"))</f>
        <v/>
      </c>
      <c r="F344" s="28" t="n"/>
      <c r="G344" s="30" t="n"/>
      <c r="H344" s="49" t="n"/>
      <c r="I344" s="28" t="n"/>
      <c r="J344" s="28" t="n"/>
      <c r="K344" s="52" t="n"/>
      <c r="L344" s="28" t="n"/>
      <c r="M344" s="32">
        <f>IF([@[Transaction ID]]="","",IFERROR(VLOOKUP([@[Transaction Type]],tblTxnTypes,2,FALSE),0))</f>
        <v/>
      </c>
      <c r="N344" s="32">
        <f>IF([@[Transaction ID]]="","",IFERROR([@Quantity]*[@[Inventory Factor]],0))</f>
        <v/>
      </c>
      <c r="O344" s="47">
        <f>IF([@[Transaction ID]]="","",IFERROR([@Quantity]*IF([@[Unit Cost]]="",INDEX(tblTires[Unit Cost],MATCH([@[Inventory Item ID]],tblTires[Inventory Item ID],0)),[@[Unit Cost]]),0))</f>
        <v/>
      </c>
      <c r="P344" s="15">
        <f>IF([@[Transaction ID]]="","",IF([@Date]="","Missing Date",IF([@Date]&lt;='Settings'!$B$4,"Before Opening Balance",IF([@Date]&gt;'Settings'!$B$3,"After Report Date","OK"))))</f>
        <v/>
      </c>
    </row>
    <row r="345">
      <c r="A345" s="28" t="n"/>
      <c r="B345" s="50" t="n"/>
      <c r="C345" s="28" t="n"/>
      <c r="D345" s="15">
        <f>IF([@[Transaction ID]]="","",IFERROR(INDEX(tblTires[Tire Size],MATCH([@[Inventory Item ID]],tblTires[Inventory Item ID],0)),"Item ID not found"))</f>
        <v/>
      </c>
      <c r="E345" s="15">
        <f>IF([@[Transaction ID]]="","",IFERROR(INDEX(tblTires[Location],MATCH([@[Inventory Item ID]],tblTires[Inventory Item ID],0)),"Item ID not found"))</f>
        <v/>
      </c>
      <c r="F345" s="28" t="n"/>
      <c r="G345" s="30" t="n"/>
      <c r="H345" s="49" t="n"/>
      <c r="I345" s="28" t="n"/>
      <c r="J345" s="28" t="n"/>
      <c r="K345" s="52" t="n"/>
      <c r="L345" s="28" t="n"/>
      <c r="M345" s="32">
        <f>IF([@[Transaction ID]]="","",IFERROR(VLOOKUP([@[Transaction Type]],tblTxnTypes,2,FALSE),0))</f>
        <v/>
      </c>
      <c r="N345" s="32">
        <f>IF([@[Transaction ID]]="","",IFERROR([@Quantity]*[@[Inventory Factor]],0))</f>
        <v/>
      </c>
      <c r="O345" s="47">
        <f>IF([@[Transaction ID]]="","",IFERROR([@Quantity]*IF([@[Unit Cost]]="",INDEX(tblTires[Unit Cost],MATCH([@[Inventory Item ID]],tblTires[Inventory Item ID],0)),[@[Unit Cost]]),0))</f>
        <v/>
      </c>
      <c r="P345" s="15">
        <f>IF([@[Transaction ID]]="","",IF([@Date]="","Missing Date",IF([@Date]&lt;='Settings'!$B$4,"Before Opening Balance",IF([@Date]&gt;'Settings'!$B$3,"After Report Date","OK"))))</f>
        <v/>
      </c>
    </row>
    <row r="346">
      <c r="A346" s="28" t="n"/>
      <c r="B346" s="50" t="n"/>
      <c r="C346" s="28" t="n"/>
      <c r="D346" s="15">
        <f>IF([@[Transaction ID]]="","",IFERROR(INDEX(tblTires[Tire Size],MATCH([@[Inventory Item ID]],tblTires[Inventory Item ID],0)),"Item ID not found"))</f>
        <v/>
      </c>
      <c r="E346" s="15">
        <f>IF([@[Transaction ID]]="","",IFERROR(INDEX(tblTires[Location],MATCH([@[Inventory Item ID]],tblTires[Inventory Item ID],0)),"Item ID not found"))</f>
        <v/>
      </c>
      <c r="F346" s="28" t="n"/>
      <c r="G346" s="30" t="n"/>
      <c r="H346" s="49" t="n"/>
      <c r="I346" s="28" t="n"/>
      <c r="J346" s="28" t="n"/>
      <c r="K346" s="52" t="n"/>
      <c r="L346" s="28" t="n"/>
      <c r="M346" s="32">
        <f>IF([@[Transaction ID]]="","",IFERROR(VLOOKUP([@[Transaction Type]],tblTxnTypes,2,FALSE),0))</f>
        <v/>
      </c>
      <c r="N346" s="32">
        <f>IF([@[Transaction ID]]="","",IFERROR([@Quantity]*[@[Inventory Factor]],0))</f>
        <v/>
      </c>
      <c r="O346" s="47">
        <f>IF([@[Transaction ID]]="","",IFERROR([@Quantity]*IF([@[Unit Cost]]="",INDEX(tblTires[Unit Cost],MATCH([@[Inventory Item ID]],tblTires[Inventory Item ID],0)),[@[Unit Cost]]),0))</f>
        <v/>
      </c>
      <c r="P346" s="15">
        <f>IF([@[Transaction ID]]="","",IF([@Date]="","Missing Date",IF([@Date]&lt;='Settings'!$B$4,"Before Opening Balance",IF([@Date]&gt;'Settings'!$B$3,"After Report Date","OK"))))</f>
        <v/>
      </c>
    </row>
    <row r="347">
      <c r="A347" s="28" t="n"/>
      <c r="B347" s="50" t="n"/>
      <c r="C347" s="28" t="n"/>
      <c r="D347" s="15">
        <f>IF([@[Transaction ID]]="","",IFERROR(INDEX(tblTires[Tire Size],MATCH([@[Inventory Item ID]],tblTires[Inventory Item ID],0)),"Item ID not found"))</f>
        <v/>
      </c>
      <c r="E347" s="15">
        <f>IF([@[Transaction ID]]="","",IFERROR(INDEX(tblTires[Location],MATCH([@[Inventory Item ID]],tblTires[Inventory Item ID],0)),"Item ID not found"))</f>
        <v/>
      </c>
      <c r="F347" s="28" t="n"/>
      <c r="G347" s="30" t="n"/>
      <c r="H347" s="49" t="n"/>
      <c r="I347" s="28" t="n"/>
      <c r="J347" s="28" t="n"/>
      <c r="K347" s="52" t="n"/>
      <c r="L347" s="28" t="n"/>
      <c r="M347" s="32">
        <f>IF([@[Transaction ID]]="","",IFERROR(VLOOKUP([@[Transaction Type]],tblTxnTypes,2,FALSE),0))</f>
        <v/>
      </c>
      <c r="N347" s="32">
        <f>IF([@[Transaction ID]]="","",IFERROR([@Quantity]*[@[Inventory Factor]],0))</f>
        <v/>
      </c>
      <c r="O347" s="47">
        <f>IF([@[Transaction ID]]="","",IFERROR([@Quantity]*IF([@[Unit Cost]]="",INDEX(tblTires[Unit Cost],MATCH([@[Inventory Item ID]],tblTires[Inventory Item ID],0)),[@[Unit Cost]]),0))</f>
        <v/>
      </c>
      <c r="P347" s="15">
        <f>IF([@[Transaction ID]]="","",IF([@Date]="","Missing Date",IF([@Date]&lt;='Settings'!$B$4,"Before Opening Balance",IF([@Date]&gt;'Settings'!$B$3,"After Report Date","OK"))))</f>
        <v/>
      </c>
    </row>
    <row r="348">
      <c r="A348" s="28" t="n"/>
      <c r="B348" s="50" t="n"/>
      <c r="C348" s="28" t="n"/>
      <c r="D348" s="15">
        <f>IF([@[Transaction ID]]="","",IFERROR(INDEX(tblTires[Tire Size],MATCH([@[Inventory Item ID]],tblTires[Inventory Item ID],0)),"Item ID not found"))</f>
        <v/>
      </c>
      <c r="E348" s="15">
        <f>IF([@[Transaction ID]]="","",IFERROR(INDEX(tblTires[Location],MATCH([@[Inventory Item ID]],tblTires[Inventory Item ID],0)),"Item ID not found"))</f>
        <v/>
      </c>
      <c r="F348" s="28" t="n"/>
      <c r="G348" s="30" t="n"/>
      <c r="H348" s="49" t="n"/>
      <c r="I348" s="28" t="n"/>
      <c r="J348" s="28" t="n"/>
      <c r="K348" s="52" t="n"/>
      <c r="L348" s="28" t="n"/>
      <c r="M348" s="32">
        <f>IF([@[Transaction ID]]="","",IFERROR(VLOOKUP([@[Transaction Type]],tblTxnTypes,2,FALSE),0))</f>
        <v/>
      </c>
      <c r="N348" s="32">
        <f>IF([@[Transaction ID]]="","",IFERROR([@Quantity]*[@[Inventory Factor]],0))</f>
        <v/>
      </c>
      <c r="O348" s="47">
        <f>IF([@[Transaction ID]]="","",IFERROR([@Quantity]*IF([@[Unit Cost]]="",INDEX(tblTires[Unit Cost],MATCH([@[Inventory Item ID]],tblTires[Inventory Item ID],0)),[@[Unit Cost]]),0))</f>
        <v/>
      </c>
      <c r="P348" s="15">
        <f>IF([@[Transaction ID]]="","",IF([@Date]="","Missing Date",IF([@Date]&lt;='Settings'!$B$4,"Before Opening Balance",IF([@Date]&gt;'Settings'!$B$3,"After Report Date","OK"))))</f>
        <v/>
      </c>
    </row>
    <row r="349">
      <c r="A349" s="28" t="n"/>
      <c r="B349" s="50" t="n"/>
      <c r="C349" s="28" t="n"/>
      <c r="D349" s="15">
        <f>IF([@[Transaction ID]]="","",IFERROR(INDEX(tblTires[Tire Size],MATCH([@[Inventory Item ID]],tblTires[Inventory Item ID],0)),"Item ID not found"))</f>
        <v/>
      </c>
      <c r="E349" s="15">
        <f>IF([@[Transaction ID]]="","",IFERROR(INDEX(tblTires[Location],MATCH([@[Inventory Item ID]],tblTires[Inventory Item ID],0)),"Item ID not found"))</f>
        <v/>
      </c>
      <c r="F349" s="28" t="n"/>
      <c r="G349" s="30" t="n"/>
      <c r="H349" s="49" t="n"/>
      <c r="I349" s="28" t="n"/>
      <c r="J349" s="28" t="n"/>
      <c r="K349" s="52" t="n"/>
      <c r="L349" s="28" t="n"/>
      <c r="M349" s="32">
        <f>IF([@[Transaction ID]]="","",IFERROR(VLOOKUP([@[Transaction Type]],tblTxnTypes,2,FALSE),0))</f>
        <v/>
      </c>
      <c r="N349" s="32">
        <f>IF([@[Transaction ID]]="","",IFERROR([@Quantity]*[@[Inventory Factor]],0))</f>
        <v/>
      </c>
      <c r="O349" s="47">
        <f>IF([@[Transaction ID]]="","",IFERROR([@Quantity]*IF([@[Unit Cost]]="",INDEX(tblTires[Unit Cost],MATCH([@[Inventory Item ID]],tblTires[Inventory Item ID],0)),[@[Unit Cost]]),0))</f>
        <v/>
      </c>
      <c r="P349" s="15">
        <f>IF([@[Transaction ID]]="","",IF([@Date]="","Missing Date",IF([@Date]&lt;='Settings'!$B$4,"Before Opening Balance",IF([@Date]&gt;'Settings'!$B$3,"After Report Date","OK"))))</f>
        <v/>
      </c>
    </row>
    <row r="350">
      <c r="A350" s="28" t="n"/>
      <c r="B350" s="50" t="n"/>
      <c r="C350" s="28" t="n"/>
      <c r="D350" s="15">
        <f>IF([@[Transaction ID]]="","",IFERROR(INDEX(tblTires[Tire Size],MATCH([@[Inventory Item ID]],tblTires[Inventory Item ID],0)),"Item ID not found"))</f>
        <v/>
      </c>
      <c r="E350" s="15">
        <f>IF([@[Transaction ID]]="","",IFERROR(INDEX(tblTires[Location],MATCH([@[Inventory Item ID]],tblTires[Inventory Item ID],0)),"Item ID not found"))</f>
        <v/>
      </c>
      <c r="F350" s="28" t="n"/>
      <c r="G350" s="30" t="n"/>
      <c r="H350" s="49" t="n"/>
      <c r="I350" s="28" t="n"/>
      <c r="J350" s="28" t="n"/>
      <c r="K350" s="52" t="n"/>
      <c r="L350" s="28" t="n"/>
      <c r="M350" s="32">
        <f>IF([@[Transaction ID]]="","",IFERROR(VLOOKUP([@[Transaction Type]],tblTxnTypes,2,FALSE),0))</f>
        <v/>
      </c>
      <c r="N350" s="32">
        <f>IF([@[Transaction ID]]="","",IFERROR([@Quantity]*[@[Inventory Factor]],0))</f>
        <v/>
      </c>
      <c r="O350" s="47">
        <f>IF([@[Transaction ID]]="","",IFERROR([@Quantity]*IF([@[Unit Cost]]="",INDEX(tblTires[Unit Cost],MATCH([@[Inventory Item ID]],tblTires[Inventory Item ID],0)),[@[Unit Cost]]),0))</f>
        <v/>
      </c>
      <c r="P350" s="15">
        <f>IF([@[Transaction ID]]="","",IF([@Date]="","Missing Date",IF([@Date]&lt;='Settings'!$B$4,"Before Opening Balance",IF([@Date]&gt;'Settings'!$B$3,"After Report Date","OK"))))</f>
        <v/>
      </c>
    </row>
    <row r="351">
      <c r="A351" s="28" t="n"/>
      <c r="B351" s="50" t="n"/>
      <c r="C351" s="28" t="n"/>
      <c r="D351" s="15">
        <f>IF([@[Transaction ID]]="","",IFERROR(INDEX(tblTires[Tire Size],MATCH([@[Inventory Item ID]],tblTires[Inventory Item ID],0)),"Item ID not found"))</f>
        <v/>
      </c>
      <c r="E351" s="15">
        <f>IF([@[Transaction ID]]="","",IFERROR(INDEX(tblTires[Location],MATCH([@[Inventory Item ID]],tblTires[Inventory Item ID],0)),"Item ID not found"))</f>
        <v/>
      </c>
      <c r="F351" s="28" t="n"/>
      <c r="G351" s="30" t="n"/>
      <c r="H351" s="49" t="n"/>
      <c r="I351" s="28" t="n"/>
      <c r="J351" s="28" t="n"/>
      <c r="K351" s="52" t="n"/>
      <c r="L351" s="28" t="n"/>
      <c r="M351" s="32">
        <f>IF([@[Transaction ID]]="","",IFERROR(VLOOKUP([@[Transaction Type]],tblTxnTypes,2,FALSE),0))</f>
        <v/>
      </c>
      <c r="N351" s="32">
        <f>IF([@[Transaction ID]]="","",IFERROR([@Quantity]*[@[Inventory Factor]],0))</f>
        <v/>
      </c>
      <c r="O351" s="47">
        <f>IF([@[Transaction ID]]="","",IFERROR([@Quantity]*IF([@[Unit Cost]]="",INDEX(tblTires[Unit Cost],MATCH([@[Inventory Item ID]],tblTires[Inventory Item ID],0)),[@[Unit Cost]]),0))</f>
        <v/>
      </c>
      <c r="P351" s="15">
        <f>IF([@[Transaction ID]]="","",IF([@Date]="","Missing Date",IF([@Date]&lt;='Settings'!$B$4,"Before Opening Balance",IF([@Date]&gt;'Settings'!$B$3,"After Report Date","OK"))))</f>
        <v/>
      </c>
    </row>
    <row r="352">
      <c r="A352" s="28" t="n"/>
      <c r="B352" s="50" t="n"/>
      <c r="C352" s="28" t="n"/>
      <c r="D352" s="15">
        <f>IF([@[Transaction ID]]="","",IFERROR(INDEX(tblTires[Tire Size],MATCH([@[Inventory Item ID]],tblTires[Inventory Item ID],0)),"Item ID not found"))</f>
        <v/>
      </c>
      <c r="E352" s="15">
        <f>IF([@[Transaction ID]]="","",IFERROR(INDEX(tblTires[Location],MATCH([@[Inventory Item ID]],tblTires[Inventory Item ID],0)),"Item ID not found"))</f>
        <v/>
      </c>
      <c r="F352" s="28" t="n"/>
      <c r="G352" s="30" t="n"/>
      <c r="H352" s="49" t="n"/>
      <c r="I352" s="28" t="n"/>
      <c r="J352" s="28" t="n"/>
      <c r="K352" s="52" t="n"/>
      <c r="L352" s="28" t="n"/>
      <c r="M352" s="32">
        <f>IF([@[Transaction ID]]="","",IFERROR(VLOOKUP([@[Transaction Type]],tblTxnTypes,2,FALSE),0))</f>
        <v/>
      </c>
      <c r="N352" s="32">
        <f>IF([@[Transaction ID]]="","",IFERROR([@Quantity]*[@[Inventory Factor]],0))</f>
        <v/>
      </c>
      <c r="O352" s="47">
        <f>IF([@[Transaction ID]]="","",IFERROR([@Quantity]*IF([@[Unit Cost]]="",INDEX(tblTires[Unit Cost],MATCH([@[Inventory Item ID]],tblTires[Inventory Item ID],0)),[@[Unit Cost]]),0))</f>
        <v/>
      </c>
      <c r="P352" s="15">
        <f>IF([@[Transaction ID]]="","",IF([@Date]="","Missing Date",IF([@Date]&lt;='Settings'!$B$4,"Before Opening Balance",IF([@Date]&gt;'Settings'!$B$3,"After Report Date","OK"))))</f>
        <v/>
      </c>
    </row>
    <row r="353">
      <c r="A353" s="28" t="n"/>
      <c r="B353" s="50" t="n"/>
      <c r="C353" s="28" t="n"/>
      <c r="D353" s="15">
        <f>IF([@[Transaction ID]]="","",IFERROR(INDEX(tblTires[Tire Size],MATCH([@[Inventory Item ID]],tblTires[Inventory Item ID],0)),"Item ID not found"))</f>
        <v/>
      </c>
      <c r="E353" s="15">
        <f>IF([@[Transaction ID]]="","",IFERROR(INDEX(tblTires[Location],MATCH([@[Inventory Item ID]],tblTires[Inventory Item ID],0)),"Item ID not found"))</f>
        <v/>
      </c>
      <c r="F353" s="28" t="n"/>
      <c r="G353" s="30" t="n"/>
      <c r="H353" s="49" t="n"/>
      <c r="I353" s="28" t="n"/>
      <c r="J353" s="28" t="n"/>
      <c r="K353" s="52" t="n"/>
      <c r="L353" s="28" t="n"/>
      <c r="M353" s="32">
        <f>IF([@[Transaction ID]]="","",IFERROR(VLOOKUP([@[Transaction Type]],tblTxnTypes,2,FALSE),0))</f>
        <v/>
      </c>
      <c r="N353" s="32">
        <f>IF([@[Transaction ID]]="","",IFERROR([@Quantity]*[@[Inventory Factor]],0))</f>
        <v/>
      </c>
      <c r="O353" s="47">
        <f>IF([@[Transaction ID]]="","",IFERROR([@Quantity]*IF([@[Unit Cost]]="",INDEX(tblTires[Unit Cost],MATCH([@[Inventory Item ID]],tblTires[Inventory Item ID],0)),[@[Unit Cost]]),0))</f>
        <v/>
      </c>
      <c r="P353" s="15">
        <f>IF([@[Transaction ID]]="","",IF([@Date]="","Missing Date",IF([@Date]&lt;='Settings'!$B$4,"Before Opening Balance",IF([@Date]&gt;'Settings'!$B$3,"After Report Date","OK"))))</f>
        <v/>
      </c>
    </row>
    <row r="354">
      <c r="A354" s="28" t="n"/>
      <c r="B354" s="50" t="n"/>
      <c r="C354" s="28" t="n"/>
      <c r="D354" s="15">
        <f>IF([@[Transaction ID]]="","",IFERROR(INDEX(tblTires[Tire Size],MATCH([@[Inventory Item ID]],tblTires[Inventory Item ID],0)),"Item ID not found"))</f>
        <v/>
      </c>
      <c r="E354" s="15">
        <f>IF([@[Transaction ID]]="","",IFERROR(INDEX(tblTires[Location],MATCH([@[Inventory Item ID]],tblTires[Inventory Item ID],0)),"Item ID not found"))</f>
        <v/>
      </c>
      <c r="F354" s="28" t="n"/>
      <c r="G354" s="30" t="n"/>
      <c r="H354" s="49" t="n"/>
      <c r="I354" s="28" t="n"/>
      <c r="J354" s="28" t="n"/>
      <c r="K354" s="52" t="n"/>
      <c r="L354" s="28" t="n"/>
      <c r="M354" s="32">
        <f>IF([@[Transaction ID]]="","",IFERROR(VLOOKUP([@[Transaction Type]],tblTxnTypes,2,FALSE),0))</f>
        <v/>
      </c>
      <c r="N354" s="32">
        <f>IF([@[Transaction ID]]="","",IFERROR([@Quantity]*[@[Inventory Factor]],0))</f>
        <v/>
      </c>
      <c r="O354" s="47">
        <f>IF([@[Transaction ID]]="","",IFERROR([@Quantity]*IF([@[Unit Cost]]="",INDEX(tblTires[Unit Cost],MATCH([@[Inventory Item ID]],tblTires[Inventory Item ID],0)),[@[Unit Cost]]),0))</f>
        <v/>
      </c>
      <c r="P354" s="15">
        <f>IF([@[Transaction ID]]="","",IF([@Date]="","Missing Date",IF([@Date]&lt;='Settings'!$B$4,"Before Opening Balance",IF([@Date]&gt;'Settings'!$B$3,"After Report Date","OK"))))</f>
        <v/>
      </c>
    </row>
    <row r="355">
      <c r="A355" s="28" t="n"/>
      <c r="B355" s="50" t="n"/>
      <c r="C355" s="28" t="n"/>
      <c r="D355" s="15">
        <f>IF([@[Transaction ID]]="","",IFERROR(INDEX(tblTires[Tire Size],MATCH([@[Inventory Item ID]],tblTires[Inventory Item ID],0)),"Item ID not found"))</f>
        <v/>
      </c>
      <c r="E355" s="15">
        <f>IF([@[Transaction ID]]="","",IFERROR(INDEX(tblTires[Location],MATCH([@[Inventory Item ID]],tblTires[Inventory Item ID],0)),"Item ID not found"))</f>
        <v/>
      </c>
      <c r="F355" s="28" t="n"/>
      <c r="G355" s="30" t="n"/>
      <c r="H355" s="49" t="n"/>
      <c r="I355" s="28" t="n"/>
      <c r="J355" s="28" t="n"/>
      <c r="K355" s="52" t="n"/>
      <c r="L355" s="28" t="n"/>
      <c r="M355" s="32">
        <f>IF([@[Transaction ID]]="","",IFERROR(VLOOKUP([@[Transaction Type]],tblTxnTypes,2,FALSE),0))</f>
        <v/>
      </c>
      <c r="N355" s="32">
        <f>IF([@[Transaction ID]]="","",IFERROR([@Quantity]*[@[Inventory Factor]],0))</f>
        <v/>
      </c>
      <c r="O355" s="47">
        <f>IF([@[Transaction ID]]="","",IFERROR([@Quantity]*IF([@[Unit Cost]]="",INDEX(tblTires[Unit Cost],MATCH([@[Inventory Item ID]],tblTires[Inventory Item ID],0)),[@[Unit Cost]]),0))</f>
        <v/>
      </c>
      <c r="P355" s="15">
        <f>IF([@[Transaction ID]]="","",IF([@Date]="","Missing Date",IF([@Date]&lt;='Settings'!$B$4,"Before Opening Balance",IF([@Date]&gt;'Settings'!$B$3,"After Report Date","OK"))))</f>
        <v/>
      </c>
    </row>
    <row r="356">
      <c r="A356" s="28" t="n"/>
      <c r="B356" s="50" t="n"/>
      <c r="C356" s="28" t="n"/>
      <c r="D356" s="15">
        <f>IF([@[Transaction ID]]="","",IFERROR(INDEX(tblTires[Tire Size],MATCH([@[Inventory Item ID]],tblTires[Inventory Item ID],0)),"Item ID not found"))</f>
        <v/>
      </c>
      <c r="E356" s="15">
        <f>IF([@[Transaction ID]]="","",IFERROR(INDEX(tblTires[Location],MATCH([@[Inventory Item ID]],tblTires[Inventory Item ID],0)),"Item ID not found"))</f>
        <v/>
      </c>
      <c r="F356" s="28" t="n"/>
      <c r="G356" s="30" t="n"/>
      <c r="H356" s="49" t="n"/>
      <c r="I356" s="28" t="n"/>
      <c r="J356" s="28" t="n"/>
      <c r="K356" s="52" t="n"/>
      <c r="L356" s="28" t="n"/>
      <c r="M356" s="32">
        <f>IF([@[Transaction ID]]="","",IFERROR(VLOOKUP([@[Transaction Type]],tblTxnTypes,2,FALSE),0))</f>
        <v/>
      </c>
      <c r="N356" s="32">
        <f>IF([@[Transaction ID]]="","",IFERROR([@Quantity]*[@[Inventory Factor]],0))</f>
        <v/>
      </c>
      <c r="O356" s="47">
        <f>IF([@[Transaction ID]]="","",IFERROR([@Quantity]*IF([@[Unit Cost]]="",INDEX(tblTires[Unit Cost],MATCH([@[Inventory Item ID]],tblTires[Inventory Item ID],0)),[@[Unit Cost]]),0))</f>
        <v/>
      </c>
      <c r="P356" s="15">
        <f>IF([@[Transaction ID]]="","",IF([@Date]="","Missing Date",IF([@Date]&lt;='Settings'!$B$4,"Before Opening Balance",IF([@Date]&gt;'Settings'!$B$3,"After Report Date","OK"))))</f>
        <v/>
      </c>
    </row>
    <row r="357">
      <c r="A357" s="28" t="n"/>
      <c r="B357" s="50" t="n"/>
      <c r="C357" s="28" t="n"/>
      <c r="D357" s="15">
        <f>IF([@[Transaction ID]]="","",IFERROR(INDEX(tblTires[Tire Size],MATCH([@[Inventory Item ID]],tblTires[Inventory Item ID],0)),"Item ID not found"))</f>
        <v/>
      </c>
      <c r="E357" s="15">
        <f>IF([@[Transaction ID]]="","",IFERROR(INDEX(tblTires[Location],MATCH([@[Inventory Item ID]],tblTires[Inventory Item ID],0)),"Item ID not found"))</f>
        <v/>
      </c>
      <c r="F357" s="28" t="n"/>
      <c r="G357" s="30" t="n"/>
      <c r="H357" s="49" t="n"/>
      <c r="I357" s="28" t="n"/>
      <c r="J357" s="28" t="n"/>
      <c r="K357" s="52" t="n"/>
      <c r="L357" s="28" t="n"/>
      <c r="M357" s="32">
        <f>IF([@[Transaction ID]]="","",IFERROR(VLOOKUP([@[Transaction Type]],tblTxnTypes,2,FALSE),0))</f>
        <v/>
      </c>
      <c r="N357" s="32">
        <f>IF([@[Transaction ID]]="","",IFERROR([@Quantity]*[@[Inventory Factor]],0))</f>
        <v/>
      </c>
      <c r="O357" s="47">
        <f>IF([@[Transaction ID]]="","",IFERROR([@Quantity]*IF([@[Unit Cost]]="",INDEX(tblTires[Unit Cost],MATCH([@[Inventory Item ID]],tblTires[Inventory Item ID],0)),[@[Unit Cost]]),0))</f>
        <v/>
      </c>
      <c r="P357" s="15">
        <f>IF([@[Transaction ID]]="","",IF([@Date]="","Missing Date",IF([@Date]&lt;='Settings'!$B$4,"Before Opening Balance",IF([@Date]&gt;'Settings'!$B$3,"After Report Date","OK"))))</f>
        <v/>
      </c>
    </row>
    <row r="358">
      <c r="A358" s="28" t="n"/>
      <c r="B358" s="50" t="n"/>
      <c r="C358" s="28" t="n"/>
      <c r="D358" s="15">
        <f>IF([@[Transaction ID]]="","",IFERROR(INDEX(tblTires[Tire Size],MATCH([@[Inventory Item ID]],tblTires[Inventory Item ID],0)),"Item ID not found"))</f>
        <v/>
      </c>
      <c r="E358" s="15">
        <f>IF([@[Transaction ID]]="","",IFERROR(INDEX(tblTires[Location],MATCH([@[Inventory Item ID]],tblTires[Inventory Item ID],0)),"Item ID not found"))</f>
        <v/>
      </c>
      <c r="F358" s="28" t="n"/>
      <c r="G358" s="30" t="n"/>
      <c r="H358" s="49" t="n"/>
      <c r="I358" s="28" t="n"/>
      <c r="J358" s="28" t="n"/>
      <c r="K358" s="52" t="n"/>
      <c r="L358" s="28" t="n"/>
      <c r="M358" s="32">
        <f>IF([@[Transaction ID]]="","",IFERROR(VLOOKUP([@[Transaction Type]],tblTxnTypes,2,FALSE),0))</f>
        <v/>
      </c>
      <c r="N358" s="32">
        <f>IF([@[Transaction ID]]="","",IFERROR([@Quantity]*[@[Inventory Factor]],0))</f>
        <v/>
      </c>
      <c r="O358" s="47">
        <f>IF([@[Transaction ID]]="","",IFERROR([@Quantity]*IF([@[Unit Cost]]="",INDEX(tblTires[Unit Cost],MATCH([@[Inventory Item ID]],tblTires[Inventory Item ID],0)),[@[Unit Cost]]),0))</f>
        <v/>
      </c>
      <c r="P358" s="15">
        <f>IF([@[Transaction ID]]="","",IF([@Date]="","Missing Date",IF([@Date]&lt;='Settings'!$B$4,"Before Opening Balance",IF([@Date]&gt;'Settings'!$B$3,"After Report Date","OK"))))</f>
        <v/>
      </c>
    </row>
    <row r="359">
      <c r="A359" s="28" t="n"/>
      <c r="B359" s="50" t="n"/>
      <c r="C359" s="28" t="n"/>
      <c r="D359" s="15">
        <f>IF([@[Transaction ID]]="","",IFERROR(INDEX(tblTires[Tire Size],MATCH([@[Inventory Item ID]],tblTires[Inventory Item ID],0)),"Item ID not found"))</f>
        <v/>
      </c>
      <c r="E359" s="15">
        <f>IF([@[Transaction ID]]="","",IFERROR(INDEX(tblTires[Location],MATCH([@[Inventory Item ID]],tblTires[Inventory Item ID],0)),"Item ID not found"))</f>
        <v/>
      </c>
      <c r="F359" s="28" t="n"/>
      <c r="G359" s="30" t="n"/>
      <c r="H359" s="49" t="n"/>
      <c r="I359" s="28" t="n"/>
      <c r="J359" s="28" t="n"/>
      <c r="K359" s="52" t="n"/>
      <c r="L359" s="28" t="n"/>
      <c r="M359" s="32">
        <f>IF([@[Transaction ID]]="","",IFERROR(VLOOKUP([@[Transaction Type]],tblTxnTypes,2,FALSE),0))</f>
        <v/>
      </c>
      <c r="N359" s="32">
        <f>IF([@[Transaction ID]]="","",IFERROR([@Quantity]*[@[Inventory Factor]],0))</f>
        <v/>
      </c>
      <c r="O359" s="47">
        <f>IF([@[Transaction ID]]="","",IFERROR([@Quantity]*IF([@[Unit Cost]]="",INDEX(tblTires[Unit Cost],MATCH([@[Inventory Item ID]],tblTires[Inventory Item ID],0)),[@[Unit Cost]]),0))</f>
        <v/>
      </c>
      <c r="P359" s="15">
        <f>IF([@[Transaction ID]]="","",IF([@Date]="","Missing Date",IF([@Date]&lt;='Settings'!$B$4,"Before Opening Balance",IF([@Date]&gt;'Settings'!$B$3,"After Report Date","OK"))))</f>
        <v/>
      </c>
    </row>
    <row r="360">
      <c r="A360" s="28" t="n"/>
      <c r="B360" s="50" t="n"/>
      <c r="C360" s="28" t="n"/>
      <c r="D360" s="15">
        <f>IF([@[Transaction ID]]="","",IFERROR(INDEX(tblTires[Tire Size],MATCH([@[Inventory Item ID]],tblTires[Inventory Item ID],0)),"Item ID not found"))</f>
        <v/>
      </c>
      <c r="E360" s="15">
        <f>IF([@[Transaction ID]]="","",IFERROR(INDEX(tblTires[Location],MATCH([@[Inventory Item ID]],tblTires[Inventory Item ID],0)),"Item ID not found"))</f>
        <v/>
      </c>
      <c r="F360" s="28" t="n"/>
      <c r="G360" s="30" t="n"/>
      <c r="H360" s="49" t="n"/>
      <c r="I360" s="28" t="n"/>
      <c r="J360" s="28" t="n"/>
      <c r="K360" s="52" t="n"/>
      <c r="L360" s="28" t="n"/>
      <c r="M360" s="32">
        <f>IF([@[Transaction ID]]="","",IFERROR(VLOOKUP([@[Transaction Type]],tblTxnTypes,2,FALSE),0))</f>
        <v/>
      </c>
      <c r="N360" s="32">
        <f>IF([@[Transaction ID]]="","",IFERROR([@Quantity]*[@[Inventory Factor]],0))</f>
        <v/>
      </c>
      <c r="O360" s="47">
        <f>IF([@[Transaction ID]]="","",IFERROR([@Quantity]*IF([@[Unit Cost]]="",INDEX(tblTires[Unit Cost],MATCH([@[Inventory Item ID]],tblTires[Inventory Item ID],0)),[@[Unit Cost]]),0))</f>
        <v/>
      </c>
      <c r="P360" s="15">
        <f>IF([@[Transaction ID]]="","",IF([@Date]="","Missing Date",IF([@Date]&lt;='Settings'!$B$4,"Before Opening Balance",IF([@Date]&gt;'Settings'!$B$3,"After Report Date","OK"))))</f>
        <v/>
      </c>
    </row>
    <row r="361">
      <c r="A361" s="28" t="n"/>
      <c r="B361" s="50" t="n"/>
      <c r="C361" s="28" t="n"/>
      <c r="D361" s="15">
        <f>IF([@[Transaction ID]]="","",IFERROR(INDEX(tblTires[Tire Size],MATCH([@[Inventory Item ID]],tblTires[Inventory Item ID],0)),"Item ID not found"))</f>
        <v/>
      </c>
      <c r="E361" s="15">
        <f>IF([@[Transaction ID]]="","",IFERROR(INDEX(tblTires[Location],MATCH([@[Inventory Item ID]],tblTires[Inventory Item ID],0)),"Item ID not found"))</f>
        <v/>
      </c>
      <c r="F361" s="28" t="n"/>
      <c r="G361" s="30" t="n"/>
      <c r="H361" s="49" t="n"/>
      <c r="I361" s="28" t="n"/>
      <c r="J361" s="28" t="n"/>
      <c r="K361" s="52" t="n"/>
      <c r="L361" s="28" t="n"/>
      <c r="M361" s="32">
        <f>IF([@[Transaction ID]]="","",IFERROR(VLOOKUP([@[Transaction Type]],tblTxnTypes,2,FALSE),0))</f>
        <v/>
      </c>
      <c r="N361" s="32">
        <f>IF([@[Transaction ID]]="","",IFERROR([@Quantity]*[@[Inventory Factor]],0))</f>
        <v/>
      </c>
      <c r="O361" s="47">
        <f>IF([@[Transaction ID]]="","",IFERROR([@Quantity]*IF([@[Unit Cost]]="",INDEX(tblTires[Unit Cost],MATCH([@[Inventory Item ID]],tblTires[Inventory Item ID],0)),[@[Unit Cost]]),0))</f>
        <v/>
      </c>
      <c r="P361" s="15">
        <f>IF([@[Transaction ID]]="","",IF([@Date]="","Missing Date",IF([@Date]&lt;='Settings'!$B$4,"Before Opening Balance",IF([@Date]&gt;'Settings'!$B$3,"After Report Date","OK"))))</f>
        <v/>
      </c>
    </row>
    <row r="362">
      <c r="A362" s="28" t="n"/>
      <c r="B362" s="50" t="n"/>
      <c r="C362" s="28" t="n"/>
      <c r="D362" s="15">
        <f>IF([@[Transaction ID]]="","",IFERROR(INDEX(tblTires[Tire Size],MATCH([@[Inventory Item ID]],tblTires[Inventory Item ID],0)),"Item ID not found"))</f>
        <v/>
      </c>
      <c r="E362" s="15">
        <f>IF([@[Transaction ID]]="","",IFERROR(INDEX(tblTires[Location],MATCH([@[Inventory Item ID]],tblTires[Inventory Item ID],0)),"Item ID not found"))</f>
        <v/>
      </c>
      <c r="F362" s="28" t="n"/>
      <c r="G362" s="30" t="n"/>
      <c r="H362" s="49" t="n"/>
      <c r="I362" s="28" t="n"/>
      <c r="J362" s="28" t="n"/>
      <c r="K362" s="52" t="n"/>
      <c r="L362" s="28" t="n"/>
      <c r="M362" s="32">
        <f>IF([@[Transaction ID]]="","",IFERROR(VLOOKUP([@[Transaction Type]],tblTxnTypes,2,FALSE),0))</f>
        <v/>
      </c>
      <c r="N362" s="32">
        <f>IF([@[Transaction ID]]="","",IFERROR([@Quantity]*[@[Inventory Factor]],0))</f>
        <v/>
      </c>
      <c r="O362" s="47">
        <f>IF([@[Transaction ID]]="","",IFERROR([@Quantity]*IF([@[Unit Cost]]="",INDEX(tblTires[Unit Cost],MATCH([@[Inventory Item ID]],tblTires[Inventory Item ID],0)),[@[Unit Cost]]),0))</f>
        <v/>
      </c>
      <c r="P362" s="15">
        <f>IF([@[Transaction ID]]="","",IF([@Date]="","Missing Date",IF([@Date]&lt;='Settings'!$B$4,"Before Opening Balance",IF([@Date]&gt;'Settings'!$B$3,"After Report Date","OK"))))</f>
        <v/>
      </c>
    </row>
    <row r="363">
      <c r="A363" s="28" t="n"/>
      <c r="B363" s="50" t="n"/>
      <c r="C363" s="28" t="n"/>
      <c r="D363" s="15">
        <f>IF([@[Transaction ID]]="","",IFERROR(INDEX(tblTires[Tire Size],MATCH([@[Inventory Item ID]],tblTires[Inventory Item ID],0)),"Item ID not found"))</f>
        <v/>
      </c>
      <c r="E363" s="15">
        <f>IF([@[Transaction ID]]="","",IFERROR(INDEX(tblTires[Location],MATCH([@[Inventory Item ID]],tblTires[Inventory Item ID],0)),"Item ID not found"))</f>
        <v/>
      </c>
      <c r="F363" s="28" t="n"/>
      <c r="G363" s="30" t="n"/>
      <c r="H363" s="49" t="n"/>
      <c r="I363" s="28" t="n"/>
      <c r="J363" s="28" t="n"/>
      <c r="K363" s="52" t="n"/>
      <c r="L363" s="28" t="n"/>
      <c r="M363" s="32">
        <f>IF([@[Transaction ID]]="","",IFERROR(VLOOKUP([@[Transaction Type]],tblTxnTypes,2,FALSE),0))</f>
        <v/>
      </c>
      <c r="N363" s="32">
        <f>IF([@[Transaction ID]]="","",IFERROR([@Quantity]*[@[Inventory Factor]],0))</f>
        <v/>
      </c>
      <c r="O363" s="47">
        <f>IF([@[Transaction ID]]="","",IFERROR([@Quantity]*IF([@[Unit Cost]]="",INDEX(tblTires[Unit Cost],MATCH([@[Inventory Item ID]],tblTires[Inventory Item ID],0)),[@[Unit Cost]]),0))</f>
        <v/>
      </c>
      <c r="P363" s="15">
        <f>IF([@[Transaction ID]]="","",IF([@Date]="","Missing Date",IF([@Date]&lt;='Settings'!$B$4,"Before Opening Balance",IF([@Date]&gt;'Settings'!$B$3,"After Report Date","OK"))))</f>
        <v/>
      </c>
    </row>
    <row r="364">
      <c r="A364" s="28" t="n"/>
      <c r="B364" s="50" t="n"/>
      <c r="C364" s="28" t="n"/>
      <c r="D364" s="15">
        <f>IF([@[Transaction ID]]="","",IFERROR(INDEX(tblTires[Tire Size],MATCH([@[Inventory Item ID]],tblTires[Inventory Item ID],0)),"Item ID not found"))</f>
        <v/>
      </c>
      <c r="E364" s="15">
        <f>IF([@[Transaction ID]]="","",IFERROR(INDEX(tblTires[Location],MATCH([@[Inventory Item ID]],tblTires[Inventory Item ID],0)),"Item ID not found"))</f>
        <v/>
      </c>
      <c r="F364" s="28" t="n"/>
      <c r="G364" s="30" t="n"/>
      <c r="H364" s="49" t="n"/>
      <c r="I364" s="28" t="n"/>
      <c r="J364" s="28" t="n"/>
      <c r="K364" s="52" t="n"/>
      <c r="L364" s="28" t="n"/>
      <c r="M364" s="32">
        <f>IF([@[Transaction ID]]="","",IFERROR(VLOOKUP([@[Transaction Type]],tblTxnTypes,2,FALSE),0))</f>
        <v/>
      </c>
      <c r="N364" s="32">
        <f>IF([@[Transaction ID]]="","",IFERROR([@Quantity]*[@[Inventory Factor]],0))</f>
        <v/>
      </c>
      <c r="O364" s="47">
        <f>IF([@[Transaction ID]]="","",IFERROR([@Quantity]*IF([@[Unit Cost]]="",INDEX(tblTires[Unit Cost],MATCH([@[Inventory Item ID]],tblTires[Inventory Item ID],0)),[@[Unit Cost]]),0))</f>
        <v/>
      </c>
      <c r="P364" s="15">
        <f>IF([@[Transaction ID]]="","",IF([@Date]="","Missing Date",IF([@Date]&lt;='Settings'!$B$4,"Before Opening Balance",IF([@Date]&gt;'Settings'!$B$3,"After Report Date","OK"))))</f>
        <v/>
      </c>
    </row>
    <row r="365">
      <c r="A365" s="28" t="n"/>
      <c r="B365" s="50" t="n"/>
      <c r="C365" s="28" t="n"/>
      <c r="D365" s="15">
        <f>IF([@[Transaction ID]]="","",IFERROR(INDEX(tblTires[Tire Size],MATCH([@[Inventory Item ID]],tblTires[Inventory Item ID],0)),"Item ID not found"))</f>
        <v/>
      </c>
      <c r="E365" s="15">
        <f>IF([@[Transaction ID]]="","",IFERROR(INDEX(tblTires[Location],MATCH([@[Inventory Item ID]],tblTires[Inventory Item ID],0)),"Item ID not found"))</f>
        <v/>
      </c>
      <c r="F365" s="28" t="n"/>
      <c r="G365" s="30" t="n"/>
      <c r="H365" s="49" t="n"/>
      <c r="I365" s="28" t="n"/>
      <c r="J365" s="28" t="n"/>
      <c r="K365" s="52" t="n"/>
      <c r="L365" s="28" t="n"/>
      <c r="M365" s="32">
        <f>IF([@[Transaction ID]]="","",IFERROR(VLOOKUP([@[Transaction Type]],tblTxnTypes,2,FALSE),0))</f>
        <v/>
      </c>
      <c r="N365" s="32">
        <f>IF([@[Transaction ID]]="","",IFERROR([@Quantity]*[@[Inventory Factor]],0))</f>
        <v/>
      </c>
      <c r="O365" s="47">
        <f>IF([@[Transaction ID]]="","",IFERROR([@Quantity]*IF([@[Unit Cost]]="",INDEX(tblTires[Unit Cost],MATCH([@[Inventory Item ID]],tblTires[Inventory Item ID],0)),[@[Unit Cost]]),0))</f>
        <v/>
      </c>
      <c r="P365" s="15">
        <f>IF([@[Transaction ID]]="","",IF([@Date]="","Missing Date",IF([@Date]&lt;='Settings'!$B$4,"Before Opening Balance",IF([@Date]&gt;'Settings'!$B$3,"After Report Date","OK"))))</f>
        <v/>
      </c>
    </row>
    <row r="366">
      <c r="A366" s="28" t="n"/>
      <c r="B366" s="50" t="n"/>
      <c r="C366" s="28" t="n"/>
      <c r="D366" s="15">
        <f>IF([@[Transaction ID]]="","",IFERROR(INDEX(tblTires[Tire Size],MATCH([@[Inventory Item ID]],tblTires[Inventory Item ID],0)),"Item ID not found"))</f>
        <v/>
      </c>
      <c r="E366" s="15">
        <f>IF([@[Transaction ID]]="","",IFERROR(INDEX(tblTires[Location],MATCH([@[Inventory Item ID]],tblTires[Inventory Item ID],0)),"Item ID not found"))</f>
        <v/>
      </c>
      <c r="F366" s="28" t="n"/>
      <c r="G366" s="30" t="n"/>
      <c r="H366" s="49" t="n"/>
      <c r="I366" s="28" t="n"/>
      <c r="J366" s="28" t="n"/>
      <c r="K366" s="52" t="n"/>
      <c r="L366" s="28" t="n"/>
      <c r="M366" s="32">
        <f>IF([@[Transaction ID]]="","",IFERROR(VLOOKUP([@[Transaction Type]],tblTxnTypes,2,FALSE),0))</f>
        <v/>
      </c>
      <c r="N366" s="32">
        <f>IF([@[Transaction ID]]="","",IFERROR([@Quantity]*[@[Inventory Factor]],0))</f>
        <v/>
      </c>
      <c r="O366" s="47">
        <f>IF([@[Transaction ID]]="","",IFERROR([@Quantity]*IF([@[Unit Cost]]="",INDEX(tblTires[Unit Cost],MATCH([@[Inventory Item ID]],tblTires[Inventory Item ID],0)),[@[Unit Cost]]),0))</f>
        <v/>
      </c>
      <c r="P366" s="15">
        <f>IF([@[Transaction ID]]="","",IF([@Date]="","Missing Date",IF([@Date]&lt;='Settings'!$B$4,"Before Opening Balance",IF([@Date]&gt;'Settings'!$B$3,"After Report Date","OK"))))</f>
        <v/>
      </c>
    </row>
    <row r="367">
      <c r="A367" s="28" t="n"/>
      <c r="B367" s="50" t="n"/>
      <c r="C367" s="28" t="n"/>
      <c r="D367" s="15">
        <f>IF([@[Transaction ID]]="","",IFERROR(INDEX(tblTires[Tire Size],MATCH([@[Inventory Item ID]],tblTires[Inventory Item ID],0)),"Item ID not found"))</f>
        <v/>
      </c>
      <c r="E367" s="15">
        <f>IF([@[Transaction ID]]="","",IFERROR(INDEX(tblTires[Location],MATCH([@[Inventory Item ID]],tblTires[Inventory Item ID],0)),"Item ID not found"))</f>
        <v/>
      </c>
      <c r="F367" s="28" t="n"/>
      <c r="G367" s="30" t="n"/>
      <c r="H367" s="49" t="n"/>
      <c r="I367" s="28" t="n"/>
      <c r="J367" s="28" t="n"/>
      <c r="K367" s="52" t="n"/>
      <c r="L367" s="28" t="n"/>
      <c r="M367" s="32">
        <f>IF([@[Transaction ID]]="","",IFERROR(VLOOKUP([@[Transaction Type]],tblTxnTypes,2,FALSE),0))</f>
        <v/>
      </c>
      <c r="N367" s="32">
        <f>IF([@[Transaction ID]]="","",IFERROR([@Quantity]*[@[Inventory Factor]],0))</f>
        <v/>
      </c>
      <c r="O367" s="47">
        <f>IF([@[Transaction ID]]="","",IFERROR([@Quantity]*IF([@[Unit Cost]]="",INDEX(tblTires[Unit Cost],MATCH([@[Inventory Item ID]],tblTires[Inventory Item ID],0)),[@[Unit Cost]]),0))</f>
        <v/>
      </c>
      <c r="P367" s="15">
        <f>IF([@[Transaction ID]]="","",IF([@Date]="","Missing Date",IF([@Date]&lt;='Settings'!$B$4,"Before Opening Balance",IF([@Date]&gt;'Settings'!$B$3,"After Report Date","OK"))))</f>
        <v/>
      </c>
    </row>
    <row r="368">
      <c r="A368" s="28" t="n"/>
      <c r="B368" s="50" t="n"/>
      <c r="C368" s="28" t="n"/>
      <c r="D368" s="15">
        <f>IF([@[Transaction ID]]="","",IFERROR(INDEX(tblTires[Tire Size],MATCH([@[Inventory Item ID]],tblTires[Inventory Item ID],0)),"Item ID not found"))</f>
        <v/>
      </c>
      <c r="E368" s="15">
        <f>IF([@[Transaction ID]]="","",IFERROR(INDEX(tblTires[Location],MATCH([@[Inventory Item ID]],tblTires[Inventory Item ID],0)),"Item ID not found"))</f>
        <v/>
      </c>
      <c r="F368" s="28" t="n"/>
      <c r="G368" s="30" t="n"/>
      <c r="H368" s="49" t="n"/>
      <c r="I368" s="28" t="n"/>
      <c r="J368" s="28" t="n"/>
      <c r="K368" s="52" t="n"/>
      <c r="L368" s="28" t="n"/>
      <c r="M368" s="32">
        <f>IF([@[Transaction ID]]="","",IFERROR(VLOOKUP([@[Transaction Type]],tblTxnTypes,2,FALSE),0))</f>
        <v/>
      </c>
      <c r="N368" s="32">
        <f>IF([@[Transaction ID]]="","",IFERROR([@Quantity]*[@[Inventory Factor]],0))</f>
        <v/>
      </c>
      <c r="O368" s="47">
        <f>IF([@[Transaction ID]]="","",IFERROR([@Quantity]*IF([@[Unit Cost]]="",INDEX(tblTires[Unit Cost],MATCH([@[Inventory Item ID]],tblTires[Inventory Item ID],0)),[@[Unit Cost]]),0))</f>
        <v/>
      </c>
      <c r="P368" s="15">
        <f>IF([@[Transaction ID]]="","",IF([@Date]="","Missing Date",IF([@Date]&lt;='Settings'!$B$4,"Before Opening Balance",IF([@Date]&gt;'Settings'!$B$3,"After Report Date","OK"))))</f>
        <v/>
      </c>
    </row>
    <row r="369">
      <c r="A369" s="28" t="n"/>
      <c r="B369" s="50" t="n"/>
      <c r="C369" s="28" t="n"/>
      <c r="D369" s="15">
        <f>IF([@[Transaction ID]]="","",IFERROR(INDEX(tblTires[Tire Size],MATCH([@[Inventory Item ID]],tblTires[Inventory Item ID],0)),"Item ID not found"))</f>
        <v/>
      </c>
      <c r="E369" s="15">
        <f>IF([@[Transaction ID]]="","",IFERROR(INDEX(tblTires[Location],MATCH([@[Inventory Item ID]],tblTires[Inventory Item ID],0)),"Item ID not found"))</f>
        <v/>
      </c>
      <c r="F369" s="28" t="n"/>
      <c r="G369" s="30" t="n"/>
      <c r="H369" s="49" t="n"/>
      <c r="I369" s="28" t="n"/>
      <c r="J369" s="28" t="n"/>
      <c r="K369" s="52" t="n"/>
      <c r="L369" s="28" t="n"/>
      <c r="M369" s="32">
        <f>IF([@[Transaction ID]]="","",IFERROR(VLOOKUP([@[Transaction Type]],tblTxnTypes,2,FALSE),0))</f>
        <v/>
      </c>
      <c r="N369" s="32">
        <f>IF([@[Transaction ID]]="","",IFERROR([@Quantity]*[@[Inventory Factor]],0))</f>
        <v/>
      </c>
      <c r="O369" s="47">
        <f>IF([@[Transaction ID]]="","",IFERROR([@Quantity]*IF([@[Unit Cost]]="",INDEX(tblTires[Unit Cost],MATCH([@[Inventory Item ID]],tblTires[Inventory Item ID],0)),[@[Unit Cost]]),0))</f>
        <v/>
      </c>
      <c r="P369" s="15">
        <f>IF([@[Transaction ID]]="","",IF([@Date]="","Missing Date",IF([@Date]&lt;='Settings'!$B$4,"Before Opening Balance",IF([@Date]&gt;'Settings'!$B$3,"After Report Date","OK"))))</f>
        <v/>
      </c>
    </row>
    <row r="370">
      <c r="A370" s="28" t="n"/>
      <c r="B370" s="50" t="n"/>
      <c r="C370" s="28" t="n"/>
      <c r="D370" s="15">
        <f>IF([@[Transaction ID]]="","",IFERROR(INDEX(tblTires[Tire Size],MATCH([@[Inventory Item ID]],tblTires[Inventory Item ID],0)),"Item ID not found"))</f>
        <v/>
      </c>
      <c r="E370" s="15">
        <f>IF([@[Transaction ID]]="","",IFERROR(INDEX(tblTires[Location],MATCH([@[Inventory Item ID]],tblTires[Inventory Item ID],0)),"Item ID not found"))</f>
        <v/>
      </c>
      <c r="F370" s="28" t="n"/>
      <c r="G370" s="30" t="n"/>
      <c r="H370" s="49" t="n"/>
      <c r="I370" s="28" t="n"/>
      <c r="J370" s="28" t="n"/>
      <c r="K370" s="52" t="n"/>
      <c r="L370" s="28" t="n"/>
      <c r="M370" s="32">
        <f>IF([@[Transaction ID]]="","",IFERROR(VLOOKUP([@[Transaction Type]],tblTxnTypes,2,FALSE),0))</f>
        <v/>
      </c>
      <c r="N370" s="32">
        <f>IF([@[Transaction ID]]="","",IFERROR([@Quantity]*[@[Inventory Factor]],0))</f>
        <v/>
      </c>
      <c r="O370" s="47">
        <f>IF([@[Transaction ID]]="","",IFERROR([@Quantity]*IF([@[Unit Cost]]="",INDEX(tblTires[Unit Cost],MATCH([@[Inventory Item ID]],tblTires[Inventory Item ID],0)),[@[Unit Cost]]),0))</f>
        <v/>
      </c>
      <c r="P370" s="15">
        <f>IF([@[Transaction ID]]="","",IF([@Date]="","Missing Date",IF([@Date]&lt;='Settings'!$B$4,"Before Opening Balance",IF([@Date]&gt;'Settings'!$B$3,"After Report Date","OK"))))</f>
        <v/>
      </c>
    </row>
    <row r="371">
      <c r="A371" s="28" t="n"/>
      <c r="B371" s="50" t="n"/>
      <c r="C371" s="28" t="n"/>
      <c r="D371" s="15">
        <f>IF([@[Transaction ID]]="","",IFERROR(INDEX(tblTires[Tire Size],MATCH([@[Inventory Item ID]],tblTires[Inventory Item ID],0)),"Item ID not found"))</f>
        <v/>
      </c>
      <c r="E371" s="15">
        <f>IF([@[Transaction ID]]="","",IFERROR(INDEX(tblTires[Location],MATCH([@[Inventory Item ID]],tblTires[Inventory Item ID],0)),"Item ID not found"))</f>
        <v/>
      </c>
      <c r="F371" s="28" t="n"/>
      <c r="G371" s="30" t="n"/>
      <c r="H371" s="49" t="n"/>
      <c r="I371" s="28" t="n"/>
      <c r="J371" s="28" t="n"/>
      <c r="K371" s="52" t="n"/>
      <c r="L371" s="28" t="n"/>
      <c r="M371" s="32">
        <f>IF([@[Transaction ID]]="","",IFERROR(VLOOKUP([@[Transaction Type]],tblTxnTypes,2,FALSE),0))</f>
        <v/>
      </c>
      <c r="N371" s="32">
        <f>IF([@[Transaction ID]]="","",IFERROR([@Quantity]*[@[Inventory Factor]],0))</f>
        <v/>
      </c>
      <c r="O371" s="47">
        <f>IF([@[Transaction ID]]="","",IFERROR([@Quantity]*IF([@[Unit Cost]]="",INDEX(tblTires[Unit Cost],MATCH([@[Inventory Item ID]],tblTires[Inventory Item ID],0)),[@[Unit Cost]]),0))</f>
        <v/>
      </c>
      <c r="P371" s="15">
        <f>IF([@[Transaction ID]]="","",IF([@Date]="","Missing Date",IF([@Date]&lt;='Settings'!$B$4,"Before Opening Balance",IF([@Date]&gt;'Settings'!$B$3,"After Report Date","OK"))))</f>
        <v/>
      </c>
    </row>
    <row r="372">
      <c r="A372" s="28" t="n"/>
      <c r="B372" s="50" t="n"/>
      <c r="C372" s="28" t="n"/>
      <c r="D372" s="15">
        <f>IF([@[Transaction ID]]="","",IFERROR(INDEX(tblTires[Tire Size],MATCH([@[Inventory Item ID]],tblTires[Inventory Item ID],0)),"Item ID not found"))</f>
        <v/>
      </c>
      <c r="E372" s="15">
        <f>IF([@[Transaction ID]]="","",IFERROR(INDEX(tblTires[Location],MATCH([@[Inventory Item ID]],tblTires[Inventory Item ID],0)),"Item ID not found"))</f>
        <v/>
      </c>
      <c r="F372" s="28" t="n"/>
      <c r="G372" s="30" t="n"/>
      <c r="H372" s="49" t="n"/>
      <c r="I372" s="28" t="n"/>
      <c r="J372" s="28" t="n"/>
      <c r="K372" s="52" t="n"/>
      <c r="L372" s="28" t="n"/>
      <c r="M372" s="32">
        <f>IF([@[Transaction ID]]="","",IFERROR(VLOOKUP([@[Transaction Type]],tblTxnTypes,2,FALSE),0))</f>
        <v/>
      </c>
      <c r="N372" s="32">
        <f>IF([@[Transaction ID]]="","",IFERROR([@Quantity]*[@[Inventory Factor]],0))</f>
        <v/>
      </c>
      <c r="O372" s="47">
        <f>IF([@[Transaction ID]]="","",IFERROR([@Quantity]*IF([@[Unit Cost]]="",INDEX(tblTires[Unit Cost],MATCH([@[Inventory Item ID]],tblTires[Inventory Item ID],0)),[@[Unit Cost]]),0))</f>
        <v/>
      </c>
      <c r="P372" s="15">
        <f>IF([@[Transaction ID]]="","",IF([@Date]="","Missing Date",IF([@Date]&lt;='Settings'!$B$4,"Before Opening Balance",IF([@Date]&gt;'Settings'!$B$3,"After Report Date","OK"))))</f>
        <v/>
      </c>
    </row>
    <row r="373">
      <c r="A373" s="28" t="n"/>
      <c r="B373" s="50" t="n"/>
      <c r="C373" s="28" t="n"/>
      <c r="D373" s="15">
        <f>IF([@[Transaction ID]]="","",IFERROR(INDEX(tblTires[Tire Size],MATCH([@[Inventory Item ID]],tblTires[Inventory Item ID],0)),"Item ID not found"))</f>
        <v/>
      </c>
      <c r="E373" s="15">
        <f>IF([@[Transaction ID]]="","",IFERROR(INDEX(tblTires[Location],MATCH([@[Inventory Item ID]],tblTires[Inventory Item ID],0)),"Item ID not found"))</f>
        <v/>
      </c>
      <c r="F373" s="28" t="n"/>
      <c r="G373" s="30" t="n"/>
      <c r="H373" s="49" t="n"/>
      <c r="I373" s="28" t="n"/>
      <c r="J373" s="28" t="n"/>
      <c r="K373" s="52" t="n"/>
      <c r="L373" s="28" t="n"/>
      <c r="M373" s="32">
        <f>IF([@[Transaction ID]]="","",IFERROR(VLOOKUP([@[Transaction Type]],tblTxnTypes,2,FALSE),0))</f>
        <v/>
      </c>
      <c r="N373" s="32">
        <f>IF([@[Transaction ID]]="","",IFERROR([@Quantity]*[@[Inventory Factor]],0))</f>
        <v/>
      </c>
      <c r="O373" s="47">
        <f>IF([@[Transaction ID]]="","",IFERROR([@Quantity]*IF([@[Unit Cost]]="",INDEX(tblTires[Unit Cost],MATCH([@[Inventory Item ID]],tblTires[Inventory Item ID],0)),[@[Unit Cost]]),0))</f>
        <v/>
      </c>
      <c r="P373" s="15">
        <f>IF([@[Transaction ID]]="","",IF([@Date]="","Missing Date",IF([@Date]&lt;='Settings'!$B$4,"Before Opening Balance",IF([@Date]&gt;'Settings'!$B$3,"After Report Date","OK"))))</f>
        <v/>
      </c>
    </row>
    <row r="374">
      <c r="A374" s="28" t="n"/>
      <c r="B374" s="50" t="n"/>
      <c r="C374" s="28" t="n"/>
      <c r="D374" s="15">
        <f>IF([@[Transaction ID]]="","",IFERROR(INDEX(tblTires[Tire Size],MATCH([@[Inventory Item ID]],tblTires[Inventory Item ID],0)),"Item ID not found"))</f>
        <v/>
      </c>
      <c r="E374" s="15">
        <f>IF([@[Transaction ID]]="","",IFERROR(INDEX(tblTires[Location],MATCH([@[Inventory Item ID]],tblTires[Inventory Item ID],0)),"Item ID not found"))</f>
        <v/>
      </c>
      <c r="F374" s="28" t="n"/>
      <c r="G374" s="30" t="n"/>
      <c r="H374" s="49" t="n"/>
      <c r="I374" s="28" t="n"/>
      <c r="J374" s="28" t="n"/>
      <c r="K374" s="52" t="n"/>
      <c r="L374" s="28" t="n"/>
      <c r="M374" s="32">
        <f>IF([@[Transaction ID]]="","",IFERROR(VLOOKUP([@[Transaction Type]],tblTxnTypes,2,FALSE),0))</f>
        <v/>
      </c>
      <c r="N374" s="32">
        <f>IF([@[Transaction ID]]="","",IFERROR([@Quantity]*[@[Inventory Factor]],0))</f>
        <v/>
      </c>
      <c r="O374" s="47">
        <f>IF([@[Transaction ID]]="","",IFERROR([@Quantity]*IF([@[Unit Cost]]="",INDEX(tblTires[Unit Cost],MATCH([@[Inventory Item ID]],tblTires[Inventory Item ID],0)),[@[Unit Cost]]),0))</f>
        <v/>
      </c>
      <c r="P374" s="15">
        <f>IF([@[Transaction ID]]="","",IF([@Date]="","Missing Date",IF([@Date]&lt;='Settings'!$B$4,"Before Opening Balance",IF([@Date]&gt;'Settings'!$B$3,"After Report Date","OK"))))</f>
        <v/>
      </c>
    </row>
    <row r="375">
      <c r="A375" s="28" t="n"/>
      <c r="B375" s="50" t="n"/>
      <c r="C375" s="28" t="n"/>
      <c r="D375" s="15">
        <f>IF([@[Transaction ID]]="","",IFERROR(INDEX(tblTires[Tire Size],MATCH([@[Inventory Item ID]],tblTires[Inventory Item ID],0)),"Item ID not found"))</f>
        <v/>
      </c>
      <c r="E375" s="15">
        <f>IF([@[Transaction ID]]="","",IFERROR(INDEX(tblTires[Location],MATCH([@[Inventory Item ID]],tblTires[Inventory Item ID],0)),"Item ID not found"))</f>
        <v/>
      </c>
      <c r="F375" s="28" t="n"/>
      <c r="G375" s="30" t="n"/>
      <c r="H375" s="49" t="n"/>
      <c r="I375" s="28" t="n"/>
      <c r="J375" s="28" t="n"/>
      <c r="K375" s="52" t="n"/>
      <c r="L375" s="28" t="n"/>
      <c r="M375" s="32">
        <f>IF([@[Transaction ID]]="","",IFERROR(VLOOKUP([@[Transaction Type]],tblTxnTypes,2,FALSE),0))</f>
        <v/>
      </c>
      <c r="N375" s="32">
        <f>IF([@[Transaction ID]]="","",IFERROR([@Quantity]*[@[Inventory Factor]],0))</f>
        <v/>
      </c>
      <c r="O375" s="47">
        <f>IF([@[Transaction ID]]="","",IFERROR([@Quantity]*IF([@[Unit Cost]]="",INDEX(tblTires[Unit Cost],MATCH([@[Inventory Item ID]],tblTires[Inventory Item ID],0)),[@[Unit Cost]]),0))</f>
        <v/>
      </c>
      <c r="P375" s="15">
        <f>IF([@[Transaction ID]]="","",IF([@Date]="","Missing Date",IF([@Date]&lt;='Settings'!$B$4,"Before Opening Balance",IF([@Date]&gt;'Settings'!$B$3,"After Report Date","OK"))))</f>
        <v/>
      </c>
    </row>
    <row r="376">
      <c r="A376" s="28" t="n"/>
      <c r="B376" s="50" t="n"/>
      <c r="C376" s="28" t="n"/>
      <c r="D376" s="15">
        <f>IF([@[Transaction ID]]="","",IFERROR(INDEX(tblTires[Tire Size],MATCH([@[Inventory Item ID]],tblTires[Inventory Item ID],0)),"Item ID not found"))</f>
        <v/>
      </c>
      <c r="E376" s="15">
        <f>IF([@[Transaction ID]]="","",IFERROR(INDEX(tblTires[Location],MATCH([@[Inventory Item ID]],tblTires[Inventory Item ID],0)),"Item ID not found"))</f>
        <v/>
      </c>
      <c r="F376" s="28" t="n"/>
      <c r="G376" s="30" t="n"/>
      <c r="H376" s="49" t="n"/>
      <c r="I376" s="28" t="n"/>
      <c r="J376" s="28" t="n"/>
      <c r="K376" s="52" t="n"/>
      <c r="L376" s="28" t="n"/>
      <c r="M376" s="32">
        <f>IF([@[Transaction ID]]="","",IFERROR(VLOOKUP([@[Transaction Type]],tblTxnTypes,2,FALSE),0))</f>
        <v/>
      </c>
      <c r="N376" s="32">
        <f>IF([@[Transaction ID]]="","",IFERROR([@Quantity]*[@[Inventory Factor]],0))</f>
        <v/>
      </c>
      <c r="O376" s="47">
        <f>IF([@[Transaction ID]]="","",IFERROR([@Quantity]*IF([@[Unit Cost]]="",INDEX(tblTires[Unit Cost],MATCH([@[Inventory Item ID]],tblTires[Inventory Item ID],0)),[@[Unit Cost]]),0))</f>
        <v/>
      </c>
      <c r="P376" s="15">
        <f>IF([@[Transaction ID]]="","",IF([@Date]="","Missing Date",IF([@Date]&lt;='Settings'!$B$4,"Before Opening Balance",IF([@Date]&gt;'Settings'!$B$3,"After Report Date","OK"))))</f>
        <v/>
      </c>
    </row>
    <row r="377">
      <c r="A377" s="28" t="n"/>
      <c r="B377" s="50" t="n"/>
      <c r="C377" s="28" t="n"/>
      <c r="D377" s="15">
        <f>IF([@[Transaction ID]]="","",IFERROR(INDEX(tblTires[Tire Size],MATCH([@[Inventory Item ID]],tblTires[Inventory Item ID],0)),"Item ID not found"))</f>
        <v/>
      </c>
      <c r="E377" s="15">
        <f>IF([@[Transaction ID]]="","",IFERROR(INDEX(tblTires[Location],MATCH([@[Inventory Item ID]],tblTires[Inventory Item ID],0)),"Item ID not found"))</f>
        <v/>
      </c>
      <c r="F377" s="28" t="n"/>
      <c r="G377" s="30" t="n"/>
      <c r="H377" s="49" t="n"/>
      <c r="I377" s="28" t="n"/>
      <c r="J377" s="28" t="n"/>
      <c r="K377" s="52" t="n"/>
      <c r="L377" s="28" t="n"/>
      <c r="M377" s="32">
        <f>IF([@[Transaction ID]]="","",IFERROR(VLOOKUP([@[Transaction Type]],tblTxnTypes,2,FALSE),0))</f>
        <v/>
      </c>
      <c r="N377" s="32">
        <f>IF([@[Transaction ID]]="","",IFERROR([@Quantity]*[@[Inventory Factor]],0))</f>
        <v/>
      </c>
      <c r="O377" s="47">
        <f>IF([@[Transaction ID]]="","",IFERROR([@Quantity]*IF([@[Unit Cost]]="",INDEX(tblTires[Unit Cost],MATCH([@[Inventory Item ID]],tblTires[Inventory Item ID],0)),[@[Unit Cost]]),0))</f>
        <v/>
      </c>
      <c r="P377" s="15">
        <f>IF([@[Transaction ID]]="","",IF([@Date]="","Missing Date",IF([@Date]&lt;='Settings'!$B$4,"Before Opening Balance",IF([@Date]&gt;'Settings'!$B$3,"After Report Date","OK"))))</f>
        <v/>
      </c>
    </row>
    <row r="378">
      <c r="A378" s="28" t="n"/>
      <c r="B378" s="50" t="n"/>
      <c r="C378" s="28" t="n"/>
      <c r="D378" s="15">
        <f>IF([@[Transaction ID]]="","",IFERROR(INDEX(tblTires[Tire Size],MATCH([@[Inventory Item ID]],tblTires[Inventory Item ID],0)),"Item ID not found"))</f>
        <v/>
      </c>
      <c r="E378" s="15">
        <f>IF([@[Transaction ID]]="","",IFERROR(INDEX(tblTires[Location],MATCH([@[Inventory Item ID]],tblTires[Inventory Item ID],0)),"Item ID not found"))</f>
        <v/>
      </c>
      <c r="F378" s="28" t="n"/>
      <c r="G378" s="30" t="n"/>
      <c r="H378" s="49" t="n"/>
      <c r="I378" s="28" t="n"/>
      <c r="J378" s="28" t="n"/>
      <c r="K378" s="52" t="n"/>
      <c r="L378" s="28" t="n"/>
      <c r="M378" s="32">
        <f>IF([@[Transaction ID]]="","",IFERROR(VLOOKUP([@[Transaction Type]],tblTxnTypes,2,FALSE),0))</f>
        <v/>
      </c>
      <c r="N378" s="32">
        <f>IF([@[Transaction ID]]="","",IFERROR([@Quantity]*[@[Inventory Factor]],0))</f>
        <v/>
      </c>
      <c r="O378" s="47">
        <f>IF([@[Transaction ID]]="","",IFERROR([@Quantity]*IF([@[Unit Cost]]="",INDEX(tblTires[Unit Cost],MATCH([@[Inventory Item ID]],tblTires[Inventory Item ID],0)),[@[Unit Cost]]),0))</f>
        <v/>
      </c>
      <c r="P378" s="15">
        <f>IF([@[Transaction ID]]="","",IF([@Date]="","Missing Date",IF([@Date]&lt;='Settings'!$B$4,"Before Opening Balance",IF([@Date]&gt;'Settings'!$B$3,"After Report Date","OK"))))</f>
        <v/>
      </c>
    </row>
    <row r="379">
      <c r="A379" s="28" t="n"/>
      <c r="B379" s="50" t="n"/>
      <c r="C379" s="28" t="n"/>
      <c r="D379" s="15">
        <f>IF([@[Transaction ID]]="","",IFERROR(INDEX(tblTires[Tire Size],MATCH([@[Inventory Item ID]],tblTires[Inventory Item ID],0)),"Item ID not found"))</f>
        <v/>
      </c>
      <c r="E379" s="15">
        <f>IF([@[Transaction ID]]="","",IFERROR(INDEX(tblTires[Location],MATCH([@[Inventory Item ID]],tblTires[Inventory Item ID],0)),"Item ID not found"))</f>
        <v/>
      </c>
      <c r="F379" s="28" t="n"/>
      <c r="G379" s="30" t="n"/>
      <c r="H379" s="49" t="n"/>
      <c r="I379" s="28" t="n"/>
      <c r="J379" s="28" t="n"/>
      <c r="K379" s="52" t="n"/>
      <c r="L379" s="28" t="n"/>
      <c r="M379" s="32">
        <f>IF([@[Transaction ID]]="","",IFERROR(VLOOKUP([@[Transaction Type]],tblTxnTypes,2,FALSE),0))</f>
        <v/>
      </c>
      <c r="N379" s="32">
        <f>IF([@[Transaction ID]]="","",IFERROR([@Quantity]*[@[Inventory Factor]],0))</f>
        <v/>
      </c>
      <c r="O379" s="47">
        <f>IF([@[Transaction ID]]="","",IFERROR([@Quantity]*IF([@[Unit Cost]]="",INDEX(tblTires[Unit Cost],MATCH([@[Inventory Item ID]],tblTires[Inventory Item ID],0)),[@[Unit Cost]]),0))</f>
        <v/>
      </c>
      <c r="P379" s="15">
        <f>IF([@[Transaction ID]]="","",IF([@Date]="","Missing Date",IF([@Date]&lt;='Settings'!$B$4,"Before Opening Balance",IF([@Date]&gt;'Settings'!$B$3,"After Report Date","OK"))))</f>
        <v/>
      </c>
    </row>
    <row r="380">
      <c r="A380" s="28" t="n"/>
      <c r="B380" s="50" t="n"/>
      <c r="C380" s="28" t="n"/>
      <c r="D380" s="15">
        <f>IF([@[Transaction ID]]="","",IFERROR(INDEX(tblTires[Tire Size],MATCH([@[Inventory Item ID]],tblTires[Inventory Item ID],0)),"Item ID not found"))</f>
        <v/>
      </c>
      <c r="E380" s="15">
        <f>IF([@[Transaction ID]]="","",IFERROR(INDEX(tblTires[Location],MATCH([@[Inventory Item ID]],tblTires[Inventory Item ID],0)),"Item ID not found"))</f>
        <v/>
      </c>
      <c r="F380" s="28" t="n"/>
      <c r="G380" s="30" t="n"/>
      <c r="H380" s="49" t="n"/>
      <c r="I380" s="28" t="n"/>
      <c r="J380" s="28" t="n"/>
      <c r="K380" s="52" t="n"/>
      <c r="L380" s="28" t="n"/>
      <c r="M380" s="32">
        <f>IF([@[Transaction ID]]="","",IFERROR(VLOOKUP([@[Transaction Type]],tblTxnTypes,2,FALSE),0))</f>
        <v/>
      </c>
      <c r="N380" s="32">
        <f>IF([@[Transaction ID]]="","",IFERROR([@Quantity]*[@[Inventory Factor]],0))</f>
        <v/>
      </c>
      <c r="O380" s="47">
        <f>IF([@[Transaction ID]]="","",IFERROR([@Quantity]*IF([@[Unit Cost]]="",INDEX(tblTires[Unit Cost],MATCH([@[Inventory Item ID]],tblTires[Inventory Item ID],0)),[@[Unit Cost]]),0))</f>
        <v/>
      </c>
      <c r="P380" s="15">
        <f>IF([@[Transaction ID]]="","",IF([@Date]="","Missing Date",IF([@Date]&lt;='Settings'!$B$4,"Before Opening Balance",IF([@Date]&gt;'Settings'!$B$3,"After Report Date","OK"))))</f>
        <v/>
      </c>
    </row>
    <row r="381">
      <c r="A381" s="28" t="n"/>
      <c r="B381" s="50" t="n"/>
      <c r="C381" s="28" t="n"/>
      <c r="D381" s="15">
        <f>IF([@[Transaction ID]]="","",IFERROR(INDEX(tblTires[Tire Size],MATCH([@[Inventory Item ID]],tblTires[Inventory Item ID],0)),"Item ID not found"))</f>
        <v/>
      </c>
      <c r="E381" s="15">
        <f>IF([@[Transaction ID]]="","",IFERROR(INDEX(tblTires[Location],MATCH([@[Inventory Item ID]],tblTires[Inventory Item ID],0)),"Item ID not found"))</f>
        <v/>
      </c>
      <c r="F381" s="28" t="n"/>
      <c r="G381" s="30" t="n"/>
      <c r="H381" s="49" t="n"/>
      <c r="I381" s="28" t="n"/>
      <c r="J381" s="28" t="n"/>
      <c r="K381" s="52" t="n"/>
      <c r="L381" s="28" t="n"/>
      <c r="M381" s="32">
        <f>IF([@[Transaction ID]]="","",IFERROR(VLOOKUP([@[Transaction Type]],tblTxnTypes,2,FALSE),0))</f>
        <v/>
      </c>
      <c r="N381" s="32">
        <f>IF([@[Transaction ID]]="","",IFERROR([@Quantity]*[@[Inventory Factor]],0))</f>
        <v/>
      </c>
      <c r="O381" s="47">
        <f>IF([@[Transaction ID]]="","",IFERROR([@Quantity]*IF([@[Unit Cost]]="",INDEX(tblTires[Unit Cost],MATCH([@[Inventory Item ID]],tblTires[Inventory Item ID],0)),[@[Unit Cost]]),0))</f>
        <v/>
      </c>
      <c r="P381" s="15">
        <f>IF([@[Transaction ID]]="","",IF([@Date]="","Missing Date",IF([@Date]&lt;='Settings'!$B$4,"Before Opening Balance",IF([@Date]&gt;'Settings'!$B$3,"After Report Date","OK"))))</f>
        <v/>
      </c>
    </row>
    <row r="382">
      <c r="A382" s="28" t="n"/>
      <c r="B382" s="50" t="n"/>
      <c r="C382" s="28" t="n"/>
      <c r="D382" s="15">
        <f>IF([@[Transaction ID]]="","",IFERROR(INDEX(tblTires[Tire Size],MATCH([@[Inventory Item ID]],tblTires[Inventory Item ID],0)),"Item ID not found"))</f>
        <v/>
      </c>
      <c r="E382" s="15">
        <f>IF([@[Transaction ID]]="","",IFERROR(INDEX(tblTires[Location],MATCH([@[Inventory Item ID]],tblTires[Inventory Item ID],0)),"Item ID not found"))</f>
        <v/>
      </c>
      <c r="F382" s="28" t="n"/>
      <c r="G382" s="30" t="n"/>
      <c r="H382" s="49" t="n"/>
      <c r="I382" s="28" t="n"/>
      <c r="J382" s="28" t="n"/>
      <c r="K382" s="52" t="n"/>
      <c r="L382" s="28" t="n"/>
      <c r="M382" s="32">
        <f>IF([@[Transaction ID]]="","",IFERROR(VLOOKUP([@[Transaction Type]],tblTxnTypes,2,FALSE),0))</f>
        <v/>
      </c>
      <c r="N382" s="32">
        <f>IF([@[Transaction ID]]="","",IFERROR([@Quantity]*[@[Inventory Factor]],0))</f>
        <v/>
      </c>
      <c r="O382" s="47">
        <f>IF([@[Transaction ID]]="","",IFERROR([@Quantity]*IF([@[Unit Cost]]="",INDEX(tblTires[Unit Cost],MATCH([@[Inventory Item ID]],tblTires[Inventory Item ID],0)),[@[Unit Cost]]),0))</f>
        <v/>
      </c>
      <c r="P382" s="15">
        <f>IF([@[Transaction ID]]="","",IF([@Date]="","Missing Date",IF([@Date]&lt;='Settings'!$B$4,"Before Opening Balance",IF([@Date]&gt;'Settings'!$B$3,"After Report Date","OK"))))</f>
        <v/>
      </c>
    </row>
    <row r="383">
      <c r="A383" s="28" t="n"/>
      <c r="B383" s="50" t="n"/>
      <c r="C383" s="28" t="n"/>
      <c r="D383" s="15">
        <f>IF([@[Transaction ID]]="","",IFERROR(INDEX(tblTires[Tire Size],MATCH([@[Inventory Item ID]],tblTires[Inventory Item ID],0)),"Item ID not found"))</f>
        <v/>
      </c>
      <c r="E383" s="15">
        <f>IF([@[Transaction ID]]="","",IFERROR(INDEX(tblTires[Location],MATCH([@[Inventory Item ID]],tblTires[Inventory Item ID],0)),"Item ID not found"))</f>
        <v/>
      </c>
      <c r="F383" s="28" t="n"/>
      <c r="G383" s="30" t="n"/>
      <c r="H383" s="49" t="n"/>
      <c r="I383" s="28" t="n"/>
      <c r="J383" s="28" t="n"/>
      <c r="K383" s="52" t="n"/>
      <c r="L383" s="28" t="n"/>
      <c r="M383" s="32">
        <f>IF([@[Transaction ID]]="","",IFERROR(VLOOKUP([@[Transaction Type]],tblTxnTypes,2,FALSE),0))</f>
        <v/>
      </c>
      <c r="N383" s="32">
        <f>IF([@[Transaction ID]]="","",IFERROR([@Quantity]*[@[Inventory Factor]],0))</f>
        <v/>
      </c>
      <c r="O383" s="47">
        <f>IF([@[Transaction ID]]="","",IFERROR([@Quantity]*IF([@[Unit Cost]]="",INDEX(tblTires[Unit Cost],MATCH([@[Inventory Item ID]],tblTires[Inventory Item ID],0)),[@[Unit Cost]]),0))</f>
        <v/>
      </c>
      <c r="P383" s="15">
        <f>IF([@[Transaction ID]]="","",IF([@Date]="","Missing Date",IF([@Date]&lt;='Settings'!$B$4,"Before Opening Balance",IF([@Date]&gt;'Settings'!$B$3,"After Report Date","OK"))))</f>
        <v/>
      </c>
    </row>
    <row r="384">
      <c r="A384" s="28" t="n"/>
      <c r="B384" s="50" t="n"/>
      <c r="C384" s="28" t="n"/>
      <c r="D384" s="15">
        <f>IF([@[Transaction ID]]="","",IFERROR(INDEX(tblTires[Tire Size],MATCH([@[Inventory Item ID]],tblTires[Inventory Item ID],0)),"Item ID not found"))</f>
        <v/>
      </c>
      <c r="E384" s="15">
        <f>IF([@[Transaction ID]]="","",IFERROR(INDEX(tblTires[Location],MATCH([@[Inventory Item ID]],tblTires[Inventory Item ID],0)),"Item ID not found"))</f>
        <v/>
      </c>
      <c r="F384" s="28" t="n"/>
      <c r="G384" s="30" t="n"/>
      <c r="H384" s="49" t="n"/>
      <c r="I384" s="28" t="n"/>
      <c r="J384" s="28" t="n"/>
      <c r="K384" s="52" t="n"/>
      <c r="L384" s="28" t="n"/>
      <c r="M384" s="32">
        <f>IF([@[Transaction ID]]="","",IFERROR(VLOOKUP([@[Transaction Type]],tblTxnTypes,2,FALSE),0))</f>
        <v/>
      </c>
      <c r="N384" s="32">
        <f>IF([@[Transaction ID]]="","",IFERROR([@Quantity]*[@[Inventory Factor]],0))</f>
        <v/>
      </c>
      <c r="O384" s="47">
        <f>IF([@[Transaction ID]]="","",IFERROR([@Quantity]*IF([@[Unit Cost]]="",INDEX(tblTires[Unit Cost],MATCH([@[Inventory Item ID]],tblTires[Inventory Item ID],0)),[@[Unit Cost]]),0))</f>
        <v/>
      </c>
      <c r="P384" s="15">
        <f>IF([@[Transaction ID]]="","",IF([@Date]="","Missing Date",IF([@Date]&lt;='Settings'!$B$4,"Before Opening Balance",IF([@Date]&gt;'Settings'!$B$3,"After Report Date","OK"))))</f>
        <v/>
      </c>
    </row>
    <row r="385">
      <c r="A385" s="28" t="n"/>
      <c r="B385" s="50" t="n"/>
      <c r="C385" s="28" t="n"/>
      <c r="D385" s="15">
        <f>IF([@[Transaction ID]]="","",IFERROR(INDEX(tblTires[Tire Size],MATCH([@[Inventory Item ID]],tblTires[Inventory Item ID],0)),"Item ID not found"))</f>
        <v/>
      </c>
      <c r="E385" s="15">
        <f>IF([@[Transaction ID]]="","",IFERROR(INDEX(tblTires[Location],MATCH([@[Inventory Item ID]],tblTires[Inventory Item ID],0)),"Item ID not found"))</f>
        <v/>
      </c>
      <c r="F385" s="28" t="n"/>
      <c r="G385" s="30" t="n"/>
      <c r="H385" s="49" t="n"/>
      <c r="I385" s="28" t="n"/>
      <c r="J385" s="28" t="n"/>
      <c r="K385" s="52" t="n"/>
      <c r="L385" s="28" t="n"/>
      <c r="M385" s="32">
        <f>IF([@[Transaction ID]]="","",IFERROR(VLOOKUP([@[Transaction Type]],tblTxnTypes,2,FALSE),0))</f>
        <v/>
      </c>
      <c r="N385" s="32">
        <f>IF([@[Transaction ID]]="","",IFERROR([@Quantity]*[@[Inventory Factor]],0))</f>
        <v/>
      </c>
      <c r="O385" s="47">
        <f>IF([@[Transaction ID]]="","",IFERROR([@Quantity]*IF([@[Unit Cost]]="",INDEX(tblTires[Unit Cost],MATCH([@[Inventory Item ID]],tblTires[Inventory Item ID],0)),[@[Unit Cost]]),0))</f>
        <v/>
      </c>
      <c r="P385" s="15">
        <f>IF([@[Transaction ID]]="","",IF([@Date]="","Missing Date",IF([@Date]&lt;='Settings'!$B$4,"Before Opening Balance",IF([@Date]&gt;'Settings'!$B$3,"After Report Date","OK"))))</f>
        <v/>
      </c>
    </row>
    <row r="386">
      <c r="A386" s="28" t="n"/>
      <c r="B386" s="50" t="n"/>
      <c r="C386" s="28" t="n"/>
      <c r="D386" s="15">
        <f>IF([@[Transaction ID]]="","",IFERROR(INDEX(tblTires[Tire Size],MATCH([@[Inventory Item ID]],tblTires[Inventory Item ID],0)),"Item ID not found"))</f>
        <v/>
      </c>
      <c r="E386" s="15">
        <f>IF([@[Transaction ID]]="","",IFERROR(INDEX(tblTires[Location],MATCH([@[Inventory Item ID]],tblTires[Inventory Item ID],0)),"Item ID not found"))</f>
        <v/>
      </c>
      <c r="F386" s="28" t="n"/>
      <c r="G386" s="30" t="n"/>
      <c r="H386" s="49" t="n"/>
      <c r="I386" s="28" t="n"/>
      <c r="J386" s="28" t="n"/>
      <c r="K386" s="52" t="n"/>
      <c r="L386" s="28" t="n"/>
      <c r="M386" s="32">
        <f>IF([@[Transaction ID]]="","",IFERROR(VLOOKUP([@[Transaction Type]],tblTxnTypes,2,FALSE),0))</f>
        <v/>
      </c>
      <c r="N386" s="32">
        <f>IF([@[Transaction ID]]="","",IFERROR([@Quantity]*[@[Inventory Factor]],0))</f>
        <v/>
      </c>
      <c r="O386" s="47">
        <f>IF([@[Transaction ID]]="","",IFERROR([@Quantity]*IF([@[Unit Cost]]="",INDEX(tblTires[Unit Cost],MATCH([@[Inventory Item ID]],tblTires[Inventory Item ID],0)),[@[Unit Cost]]),0))</f>
        <v/>
      </c>
      <c r="P386" s="15">
        <f>IF([@[Transaction ID]]="","",IF([@Date]="","Missing Date",IF([@Date]&lt;='Settings'!$B$4,"Before Opening Balance",IF([@Date]&gt;'Settings'!$B$3,"After Report Date","OK"))))</f>
        <v/>
      </c>
    </row>
    <row r="387">
      <c r="A387" s="28" t="n"/>
      <c r="B387" s="50" t="n"/>
      <c r="C387" s="28" t="n"/>
      <c r="D387" s="15">
        <f>IF([@[Transaction ID]]="","",IFERROR(INDEX(tblTires[Tire Size],MATCH([@[Inventory Item ID]],tblTires[Inventory Item ID],0)),"Item ID not found"))</f>
        <v/>
      </c>
      <c r="E387" s="15">
        <f>IF([@[Transaction ID]]="","",IFERROR(INDEX(tblTires[Location],MATCH([@[Inventory Item ID]],tblTires[Inventory Item ID],0)),"Item ID not found"))</f>
        <v/>
      </c>
      <c r="F387" s="28" t="n"/>
      <c r="G387" s="30" t="n"/>
      <c r="H387" s="49" t="n"/>
      <c r="I387" s="28" t="n"/>
      <c r="J387" s="28" t="n"/>
      <c r="K387" s="52" t="n"/>
      <c r="L387" s="28" t="n"/>
      <c r="M387" s="32">
        <f>IF([@[Transaction ID]]="","",IFERROR(VLOOKUP([@[Transaction Type]],tblTxnTypes,2,FALSE),0))</f>
        <v/>
      </c>
      <c r="N387" s="32">
        <f>IF([@[Transaction ID]]="","",IFERROR([@Quantity]*[@[Inventory Factor]],0))</f>
        <v/>
      </c>
      <c r="O387" s="47">
        <f>IF([@[Transaction ID]]="","",IFERROR([@Quantity]*IF([@[Unit Cost]]="",INDEX(tblTires[Unit Cost],MATCH([@[Inventory Item ID]],tblTires[Inventory Item ID],0)),[@[Unit Cost]]),0))</f>
        <v/>
      </c>
      <c r="P387" s="15">
        <f>IF([@[Transaction ID]]="","",IF([@Date]="","Missing Date",IF([@Date]&lt;='Settings'!$B$4,"Before Opening Balance",IF([@Date]&gt;'Settings'!$B$3,"After Report Date","OK"))))</f>
        <v/>
      </c>
    </row>
    <row r="388">
      <c r="A388" s="28" t="n"/>
      <c r="B388" s="50" t="n"/>
      <c r="C388" s="28" t="n"/>
      <c r="D388" s="15">
        <f>IF([@[Transaction ID]]="","",IFERROR(INDEX(tblTires[Tire Size],MATCH([@[Inventory Item ID]],tblTires[Inventory Item ID],0)),"Item ID not found"))</f>
        <v/>
      </c>
      <c r="E388" s="15">
        <f>IF([@[Transaction ID]]="","",IFERROR(INDEX(tblTires[Location],MATCH([@[Inventory Item ID]],tblTires[Inventory Item ID],0)),"Item ID not found"))</f>
        <v/>
      </c>
      <c r="F388" s="28" t="n"/>
      <c r="G388" s="30" t="n"/>
      <c r="H388" s="49" t="n"/>
      <c r="I388" s="28" t="n"/>
      <c r="J388" s="28" t="n"/>
      <c r="K388" s="52" t="n"/>
      <c r="L388" s="28" t="n"/>
      <c r="M388" s="32">
        <f>IF([@[Transaction ID]]="","",IFERROR(VLOOKUP([@[Transaction Type]],tblTxnTypes,2,FALSE),0))</f>
        <v/>
      </c>
      <c r="N388" s="32">
        <f>IF([@[Transaction ID]]="","",IFERROR([@Quantity]*[@[Inventory Factor]],0))</f>
        <v/>
      </c>
      <c r="O388" s="47">
        <f>IF([@[Transaction ID]]="","",IFERROR([@Quantity]*IF([@[Unit Cost]]="",INDEX(tblTires[Unit Cost],MATCH([@[Inventory Item ID]],tblTires[Inventory Item ID],0)),[@[Unit Cost]]),0))</f>
        <v/>
      </c>
      <c r="P388" s="15">
        <f>IF([@[Transaction ID]]="","",IF([@Date]="","Missing Date",IF([@Date]&lt;='Settings'!$B$4,"Before Opening Balance",IF([@Date]&gt;'Settings'!$B$3,"After Report Date","OK"))))</f>
        <v/>
      </c>
    </row>
    <row r="389">
      <c r="A389" s="28" t="n"/>
      <c r="B389" s="50" t="n"/>
      <c r="C389" s="28" t="n"/>
      <c r="D389" s="15">
        <f>IF([@[Transaction ID]]="","",IFERROR(INDEX(tblTires[Tire Size],MATCH([@[Inventory Item ID]],tblTires[Inventory Item ID],0)),"Item ID not found"))</f>
        <v/>
      </c>
      <c r="E389" s="15">
        <f>IF([@[Transaction ID]]="","",IFERROR(INDEX(tblTires[Location],MATCH([@[Inventory Item ID]],tblTires[Inventory Item ID],0)),"Item ID not found"))</f>
        <v/>
      </c>
      <c r="F389" s="28" t="n"/>
      <c r="G389" s="30" t="n"/>
      <c r="H389" s="49" t="n"/>
      <c r="I389" s="28" t="n"/>
      <c r="J389" s="28" t="n"/>
      <c r="K389" s="52" t="n"/>
      <c r="L389" s="28" t="n"/>
      <c r="M389" s="32">
        <f>IF([@[Transaction ID]]="","",IFERROR(VLOOKUP([@[Transaction Type]],tblTxnTypes,2,FALSE),0))</f>
        <v/>
      </c>
      <c r="N389" s="32">
        <f>IF([@[Transaction ID]]="","",IFERROR([@Quantity]*[@[Inventory Factor]],0))</f>
        <v/>
      </c>
      <c r="O389" s="47">
        <f>IF([@[Transaction ID]]="","",IFERROR([@Quantity]*IF([@[Unit Cost]]="",INDEX(tblTires[Unit Cost],MATCH([@[Inventory Item ID]],tblTires[Inventory Item ID],0)),[@[Unit Cost]]),0))</f>
        <v/>
      </c>
      <c r="P389" s="15">
        <f>IF([@[Transaction ID]]="","",IF([@Date]="","Missing Date",IF([@Date]&lt;='Settings'!$B$4,"Before Opening Balance",IF([@Date]&gt;'Settings'!$B$3,"After Report Date","OK"))))</f>
        <v/>
      </c>
    </row>
    <row r="390">
      <c r="A390" s="28" t="n"/>
      <c r="B390" s="50" t="n"/>
      <c r="C390" s="28" t="n"/>
      <c r="D390" s="15">
        <f>IF([@[Transaction ID]]="","",IFERROR(INDEX(tblTires[Tire Size],MATCH([@[Inventory Item ID]],tblTires[Inventory Item ID],0)),"Item ID not found"))</f>
        <v/>
      </c>
      <c r="E390" s="15">
        <f>IF([@[Transaction ID]]="","",IFERROR(INDEX(tblTires[Location],MATCH([@[Inventory Item ID]],tblTires[Inventory Item ID],0)),"Item ID not found"))</f>
        <v/>
      </c>
      <c r="F390" s="28" t="n"/>
      <c r="G390" s="30" t="n"/>
      <c r="H390" s="49" t="n"/>
      <c r="I390" s="28" t="n"/>
      <c r="J390" s="28" t="n"/>
      <c r="K390" s="52" t="n"/>
      <c r="L390" s="28" t="n"/>
      <c r="M390" s="32">
        <f>IF([@[Transaction ID]]="","",IFERROR(VLOOKUP([@[Transaction Type]],tblTxnTypes,2,FALSE),0))</f>
        <v/>
      </c>
      <c r="N390" s="32">
        <f>IF([@[Transaction ID]]="","",IFERROR([@Quantity]*[@[Inventory Factor]],0))</f>
        <v/>
      </c>
      <c r="O390" s="47">
        <f>IF([@[Transaction ID]]="","",IFERROR([@Quantity]*IF([@[Unit Cost]]="",INDEX(tblTires[Unit Cost],MATCH([@[Inventory Item ID]],tblTires[Inventory Item ID],0)),[@[Unit Cost]]),0))</f>
        <v/>
      </c>
      <c r="P390" s="15">
        <f>IF([@[Transaction ID]]="","",IF([@Date]="","Missing Date",IF([@Date]&lt;='Settings'!$B$4,"Before Opening Balance",IF([@Date]&gt;'Settings'!$B$3,"After Report Date","OK"))))</f>
        <v/>
      </c>
    </row>
    <row r="391">
      <c r="A391" s="28" t="n"/>
      <c r="B391" s="50" t="n"/>
      <c r="C391" s="28" t="n"/>
      <c r="D391" s="15">
        <f>IF([@[Transaction ID]]="","",IFERROR(INDEX(tblTires[Tire Size],MATCH([@[Inventory Item ID]],tblTires[Inventory Item ID],0)),"Item ID not found"))</f>
        <v/>
      </c>
      <c r="E391" s="15">
        <f>IF([@[Transaction ID]]="","",IFERROR(INDEX(tblTires[Location],MATCH([@[Inventory Item ID]],tblTires[Inventory Item ID],0)),"Item ID not found"))</f>
        <v/>
      </c>
      <c r="F391" s="28" t="n"/>
      <c r="G391" s="30" t="n"/>
      <c r="H391" s="49" t="n"/>
      <c r="I391" s="28" t="n"/>
      <c r="J391" s="28" t="n"/>
      <c r="K391" s="52" t="n"/>
      <c r="L391" s="28" t="n"/>
      <c r="M391" s="32">
        <f>IF([@[Transaction ID]]="","",IFERROR(VLOOKUP([@[Transaction Type]],tblTxnTypes,2,FALSE),0))</f>
        <v/>
      </c>
      <c r="N391" s="32">
        <f>IF([@[Transaction ID]]="","",IFERROR([@Quantity]*[@[Inventory Factor]],0))</f>
        <v/>
      </c>
      <c r="O391" s="47">
        <f>IF([@[Transaction ID]]="","",IFERROR([@Quantity]*IF([@[Unit Cost]]="",INDEX(tblTires[Unit Cost],MATCH([@[Inventory Item ID]],tblTires[Inventory Item ID],0)),[@[Unit Cost]]),0))</f>
        <v/>
      </c>
      <c r="P391" s="15">
        <f>IF([@[Transaction ID]]="","",IF([@Date]="","Missing Date",IF([@Date]&lt;='Settings'!$B$4,"Before Opening Balance",IF([@Date]&gt;'Settings'!$B$3,"After Report Date","OK"))))</f>
        <v/>
      </c>
    </row>
    <row r="392">
      <c r="A392" s="28" t="n"/>
      <c r="B392" s="50" t="n"/>
      <c r="C392" s="28" t="n"/>
      <c r="D392" s="15">
        <f>IF([@[Transaction ID]]="","",IFERROR(INDEX(tblTires[Tire Size],MATCH([@[Inventory Item ID]],tblTires[Inventory Item ID],0)),"Item ID not found"))</f>
        <v/>
      </c>
      <c r="E392" s="15">
        <f>IF([@[Transaction ID]]="","",IFERROR(INDEX(tblTires[Location],MATCH([@[Inventory Item ID]],tblTires[Inventory Item ID],0)),"Item ID not found"))</f>
        <v/>
      </c>
      <c r="F392" s="28" t="n"/>
      <c r="G392" s="30" t="n"/>
      <c r="H392" s="49" t="n"/>
      <c r="I392" s="28" t="n"/>
      <c r="J392" s="28" t="n"/>
      <c r="K392" s="52" t="n"/>
      <c r="L392" s="28" t="n"/>
      <c r="M392" s="32">
        <f>IF([@[Transaction ID]]="","",IFERROR(VLOOKUP([@[Transaction Type]],tblTxnTypes,2,FALSE),0))</f>
        <v/>
      </c>
      <c r="N392" s="32">
        <f>IF([@[Transaction ID]]="","",IFERROR([@Quantity]*[@[Inventory Factor]],0))</f>
        <v/>
      </c>
      <c r="O392" s="47">
        <f>IF([@[Transaction ID]]="","",IFERROR([@Quantity]*IF([@[Unit Cost]]="",INDEX(tblTires[Unit Cost],MATCH([@[Inventory Item ID]],tblTires[Inventory Item ID],0)),[@[Unit Cost]]),0))</f>
        <v/>
      </c>
      <c r="P392" s="15">
        <f>IF([@[Transaction ID]]="","",IF([@Date]="","Missing Date",IF([@Date]&lt;='Settings'!$B$4,"Before Opening Balance",IF([@Date]&gt;'Settings'!$B$3,"After Report Date","OK"))))</f>
        <v/>
      </c>
    </row>
    <row r="393">
      <c r="A393" s="28" t="n"/>
      <c r="B393" s="50" t="n"/>
      <c r="C393" s="28" t="n"/>
      <c r="D393" s="15">
        <f>IF([@[Transaction ID]]="","",IFERROR(INDEX(tblTires[Tire Size],MATCH([@[Inventory Item ID]],tblTires[Inventory Item ID],0)),"Item ID not found"))</f>
        <v/>
      </c>
      <c r="E393" s="15">
        <f>IF([@[Transaction ID]]="","",IFERROR(INDEX(tblTires[Location],MATCH([@[Inventory Item ID]],tblTires[Inventory Item ID],0)),"Item ID not found"))</f>
        <v/>
      </c>
      <c r="F393" s="28" t="n"/>
      <c r="G393" s="30" t="n"/>
      <c r="H393" s="49" t="n"/>
      <c r="I393" s="28" t="n"/>
      <c r="J393" s="28" t="n"/>
      <c r="K393" s="52" t="n"/>
      <c r="L393" s="28" t="n"/>
      <c r="M393" s="32">
        <f>IF([@[Transaction ID]]="","",IFERROR(VLOOKUP([@[Transaction Type]],tblTxnTypes,2,FALSE),0))</f>
        <v/>
      </c>
      <c r="N393" s="32">
        <f>IF([@[Transaction ID]]="","",IFERROR([@Quantity]*[@[Inventory Factor]],0))</f>
        <v/>
      </c>
      <c r="O393" s="47">
        <f>IF([@[Transaction ID]]="","",IFERROR([@Quantity]*IF([@[Unit Cost]]="",INDEX(tblTires[Unit Cost],MATCH([@[Inventory Item ID]],tblTires[Inventory Item ID],0)),[@[Unit Cost]]),0))</f>
        <v/>
      </c>
      <c r="P393" s="15">
        <f>IF([@[Transaction ID]]="","",IF([@Date]="","Missing Date",IF([@Date]&lt;='Settings'!$B$4,"Before Opening Balance",IF([@Date]&gt;'Settings'!$B$3,"After Report Date","OK"))))</f>
        <v/>
      </c>
    </row>
    <row r="394">
      <c r="A394" s="28" t="n"/>
      <c r="B394" s="50" t="n"/>
      <c r="C394" s="28" t="n"/>
      <c r="D394" s="15">
        <f>IF([@[Transaction ID]]="","",IFERROR(INDEX(tblTires[Tire Size],MATCH([@[Inventory Item ID]],tblTires[Inventory Item ID],0)),"Item ID not found"))</f>
        <v/>
      </c>
      <c r="E394" s="15">
        <f>IF([@[Transaction ID]]="","",IFERROR(INDEX(tblTires[Location],MATCH([@[Inventory Item ID]],tblTires[Inventory Item ID],0)),"Item ID not found"))</f>
        <v/>
      </c>
      <c r="F394" s="28" t="n"/>
      <c r="G394" s="30" t="n"/>
      <c r="H394" s="49" t="n"/>
      <c r="I394" s="28" t="n"/>
      <c r="J394" s="28" t="n"/>
      <c r="K394" s="52" t="n"/>
      <c r="L394" s="28" t="n"/>
      <c r="M394" s="32">
        <f>IF([@[Transaction ID]]="","",IFERROR(VLOOKUP([@[Transaction Type]],tblTxnTypes,2,FALSE),0))</f>
        <v/>
      </c>
      <c r="N394" s="32">
        <f>IF([@[Transaction ID]]="","",IFERROR([@Quantity]*[@[Inventory Factor]],0))</f>
        <v/>
      </c>
      <c r="O394" s="47">
        <f>IF([@[Transaction ID]]="","",IFERROR([@Quantity]*IF([@[Unit Cost]]="",INDEX(tblTires[Unit Cost],MATCH([@[Inventory Item ID]],tblTires[Inventory Item ID],0)),[@[Unit Cost]]),0))</f>
        <v/>
      </c>
      <c r="P394" s="15">
        <f>IF([@[Transaction ID]]="","",IF([@Date]="","Missing Date",IF([@Date]&lt;='Settings'!$B$4,"Before Opening Balance",IF([@Date]&gt;'Settings'!$B$3,"After Report Date","OK"))))</f>
        <v/>
      </c>
    </row>
    <row r="395">
      <c r="A395" s="28" t="n"/>
      <c r="B395" s="50" t="n"/>
      <c r="C395" s="28" t="n"/>
      <c r="D395" s="15">
        <f>IF([@[Transaction ID]]="","",IFERROR(INDEX(tblTires[Tire Size],MATCH([@[Inventory Item ID]],tblTires[Inventory Item ID],0)),"Item ID not found"))</f>
        <v/>
      </c>
      <c r="E395" s="15">
        <f>IF([@[Transaction ID]]="","",IFERROR(INDEX(tblTires[Location],MATCH([@[Inventory Item ID]],tblTires[Inventory Item ID],0)),"Item ID not found"))</f>
        <v/>
      </c>
      <c r="F395" s="28" t="n"/>
      <c r="G395" s="30" t="n"/>
      <c r="H395" s="49" t="n"/>
      <c r="I395" s="28" t="n"/>
      <c r="J395" s="28" t="n"/>
      <c r="K395" s="52" t="n"/>
      <c r="L395" s="28" t="n"/>
      <c r="M395" s="32">
        <f>IF([@[Transaction ID]]="","",IFERROR(VLOOKUP([@[Transaction Type]],tblTxnTypes,2,FALSE),0))</f>
        <v/>
      </c>
      <c r="N395" s="32">
        <f>IF([@[Transaction ID]]="","",IFERROR([@Quantity]*[@[Inventory Factor]],0))</f>
        <v/>
      </c>
      <c r="O395" s="47">
        <f>IF([@[Transaction ID]]="","",IFERROR([@Quantity]*IF([@[Unit Cost]]="",INDEX(tblTires[Unit Cost],MATCH([@[Inventory Item ID]],tblTires[Inventory Item ID],0)),[@[Unit Cost]]),0))</f>
        <v/>
      </c>
      <c r="P395" s="15">
        <f>IF([@[Transaction ID]]="","",IF([@Date]="","Missing Date",IF([@Date]&lt;='Settings'!$B$4,"Before Opening Balance",IF([@Date]&gt;'Settings'!$B$3,"After Report Date","OK"))))</f>
        <v/>
      </c>
    </row>
    <row r="396">
      <c r="A396" s="28" t="n"/>
      <c r="B396" s="50" t="n"/>
      <c r="C396" s="28" t="n"/>
      <c r="D396" s="15">
        <f>IF([@[Transaction ID]]="","",IFERROR(INDEX(tblTires[Tire Size],MATCH([@[Inventory Item ID]],tblTires[Inventory Item ID],0)),"Item ID not found"))</f>
        <v/>
      </c>
      <c r="E396" s="15">
        <f>IF([@[Transaction ID]]="","",IFERROR(INDEX(tblTires[Location],MATCH([@[Inventory Item ID]],tblTires[Inventory Item ID],0)),"Item ID not found"))</f>
        <v/>
      </c>
      <c r="F396" s="28" t="n"/>
      <c r="G396" s="30" t="n"/>
      <c r="H396" s="49" t="n"/>
      <c r="I396" s="28" t="n"/>
      <c r="J396" s="28" t="n"/>
      <c r="K396" s="52" t="n"/>
      <c r="L396" s="28" t="n"/>
      <c r="M396" s="32">
        <f>IF([@[Transaction ID]]="","",IFERROR(VLOOKUP([@[Transaction Type]],tblTxnTypes,2,FALSE),0))</f>
        <v/>
      </c>
      <c r="N396" s="32">
        <f>IF([@[Transaction ID]]="","",IFERROR([@Quantity]*[@[Inventory Factor]],0))</f>
        <v/>
      </c>
      <c r="O396" s="47">
        <f>IF([@[Transaction ID]]="","",IFERROR([@Quantity]*IF([@[Unit Cost]]="",INDEX(tblTires[Unit Cost],MATCH([@[Inventory Item ID]],tblTires[Inventory Item ID],0)),[@[Unit Cost]]),0))</f>
        <v/>
      </c>
      <c r="P396" s="15">
        <f>IF([@[Transaction ID]]="","",IF([@Date]="","Missing Date",IF([@Date]&lt;='Settings'!$B$4,"Before Opening Balance",IF([@Date]&gt;'Settings'!$B$3,"After Report Date","OK"))))</f>
        <v/>
      </c>
    </row>
    <row r="397">
      <c r="A397" s="28" t="n"/>
      <c r="B397" s="50" t="n"/>
      <c r="C397" s="28" t="n"/>
      <c r="D397" s="15">
        <f>IF([@[Transaction ID]]="","",IFERROR(INDEX(tblTires[Tire Size],MATCH([@[Inventory Item ID]],tblTires[Inventory Item ID],0)),"Item ID not found"))</f>
        <v/>
      </c>
      <c r="E397" s="15">
        <f>IF([@[Transaction ID]]="","",IFERROR(INDEX(tblTires[Location],MATCH([@[Inventory Item ID]],tblTires[Inventory Item ID],0)),"Item ID not found"))</f>
        <v/>
      </c>
      <c r="F397" s="28" t="n"/>
      <c r="G397" s="30" t="n"/>
      <c r="H397" s="49" t="n"/>
      <c r="I397" s="28" t="n"/>
      <c r="J397" s="28" t="n"/>
      <c r="K397" s="52" t="n"/>
      <c r="L397" s="28" t="n"/>
      <c r="M397" s="32">
        <f>IF([@[Transaction ID]]="","",IFERROR(VLOOKUP([@[Transaction Type]],tblTxnTypes,2,FALSE),0))</f>
        <v/>
      </c>
      <c r="N397" s="32">
        <f>IF([@[Transaction ID]]="","",IFERROR([@Quantity]*[@[Inventory Factor]],0))</f>
        <v/>
      </c>
      <c r="O397" s="47">
        <f>IF([@[Transaction ID]]="","",IFERROR([@Quantity]*IF([@[Unit Cost]]="",INDEX(tblTires[Unit Cost],MATCH([@[Inventory Item ID]],tblTires[Inventory Item ID],0)),[@[Unit Cost]]),0))</f>
        <v/>
      </c>
      <c r="P397" s="15">
        <f>IF([@[Transaction ID]]="","",IF([@Date]="","Missing Date",IF([@Date]&lt;='Settings'!$B$4,"Before Opening Balance",IF([@Date]&gt;'Settings'!$B$3,"After Report Date","OK"))))</f>
        <v/>
      </c>
    </row>
    <row r="398">
      <c r="A398" s="28" t="n"/>
      <c r="B398" s="50" t="n"/>
      <c r="C398" s="28" t="n"/>
      <c r="D398" s="15">
        <f>IF([@[Transaction ID]]="","",IFERROR(INDEX(tblTires[Tire Size],MATCH([@[Inventory Item ID]],tblTires[Inventory Item ID],0)),"Item ID not found"))</f>
        <v/>
      </c>
      <c r="E398" s="15">
        <f>IF([@[Transaction ID]]="","",IFERROR(INDEX(tblTires[Location],MATCH([@[Inventory Item ID]],tblTires[Inventory Item ID],0)),"Item ID not found"))</f>
        <v/>
      </c>
      <c r="F398" s="28" t="n"/>
      <c r="G398" s="30" t="n"/>
      <c r="H398" s="49" t="n"/>
      <c r="I398" s="28" t="n"/>
      <c r="J398" s="28" t="n"/>
      <c r="K398" s="52" t="n"/>
      <c r="L398" s="28" t="n"/>
      <c r="M398" s="32">
        <f>IF([@[Transaction ID]]="","",IFERROR(VLOOKUP([@[Transaction Type]],tblTxnTypes,2,FALSE),0))</f>
        <v/>
      </c>
      <c r="N398" s="32">
        <f>IF([@[Transaction ID]]="","",IFERROR([@Quantity]*[@[Inventory Factor]],0))</f>
        <v/>
      </c>
      <c r="O398" s="47">
        <f>IF([@[Transaction ID]]="","",IFERROR([@Quantity]*IF([@[Unit Cost]]="",INDEX(tblTires[Unit Cost],MATCH([@[Inventory Item ID]],tblTires[Inventory Item ID],0)),[@[Unit Cost]]),0))</f>
        <v/>
      </c>
      <c r="P398" s="15">
        <f>IF([@[Transaction ID]]="","",IF([@Date]="","Missing Date",IF([@Date]&lt;='Settings'!$B$4,"Before Opening Balance",IF([@Date]&gt;'Settings'!$B$3,"After Report Date","OK"))))</f>
        <v/>
      </c>
    </row>
    <row r="399">
      <c r="A399" s="28" t="n"/>
      <c r="B399" s="50" t="n"/>
      <c r="C399" s="28" t="n"/>
      <c r="D399" s="15">
        <f>IF([@[Transaction ID]]="","",IFERROR(INDEX(tblTires[Tire Size],MATCH([@[Inventory Item ID]],tblTires[Inventory Item ID],0)),"Item ID not found"))</f>
        <v/>
      </c>
      <c r="E399" s="15">
        <f>IF([@[Transaction ID]]="","",IFERROR(INDEX(tblTires[Location],MATCH([@[Inventory Item ID]],tblTires[Inventory Item ID],0)),"Item ID not found"))</f>
        <v/>
      </c>
      <c r="F399" s="28" t="n"/>
      <c r="G399" s="30" t="n"/>
      <c r="H399" s="49" t="n"/>
      <c r="I399" s="28" t="n"/>
      <c r="J399" s="28" t="n"/>
      <c r="K399" s="52" t="n"/>
      <c r="L399" s="28" t="n"/>
      <c r="M399" s="32">
        <f>IF([@[Transaction ID]]="","",IFERROR(VLOOKUP([@[Transaction Type]],tblTxnTypes,2,FALSE),0))</f>
        <v/>
      </c>
      <c r="N399" s="32">
        <f>IF([@[Transaction ID]]="","",IFERROR([@Quantity]*[@[Inventory Factor]],0))</f>
        <v/>
      </c>
      <c r="O399" s="47">
        <f>IF([@[Transaction ID]]="","",IFERROR([@Quantity]*IF([@[Unit Cost]]="",INDEX(tblTires[Unit Cost],MATCH([@[Inventory Item ID]],tblTires[Inventory Item ID],0)),[@[Unit Cost]]),0))</f>
        <v/>
      </c>
      <c r="P399" s="15">
        <f>IF([@[Transaction ID]]="","",IF([@Date]="","Missing Date",IF([@Date]&lt;='Settings'!$B$4,"Before Opening Balance",IF([@Date]&gt;'Settings'!$B$3,"After Report Date","OK"))))</f>
        <v/>
      </c>
    </row>
    <row r="400">
      <c r="A400" s="28" t="n"/>
      <c r="B400" s="50" t="n"/>
      <c r="C400" s="28" t="n"/>
      <c r="D400" s="15">
        <f>IF([@[Transaction ID]]="","",IFERROR(INDEX(tblTires[Tire Size],MATCH([@[Inventory Item ID]],tblTires[Inventory Item ID],0)),"Item ID not found"))</f>
        <v/>
      </c>
      <c r="E400" s="15">
        <f>IF([@[Transaction ID]]="","",IFERROR(INDEX(tblTires[Location],MATCH([@[Inventory Item ID]],tblTires[Inventory Item ID],0)),"Item ID not found"))</f>
        <v/>
      </c>
      <c r="F400" s="28" t="n"/>
      <c r="G400" s="30" t="n"/>
      <c r="H400" s="49" t="n"/>
      <c r="I400" s="28" t="n"/>
      <c r="J400" s="28" t="n"/>
      <c r="K400" s="52" t="n"/>
      <c r="L400" s="28" t="n"/>
      <c r="M400" s="32">
        <f>IF([@[Transaction ID]]="","",IFERROR(VLOOKUP([@[Transaction Type]],tblTxnTypes,2,FALSE),0))</f>
        <v/>
      </c>
      <c r="N400" s="32">
        <f>IF([@[Transaction ID]]="","",IFERROR([@Quantity]*[@[Inventory Factor]],0))</f>
        <v/>
      </c>
      <c r="O400" s="47">
        <f>IF([@[Transaction ID]]="","",IFERROR([@Quantity]*IF([@[Unit Cost]]="",INDEX(tblTires[Unit Cost],MATCH([@[Inventory Item ID]],tblTires[Inventory Item ID],0)),[@[Unit Cost]]),0))</f>
        <v/>
      </c>
      <c r="P400" s="15">
        <f>IF([@[Transaction ID]]="","",IF([@Date]="","Missing Date",IF([@Date]&lt;='Settings'!$B$4,"Before Opening Balance",IF([@Date]&gt;'Settings'!$B$3,"After Report Date","OK"))))</f>
        <v/>
      </c>
    </row>
    <row r="401">
      <c r="A401" s="28" t="n"/>
      <c r="B401" s="50" t="n"/>
      <c r="C401" s="28" t="n"/>
      <c r="D401" s="15">
        <f>IF([@[Transaction ID]]="","",IFERROR(INDEX(tblTires[Tire Size],MATCH([@[Inventory Item ID]],tblTires[Inventory Item ID],0)),"Item ID not found"))</f>
        <v/>
      </c>
      <c r="E401" s="15">
        <f>IF([@[Transaction ID]]="","",IFERROR(INDEX(tblTires[Location],MATCH([@[Inventory Item ID]],tblTires[Inventory Item ID],0)),"Item ID not found"))</f>
        <v/>
      </c>
      <c r="F401" s="28" t="n"/>
      <c r="G401" s="30" t="n"/>
      <c r="H401" s="49" t="n"/>
      <c r="I401" s="28" t="n"/>
      <c r="J401" s="28" t="n"/>
      <c r="K401" s="52" t="n"/>
      <c r="L401" s="28" t="n"/>
      <c r="M401" s="32">
        <f>IF([@[Transaction ID]]="","",IFERROR(VLOOKUP([@[Transaction Type]],tblTxnTypes,2,FALSE),0))</f>
        <v/>
      </c>
      <c r="N401" s="32">
        <f>IF([@[Transaction ID]]="","",IFERROR([@Quantity]*[@[Inventory Factor]],0))</f>
        <v/>
      </c>
      <c r="O401" s="47">
        <f>IF([@[Transaction ID]]="","",IFERROR([@Quantity]*IF([@[Unit Cost]]="",INDEX(tblTires[Unit Cost],MATCH([@[Inventory Item ID]],tblTires[Inventory Item ID],0)),[@[Unit Cost]]),0))</f>
        <v/>
      </c>
      <c r="P401" s="15">
        <f>IF([@[Transaction ID]]="","",IF([@Date]="","Missing Date",IF([@Date]&lt;='Settings'!$B$4,"Before Opening Balance",IF([@Date]&gt;'Settings'!$B$3,"After Report Date","OK"))))</f>
        <v/>
      </c>
    </row>
    <row r="402">
      <c r="A402" s="28" t="n"/>
      <c r="B402" s="50" t="n"/>
      <c r="C402" s="28" t="n"/>
      <c r="D402" s="15">
        <f>IF([@[Transaction ID]]="","",IFERROR(INDEX(tblTires[Tire Size],MATCH([@[Inventory Item ID]],tblTires[Inventory Item ID],0)),"Item ID not found"))</f>
        <v/>
      </c>
      <c r="E402" s="15">
        <f>IF([@[Transaction ID]]="","",IFERROR(INDEX(tblTires[Location],MATCH([@[Inventory Item ID]],tblTires[Inventory Item ID],0)),"Item ID not found"))</f>
        <v/>
      </c>
      <c r="F402" s="28" t="n"/>
      <c r="G402" s="30" t="n"/>
      <c r="H402" s="49" t="n"/>
      <c r="I402" s="28" t="n"/>
      <c r="J402" s="28" t="n"/>
      <c r="K402" s="52" t="n"/>
      <c r="L402" s="28" t="n"/>
      <c r="M402" s="32">
        <f>IF([@[Transaction ID]]="","",IFERROR(VLOOKUP([@[Transaction Type]],tblTxnTypes,2,FALSE),0))</f>
        <v/>
      </c>
      <c r="N402" s="32">
        <f>IF([@[Transaction ID]]="","",IFERROR([@Quantity]*[@[Inventory Factor]],0))</f>
        <v/>
      </c>
      <c r="O402" s="47">
        <f>IF([@[Transaction ID]]="","",IFERROR([@Quantity]*IF([@[Unit Cost]]="",INDEX(tblTires[Unit Cost],MATCH([@[Inventory Item ID]],tblTires[Inventory Item ID],0)),[@[Unit Cost]]),0))</f>
        <v/>
      </c>
      <c r="P402" s="15">
        <f>IF([@[Transaction ID]]="","",IF([@Date]="","Missing Date",IF([@Date]&lt;='Settings'!$B$4,"Before Opening Balance",IF([@Date]&gt;'Settings'!$B$3,"After Report Date","OK"))))</f>
        <v/>
      </c>
    </row>
    <row r="403">
      <c r="A403" s="28" t="n"/>
      <c r="B403" s="50" t="n"/>
      <c r="C403" s="28" t="n"/>
      <c r="D403" s="15">
        <f>IF([@[Transaction ID]]="","",IFERROR(INDEX(tblTires[Tire Size],MATCH([@[Inventory Item ID]],tblTires[Inventory Item ID],0)),"Item ID not found"))</f>
        <v/>
      </c>
      <c r="E403" s="15">
        <f>IF([@[Transaction ID]]="","",IFERROR(INDEX(tblTires[Location],MATCH([@[Inventory Item ID]],tblTires[Inventory Item ID],0)),"Item ID not found"))</f>
        <v/>
      </c>
      <c r="F403" s="28" t="n"/>
      <c r="G403" s="30" t="n"/>
      <c r="H403" s="49" t="n"/>
      <c r="I403" s="28" t="n"/>
      <c r="J403" s="28" t="n"/>
      <c r="K403" s="52" t="n"/>
      <c r="L403" s="28" t="n"/>
      <c r="M403" s="32">
        <f>IF([@[Transaction ID]]="","",IFERROR(VLOOKUP([@[Transaction Type]],tblTxnTypes,2,FALSE),0))</f>
        <v/>
      </c>
      <c r="N403" s="32">
        <f>IF([@[Transaction ID]]="","",IFERROR([@Quantity]*[@[Inventory Factor]],0))</f>
        <v/>
      </c>
      <c r="O403" s="47">
        <f>IF([@[Transaction ID]]="","",IFERROR([@Quantity]*IF([@[Unit Cost]]="",INDEX(tblTires[Unit Cost],MATCH([@[Inventory Item ID]],tblTires[Inventory Item ID],0)),[@[Unit Cost]]),0))</f>
        <v/>
      </c>
      <c r="P403" s="15">
        <f>IF([@[Transaction ID]]="","",IF([@Date]="","Missing Date",IF([@Date]&lt;='Settings'!$B$4,"Before Opening Balance",IF([@Date]&gt;'Settings'!$B$3,"After Report Date","OK"))))</f>
        <v/>
      </c>
    </row>
    <row r="404">
      <c r="A404" s="28" t="n"/>
      <c r="B404" s="50" t="n"/>
      <c r="C404" s="28" t="n"/>
      <c r="D404" s="15">
        <f>IF([@[Transaction ID]]="","",IFERROR(INDEX(tblTires[Tire Size],MATCH([@[Inventory Item ID]],tblTires[Inventory Item ID],0)),"Item ID not found"))</f>
        <v/>
      </c>
      <c r="E404" s="15">
        <f>IF([@[Transaction ID]]="","",IFERROR(INDEX(tblTires[Location],MATCH([@[Inventory Item ID]],tblTires[Inventory Item ID],0)),"Item ID not found"))</f>
        <v/>
      </c>
      <c r="F404" s="28" t="n"/>
      <c r="G404" s="30" t="n"/>
      <c r="H404" s="49" t="n"/>
      <c r="I404" s="28" t="n"/>
      <c r="J404" s="28" t="n"/>
      <c r="K404" s="52" t="n"/>
      <c r="L404" s="28" t="n"/>
      <c r="M404" s="32">
        <f>IF([@[Transaction ID]]="","",IFERROR(VLOOKUP([@[Transaction Type]],tblTxnTypes,2,FALSE),0))</f>
        <v/>
      </c>
      <c r="N404" s="32">
        <f>IF([@[Transaction ID]]="","",IFERROR([@Quantity]*[@[Inventory Factor]],0))</f>
        <v/>
      </c>
      <c r="O404" s="47">
        <f>IF([@[Transaction ID]]="","",IFERROR([@Quantity]*IF([@[Unit Cost]]="",INDEX(tblTires[Unit Cost],MATCH([@[Inventory Item ID]],tblTires[Inventory Item ID],0)),[@[Unit Cost]]),0))</f>
        <v/>
      </c>
      <c r="P404" s="15">
        <f>IF([@[Transaction ID]]="","",IF([@Date]="","Missing Date",IF([@Date]&lt;='Settings'!$B$4,"Before Opening Balance",IF([@Date]&gt;'Settings'!$B$3,"After Report Date","OK"))))</f>
        <v/>
      </c>
    </row>
    <row r="405">
      <c r="A405" s="28" t="n"/>
      <c r="B405" s="50" t="n"/>
      <c r="C405" s="28" t="n"/>
      <c r="D405" s="15">
        <f>IF([@[Transaction ID]]="","",IFERROR(INDEX(tblTires[Tire Size],MATCH([@[Inventory Item ID]],tblTires[Inventory Item ID],0)),"Item ID not found"))</f>
        <v/>
      </c>
      <c r="E405" s="15">
        <f>IF([@[Transaction ID]]="","",IFERROR(INDEX(tblTires[Location],MATCH([@[Inventory Item ID]],tblTires[Inventory Item ID],0)),"Item ID not found"))</f>
        <v/>
      </c>
      <c r="F405" s="28" t="n"/>
      <c r="G405" s="30" t="n"/>
      <c r="H405" s="49" t="n"/>
      <c r="I405" s="28" t="n"/>
      <c r="J405" s="28" t="n"/>
      <c r="K405" s="52" t="n"/>
      <c r="L405" s="28" t="n"/>
      <c r="M405" s="32">
        <f>IF([@[Transaction ID]]="","",IFERROR(VLOOKUP([@[Transaction Type]],tblTxnTypes,2,FALSE),0))</f>
        <v/>
      </c>
      <c r="N405" s="32">
        <f>IF([@[Transaction ID]]="","",IFERROR([@Quantity]*[@[Inventory Factor]],0))</f>
        <v/>
      </c>
      <c r="O405" s="47">
        <f>IF([@[Transaction ID]]="","",IFERROR([@Quantity]*IF([@[Unit Cost]]="",INDEX(tblTires[Unit Cost],MATCH([@[Inventory Item ID]],tblTires[Inventory Item ID],0)),[@[Unit Cost]]),0))</f>
        <v/>
      </c>
      <c r="P405" s="15">
        <f>IF([@[Transaction ID]]="","",IF([@Date]="","Missing Date",IF([@Date]&lt;='Settings'!$B$4,"Before Opening Balance",IF([@Date]&gt;'Settings'!$B$3,"After Report Date","OK"))))</f>
        <v/>
      </c>
    </row>
    <row r="406">
      <c r="A406" s="28" t="n"/>
      <c r="B406" s="50" t="n"/>
      <c r="C406" s="28" t="n"/>
      <c r="D406" s="15">
        <f>IF([@[Transaction ID]]="","",IFERROR(INDEX(tblTires[Tire Size],MATCH([@[Inventory Item ID]],tblTires[Inventory Item ID],0)),"Item ID not found"))</f>
        <v/>
      </c>
      <c r="E406" s="15">
        <f>IF([@[Transaction ID]]="","",IFERROR(INDEX(tblTires[Location],MATCH([@[Inventory Item ID]],tblTires[Inventory Item ID],0)),"Item ID not found"))</f>
        <v/>
      </c>
      <c r="F406" s="28" t="n"/>
      <c r="G406" s="30" t="n"/>
      <c r="H406" s="49" t="n"/>
      <c r="I406" s="28" t="n"/>
      <c r="J406" s="28" t="n"/>
      <c r="K406" s="52" t="n"/>
      <c r="L406" s="28" t="n"/>
      <c r="M406" s="32">
        <f>IF([@[Transaction ID]]="","",IFERROR(VLOOKUP([@[Transaction Type]],tblTxnTypes,2,FALSE),0))</f>
        <v/>
      </c>
      <c r="N406" s="32">
        <f>IF([@[Transaction ID]]="","",IFERROR([@Quantity]*[@[Inventory Factor]],0))</f>
        <v/>
      </c>
      <c r="O406" s="47">
        <f>IF([@[Transaction ID]]="","",IFERROR([@Quantity]*IF([@[Unit Cost]]="",INDEX(tblTires[Unit Cost],MATCH([@[Inventory Item ID]],tblTires[Inventory Item ID],0)),[@[Unit Cost]]),0))</f>
        <v/>
      </c>
      <c r="P406" s="15">
        <f>IF([@[Transaction ID]]="","",IF([@Date]="","Missing Date",IF([@Date]&lt;='Settings'!$B$4,"Before Opening Balance",IF([@Date]&gt;'Settings'!$B$3,"After Report Date","OK"))))</f>
        <v/>
      </c>
    </row>
    <row r="407">
      <c r="A407" s="28" t="n"/>
      <c r="B407" s="50" t="n"/>
      <c r="C407" s="28" t="n"/>
      <c r="D407" s="15">
        <f>IF([@[Transaction ID]]="","",IFERROR(INDEX(tblTires[Tire Size],MATCH([@[Inventory Item ID]],tblTires[Inventory Item ID],0)),"Item ID not found"))</f>
        <v/>
      </c>
      <c r="E407" s="15">
        <f>IF([@[Transaction ID]]="","",IFERROR(INDEX(tblTires[Location],MATCH([@[Inventory Item ID]],tblTires[Inventory Item ID],0)),"Item ID not found"))</f>
        <v/>
      </c>
      <c r="F407" s="28" t="n"/>
      <c r="G407" s="30" t="n"/>
      <c r="H407" s="49" t="n"/>
      <c r="I407" s="28" t="n"/>
      <c r="J407" s="28" t="n"/>
      <c r="K407" s="52" t="n"/>
      <c r="L407" s="28" t="n"/>
      <c r="M407" s="32">
        <f>IF([@[Transaction ID]]="","",IFERROR(VLOOKUP([@[Transaction Type]],tblTxnTypes,2,FALSE),0))</f>
        <v/>
      </c>
      <c r="N407" s="32">
        <f>IF([@[Transaction ID]]="","",IFERROR([@Quantity]*[@[Inventory Factor]],0))</f>
        <v/>
      </c>
      <c r="O407" s="47">
        <f>IF([@[Transaction ID]]="","",IFERROR([@Quantity]*IF([@[Unit Cost]]="",INDEX(tblTires[Unit Cost],MATCH([@[Inventory Item ID]],tblTires[Inventory Item ID],0)),[@[Unit Cost]]),0))</f>
        <v/>
      </c>
      <c r="P407" s="15">
        <f>IF([@[Transaction ID]]="","",IF([@Date]="","Missing Date",IF([@Date]&lt;='Settings'!$B$4,"Before Opening Balance",IF([@Date]&gt;'Settings'!$B$3,"After Report Date","OK"))))</f>
        <v/>
      </c>
    </row>
    <row r="408">
      <c r="A408" s="28" t="n"/>
      <c r="B408" s="50" t="n"/>
      <c r="C408" s="28" t="n"/>
      <c r="D408" s="15">
        <f>IF([@[Transaction ID]]="","",IFERROR(INDEX(tblTires[Tire Size],MATCH([@[Inventory Item ID]],tblTires[Inventory Item ID],0)),"Item ID not found"))</f>
        <v/>
      </c>
      <c r="E408" s="15">
        <f>IF([@[Transaction ID]]="","",IFERROR(INDEX(tblTires[Location],MATCH([@[Inventory Item ID]],tblTires[Inventory Item ID],0)),"Item ID not found"))</f>
        <v/>
      </c>
      <c r="F408" s="28" t="n"/>
      <c r="G408" s="30" t="n"/>
      <c r="H408" s="49" t="n"/>
      <c r="I408" s="28" t="n"/>
      <c r="J408" s="28" t="n"/>
      <c r="K408" s="52" t="n"/>
      <c r="L408" s="28" t="n"/>
      <c r="M408" s="32">
        <f>IF([@[Transaction ID]]="","",IFERROR(VLOOKUP([@[Transaction Type]],tblTxnTypes,2,FALSE),0))</f>
        <v/>
      </c>
      <c r="N408" s="32">
        <f>IF([@[Transaction ID]]="","",IFERROR([@Quantity]*[@[Inventory Factor]],0))</f>
        <v/>
      </c>
      <c r="O408" s="47">
        <f>IF([@[Transaction ID]]="","",IFERROR([@Quantity]*IF([@[Unit Cost]]="",INDEX(tblTires[Unit Cost],MATCH([@[Inventory Item ID]],tblTires[Inventory Item ID],0)),[@[Unit Cost]]),0))</f>
        <v/>
      </c>
      <c r="P408" s="15">
        <f>IF([@[Transaction ID]]="","",IF([@Date]="","Missing Date",IF([@Date]&lt;='Settings'!$B$4,"Before Opening Balance",IF([@Date]&gt;'Settings'!$B$3,"After Report Date","OK"))))</f>
        <v/>
      </c>
    </row>
    <row r="409">
      <c r="A409" s="28" t="n"/>
      <c r="B409" s="50" t="n"/>
      <c r="C409" s="28" t="n"/>
      <c r="D409" s="15">
        <f>IF([@[Transaction ID]]="","",IFERROR(INDEX(tblTires[Tire Size],MATCH([@[Inventory Item ID]],tblTires[Inventory Item ID],0)),"Item ID not found"))</f>
        <v/>
      </c>
      <c r="E409" s="15">
        <f>IF([@[Transaction ID]]="","",IFERROR(INDEX(tblTires[Location],MATCH([@[Inventory Item ID]],tblTires[Inventory Item ID],0)),"Item ID not found"))</f>
        <v/>
      </c>
      <c r="F409" s="28" t="n"/>
      <c r="G409" s="30" t="n"/>
      <c r="H409" s="49" t="n"/>
      <c r="I409" s="28" t="n"/>
      <c r="J409" s="28" t="n"/>
      <c r="K409" s="52" t="n"/>
      <c r="L409" s="28" t="n"/>
      <c r="M409" s="32">
        <f>IF([@[Transaction ID]]="","",IFERROR(VLOOKUP([@[Transaction Type]],tblTxnTypes,2,FALSE),0))</f>
        <v/>
      </c>
      <c r="N409" s="32">
        <f>IF([@[Transaction ID]]="","",IFERROR([@Quantity]*[@[Inventory Factor]],0))</f>
        <v/>
      </c>
      <c r="O409" s="47">
        <f>IF([@[Transaction ID]]="","",IFERROR([@Quantity]*IF([@[Unit Cost]]="",INDEX(tblTires[Unit Cost],MATCH([@[Inventory Item ID]],tblTires[Inventory Item ID],0)),[@[Unit Cost]]),0))</f>
        <v/>
      </c>
      <c r="P409" s="15">
        <f>IF([@[Transaction ID]]="","",IF([@Date]="","Missing Date",IF([@Date]&lt;='Settings'!$B$4,"Before Opening Balance",IF([@Date]&gt;'Settings'!$B$3,"After Report Date","OK"))))</f>
        <v/>
      </c>
    </row>
    <row r="410">
      <c r="A410" s="28" t="n"/>
      <c r="B410" s="50" t="n"/>
      <c r="C410" s="28" t="n"/>
      <c r="D410" s="15">
        <f>IF([@[Transaction ID]]="","",IFERROR(INDEX(tblTires[Tire Size],MATCH([@[Inventory Item ID]],tblTires[Inventory Item ID],0)),"Item ID not found"))</f>
        <v/>
      </c>
      <c r="E410" s="15">
        <f>IF([@[Transaction ID]]="","",IFERROR(INDEX(tblTires[Location],MATCH([@[Inventory Item ID]],tblTires[Inventory Item ID],0)),"Item ID not found"))</f>
        <v/>
      </c>
      <c r="F410" s="28" t="n"/>
      <c r="G410" s="30" t="n"/>
      <c r="H410" s="49" t="n"/>
      <c r="I410" s="28" t="n"/>
      <c r="J410" s="28" t="n"/>
      <c r="K410" s="52" t="n"/>
      <c r="L410" s="28" t="n"/>
      <c r="M410" s="32">
        <f>IF([@[Transaction ID]]="","",IFERROR(VLOOKUP([@[Transaction Type]],tblTxnTypes,2,FALSE),0))</f>
        <v/>
      </c>
      <c r="N410" s="32">
        <f>IF([@[Transaction ID]]="","",IFERROR([@Quantity]*[@[Inventory Factor]],0))</f>
        <v/>
      </c>
      <c r="O410" s="47">
        <f>IF([@[Transaction ID]]="","",IFERROR([@Quantity]*IF([@[Unit Cost]]="",INDEX(tblTires[Unit Cost],MATCH([@[Inventory Item ID]],tblTires[Inventory Item ID],0)),[@[Unit Cost]]),0))</f>
        <v/>
      </c>
      <c r="P410" s="15">
        <f>IF([@[Transaction ID]]="","",IF([@Date]="","Missing Date",IF([@Date]&lt;='Settings'!$B$4,"Before Opening Balance",IF([@Date]&gt;'Settings'!$B$3,"After Report Date","OK"))))</f>
        <v/>
      </c>
    </row>
    <row r="411">
      <c r="A411" s="28" t="n"/>
      <c r="B411" s="50" t="n"/>
      <c r="C411" s="28" t="n"/>
      <c r="D411" s="15">
        <f>IF([@[Transaction ID]]="","",IFERROR(INDEX(tblTires[Tire Size],MATCH([@[Inventory Item ID]],tblTires[Inventory Item ID],0)),"Item ID not found"))</f>
        <v/>
      </c>
      <c r="E411" s="15">
        <f>IF([@[Transaction ID]]="","",IFERROR(INDEX(tblTires[Location],MATCH([@[Inventory Item ID]],tblTires[Inventory Item ID],0)),"Item ID not found"))</f>
        <v/>
      </c>
      <c r="F411" s="28" t="n"/>
      <c r="G411" s="30" t="n"/>
      <c r="H411" s="49" t="n"/>
      <c r="I411" s="28" t="n"/>
      <c r="J411" s="28" t="n"/>
      <c r="K411" s="52" t="n"/>
      <c r="L411" s="28" t="n"/>
      <c r="M411" s="32">
        <f>IF([@[Transaction ID]]="","",IFERROR(VLOOKUP([@[Transaction Type]],tblTxnTypes,2,FALSE),0))</f>
        <v/>
      </c>
      <c r="N411" s="32">
        <f>IF([@[Transaction ID]]="","",IFERROR([@Quantity]*[@[Inventory Factor]],0))</f>
        <v/>
      </c>
      <c r="O411" s="47">
        <f>IF([@[Transaction ID]]="","",IFERROR([@Quantity]*IF([@[Unit Cost]]="",INDEX(tblTires[Unit Cost],MATCH([@[Inventory Item ID]],tblTires[Inventory Item ID],0)),[@[Unit Cost]]),0))</f>
        <v/>
      </c>
      <c r="P411" s="15">
        <f>IF([@[Transaction ID]]="","",IF([@Date]="","Missing Date",IF([@Date]&lt;='Settings'!$B$4,"Before Opening Balance",IF([@Date]&gt;'Settings'!$B$3,"After Report Date","OK"))))</f>
        <v/>
      </c>
    </row>
    <row r="412">
      <c r="A412" s="28" t="n"/>
      <c r="B412" s="50" t="n"/>
      <c r="C412" s="28" t="n"/>
      <c r="D412" s="15">
        <f>IF([@[Transaction ID]]="","",IFERROR(INDEX(tblTires[Tire Size],MATCH([@[Inventory Item ID]],tblTires[Inventory Item ID],0)),"Item ID not found"))</f>
        <v/>
      </c>
      <c r="E412" s="15">
        <f>IF([@[Transaction ID]]="","",IFERROR(INDEX(tblTires[Location],MATCH([@[Inventory Item ID]],tblTires[Inventory Item ID],0)),"Item ID not found"))</f>
        <v/>
      </c>
      <c r="F412" s="28" t="n"/>
      <c r="G412" s="30" t="n"/>
      <c r="H412" s="49" t="n"/>
      <c r="I412" s="28" t="n"/>
      <c r="J412" s="28" t="n"/>
      <c r="K412" s="52" t="n"/>
      <c r="L412" s="28" t="n"/>
      <c r="M412" s="32">
        <f>IF([@[Transaction ID]]="","",IFERROR(VLOOKUP([@[Transaction Type]],tblTxnTypes,2,FALSE),0))</f>
        <v/>
      </c>
      <c r="N412" s="32">
        <f>IF([@[Transaction ID]]="","",IFERROR([@Quantity]*[@[Inventory Factor]],0))</f>
        <v/>
      </c>
      <c r="O412" s="47">
        <f>IF([@[Transaction ID]]="","",IFERROR([@Quantity]*IF([@[Unit Cost]]="",INDEX(tblTires[Unit Cost],MATCH([@[Inventory Item ID]],tblTires[Inventory Item ID],0)),[@[Unit Cost]]),0))</f>
        <v/>
      </c>
      <c r="P412" s="15">
        <f>IF([@[Transaction ID]]="","",IF([@Date]="","Missing Date",IF([@Date]&lt;='Settings'!$B$4,"Before Opening Balance",IF([@Date]&gt;'Settings'!$B$3,"After Report Date","OK"))))</f>
        <v/>
      </c>
    </row>
    <row r="413">
      <c r="A413" s="28" t="n"/>
      <c r="B413" s="50" t="n"/>
      <c r="C413" s="28" t="n"/>
      <c r="D413" s="15">
        <f>IF([@[Transaction ID]]="","",IFERROR(INDEX(tblTires[Tire Size],MATCH([@[Inventory Item ID]],tblTires[Inventory Item ID],0)),"Item ID not found"))</f>
        <v/>
      </c>
      <c r="E413" s="15">
        <f>IF([@[Transaction ID]]="","",IFERROR(INDEX(tblTires[Location],MATCH([@[Inventory Item ID]],tblTires[Inventory Item ID],0)),"Item ID not found"))</f>
        <v/>
      </c>
      <c r="F413" s="28" t="n"/>
      <c r="G413" s="30" t="n"/>
      <c r="H413" s="49" t="n"/>
      <c r="I413" s="28" t="n"/>
      <c r="J413" s="28" t="n"/>
      <c r="K413" s="52" t="n"/>
      <c r="L413" s="28" t="n"/>
      <c r="M413" s="32">
        <f>IF([@[Transaction ID]]="","",IFERROR(VLOOKUP([@[Transaction Type]],tblTxnTypes,2,FALSE),0))</f>
        <v/>
      </c>
      <c r="N413" s="32">
        <f>IF([@[Transaction ID]]="","",IFERROR([@Quantity]*[@[Inventory Factor]],0))</f>
        <v/>
      </c>
      <c r="O413" s="47">
        <f>IF([@[Transaction ID]]="","",IFERROR([@Quantity]*IF([@[Unit Cost]]="",INDEX(tblTires[Unit Cost],MATCH([@[Inventory Item ID]],tblTires[Inventory Item ID],0)),[@[Unit Cost]]),0))</f>
        <v/>
      </c>
      <c r="P413" s="15">
        <f>IF([@[Transaction ID]]="","",IF([@Date]="","Missing Date",IF([@Date]&lt;='Settings'!$B$4,"Before Opening Balance",IF([@Date]&gt;'Settings'!$B$3,"After Report Date","OK"))))</f>
        <v/>
      </c>
    </row>
    <row r="414">
      <c r="A414" s="28" t="n"/>
      <c r="B414" s="50" t="n"/>
      <c r="C414" s="28" t="n"/>
      <c r="D414" s="15">
        <f>IF([@[Transaction ID]]="","",IFERROR(INDEX(tblTires[Tire Size],MATCH([@[Inventory Item ID]],tblTires[Inventory Item ID],0)),"Item ID not found"))</f>
        <v/>
      </c>
      <c r="E414" s="15">
        <f>IF([@[Transaction ID]]="","",IFERROR(INDEX(tblTires[Location],MATCH([@[Inventory Item ID]],tblTires[Inventory Item ID],0)),"Item ID not found"))</f>
        <v/>
      </c>
      <c r="F414" s="28" t="n"/>
      <c r="G414" s="30" t="n"/>
      <c r="H414" s="49" t="n"/>
      <c r="I414" s="28" t="n"/>
      <c r="J414" s="28" t="n"/>
      <c r="K414" s="52" t="n"/>
      <c r="L414" s="28" t="n"/>
      <c r="M414" s="32">
        <f>IF([@[Transaction ID]]="","",IFERROR(VLOOKUP([@[Transaction Type]],tblTxnTypes,2,FALSE),0))</f>
        <v/>
      </c>
      <c r="N414" s="32">
        <f>IF([@[Transaction ID]]="","",IFERROR([@Quantity]*[@[Inventory Factor]],0))</f>
        <v/>
      </c>
      <c r="O414" s="47">
        <f>IF([@[Transaction ID]]="","",IFERROR([@Quantity]*IF([@[Unit Cost]]="",INDEX(tblTires[Unit Cost],MATCH([@[Inventory Item ID]],tblTires[Inventory Item ID],0)),[@[Unit Cost]]),0))</f>
        <v/>
      </c>
      <c r="P414" s="15">
        <f>IF([@[Transaction ID]]="","",IF([@Date]="","Missing Date",IF([@Date]&lt;='Settings'!$B$4,"Before Opening Balance",IF([@Date]&gt;'Settings'!$B$3,"After Report Date","OK"))))</f>
        <v/>
      </c>
    </row>
    <row r="415">
      <c r="A415" s="28" t="n"/>
      <c r="B415" s="50" t="n"/>
      <c r="C415" s="28" t="n"/>
      <c r="D415" s="15">
        <f>IF([@[Transaction ID]]="","",IFERROR(INDEX(tblTires[Tire Size],MATCH([@[Inventory Item ID]],tblTires[Inventory Item ID],0)),"Item ID not found"))</f>
        <v/>
      </c>
      <c r="E415" s="15">
        <f>IF([@[Transaction ID]]="","",IFERROR(INDEX(tblTires[Location],MATCH([@[Inventory Item ID]],tblTires[Inventory Item ID],0)),"Item ID not found"))</f>
        <v/>
      </c>
      <c r="F415" s="28" t="n"/>
      <c r="G415" s="30" t="n"/>
      <c r="H415" s="49" t="n"/>
      <c r="I415" s="28" t="n"/>
      <c r="J415" s="28" t="n"/>
      <c r="K415" s="52" t="n"/>
      <c r="L415" s="28" t="n"/>
      <c r="M415" s="32">
        <f>IF([@[Transaction ID]]="","",IFERROR(VLOOKUP([@[Transaction Type]],tblTxnTypes,2,FALSE),0))</f>
        <v/>
      </c>
      <c r="N415" s="32">
        <f>IF([@[Transaction ID]]="","",IFERROR([@Quantity]*[@[Inventory Factor]],0))</f>
        <v/>
      </c>
      <c r="O415" s="47">
        <f>IF([@[Transaction ID]]="","",IFERROR([@Quantity]*IF([@[Unit Cost]]="",INDEX(tblTires[Unit Cost],MATCH([@[Inventory Item ID]],tblTires[Inventory Item ID],0)),[@[Unit Cost]]),0))</f>
        <v/>
      </c>
      <c r="P415" s="15">
        <f>IF([@[Transaction ID]]="","",IF([@Date]="","Missing Date",IF([@Date]&lt;='Settings'!$B$4,"Before Opening Balance",IF([@Date]&gt;'Settings'!$B$3,"After Report Date","OK"))))</f>
        <v/>
      </c>
    </row>
    <row r="416">
      <c r="A416" s="28" t="n"/>
      <c r="B416" s="50" t="n"/>
      <c r="C416" s="28" t="n"/>
      <c r="D416" s="15">
        <f>IF([@[Transaction ID]]="","",IFERROR(INDEX(tblTires[Tire Size],MATCH([@[Inventory Item ID]],tblTires[Inventory Item ID],0)),"Item ID not found"))</f>
        <v/>
      </c>
      <c r="E416" s="15">
        <f>IF([@[Transaction ID]]="","",IFERROR(INDEX(tblTires[Location],MATCH([@[Inventory Item ID]],tblTires[Inventory Item ID],0)),"Item ID not found"))</f>
        <v/>
      </c>
      <c r="F416" s="28" t="n"/>
      <c r="G416" s="30" t="n"/>
      <c r="H416" s="49" t="n"/>
      <c r="I416" s="28" t="n"/>
      <c r="J416" s="28" t="n"/>
      <c r="K416" s="52" t="n"/>
      <c r="L416" s="28" t="n"/>
      <c r="M416" s="32">
        <f>IF([@[Transaction ID]]="","",IFERROR(VLOOKUP([@[Transaction Type]],tblTxnTypes,2,FALSE),0))</f>
        <v/>
      </c>
      <c r="N416" s="32">
        <f>IF([@[Transaction ID]]="","",IFERROR([@Quantity]*[@[Inventory Factor]],0))</f>
        <v/>
      </c>
      <c r="O416" s="47">
        <f>IF([@[Transaction ID]]="","",IFERROR([@Quantity]*IF([@[Unit Cost]]="",INDEX(tblTires[Unit Cost],MATCH([@[Inventory Item ID]],tblTires[Inventory Item ID],0)),[@[Unit Cost]]),0))</f>
        <v/>
      </c>
      <c r="P416" s="15">
        <f>IF([@[Transaction ID]]="","",IF([@Date]="","Missing Date",IF([@Date]&lt;='Settings'!$B$4,"Before Opening Balance",IF([@Date]&gt;'Settings'!$B$3,"After Report Date","OK"))))</f>
        <v/>
      </c>
    </row>
    <row r="417">
      <c r="A417" s="28" t="n"/>
      <c r="B417" s="50" t="n"/>
      <c r="C417" s="28" t="n"/>
      <c r="D417" s="15">
        <f>IF([@[Transaction ID]]="","",IFERROR(INDEX(tblTires[Tire Size],MATCH([@[Inventory Item ID]],tblTires[Inventory Item ID],0)),"Item ID not found"))</f>
        <v/>
      </c>
      <c r="E417" s="15">
        <f>IF([@[Transaction ID]]="","",IFERROR(INDEX(tblTires[Location],MATCH([@[Inventory Item ID]],tblTires[Inventory Item ID],0)),"Item ID not found"))</f>
        <v/>
      </c>
      <c r="F417" s="28" t="n"/>
      <c r="G417" s="30" t="n"/>
      <c r="H417" s="49" t="n"/>
      <c r="I417" s="28" t="n"/>
      <c r="J417" s="28" t="n"/>
      <c r="K417" s="52" t="n"/>
      <c r="L417" s="28" t="n"/>
      <c r="M417" s="32">
        <f>IF([@[Transaction ID]]="","",IFERROR(VLOOKUP([@[Transaction Type]],tblTxnTypes,2,FALSE),0))</f>
        <v/>
      </c>
      <c r="N417" s="32">
        <f>IF([@[Transaction ID]]="","",IFERROR([@Quantity]*[@[Inventory Factor]],0))</f>
        <v/>
      </c>
      <c r="O417" s="47">
        <f>IF([@[Transaction ID]]="","",IFERROR([@Quantity]*IF([@[Unit Cost]]="",INDEX(tblTires[Unit Cost],MATCH([@[Inventory Item ID]],tblTires[Inventory Item ID],0)),[@[Unit Cost]]),0))</f>
        <v/>
      </c>
      <c r="P417" s="15">
        <f>IF([@[Transaction ID]]="","",IF([@Date]="","Missing Date",IF([@Date]&lt;='Settings'!$B$4,"Before Opening Balance",IF([@Date]&gt;'Settings'!$B$3,"After Report Date","OK"))))</f>
        <v/>
      </c>
    </row>
    <row r="418">
      <c r="A418" s="28" t="n"/>
      <c r="B418" s="50" t="n"/>
      <c r="C418" s="28" t="n"/>
      <c r="D418" s="15">
        <f>IF([@[Transaction ID]]="","",IFERROR(INDEX(tblTires[Tire Size],MATCH([@[Inventory Item ID]],tblTires[Inventory Item ID],0)),"Item ID not found"))</f>
        <v/>
      </c>
      <c r="E418" s="15">
        <f>IF([@[Transaction ID]]="","",IFERROR(INDEX(tblTires[Location],MATCH([@[Inventory Item ID]],tblTires[Inventory Item ID],0)),"Item ID not found"))</f>
        <v/>
      </c>
      <c r="F418" s="28" t="n"/>
      <c r="G418" s="30" t="n"/>
      <c r="H418" s="49" t="n"/>
      <c r="I418" s="28" t="n"/>
      <c r="J418" s="28" t="n"/>
      <c r="K418" s="52" t="n"/>
      <c r="L418" s="28" t="n"/>
      <c r="M418" s="32">
        <f>IF([@[Transaction ID]]="","",IFERROR(VLOOKUP([@[Transaction Type]],tblTxnTypes,2,FALSE),0))</f>
        <v/>
      </c>
      <c r="N418" s="32">
        <f>IF([@[Transaction ID]]="","",IFERROR([@Quantity]*[@[Inventory Factor]],0))</f>
        <v/>
      </c>
      <c r="O418" s="47">
        <f>IF([@[Transaction ID]]="","",IFERROR([@Quantity]*IF([@[Unit Cost]]="",INDEX(tblTires[Unit Cost],MATCH([@[Inventory Item ID]],tblTires[Inventory Item ID],0)),[@[Unit Cost]]),0))</f>
        <v/>
      </c>
      <c r="P418" s="15">
        <f>IF([@[Transaction ID]]="","",IF([@Date]="","Missing Date",IF([@Date]&lt;='Settings'!$B$4,"Before Opening Balance",IF([@Date]&gt;'Settings'!$B$3,"After Report Date","OK"))))</f>
        <v/>
      </c>
    </row>
    <row r="419">
      <c r="A419" s="28" t="n"/>
      <c r="B419" s="50" t="n"/>
      <c r="C419" s="28" t="n"/>
      <c r="D419" s="15">
        <f>IF([@[Transaction ID]]="","",IFERROR(INDEX(tblTires[Tire Size],MATCH([@[Inventory Item ID]],tblTires[Inventory Item ID],0)),"Item ID not found"))</f>
        <v/>
      </c>
      <c r="E419" s="15">
        <f>IF([@[Transaction ID]]="","",IFERROR(INDEX(tblTires[Location],MATCH([@[Inventory Item ID]],tblTires[Inventory Item ID],0)),"Item ID not found"))</f>
        <v/>
      </c>
      <c r="F419" s="28" t="n"/>
      <c r="G419" s="30" t="n"/>
      <c r="H419" s="49" t="n"/>
      <c r="I419" s="28" t="n"/>
      <c r="J419" s="28" t="n"/>
      <c r="K419" s="52" t="n"/>
      <c r="L419" s="28" t="n"/>
      <c r="M419" s="32">
        <f>IF([@[Transaction ID]]="","",IFERROR(VLOOKUP([@[Transaction Type]],tblTxnTypes,2,FALSE),0))</f>
        <v/>
      </c>
      <c r="N419" s="32">
        <f>IF([@[Transaction ID]]="","",IFERROR([@Quantity]*[@[Inventory Factor]],0))</f>
        <v/>
      </c>
      <c r="O419" s="47">
        <f>IF([@[Transaction ID]]="","",IFERROR([@Quantity]*IF([@[Unit Cost]]="",INDEX(tblTires[Unit Cost],MATCH([@[Inventory Item ID]],tblTires[Inventory Item ID],0)),[@[Unit Cost]]),0))</f>
        <v/>
      </c>
      <c r="P419" s="15">
        <f>IF([@[Transaction ID]]="","",IF([@Date]="","Missing Date",IF([@Date]&lt;='Settings'!$B$4,"Before Opening Balance",IF([@Date]&gt;'Settings'!$B$3,"After Report Date","OK"))))</f>
        <v/>
      </c>
    </row>
    <row r="420">
      <c r="A420" s="28" t="n"/>
      <c r="B420" s="50" t="n"/>
      <c r="C420" s="28" t="n"/>
      <c r="D420" s="15">
        <f>IF([@[Transaction ID]]="","",IFERROR(INDEX(tblTires[Tire Size],MATCH([@[Inventory Item ID]],tblTires[Inventory Item ID],0)),"Item ID not found"))</f>
        <v/>
      </c>
      <c r="E420" s="15">
        <f>IF([@[Transaction ID]]="","",IFERROR(INDEX(tblTires[Location],MATCH([@[Inventory Item ID]],tblTires[Inventory Item ID],0)),"Item ID not found"))</f>
        <v/>
      </c>
      <c r="F420" s="28" t="n"/>
      <c r="G420" s="30" t="n"/>
      <c r="H420" s="49" t="n"/>
      <c r="I420" s="28" t="n"/>
      <c r="J420" s="28" t="n"/>
      <c r="K420" s="52" t="n"/>
      <c r="L420" s="28" t="n"/>
      <c r="M420" s="32">
        <f>IF([@[Transaction ID]]="","",IFERROR(VLOOKUP([@[Transaction Type]],tblTxnTypes,2,FALSE),0))</f>
        <v/>
      </c>
      <c r="N420" s="32">
        <f>IF([@[Transaction ID]]="","",IFERROR([@Quantity]*[@[Inventory Factor]],0))</f>
        <v/>
      </c>
      <c r="O420" s="47">
        <f>IF([@[Transaction ID]]="","",IFERROR([@Quantity]*IF([@[Unit Cost]]="",INDEX(tblTires[Unit Cost],MATCH([@[Inventory Item ID]],tblTires[Inventory Item ID],0)),[@[Unit Cost]]),0))</f>
        <v/>
      </c>
      <c r="P420" s="15">
        <f>IF([@[Transaction ID]]="","",IF([@Date]="","Missing Date",IF([@Date]&lt;='Settings'!$B$4,"Before Opening Balance",IF([@Date]&gt;'Settings'!$B$3,"After Report Date","OK"))))</f>
        <v/>
      </c>
    </row>
    <row r="421">
      <c r="A421" s="28" t="n"/>
      <c r="B421" s="50" t="n"/>
      <c r="C421" s="28" t="n"/>
      <c r="D421" s="15">
        <f>IF([@[Transaction ID]]="","",IFERROR(INDEX(tblTires[Tire Size],MATCH([@[Inventory Item ID]],tblTires[Inventory Item ID],0)),"Item ID not found"))</f>
        <v/>
      </c>
      <c r="E421" s="15">
        <f>IF([@[Transaction ID]]="","",IFERROR(INDEX(tblTires[Location],MATCH([@[Inventory Item ID]],tblTires[Inventory Item ID],0)),"Item ID not found"))</f>
        <v/>
      </c>
      <c r="F421" s="28" t="n"/>
      <c r="G421" s="30" t="n"/>
      <c r="H421" s="49" t="n"/>
      <c r="I421" s="28" t="n"/>
      <c r="J421" s="28" t="n"/>
      <c r="K421" s="52" t="n"/>
      <c r="L421" s="28" t="n"/>
      <c r="M421" s="32">
        <f>IF([@[Transaction ID]]="","",IFERROR(VLOOKUP([@[Transaction Type]],tblTxnTypes,2,FALSE),0))</f>
        <v/>
      </c>
      <c r="N421" s="32">
        <f>IF([@[Transaction ID]]="","",IFERROR([@Quantity]*[@[Inventory Factor]],0))</f>
        <v/>
      </c>
      <c r="O421" s="47">
        <f>IF([@[Transaction ID]]="","",IFERROR([@Quantity]*IF([@[Unit Cost]]="",INDEX(tblTires[Unit Cost],MATCH([@[Inventory Item ID]],tblTires[Inventory Item ID],0)),[@[Unit Cost]]),0))</f>
        <v/>
      </c>
      <c r="P421" s="15">
        <f>IF([@[Transaction ID]]="","",IF([@Date]="","Missing Date",IF([@Date]&lt;='Settings'!$B$4,"Before Opening Balance",IF([@Date]&gt;'Settings'!$B$3,"After Report Date","OK"))))</f>
        <v/>
      </c>
    </row>
    <row r="422">
      <c r="A422" s="28" t="n"/>
      <c r="B422" s="50" t="n"/>
      <c r="C422" s="28" t="n"/>
      <c r="D422" s="15">
        <f>IF([@[Transaction ID]]="","",IFERROR(INDEX(tblTires[Tire Size],MATCH([@[Inventory Item ID]],tblTires[Inventory Item ID],0)),"Item ID not found"))</f>
        <v/>
      </c>
      <c r="E422" s="15">
        <f>IF([@[Transaction ID]]="","",IFERROR(INDEX(tblTires[Location],MATCH([@[Inventory Item ID]],tblTires[Inventory Item ID],0)),"Item ID not found"))</f>
        <v/>
      </c>
      <c r="F422" s="28" t="n"/>
      <c r="G422" s="30" t="n"/>
      <c r="H422" s="49" t="n"/>
      <c r="I422" s="28" t="n"/>
      <c r="J422" s="28" t="n"/>
      <c r="K422" s="52" t="n"/>
      <c r="L422" s="28" t="n"/>
      <c r="M422" s="32">
        <f>IF([@[Transaction ID]]="","",IFERROR(VLOOKUP([@[Transaction Type]],tblTxnTypes,2,FALSE),0))</f>
        <v/>
      </c>
      <c r="N422" s="32">
        <f>IF([@[Transaction ID]]="","",IFERROR([@Quantity]*[@[Inventory Factor]],0))</f>
        <v/>
      </c>
      <c r="O422" s="47">
        <f>IF([@[Transaction ID]]="","",IFERROR([@Quantity]*IF([@[Unit Cost]]="",INDEX(tblTires[Unit Cost],MATCH([@[Inventory Item ID]],tblTires[Inventory Item ID],0)),[@[Unit Cost]]),0))</f>
        <v/>
      </c>
      <c r="P422" s="15">
        <f>IF([@[Transaction ID]]="","",IF([@Date]="","Missing Date",IF([@Date]&lt;='Settings'!$B$4,"Before Opening Balance",IF([@Date]&gt;'Settings'!$B$3,"After Report Date","OK"))))</f>
        <v/>
      </c>
    </row>
    <row r="423">
      <c r="A423" s="28" t="n"/>
      <c r="B423" s="50" t="n"/>
      <c r="C423" s="28" t="n"/>
      <c r="D423" s="15">
        <f>IF([@[Transaction ID]]="","",IFERROR(INDEX(tblTires[Tire Size],MATCH([@[Inventory Item ID]],tblTires[Inventory Item ID],0)),"Item ID not found"))</f>
        <v/>
      </c>
      <c r="E423" s="15">
        <f>IF([@[Transaction ID]]="","",IFERROR(INDEX(tblTires[Location],MATCH([@[Inventory Item ID]],tblTires[Inventory Item ID],0)),"Item ID not found"))</f>
        <v/>
      </c>
      <c r="F423" s="28" t="n"/>
      <c r="G423" s="30" t="n"/>
      <c r="H423" s="49" t="n"/>
      <c r="I423" s="28" t="n"/>
      <c r="J423" s="28" t="n"/>
      <c r="K423" s="52" t="n"/>
      <c r="L423" s="28" t="n"/>
      <c r="M423" s="32">
        <f>IF([@[Transaction ID]]="","",IFERROR(VLOOKUP([@[Transaction Type]],tblTxnTypes,2,FALSE),0))</f>
        <v/>
      </c>
      <c r="N423" s="32">
        <f>IF([@[Transaction ID]]="","",IFERROR([@Quantity]*[@[Inventory Factor]],0))</f>
        <v/>
      </c>
      <c r="O423" s="47">
        <f>IF([@[Transaction ID]]="","",IFERROR([@Quantity]*IF([@[Unit Cost]]="",INDEX(tblTires[Unit Cost],MATCH([@[Inventory Item ID]],tblTires[Inventory Item ID],0)),[@[Unit Cost]]),0))</f>
        <v/>
      </c>
      <c r="P423" s="15">
        <f>IF([@[Transaction ID]]="","",IF([@Date]="","Missing Date",IF([@Date]&lt;='Settings'!$B$4,"Before Opening Balance",IF([@Date]&gt;'Settings'!$B$3,"After Report Date","OK"))))</f>
        <v/>
      </c>
    </row>
    <row r="424">
      <c r="A424" s="28" t="n"/>
      <c r="B424" s="50" t="n"/>
      <c r="C424" s="28" t="n"/>
      <c r="D424" s="15">
        <f>IF([@[Transaction ID]]="","",IFERROR(INDEX(tblTires[Tire Size],MATCH([@[Inventory Item ID]],tblTires[Inventory Item ID],0)),"Item ID not found"))</f>
        <v/>
      </c>
      <c r="E424" s="15">
        <f>IF([@[Transaction ID]]="","",IFERROR(INDEX(tblTires[Location],MATCH([@[Inventory Item ID]],tblTires[Inventory Item ID],0)),"Item ID not found"))</f>
        <v/>
      </c>
      <c r="F424" s="28" t="n"/>
      <c r="G424" s="30" t="n"/>
      <c r="H424" s="49" t="n"/>
      <c r="I424" s="28" t="n"/>
      <c r="J424" s="28" t="n"/>
      <c r="K424" s="52" t="n"/>
      <c r="L424" s="28" t="n"/>
      <c r="M424" s="32">
        <f>IF([@[Transaction ID]]="","",IFERROR(VLOOKUP([@[Transaction Type]],tblTxnTypes,2,FALSE),0))</f>
        <v/>
      </c>
      <c r="N424" s="32">
        <f>IF([@[Transaction ID]]="","",IFERROR([@Quantity]*[@[Inventory Factor]],0))</f>
        <v/>
      </c>
      <c r="O424" s="47">
        <f>IF([@[Transaction ID]]="","",IFERROR([@Quantity]*IF([@[Unit Cost]]="",INDEX(tblTires[Unit Cost],MATCH([@[Inventory Item ID]],tblTires[Inventory Item ID],0)),[@[Unit Cost]]),0))</f>
        <v/>
      </c>
      <c r="P424" s="15">
        <f>IF([@[Transaction ID]]="","",IF([@Date]="","Missing Date",IF([@Date]&lt;='Settings'!$B$4,"Before Opening Balance",IF([@Date]&gt;'Settings'!$B$3,"After Report Date","OK"))))</f>
        <v/>
      </c>
    </row>
    <row r="425">
      <c r="A425" s="28" t="n"/>
      <c r="B425" s="50" t="n"/>
      <c r="C425" s="28" t="n"/>
      <c r="D425" s="15">
        <f>IF([@[Transaction ID]]="","",IFERROR(INDEX(tblTires[Tire Size],MATCH([@[Inventory Item ID]],tblTires[Inventory Item ID],0)),"Item ID not found"))</f>
        <v/>
      </c>
      <c r="E425" s="15">
        <f>IF([@[Transaction ID]]="","",IFERROR(INDEX(tblTires[Location],MATCH([@[Inventory Item ID]],tblTires[Inventory Item ID],0)),"Item ID not found"))</f>
        <v/>
      </c>
      <c r="F425" s="28" t="n"/>
      <c r="G425" s="30" t="n"/>
      <c r="H425" s="49" t="n"/>
      <c r="I425" s="28" t="n"/>
      <c r="J425" s="28" t="n"/>
      <c r="K425" s="52" t="n"/>
      <c r="L425" s="28" t="n"/>
      <c r="M425" s="32">
        <f>IF([@[Transaction ID]]="","",IFERROR(VLOOKUP([@[Transaction Type]],tblTxnTypes,2,FALSE),0))</f>
        <v/>
      </c>
      <c r="N425" s="32">
        <f>IF([@[Transaction ID]]="","",IFERROR([@Quantity]*[@[Inventory Factor]],0))</f>
        <v/>
      </c>
      <c r="O425" s="47">
        <f>IF([@[Transaction ID]]="","",IFERROR([@Quantity]*IF([@[Unit Cost]]="",INDEX(tblTires[Unit Cost],MATCH([@[Inventory Item ID]],tblTires[Inventory Item ID],0)),[@[Unit Cost]]),0))</f>
        <v/>
      </c>
      <c r="P425" s="15">
        <f>IF([@[Transaction ID]]="","",IF([@Date]="","Missing Date",IF([@Date]&lt;='Settings'!$B$4,"Before Opening Balance",IF([@Date]&gt;'Settings'!$B$3,"After Report Date","OK"))))</f>
        <v/>
      </c>
    </row>
    <row r="426">
      <c r="A426" s="28" t="n"/>
      <c r="B426" s="50" t="n"/>
      <c r="C426" s="28" t="n"/>
      <c r="D426" s="15">
        <f>IF([@[Transaction ID]]="","",IFERROR(INDEX(tblTires[Tire Size],MATCH([@[Inventory Item ID]],tblTires[Inventory Item ID],0)),"Item ID not found"))</f>
        <v/>
      </c>
      <c r="E426" s="15">
        <f>IF([@[Transaction ID]]="","",IFERROR(INDEX(tblTires[Location],MATCH([@[Inventory Item ID]],tblTires[Inventory Item ID],0)),"Item ID not found"))</f>
        <v/>
      </c>
      <c r="F426" s="28" t="n"/>
      <c r="G426" s="30" t="n"/>
      <c r="H426" s="49" t="n"/>
      <c r="I426" s="28" t="n"/>
      <c r="J426" s="28" t="n"/>
      <c r="K426" s="52" t="n"/>
      <c r="L426" s="28" t="n"/>
      <c r="M426" s="32">
        <f>IF([@[Transaction ID]]="","",IFERROR(VLOOKUP([@[Transaction Type]],tblTxnTypes,2,FALSE),0))</f>
        <v/>
      </c>
      <c r="N426" s="32">
        <f>IF([@[Transaction ID]]="","",IFERROR([@Quantity]*[@[Inventory Factor]],0))</f>
        <v/>
      </c>
      <c r="O426" s="47">
        <f>IF([@[Transaction ID]]="","",IFERROR([@Quantity]*IF([@[Unit Cost]]="",INDEX(tblTires[Unit Cost],MATCH([@[Inventory Item ID]],tblTires[Inventory Item ID],0)),[@[Unit Cost]]),0))</f>
        <v/>
      </c>
      <c r="P426" s="15">
        <f>IF([@[Transaction ID]]="","",IF([@Date]="","Missing Date",IF([@Date]&lt;='Settings'!$B$4,"Before Opening Balance",IF([@Date]&gt;'Settings'!$B$3,"After Report Date","OK"))))</f>
        <v/>
      </c>
    </row>
    <row r="427">
      <c r="A427" s="28" t="n"/>
      <c r="B427" s="50" t="n"/>
      <c r="C427" s="28" t="n"/>
      <c r="D427" s="15">
        <f>IF([@[Transaction ID]]="","",IFERROR(INDEX(tblTires[Tire Size],MATCH([@[Inventory Item ID]],tblTires[Inventory Item ID],0)),"Item ID not found"))</f>
        <v/>
      </c>
      <c r="E427" s="15">
        <f>IF([@[Transaction ID]]="","",IFERROR(INDEX(tblTires[Location],MATCH([@[Inventory Item ID]],tblTires[Inventory Item ID],0)),"Item ID not found"))</f>
        <v/>
      </c>
      <c r="F427" s="28" t="n"/>
      <c r="G427" s="30" t="n"/>
      <c r="H427" s="49" t="n"/>
      <c r="I427" s="28" t="n"/>
      <c r="J427" s="28" t="n"/>
      <c r="K427" s="52" t="n"/>
      <c r="L427" s="28" t="n"/>
      <c r="M427" s="32">
        <f>IF([@[Transaction ID]]="","",IFERROR(VLOOKUP([@[Transaction Type]],tblTxnTypes,2,FALSE),0))</f>
        <v/>
      </c>
      <c r="N427" s="32">
        <f>IF([@[Transaction ID]]="","",IFERROR([@Quantity]*[@[Inventory Factor]],0))</f>
        <v/>
      </c>
      <c r="O427" s="47">
        <f>IF([@[Transaction ID]]="","",IFERROR([@Quantity]*IF([@[Unit Cost]]="",INDEX(tblTires[Unit Cost],MATCH([@[Inventory Item ID]],tblTires[Inventory Item ID],0)),[@[Unit Cost]]),0))</f>
        <v/>
      </c>
      <c r="P427" s="15">
        <f>IF([@[Transaction ID]]="","",IF([@Date]="","Missing Date",IF([@Date]&lt;='Settings'!$B$4,"Before Opening Balance",IF([@Date]&gt;'Settings'!$B$3,"After Report Date","OK"))))</f>
        <v/>
      </c>
    </row>
    <row r="428">
      <c r="A428" s="28" t="n"/>
      <c r="B428" s="50" t="n"/>
      <c r="C428" s="28" t="n"/>
      <c r="D428" s="15">
        <f>IF([@[Transaction ID]]="","",IFERROR(INDEX(tblTires[Tire Size],MATCH([@[Inventory Item ID]],tblTires[Inventory Item ID],0)),"Item ID not found"))</f>
        <v/>
      </c>
      <c r="E428" s="15">
        <f>IF([@[Transaction ID]]="","",IFERROR(INDEX(tblTires[Location],MATCH([@[Inventory Item ID]],tblTires[Inventory Item ID],0)),"Item ID not found"))</f>
        <v/>
      </c>
      <c r="F428" s="28" t="n"/>
      <c r="G428" s="30" t="n"/>
      <c r="H428" s="49" t="n"/>
      <c r="I428" s="28" t="n"/>
      <c r="J428" s="28" t="n"/>
      <c r="K428" s="52" t="n"/>
      <c r="L428" s="28" t="n"/>
      <c r="M428" s="32">
        <f>IF([@[Transaction ID]]="","",IFERROR(VLOOKUP([@[Transaction Type]],tblTxnTypes,2,FALSE),0))</f>
        <v/>
      </c>
      <c r="N428" s="32">
        <f>IF([@[Transaction ID]]="","",IFERROR([@Quantity]*[@[Inventory Factor]],0))</f>
        <v/>
      </c>
      <c r="O428" s="47">
        <f>IF([@[Transaction ID]]="","",IFERROR([@Quantity]*IF([@[Unit Cost]]="",INDEX(tblTires[Unit Cost],MATCH([@[Inventory Item ID]],tblTires[Inventory Item ID],0)),[@[Unit Cost]]),0))</f>
        <v/>
      </c>
      <c r="P428" s="15">
        <f>IF([@[Transaction ID]]="","",IF([@Date]="","Missing Date",IF([@Date]&lt;='Settings'!$B$4,"Before Opening Balance",IF([@Date]&gt;'Settings'!$B$3,"After Report Date","OK"))))</f>
        <v/>
      </c>
    </row>
    <row r="429">
      <c r="A429" s="28" t="n"/>
      <c r="B429" s="50" t="n"/>
      <c r="C429" s="28" t="n"/>
      <c r="D429" s="15">
        <f>IF([@[Transaction ID]]="","",IFERROR(INDEX(tblTires[Tire Size],MATCH([@[Inventory Item ID]],tblTires[Inventory Item ID],0)),"Item ID not found"))</f>
        <v/>
      </c>
      <c r="E429" s="15">
        <f>IF([@[Transaction ID]]="","",IFERROR(INDEX(tblTires[Location],MATCH([@[Inventory Item ID]],tblTires[Inventory Item ID],0)),"Item ID not found"))</f>
        <v/>
      </c>
      <c r="F429" s="28" t="n"/>
      <c r="G429" s="30" t="n"/>
      <c r="H429" s="49" t="n"/>
      <c r="I429" s="28" t="n"/>
      <c r="J429" s="28" t="n"/>
      <c r="K429" s="52" t="n"/>
      <c r="L429" s="28" t="n"/>
      <c r="M429" s="32">
        <f>IF([@[Transaction ID]]="","",IFERROR(VLOOKUP([@[Transaction Type]],tblTxnTypes,2,FALSE),0))</f>
        <v/>
      </c>
      <c r="N429" s="32">
        <f>IF([@[Transaction ID]]="","",IFERROR([@Quantity]*[@[Inventory Factor]],0))</f>
        <v/>
      </c>
      <c r="O429" s="47">
        <f>IF([@[Transaction ID]]="","",IFERROR([@Quantity]*IF([@[Unit Cost]]="",INDEX(tblTires[Unit Cost],MATCH([@[Inventory Item ID]],tblTires[Inventory Item ID],0)),[@[Unit Cost]]),0))</f>
        <v/>
      </c>
      <c r="P429" s="15">
        <f>IF([@[Transaction ID]]="","",IF([@Date]="","Missing Date",IF([@Date]&lt;='Settings'!$B$4,"Before Opening Balance",IF([@Date]&gt;'Settings'!$B$3,"After Report Date","OK"))))</f>
        <v/>
      </c>
    </row>
    <row r="430">
      <c r="A430" s="28" t="n"/>
      <c r="B430" s="50" t="n"/>
      <c r="C430" s="28" t="n"/>
      <c r="D430" s="15">
        <f>IF([@[Transaction ID]]="","",IFERROR(INDEX(tblTires[Tire Size],MATCH([@[Inventory Item ID]],tblTires[Inventory Item ID],0)),"Item ID not found"))</f>
        <v/>
      </c>
      <c r="E430" s="15">
        <f>IF([@[Transaction ID]]="","",IFERROR(INDEX(tblTires[Location],MATCH([@[Inventory Item ID]],tblTires[Inventory Item ID],0)),"Item ID not found"))</f>
        <v/>
      </c>
      <c r="F430" s="28" t="n"/>
      <c r="G430" s="30" t="n"/>
      <c r="H430" s="49" t="n"/>
      <c r="I430" s="28" t="n"/>
      <c r="J430" s="28" t="n"/>
      <c r="K430" s="52" t="n"/>
      <c r="L430" s="28" t="n"/>
      <c r="M430" s="32">
        <f>IF([@[Transaction ID]]="","",IFERROR(VLOOKUP([@[Transaction Type]],tblTxnTypes,2,FALSE),0))</f>
        <v/>
      </c>
      <c r="N430" s="32">
        <f>IF([@[Transaction ID]]="","",IFERROR([@Quantity]*[@[Inventory Factor]],0))</f>
        <v/>
      </c>
      <c r="O430" s="47">
        <f>IF([@[Transaction ID]]="","",IFERROR([@Quantity]*IF([@[Unit Cost]]="",INDEX(tblTires[Unit Cost],MATCH([@[Inventory Item ID]],tblTires[Inventory Item ID],0)),[@[Unit Cost]]),0))</f>
        <v/>
      </c>
      <c r="P430" s="15">
        <f>IF([@[Transaction ID]]="","",IF([@Date]="","Missing Date",IF([@Date]&lt;='Settings'!$B$4,"Before Opening Balance",IF([@Date]&gt;'Settings'!$B$3,"After Report Date","OK"))))</f>
        <v/>
      </c>
    </row>
    <row r="431">
      <c r="A431" s="28" t="n"/>
      <c r="B431" s="50" t="n"/>
      <c r="C431" s="28" t="n"/>
      <c r="D431" s="15">
        <f>IF([@[Transaction ID]]="","",IFERROR(INDEX(tblTires[Tire Size],MATCH([@[Inventory Item ID]],tblTires[Inventory Item ID],0)),"Item ID not found"))</f>
        <v/>
      </c>
      <c r="E431" s="15">
        <f>IF([@[Transaction ID]]="","",IFERROR(INDEX(tblTires[Location],MATCH([@[Inventory Item ID]],tblTires[Inventory Item ID],0)),"Item ID not found"))</f>
        <v/>
      </c>
      <c r="F431" s="28" t="n"/>
      <c r="G431" s="30" t="n"/>
      <c r="H431" s="49" t="n"/>
      <c r="I431" s="28" t="n"/>
      <c r="J431" s="28" t="n"/>
      <c r="K431" s="52" t="n"/>
      <c r="L431" s="28" t="n"/>
      <c r="M431" s="32">
        <f>IF([@[Transaction ID]]="","",IFERROR(VLOOKUP([@[Transaction Type]],tblTxnTypes,2,FALSE),0))</f>
        <v/>
      </c>
      <c r="N431" s="32">
        <f>IF([@[Transaction ID]]="","",IFERROR([@Quantity]*[@[Inventory Factor]],0))</f>
        <v/>
      </c>
      <c r="O431" s="47">
        <f>IF([@[Transaction ID]]="","",IFERROR([@Quantity]*IF([@[Unit Cost]]="",INDEX(tblTires[Unit Cost],MATCH([@[Inventory Item ID]],tblTires[Inventory Item ID],0)),[@[Unit Cost]]),0))</f>
        <v/>
      </c>
      <c r="P431" s="15">
        <f>IF([@[Transaction ID]]="","",IF([@Date]="","Missing Date",IF([@Date]&lt;='Settings'!$B$4,"Before Opening Balance",IF([@Date]&gt;'Settings'!$B$3,"After Report Date","OK"))))</f>
        <v/>
      </c>
    </row>
    <row r="432">
      <c r="A432" s="28" t="n"/>
      <c r="B432" s="50" t="n"/>
      <c r="C432" s="28" t="n"/>
      <c r="D432" s="15">
        <f>IF([@[Transaction ID]]="","",IFERROR(INDEX(tblTires[Tire Size],MATCH([@[Inventory Item ID]],tblTires[Inventory Item ID],0)),"Item ID not found"))</f>
        <v/>
      </c>
      <c r="E432" s="15">
        <f>IF([@[Transaction ID]]="","",IFERROR(INDEX(tblTires[Location],MATCH([@[Inventory Item ID]],tblTires[Inventory Item ID],0)),"Item ID not found"))</f>
        <v/>
      </c>
      <c r="F432" s="28" t="n"/>
      <c r="G432" s="30" t="n"/>
      <c r="H432" s="49" t="n"/>
      <c r="I432" s="28" t="n"/>
      <c r="J432" s="28" t="n"/>
      <c r="K432" s="52" t="n"/>
      <c r="L432" s="28" t="n"/>
      <c r="M432" s="32">
        <f>IF([@[Transaction ID]]="","",IFERROR(VLOOKUP([@[Transaction Type]],tblTxnTypes,2,FALSE),0))</f>
        <v/>
      </c>
      <c r="N432" s="32">
        <f>IF([@[Transaction ID]]="","",IFERROR([@Quantity]*[@[Inventory Factor]],0))</f>
        <v/>
      </c>
      <c r="O432" s="47">
        <f>IF([@[Transaction ID]]="","",IFERROR([@Quantity]*IF([@[Unit Cost]]="",INDEX(tblTires[Unit Cost],MATCH([@[Inventory Item ID]],tblTires[Inventory Item ID],0)),[@[Unit Cost]]),0))</f>
        <v/>
      </c>
      <c r="P432" s="15">
        <f>IF([@[Transaction ID]]="","",IF([@Date]="","Missing Date",IF([@Date]&lt;='Settings'!$B$4,"Before Opening Balance",IF([@Date]&gt;'Settings'!$B$3,"After Report Date","OK"))))</f>
        <v/>
      </c>
    </row>
    <row r="433">
      <c r="A433" s="28" t="n"/>
      <c r="B433" s="50" t="n"/>
      <c r="C433" s="28" t="n"/>
      <c r="D433" s="15">
        <f>IF([@[Transaction ID]]="","",IFERROR(INDEX(tblTires[Tire Size],MATCH([@[Inventory Item ID]],tblTires[Inventory Item ID],0)),"Item ID not found"))</f>
        <v/>
      </c>
      <c r="E433" s="15">
        <f>IF([@[Transaction ID]]="","",IFERROR(INDEX(tblTires[Location],MATCH([@[Inventory Item ID]],tblTires[Inventory Item ID],0)),"Item ID not found"))</f>
        <v/>
      </c>
      <c r="F433" s="28" t="n"/>
      <c r="G433" s="30" t="n"/>
      <c r="H433" s="49" t="n"/>
      <c r="I433" s="28" t="n"/>
      <c r="J433" s="28" t="n"/>
      <c r="K433" s="52" t="n"/>
      <c r="L433" s="28" t="n"/>
      <c r="M433" s="32">
        <f>IF([@[Transaction ID]]="","",IFERROR(VLOOKUP([@[Transaction Type]],tblTxnTypes,2,FALSE),0))</f>
        <v/>
      </c>
      <c r="N433" s="32">
        <f>IF([@[Transaction ID]]="","",IFERROR([@Quantity]*[@[Inventory Factor]],0))</f>
        <v/>
      </c>
      <c r="O433" s="47">
        <f>IF([@[Transaction ID]]="","",IFERROR([@Quantity]*IF([@[Unit Cost]]="",INDEX(tblTires[Unit Cost],MATCH([@[Inventory Item ID]],tblTires[Inventory Item ID],0)),[@[Unit Cost]]),0))</f>
        <v/>
      </c>
      <c r="P433" s="15">
        <f>IF([@[Transaction ID]]="","",IF([@Date]="","Missing Date",IF([@Date]&lt;='Settings'!$B$4,"Before Opening Balance",IF([@Date]&gt;'Settings'!$B$3,"After Report Date","OK"))))</f>
        <v/>
      </c>
    </row>
    <row r="434">
      <c r="A434" s="28" t="n"/>
      <c r="B434" s="50" t="n"/>
      <c r="C434" s="28" t="n"/>
      <c r="D434" s="15">
        <f>IF([@[Transaction ID]]="","",IFERROR(INDEX(tblTires[Tire Size],MATCH([@[Inventory Item ID]],tblTires[Inventory Item ID],0)),"Item ID not found"))</f>
        <v/>
      </c>
      <c r="E434" s="15">
        <f>IF([@[Transaction ID]]="","",IFERROR(INDEX(tblTires[Location],MATCH([@[Inventory Item ID]],tblTires[Inventory Item ID],0)),"Item ID not found"))</f>
        <v/>
      </c>
      <c r="F434" s="28" t="n"/>
      <c r="G434" s="30" t="n"/>
      <c r="H434" s="49" t="n"/>
      <c r="I434" s="28" t="n"/>
      <c r="J434" s="28" t="n"/>
      <c r="K434" s="52" t="n"/>
      <c r="L434" s="28" t="n"/>
      <c r="M434" s="32">
        <f>IF([@[Transaction ID]]="","",IFERROR(VLOOKUP([@[Transaction Type]],tblTxnTypes,2,FALSE),0))</f>
        <v/>
      </c>
      <c r="N434" s="32">
        <f>IF([@[Transaction ID]]="","",IFERROR([@Quantity]*[@[Inventory Factor]],0))</f>
        <v/>
      </c>
      <c r="O434" s="47">
        <f>IF([@[Transaction ID]]="","",IFERROR([@Quantity]*IF([@[Unit Cost]]="",INDEX(tblTires[Unit Cost],MATCH([@[Inventory Item ID]],tblTires[Inventory Item ID],0)),[@[Unit Cost]]),0))</f>
        <v/>
      </c>
      <c r="P434" s="15">
        <f>IF([@[Transaction ID]]="","",IF([@Date]="","Missing Date",IF([@Date]&lt;='Settings'!$B$4,"Before Opening Balance",IF([@Date]&gt;'Settings'!$B$3,"After Report Date","OK"))))</f>
        <v/>
      </c>
    </row>
    <row r="435">
      <c r="A435" s="28" t="n"/>
      <c r="B435" s="50" t="n"/>
      <c r="C435" s="28" t="n"/>
      <c r="D435" s="15">
        <f>IF([@[Transaction ID]]="","",IFERROR(INDEX(tblTires[Tire Size],MATCH([@[Inventory Item ID]],tblTires[Inventory Item ID],0)),"Item ID not found"))</f>
        <v/>
      </c>
      <c r="E435" s="15">
        <f>IF([@[Transaction ID]]="","",IFERROR(INDEX(tblTires[Location],MATCH([@[Inventory Item ID]],tblTires[Inventory Item ID],0)),"Item ID not found"))</f>
        <v/>
      </c>
      <c r="F435" s="28" t="n"/>
      <c r="G435" s="30" t="n"/>
      <c r="H435" s="49" t="n"/>
      <c r="I435" s="28" t="n"/>
      <c r="J435" s="28" t="n"/>
      <c r="K435" s="52" t="n"/>
      <c r="L435" s="28" t="n"/>
      <c r="M435" s="32">
        <f>IF([@[Transaction ID]]="","",IFERROR(VLOOKUP([@[Transaction Type]],tblTxnTypes,2,FALSE),0))</f>
        <v/>
      </c>
      <c r="N435" s="32">
        <f>IF([@[Transaction ID]]="","",IFERROR([@Quantity]*[@[Inventory Factor]],0))</f>
        <v/>
      </c>
      <c r="O435" s="47">
        <f>IF([@[Transaction ID]]="","",IFERROR([@Quantity]*IF([@[Unit Cost]]="",INDEX(tblTires[Unit Cost],MATCH([@[Inventory Item ID]],tblTires[Inventory Item ID],0)),[@[Unit Cost]]),0))</f>
        <v/>
      </c>
      <c r="P435" s="15">
        <f>IF([@[Transaction ID]]="","",IF([@Date]="","Missing Date",IF([@Date]&lt;='Settings'!$B$4,"Before Opening Balance",IF([@Date]&gt;'Settings'!$B$3,"After Report Date","OK"))))</f>
        <v/>
      </c>
    </row>
    <row r="436">
      <c r="A436" s="28" t="n"/>
      <c r="B436" s="50" t="n"/>
      <c r="C436" s="28" t="n"/>
      <c r="D436" s="15">
        <f>IF([@[Transaction ID]]="","",IFERROR(INDEX(tblTires[Tire Size],MATCH([@[Inventory Item ID]],tblTires[Inventory Item ID],0)),"Item ID not found"))</f>
        <v/>
      </c>
      <c r="E436" s="15">
        <f>IF([@[Transaction ID]]="","",IFERROR(INDEX(tblTires[Location],MATCH([@[Inventory Item ID]],tblTires[Inventory Item ID],0)),"Item ID not found"))</f>
        <v/>
      </c>
      <c r="F436" s="28" t="n"/>
      <c r="G436" s="30" t="n"/>
      <c r="H436" s="49" t="n"/>
      <c r="I436" s="28" t="n"/>
      <c r="J436" s="28" t="n"/>
      <c r="K436" s="52" t="n"/>
      <c r="L436" s="28" t="n"/>
      <c r="M436" s="32">
        <f>IF([@[Transaction ID]]="","",IFERROR(VLOOKUP([@[Transaction Type]],tblTxnTypes,2,FALSE),0))</f>
        <v/>
      </c>
      <c r="N436" s="32">
        <f>IF([@[Transaction ID]]="","",IFERROR([@Quantity]*[@[Inventory Factor]],0))</f>
        <v/>
      </c>
      <c r="O436" s="47">
        <f>IF([@[Transaction ID]]="","",IFERROR([@Quantity]*IF([@[Unit Cost]]="",INDEX(tblTires[Unit Cost],MATCH([@[Inventory Item ID]],tblTires[Inventory Item ID],0)),[@[Unit Cost]]),0))</f>
        <v/>
      </c>
      <c r="P436" s="15">
        <f>IF([@[Transaction ID]]="","",IF([@Date]="","Missing Date",IF([@Date]&lt;='Settings'!$B$4,"Before Opening Balance",IF([@Date]&gt;'Settings'!$B$3,"After Report Date","OK"))))</f>
        <v/>
      </c>
    </row>
    <row r="437">
      <c r="A437" s="28" t="n"/>
      <c r="B437" s="50" t="n"/>
      <c r="C437" s="28" t="n"/>
      <c r="D437" s="15">
        <f>IF([@[Transaction ID]]="","",IFERROR(INDEX(tblTires[Tire Size],MATCH([@[Inventory Item ID]],tblTires[Inventory Item ID],0)),"Item ID not found"))</f>
        <v/>
      </c>
      <c r="E437" s="15">
        <f>IF([@[Transaction ID]]="","",IFERROR(INDEX(tblTires[Location],MATCH([@[Inventory Item ID]],tblTires[Inventory Item ID],0)),"Item ID not found"))</f>
        <v/>
      </c>
      <c r="F437" s="28" t="n"/>
      <c r="G437" s="30" t="n"/>
      <c r="H437" s="49" t="n"/>
      <c r="I437" s="28" t="n"/>
      <c r="J437" s="28" t="n"/>
      <c r="K437" s="52" t="n"/>
      <c r="L437" s="28" t="n"/>
      <c r="M437" s="32">
        <f>IF([@[Transaction ID]]="","",IFERROR(VLOOKUP([@[Transaction Type]],tblTxnTypes,2,FALSE),0))</f>
        <v/>
      </c>
      <c r="N437" s="32">
        <f>IF([@[Transaction ID]]="","",IFERROR([@Quantity]*[@[Inventory Factor]],0))</f>
        <v/>
      </c>
      <c r="O437" s="47">
        <f>IF([@[Transaction ID]]="","",IFERROR([@Quantity]*IF([@[Unit Cost]]="",INDEX(tblTires[Unit Cost],MATCH([@[Inventory Item ID]],tblTires[Inventory Item ID],0)),[@[Unit Cost]]),0))</f>
        <v/>
      </c>
      <c r="P437" s="15">
        <f>IF([@[Transaction ID]]="","",IF([@Date]="","Missing Date",IF([@Date]&lt;='Settings'!$B$4,"Before Opening Balance",IF([@Date]&gt;'Settings'!$B$3,"After Report Date","OK"))))</f>
        <v/>
      </c>
    </row>
    <row r="438">
      <c r="A438" s="28" t="n"/>
      <c r="B438" s="50" t="n"/>
      <c r="C438" s="28" t="n"/>
      <c r="D438" s="15">
        <f>IF([@[Transaction ID]]="","",IFERROR(INDEX(tblTires[Tire Size],MATCH([@[Inventory Item ID]],tblTires[Inventory Item ID],0)),"Item ID not found"))</f>
        <v/>
      </c>
      <c r="E438" s="15">
        <f>IF([@[Transaction ID]]="","",IFERROR(INDEX(tblTires[Location],MATCH([@[Inventory Item ID]],tblTires[Inventory Item ID],0)),"Item ID not found"))</f>
        <v/>
      </c>
      <c r="F438" s="28" t="n"/>
      <c r="G438" s="30" t="n"/>
      <c r="H438" s="49" t="n"/>
      <c r="I438" s="28" t="n"/>
      <c r="J438" s="28" t="n"/>
      <c r="K438" s="52" t="n"/>
      <c r="L438" s="28" t="n"/>
      <c r="M438" s="32">
        <f>IF([@[Transaction ID]]="","",IFERROR(VLOOKUP([@[Transaction Type]],tblTxnTypes,2,FALSE),0))</f>
        <v/>
      </c>
      <c r="N438" s="32">
        <f>IF([@[Transaction ID]]="","",IFERROR([@Quantity]*[@[Inventory Factor]],0))</f>
        <v/>
      </c>
      <c r="O438" s="47">
        <f>IF([@[Transaction ID]]="","",IFERROR([@Quantity]*IF([@[Unit Cost]]="",INDEX(tblTires[Unit Cost],MATCH([@[Inventory Item ID]],tblTires[Inventory Item ID],0)),[@[Unit Cost]]),0))</f>
        <v/>
      </c>
      <c r="P438" s="15">
        <f>IF([@[Transaction ID]]="","",IF([@Date]="","Missing Date",IF([@Date]&lt;='Settings'!$B$4,"Before Opening Balance",IF([@Date]&gt;'Settings'!$B$3,"After Report Date","OK"))))</f>
        <v/>
      </c>
    </row>
    <row r="439">
      <c r="A439" s="28" t="n"/>
      <c r="B439" s="50" t="n"/>
      <c r="C439" s="28" t="n"/>
      <c r="D439" s="15">
        <f>IF([@[Transaction ID]]="","",IFERROR(INDEX(tblTires[Tire Size],MATCH([@[Inventory Item ID]],tblTires[Inventory Item ID],0)),"Item ID not found"))</f>
        <v/>
      </c>
      <c r="E439" s="15">
        <f>IF([@[Transaction ID]]="","",IFERROR(INDEX(tblTires[Location],MATCH([@[Inventory Item ID]],tblTires[Inventory Item ID],0)),"Item ID not found"))</f>
        <v/>
      </c>
      <c r="F439" s="28" t="n"/>
      <c r="G439" s="30" t="n"/>
      <c r="H439" s="49" t="n"/>
      <c r="I439" s="28" t="n"/>
      <c r="J439" s="28" t="n"/>
      <c r="K439" s="52" t="n"/>
      <c r="L439" s="28" t="n"/>
      <c r="M439" s="32">
        <f>IF([@[Transaction ID]]="","",IFERROR(VLOOKUP([@[Transaction Type]],tblTxnTypes,2,FALSE),0))</f>
        <v/>
      </c>
      <c r="N439" s="32">
        <f>IF([@[Transaction ID]]="","",IFERROR([@Quantity]*[@[Inventory Factor]],0))</f>
        <v/>
      </c>
      <c r="O439" s="47">
        <f>IF([@[Transaction ID]]="","",IFERROR([@Quantity]*IF([@[Unit Cost]]="",INDEX(tblTires[Unit Cost],MATCH([@[Inventory Item ID]],tblTires[Inventory Item ID],0)),[@[Unit Cost]]),0))</f>
        <v/>
      </c>
      <c r="P439" s="15">
        <f>IF([@[Transaction ID]]="","",IF([@Date]="","Missing Date",IF([@Date]&lt;='Settings'!$B$4,"Before Opening Balance",IF([@Date]&gt;'Settings'!$B$3,"After Report Date","OK"))))</f>
        <v/>
      </c>
    </row>
    <row r="440">
      <c r="A440" s="28" t="n"/>
      <c r="B440" s="50" t="n"/>
      <c r="C440" s="28" t="n"/>
      <c r="D440" s="15">
        <f>IF([@[Transaction ID]]="","",IFERROR(INDEX(tblTires[Tire Size],MATCH([@[Inventory Item ID]],tblTires[Inventory Item ID],0)),"Item ID not found"))</f>
        <v/>
      </c>
      <c r="E440" s="15">
        <f>IF([@[Transaction ID]]="","",IFERROR(INDEX(tblTires[Location],MATCH([@[Inventory Item ID]],tblTires[Inventory Item ID],0)),"Item ID not found"))</f>
        <v/>
      </c>
      <c r="F440" s="28" t="n"/>
      <c r="G440" s="30" t="n"/>
      <c r="H440" s="49" t="n"/>
      <c r="I440" s="28" t="n"/>
      <c r="J440" s="28" t="n"/>
      <c r="K440" s="52" t="n"/>
      <c r="L440" s="28" t="n"/>
      <c r="M440" s="32">
        <f>IF([@[Transaction ID]]="","",IFERROR(VLOOKUP([@[Transaction Type]],tblTxnTypes,2,FALSE),0))</f>
        <v/>
      </c>
      <c r="N440" s="32">
        <f>IF([@[Transaction ID]]="","",IFERROR([@Quantity]*[@[Inventory Factor]],0))</f>
        <v/>
      </c>
      <c r="O440" s="47">
        <f>IF([@[Transaction ID]]="","",IFERROR([@Quantity]*IF([@[Unit Cost]]="",INDEX(tblTires[Unit Cost],MATCH([@[Inventory Item ID]],tblTires[Inventory Item ID],0)),[@[Unit Cost]]),0))</f>
        <v/>
      </c>
      <c r="P440" s="15">
        <f>IF([@[Transaction ID]]="","",IF([@Date]="","Missing Date",IF([@Date]&lt;='Settings'!$B$4,"Before Opening Balance",IF([@Date]&gt;'Settings'!$B$3,"After Report Date","OK"))))</f>
        <v/>
      </c>
    </row>
    <row r="441">
      <c r="A441" s="28" t="n"/>
      <c r="B441" s="50" t="n"/>
      <c r="C441" s="28" t="n"/>
      <c r="D441" s="15">
        <f>IF([@[Transaction ID]]="","",IFERROR(INDEX(tblTires[Tire Size],MATCH([@[Inventory Item ID]],tblTires[Inventory Item ID],0)),"Item ID not found"))</f>
        <v/>
      </c>
      <c r="E441" s="15">
        <f>IF([@[Transaction ID]]="","",IFERROR(INDEX(tblTires[Location],MATCH([@[Inventory Item ID]],tblTires[Inventory Item ID],0)),"Item ID not found"))</f>
        <v/>
      </c>
      <c r="F441" s="28" t="n"/>
      <c r="G441" s="30" t="n"/>
      <c r="H441" s="49" t="n"/>
      <c r="I441" s="28" t="n"/>
      <c r="J441" s="28" t="n"/>
      <c r="K441" s="52" t="n"/>
      <c r="L441" s="28" t="n"/>
      <c r="M441" s="32">
        <f>IF([@[Transaction ID]]="","",IFERROR(VLOOKUP([@[Transaction Type]],tblTxnTypes,2,FALSE),0))</f>
        <v/>
      </c>
      <c r="N441" s="32">
        <f>IF([@[Transaction ID]]="","",IFERROR([@Quantity]*[@[Inventory Factor]],0))</f>
        <v/>
      </c>
      <c r="O441" s="47">
        <f>IF([@[Transaction ID]]="","",IFERROR([@Quantity]*IF([@[Unit Cost]]="",INDEX(tblTires[Unit Cost],MATCH([@[Inventory Item ID]],tblTires[Inventory Item ID],0)),[@[Unit Cost]]),0))</f>
        <v/>
      </c>
      <c r="P441" s="15">
        <f>IF([@[Transaction ID]]="","",IF([@Date]="","Missing Date",IF([@Date]&lt;='Settings'!$B$4,"Before Opening Balance",IF([@Date]&gt;'Settings'!$B$3,"After Report Date","OK"))))</f>
        <v/>
      </c>
    </row>
    <row r="442">
      <c r="A442" s="28" t="n"/>
      <c r="B442" s="50" t="n"/>
      <c r="C442" s="28" t="n"/>
      <c r="D442" s="15">
        <f>IF([@[Transaction ID]]="","",IFERROR(INDEX(tblTires[Tire Size],MATCH([@[Inventory Item ID]],tblTires[Inventory Item ID],0)),"Item ID not found"))</f>
        <v/>
      </c>
      <c r="E442" s="15">
        <f>IF([@[Transaction ID]]="","",IFERROR(INDEX(tblTires[Location],MATCH([@[Inventory Item ID]],tblTires[Inventory Item ID],0)),"Item ID not found"))</f>
        <v/>
      </c>
      <c r="F442" s="28" t="n"/>
      <c r="G442" s="30" t="n"/>
      <c r="H442" s="49" t="n"/>
      <c r="I442" s="28" t="n"/>
      <c r="J442" s="28" t="n"/>
      <c r="K442" s="52" t="n"/>
      <c r="L442" s="28" t="n"/>
      <c r="M442" s="32">
        <f>IF([@[Transaction ID]]="","",IFERROR(VLOOKUP([@[Transaction Type]],tblTxnTypes,2,FALSE),0))</f>
        <v/>
      </c>
      <c r="N442" s="32">
        <f>IF([@[Transaction ID]]="","",IFERROR([@Quantity]*[@[Inventory Factor]],0))</f>
        <v/>
      </c>
      <c r="O442" s="47">
        <f>IF([@[Transaction ID]]="","",IFERROR([@Quantity]*IF([@[Unit Cost]]="",INDEX(tblTires[Unit Cost],MATCH([@[Inventory Item ID]],tblTires[Inventory Item ID],0)),[@[Unit Cost]]),0))</f>
        <v/>
      </c>
      <c r="P442" s="15">
        <f>IF([@[Transaction ID]]="","",IF([@Date]="","Missing Date",IF([@Date]&lt;='Settings'!$B$4,"Before Opening Balance",IF([@Date]&gt;'Settings'!$B$3,"After Report Date","OK"))))</f>
        <v/>
      </c>
    </row>
    <row r="443">
      <c r="A443" s="28" t="n"/>
      <c r="B443" s="50" t="n"/>
      <c r="C443" s="28" t="n"/>
      <c r="D443" s="15">
        <f>IF([@[Transaction ID]]="","",IFERROR(INDEX(tblTires[Tire Size],MATCH([@[Inventory Item ID]],tblTires[Inventory Item ID],0)),"Item ID not found"))</f>
        <v/>
      </c>
      <c r="E443" s="15">
        <f>IF([@[Transaction ID]]="","",IFERROR(INDEX(tblTires[Location],MATCH([@[Inventory Item ID]],tblTires[Inventory Item ID],0)),"Item ID not found"))</f>
        <v/>
      </c>
      <c r="F443" s="28" t="n"/>
      <c r="G443" s="30" t="n"/>
      <c r="H443" s="49" t="n"/>
      <c r="I443" s="28" t="n"/>
      <c r="J443" s="28" t="n"/>
      <c r="K443" s="52" t="n"/>
      <c r="L443" s="28" t="n"/>
      <c r="M443" s="32">
        <f>IF([@[Transaction ID]]="","",IFERROR(VLOOKUP([@[Transaction Type]],tblTxnTypes,2,FALSE),0))</f>
        <v/>
      </c>
      <c r="N443" s="32">
        <f>IF([@[Transaction ID]]="","",IFERROR([@Quantity]*[@[Inventory Factor]],0))</f>
        <v/>
      </c>
      <c r="O443" s="47">
        <f>IF([@[Transaction ID]]="","",IFERROR([@Quantity]*IF([@[Unit Cost]]="",INDEX(tblTires[Unit Cost],MATCH([@[Inventory Item ID]],tblTires[Inventory Item ID],0)),[@[Unit Cost]]),0))</f>
        <v/>
      </c>
      <c r="P443" s="15">
        <f>IF([@[Transaction ID]]="","",IF([@Date]="","Missing Date",IF([@Date]&lt;='Settings'!$B$4,"Before Opening Balance",IF([@Date]&gt;'Settings'!$B$3,"After Report Date","OK"))))</f>
        <v/>
      </c>
    </row>
    <row r="444">
      <c r="A444" s="28" t="n"/>
      <c r="B444" s="50" t="n"/>
      <c r="C444" s="28" t="n"/>
      <c r="D444" s="15">
        <f>IF([@[Transaction ID]]="","",IFERROR(INDEX(tblTires[Tire Size],MATCH([@[Inventory Item ID]],tblTires[Inventory Item ID],0)),"Item ID not found"))</f>
        <v/>
      </c>
      <c r="E444" s="15">
        <f>IF([@[Transaction ID]]="","",IFERROR(INDEX(tblTires[Location],MATCH([@[Inventory Item ID]],tblTires[Inventory Item ID],0)),"Item ID not found"))</f>
        <v/>
      </c>
      <c r="F444" s="28" t="n"/>
      <c r="G444" s="30" t="n"/>
      <c r="H444" s="49" t="n"/>
      <c r="I444" s="28" t="n"/>
      <c r="J444" s="28" t="n"/>
      <c r="K444" s="52" t="n"/>
      <c r="L444" s="28" t="n"/>
      <c r="M444" s="32">
        <f>IF([@[Transaction ID]]="","",IFERROR(VLOOKUP([@[Transaction Type]],tblTxnTypes,2,FALSE),0))</f>
        <v/>
      </c>
      <c r="N444" s="32">
        <f>IF([@[Transaction ID]]="","",IFERROR([@Quantity]*[@[Inventory Factor]],0))</f>
        <v/>
      </c>
      <c r="O444" s="47">
        <f>IF([@[Transaction ID]]="","",IFERROR([@Quantity]*IF([@[Unit Cost]]="",INDEX(tblTires[Unit Cost],MATCH([@[Inventory Item ID]],tblTires[Inventory Item ID],0)),[@[Unit Cost]]),0))</f>
        <v/>
      </c>
      <c r="P444" s="15">
        <f>IF([@[Transaction ID]]="","",IF([@Date]="","Missing Date",IF([@Date]&lt;='Settings'!$B$4,"Before Opening Balance",IF([@Date]&gt;'Settings'!$B$3,"After Report Date","OK"))))</f>
        <v/>
      </c>
    </row>
    <row r="445">
      <c r="A445" s="28" t="n"/>
      <c r="B445" s="50" t="n"/>
      <c r="C445" s="28" t="n"/>
      <c r="D445" s="15">
        <f>IF([@[Transaction ID]]="","",IFERROR(INDEX(tblTires[Tire Size],MATCH([@[Inventory Item ID]],tblTires[Inventory Item ID],0)),"Item ID not found"))</f>
        <v/>
      </c>
      <c r="E445" s="15">
        <f>IF([@[Transaction ID]]="","",IFERROR(INDEX(tblTires[Location],MATCH([@[Inventory Item ID]],tblTires[Inventory Item ID],0)),"Item ID not found"))</f>
        <v/>
      </c>
      <c r="F445" s="28" t="n"/>
      <c r="G445" s="30" t="n"/>
      <c r="H445" s="49" t="n"/>
      <c r="I445" s="28" t="n"/>
      <c r="J445" s="28" t="n"/>
      <c r="K445" s="52" t="n"/>
      <c r="L445" s="28" t="n"/>
      <c r="M445" s="32">
        <f>IF([@[Transaction ID]]="","",IFERROR(VLOOKUP([@[Transaction Type]],tblTxnTypes,2,FALSE),0))</f>
        <v/>
      </c>
      <c r="N445" s="32">
        <f>IF([@[Transaction ID]]="","",IFERROR([@Quantity]*[@[Inventory Factor]],0))</f>
        <v/>
      </c>
      <c r="O445" s="47">
        <f>IF([@[Transaction ID]]="","",IFERROR([@Quantity]*IF([@[Unit Cost]]="",INDEX(tblTires[Unit Cost],MATCH([@[Inventory Item ID]],tblTires[Inventory Item ID],0)),[@[Unit Cost]]),0))</f>
        <v/>
      </c>
      <c r="P445" s="15">
        <f>IF([@[Transaction ID]]="","",IF([@Date]="","Missing Date",IF([@Date]&lt;='Settings'!$B$4,"Before Opening Balance",IF([@Date]&gt;'Settings'!$B$3,"After Report Date","OK"))))</f>
        <v/>
      </c>
    </row>
    <row r="446">
      <c r="A446" s="28" t="n"/>
      <c r="B446" s="50" t="n"/>
      <c r="C446" s="28" t="n"/>
      <c r="D446" s="15">
        <f>IF([@[Transaction ID]]="","",IFERROR(INDEX(tblTires[Tire Size],MATCH([@[Inventory Item ID]],tblTires[Inventory Item ID],0)),"Item ID not found"))</f>
        <v/>
      </c>
      <c r="E446" s="15">
        <f>IF([@[Transaction ID]]="","",IFERROR(INDEX(tblTires[Location],MATCH([@[Inventory Item ID]],tblTires[Inventory Item ID],0)),"Item ID not found"))</f>
        <v/>
      </c>
      <c r="F446" s="28" t="n"/>
      <c r="G446" s="30" t="n"/>
      <c r="H446" s="49" t="n"/>
      <c r="I446" s="28" t="n"/>
      <c r="J446" s="28" t="n"/>
      <c r="K446" s="52" t="n"/>
      <c r="L446" s="28" t="n"/>
      <c r="M446" s="32">
        <f>IF([@[Transaction ID]]="","",IFERROR(VLOOKUP([@[Transaction Type]],tblTxnTypes,2,FALSE),0))</f>
        <v/>
      </c>
      <c r="N446" s="32">
        <f>IF([@[Transaction ID]]="","",IFERROR([@Quantity]*[@[Inventory Factor]],0))</f>
        <v/>
      </c>
      <c r="O446" s="47">
        <f>IF([@[Transaction ID]]="","",IFERROR([@Quantity]*IF([@[Unit Cost]]="",INDEX(tblTires[Unit Cost],MATCH([@[Inventory Item ID]],tblTires[Inventory Item ID],0)),[@[Unit Cost]]),0))</f>
        <v/>
      </c>
      <c r="P446" s="15">
        <f>IF([@[Transaction ID]]="","",IF([@Date]="","Missing Date",IF([@Date]&lt;='Settings'!$B$4,"Before Opening Balance",IF([@Date]&gt;'Settings'!$B$3,"After Report Date","OK"))))</f>
        <v/>
      </c>
    </row>
    <row r="447">
      <c r="A447" s="28" t="n"/>
      <c r="B447" s="50" t="n"/>
      <c r="C447" s="28" t="n"/>
      <c r="D447" s="15">
        <f>IF([@[Transaction ID]]="","",IFERROR(INDEX(tblTires[Tire Size],MATCH([@[Inventory Item ID]],tblTires[Inventory Item ID],0)),"Item ID not found"))</f>
        <v/>
      </c>
      <c r="E447" s="15">
        <f>IF([@[Transaction ID]]="","",IFERROR(INDEX(tblTires[Location],MATCH([@[Inventory Item ID]],tblTires[Inventory Item ID],0)),"Item ID not found"))</f>
        <v/>
      </c>
      <c r="F447" s="28" t="n"/>
      <c r="G447" s="30" t="n"/>
      <c r="H447" s="49" t="n"/>
      <c r="I447" s="28" t="n"/>
      <c r="J447" s="28" t="n"/>
      <c r="K447" s="52" t="n"/>
      <c r="L447" s="28" t="n"/>
      <c r="M447" s="32">
        <f>IF([@[Transaction ID]]="","",IFERROR(VLOOKUP([@[Transaction Type]],tblTxnTypes,2,FALSE),0))</f>
        <v/>
      </c>
      <c r="N447" s="32">
        <f>IF([@[Transaction ID]]="","",IFERROR([@Quantity]*[@[Inventory Factor]],0))</f>
        <v/>
      </c>
      <c r="O447" s="47">
        <f>IF([@[Transaction ID]]="","",IFERROR([@Quantity]*IF([@[Unit Cost]]="",INDEX(tblTires[Unit Cost],MATCH([@[Inventory Item ID]],tblTires[Inventory Item ID],0)),[@[Unit Cost]]),0))</f>
        <v/>
      </c>
      <c r="P447" s="15">
        <f>IF([@[Transaction ID]]="","",IF([@Date]="","Missing Date",IF([@Date]&lt;='Settings'!$B$4,"Before Opening Balance",IF([@Date]&gt;'Settings'!$B$3,"After Report Date","OK"))))</f>
        <v/>
      </c>
    </row>
    <row r="448">
      <c r="A448" s="28" t="n"/>
      <c r="B448" s="50" t="n"/>
      <c r="C448" s="28" t="n"/>
      <c r="D448" s="15">
        <f>IF([@[Transaction ID]]="","",IFERROR(INDEX(tblTires[Tire Size],MATCH([@[Inventory Item ID]],tblTires[Inventory Item ID],0)),"Item ID not found"))</f>
        <v/>
      </c>
      <c r="E448" s="15">
        <f>IF([@[Transaction ID]]="","",IFERROR(INDEX(tblTires[Location],MATCH([@[Inventory Item ID]],tblTires[Inventory Item ID],0)),"Item ID not found"))</f>
        <v/>
      </c>
      <c r="F448" s="28" t="n"/>
      <c r="G448" s="30" t="n"/>
      <c r="H448" s="49" t="n"/>
      <c r="I448" s="28" t="n"/>
      <c r="J448" s="28" t="n"/>
      <c r="K448" s="52" t="n"/>
      <c r="L448" s="28" t="n"/>
      <c r="M448" s="32">
        <f>IF([@[Transaction ID]]="","",IFERROR(VLOOKUP([@[Transaction Type]],tblTxnTypes,2,FALSE),0))</f>
        <v/>
      </c>
      <c r="N448" s="32">
        <f>IF([@[Transaction ID]]="","",IFERROR([@Quantity]*[@[Inventory Factor]],0))</f>
        <v/>
      </c>
      <c r="O448" s="47">
        <f>IF([@[Transaction ID]]="","",IFERROR([@Quantity]*IF([@[Unit Cost]]="",INDEX(tblTires[Unit Cost],MATCH([@[Inventory Item ID]],tblTires[Inventory Item ID],0)),[@[Unit Cost]]),0))</f>
        <v/>
      </c>
      <c r="P448" s="15">
        <f>IF([@[Transaction ID]]="","",IF([@Date]="","Missing Date",IF([@Date]&lt;='Settings'!$B$4,"Before Opening Balance",IF([@Date]&gt;'Settings'!$B$3,"After Report Date","OK"))))</f>
        <v/>
      </c>
    </row>
    <row r="449">
      <c r="A449" s="28" t="n"/>
      <c r="B449" s="50" t="n"/>
      <c r="C449" s="28" t="n"/>
      <c r="D449" s="15">
        <f>IF([@[Transaction ID]]="","",IFERROR(INDEX(tblTires[Tire Size],MATCH([@[Inventory Item ID]],tblTires[Inventory Item ID],0)),"Item ID not found"))</f>
        <v/>
      </c>
      <c r="E449" s="15">
        <f>IF([@[Transaction ID]]="","",IFERROR(INDEX(tblTires[Location],MATCH([@[Inventory Item ID]],tblTires[Inventory Item ID],0)),"Item ID not found"))</f>
        <v/>
      </c>
      <c r="F449" s="28" t="n"/>
      <c r="G449" s="30" t="n"/>
      <c r="H449" s="49" t="n"/>
      <c r="I449" s="28" t="n"/>
      <c r="J449" s="28" t="n"/>
      <c r="K449" s="52" t="n"/>
      <c r="L449" s="28" t="n"/>
      <c r="M449" s="32">
        <f>IF([@[Transaction ID]]="","",IFERROR(VLOOKUP([@[Transaction Type]],tblTxnTypes,2,FALSE),0))</f>
        <v/>
      </c>
      <c r="N449" s="32">
        <f>IF([@[Transaction ID]]="","",IFERROR([@Quantity]*[@[Inventory Factor]],0))</f>
        <v/>
      </c>
      <c r="O449" s="47">
        <f>IF([@[Transaction ID]]="","",IFERROR([@Quantity]*IF([@[Unit Cost]]="",INDEX(tblTires[Unit Cost],MATCH([@[Inventory Item ID]],tblTires[Inventory Item ID],0)),[@[Unit Cost]]),0))</f>
        <v/>
      </c>
      <c r="P449" s="15">
        <f>IF([@[Transaction ID]]="","",IF([@Date]="","Missing Date",IF([@Date]&lt;='Settings'!$B$4,"Before Opening Balance",IF([@Date]&gt;'Settings'!$B$3,"After Report Date","OK"))))</f>
        <v/>
      </c>
    </row>
    <row r="450">
      <c r="A450" s="28" t="n"/>
      <c r="B450" s="50" t="n"/>
      <c r="C450" s="28" t="n"/>
      <c r="D450" s="15">
        <f>IF([@[Transaction ID]]="","",IFERROR(INDEX(tblTires[Tire Size],MATCH([@[Inventory Item ID]],tblTires[Inventory Item ID],0)),"Item ID not found"))</f>
        <v/>
      </c>
      <c r="E450" s="15">
        <f>IF([@[Transaction ID]]="","",IFERROR(INDEX(tblTires[Location],MATCH([@[Inventory Item ID]],tblTires[Inventory Item ID],0)),"Item ID not found"))</f>
        <v/>
      </c>
      <c r="F450" s="28" t="n"/>
      <c r="G450" s="30" t="n"/>
      <c r="H450" s="49" t="n"/>
      <c r="I450" s="28" t="n"/>
      <c r="J450" s="28" t="n"/>
      <c r="K450" s="52" t="n"/>
      <c r="L450" s="28" t="n"/>
      <c r="M450" s="32">
        <f>IF([@[Transaction ID]]="","",IFERROR(VLOOKUP([@[Transaction Type]],tblTxnTypes,2,FALSE),0))</f>
        <v/>
      </c>
      <c r="N450" s="32">
        <f>IF([@[Transaction ID]]="","",IFERROR([@Quantity]*[@[Inventory Factor]],0))</f>
        <v/>
      </c>
      <c r="O450" s="47">
        <f>IF([@[Transaction ID]]="","",IFERROR([@Quantity]*IF([@[Unit Cost]]="",INDEX(tblTires[Unit Cost],MATCH([@[Inventory Item ID]],tblTires[Inventory Item ID],0)),[@[Unit Cost]]),0))</f>
        <v/>
      </c>
      <c r="P450" s="15">
        <f>IF([@[Transaction ID]]="","",IF([@Date]="","Missing Date",IF([@Date]&lt;='Settings'!$B$4,"Before Opening Balance",IF([@Date]&gt;'Settings'!$B$3,"After Report Date","OK"))))</f>
        <v/>
      </c>
    </row>
    <row r="451">
      <c r="A451" s="28" t="n"/>
      <c r="B451" s="50" t="n"/>
      <c r="C451" s="28" t="n"/>
      <c r="D451" s="15">
        <f>IF([@[Transaction ID]]="","",IFERROR(INDEX(tblTires[Tire Size],MATCH([@[Inventory Item ID]],tblTires[Inventory Item ID],0)),"Item ID not found"))</f>
        <v/>
      </c>
      <c r="E451" s="15">
        <f>IF([@[Transaction ID]]="","",IFERROR(INDEX(tblTires[Location],MATCH([@[Inventory Item ID]],tblTires[Inventory Item ID],0)),"Item ID not found"))</f>
        <v/>
      </c>
      <c r="F451" s="28" t="n"/>
      <c r="G451" s="30" t="n"/>
      <c r="H451" s="49" t="n"/>
      <c r="I451" s="28" t="n"/>
      <c r="J451" s="28" t="n"/>
      <c r="K451" s="52" t="n"/>
      <c r="L451" s="28" t="n"/>
      <c r="M451" s="32">
        <f>IF([@[Transaction ID]]="","",IFERROR(VLOOKUP([@[Transaction Type]],tblTxnTypes,2,FALSE),0))</f>
        <v/>
      </c>
      <c r="N451" s="32">
        <f>IF([@[Transaction ID]]="","",IFERROR([@Quantity]*[@[Inventory Factor]],0))</f>
        <v/>
      </c>
      <c r="O451" s="47">
        <f>IF([@[Transaction ID]]="","",IFERROR([@Quantity]*IF([@[Unit Cost]]="",INDEX(tblTires[Unit Cost],MATCH([@[Inventory Item ID]],tblTires[Inventory Item ID],0)),[@[Unit Cost]]),0))</f>
        <v/>
      </c>
      <c r="P451" s="15">
        <f>IF([@[Transaction ID]]="","",IF([@Date]="","Missing Date",IF([@Date]&lt;='Settings'!$B$4,"Before Opening Balance",IF([@Date]&gt;'Settings'!$B$3,"After Report Date","OK"))))</f>
        <v/>
      </c>
    </row>
    <row r="452">
      <c r="A452" s="28" t="n"/>
      <c r="B452" s="50" t="n"/>
      <c r="C452" s="28" t="n"/>
      <c r="D452" s="15">
        <f>IF([@[Transaction ID]]="","",IFERROR(INDEX(tblTires[Tire Size],MATCH([@[Inventory Item ID]],tblTires[Inventory Item ID],0)),"Item ID not found"))</f>
        <v/>
      </c>
      <c r="E452" s="15">
        <f>IF([@[Transaction ID]]="","",IFERROR(INDEX(tblTires[Location],MATCH([@[Inventory Item ID]],tblTires[Inventory Item ID],0)),"Item ID not found"))</f>
        <v/>
      </c>
      <c r="F452" s="28" t="n"/>
      <c r="G452" s="30" t="n"/>
      <c r="H452" s="49" t="n"/>
      <c r="I452" s="28" t="n"/>
      <c r="J452" s="28" t="n"/>
      <c r="K452" s="52" t="n"/>
      <c r="L452" s="28" t="n"/>
      <c r="M452" s="32">
        <f>IF([@[Transaction ID]]="","",IFERROR(VLOOKUP([@[Transaction Type]],tblTxnTypes,2,FALSE),0))</f>
        <v/>
      </c>
      <c r="N452" s="32">
        <f>IF([@[Transaction ID]]="","",IFERROR([@Quantity]*[@[Inventory Factor]],0))</f>
        <v/>
      </c>
      <c r="O452" s="47">
        <f>IF([@[Transaction ID]]="","",IFERROR([@Quantity]*IF([@[Unit Cost]]="",INDEX(tblTires[Unit Cost],MATCH([@[Inventory Item ID]],tblTires[Inventory Item ID],0)),[@[Unit Cost]]),0))</f>
        <v/>
      </c>
      <c r="P452" s="15">
        <f>IF([@[Transaction ID]]="","",IF([@Date]="","Missing Date",IF([@Date]&lt;='Settings'!$B$4,"Before Opening Balance",IF([@Date]&gt;'Settings'!$B$3,"After Report Date","OK"))))</f>
        <v/>
      </c>
    </row>
    <row r="453">
      <c r="A453" s="28" t="n"/>
      <c r="B453" s="50" t="n"/>
      <c r="C453" s="28" t="n"/>
      <c r="D453" s="15">
        <f>IF([@[Transaction ID]]="","",IFERROR(INDEX(tblTires[Tire Size],MATCH([@[Inventory Item ID]],tblTires[Inventory Item ID],0)),"Item ID not found"))</f>
        <v/>
      </c>
      <c r="E453" s="15">
        <f>IF([@[Transaction ID]]="","",IFERROR(INDEX(tblTires[Location],MATCH([@[Inventory Item ID]],tblTires[Inventory Item ID],0)),"Item ID not found"))</f>
        <v/>
      </c>
      <c r="F453" s="28" t="n"/>
      <c r="G453" s="30" t="n"/>
      <c r="H453" s="49" t="n"/>
      <c r="I453" s="28" t="n"/>
      <c r="J453" s="28" t="n"/>
      <c r="K453" s="52" t="n"/>
      <c r="L453" s="28" t="n"/>
      <c r="M453" s="32">
        <f>IF([@[Transaction ID]]="","",IFERROR(VLOOKUP([@[Transaction Type]],tblTxnTypes,2,FALSE),0))</f>
        <v/>
      </c>
      <c r="N453" s="32">
        <f>IF([@[Transaction ID]]="","",IFERROR([@Quantity]*[@[Inventory Factor]],0))</f>
        <v/>
      </c>
      <c r="O453" s="47">
        <f>IF([@[Transaction ID]]="","",IFERROR([@Quantity]*IF([@[Unit Cost]]="",INDEX(tblTires[Unit Cost],MATCH([@[Inventory Item ID]],tblTires[Inventory Item ID],0)),[@[Unit Cost]]),0))</f>
        <v/>
      </c>
      <c r="P453" s="15">
        <f>IF([@[Transaction ID]]="","",IF([@Date]="","Missing Date",IF([@Date]&lt;='Settings'!$B$4,"Before Opening Balance",IF([@Date]&gt;'Settings'!$B$3,"After Report Date","OK"))))</f>
        <v/>
      </c>
    </row>
    <row r="454">
      <c r="A454" s="28" t="n"/>
      <c r="B454" s="50" t="n"/>
      <c r="C454" s="28" t="n"/>
      <c r="D454" s="15">
        <f>IF([@[Transaction ID]]="","",IFERROR(INDEX(tblTires[Tire Size],MATCH([@[Inventory Item ID]],tblTires[Inventory Item ID],0)),"Item ID not found"))</f>
        <v/>
      </c>
      <c r="E454" s="15">
        <f>IF([@[Transaction ID]]="","",IFERROR(INDEX(tblTires[Location],MATCH([@[Inventory Item ID]],tblTires[Inventory Item ID],0)),"Item ID not found"))</f>
        <v/>
      </c>
      <c r="F454" s="28" t="n"/>
      <c r="G454" s="30" t="n"/>
      <c r="H454" s="49" t="n"/>
      <c r="I454" s="28" t="n"/>
      <c r="J454" s="28" t="n"/>
      <c r="K454" s="52" t="n"/>
      <c r="L454" s="28" t="n"/>
      <c r="M454" s="32">
        <f>IF([@[Transaction ID]]="","",IFERROR(VLOOKUP([@[Transaction Type]],tblTxnTypes,2,FALSE),0))</f>
        <v/>
      </c>
      <c r="N454" s="32">
        <f>IF([@[Transaction ID]]="","",IFERROR([@Quantity]*[@[Inventory Factor]],0))</f>
        <v/>
      </c>
      <c r="O454" s="47">
        <f>IF([@[Transaction ID]]="","",IFERROR([@Quantity]*IF([@[Unit Cost]]="",INDEX(tblTires[Unit Cost],MATCH([@[Inventory Item ID]],tblTires[Inventory Item ID],0)),[@[Unit Cost]]),0))</f>
        <v/>
      </c>
      <c r="P454" s="15">
        <f>IF([@[Transaction ID]]="","",IF([@Date]="","Missing Date",IF([@Date]&lt;='Settings'!$B$4,"Before Opening Balance",IF([@Date]&gt;'Settings'!$B$3,"After Report Date","OK"))))</f>
        <v/>
      </c>
    </row>
    <row r="455">
      <c r="A455" s="28" t="n"/>
      <c r="B455" s="50" t="n"/>
      <c r="C455" s="28" t="n"/>
      <c r="D455" s="15">
        <f>IF([@[Transaction ID]]="","",IFERROR(INDEX(tblTires[Tire Size],MATCH([@[Inventory Item ID]],tblTires[Inventory Item ID],0)),"Item ID not found"))</f>
        <v/>
      </c>
      <c r="E455" s="15">
        <f>IF([@[Transaction ID]]="","",IFERROR(INDEX(tblTires[Location],MATCH([@[Inventory Item ID]],tblTires[Inventory Item ID],0)),"Item ID not found"))</f>
        <v/>
      </c>
      <c r="F455" s="28" t="n"/>
      <c r="G455" s="30" t="n"/>
      <c r="H455" s="49" t="n"/>
      <c r="I455" s="28" t="n"/>
      <c r="J455" s="28" t="n"/>
      <c r="K455" s="52" t="n"/>
      <c r="L455" s="28" t="n"/>
      <c r="M455" s="32">
        <f>IF([@[Transaction ID]]="","",IFERROR(VLOOKUP([@[Transaction Type]],tblTxnTypes,2,FALSE),0))</f>
        <v/>
      </c>
      <c r="N455" s="32">
        <f>IF([@[Transaction ID]]="","",IFERROR([@Quantity]*[@[Inventory Factor]],0))</f>
        <v/>
      </c>
      <c r="O455" s="47">
        <f>IF([@[Transaction ID]]="","",IFERROR([@Quantity]*IF([@[Unit Cost]]="",INDEX(tblTires[Unit Cost],MATCH([@[Inventory Item ID]],tblTires[Inventory Item ID],0)),[@[Unit Cost]]),0))</f>
        <v/>
      </c>
      <c r="P455" s="15">
        <f>IF([@[Transaction ID]]="","",IF([@Date]="","Missing Date",IF([@Date]&lt;='Settings'!$B$4,"Before Opening Balance",IF([@Date]&gt;'Settings'!$B$3,"After Report Date","OK"))))</f>
        <v/>
      </c>
    </row>
    <row r="456">
      <c r="A456" s="28" t="n"/>
      <c r="B456" s="50" t="n"/>
      <c r="C456" s="28" t="n"/>
      <c r="D456" s="15">
        <f>IF([@[Transaction ID]]="","",IFERROR(INDEX(tblTires[Tire Size],MATCH([@[Inventory Item ID]],tblTires[Inventory Item ID],0)),"Item ID not found"))</f>
        <v/>
      </c>
      <c r="E456" s="15">
        <f>IF([@[Transaction ID]]="","",IFERROR(INDEX(tblTires[Location],MATCH([@[Inventory Item ID]],tblTires[Inventory Item ID],0)),"Item ID not found"))</f>
        <v/>
      </c>
      <c r="F456" s="28" t="n"/>
      <c r="G456" s="30" t="n"/>
      <c r="H456" s="49" t="n"/>
      <c r="I456" s="28" t="n"/>
      <c r="J456" s="28" t="n"/>
      <c r="K456" s="52" t="n"/>
      <c r="L456" s="28" t="n"/>
      <c r="M456" s="32">
        <f>IF([@[Transaction ID]]="","",IFERROR(VLOOKUP([@[Transaction Type]],tblTxnTypes,2,FALSE),0))</f>
        <v/>
      </c>
      <c r="N456" s="32">
        <f>IF([@[Transaction ID]]="","",IFERROR([@Quantity]*[@[Inventory Factor]],0))</f>
        <v/>
      </c>
      <c r="O456" s="47">
        <f>IF([@[Transaction ID]]="","",IFERROR([@Quantity]*IF([@[Unit Cost]]="",INDEX(tblTires[Unit Cost],MATCH([@[Inventory Item ID]],tblTires[Inventory Item ID],0)),[@[Unit Cost]]),0))</f>
        <v/>
      </c>
      <c r="P456" s="15">
        <f>IF([@[Transaction ID]]="","",IF([@Date]="","Missing Date",IF([@Date]&lt;='Settings'!$B$4,"Before Opening Balance",IF([@Date]&gt;'Settings'!$B$3,"After Report Date","OK"))))</f>
        <v/>
      </c>
    </row>
    <row r="457">
      <c r="A457" s="28" t="n"/>
      <c r="B457" s="50" t="n"/>
      <c r="C457" s="28" t="n"/>
      <c r="D457" s="15">
        <f>IF([@[Transaction ID]]="","",IFERROR(INDEX(tblTires[Tire Size],MATCH([@[Inventory Item ID]],tblTires[Inventory Item ID],0)),"Item ID not found"))</f>
        <v/>
      </c>
      <c r="E457" s="15">
        <f>IF([@[Transaction ID]]="","",IFERROR(INDEX(tblTires[Location],MATCH([@[Inventory Item ID]],tblTires[Inventory Item ID],0)),"Item ID not found"))</f>
        <v/>
      </c>
      <c r="F457" s="28" t="n"/>
      <c r="G457" s="30" t="n"/>
      <c r="H457" s="49" t="n"/>
      <c r="I457" s="28" t="n"/>
      <c r="J457" s="28" t="n"/>
      <c r="K457" s="52" t="n"/>
      <c r="L457" s="28" t="n"/>
      <c r="M457" s="32">
        <f>IF([@[Transaction ID]]="","",IFERROR(VLOOKUP([@[Transaction Type]],tblTxnTypes,2,FALSE),0))</f>
        <v/>
      </c>
      <c r="N457" s="32">
        <f>IF([@[Transaction ID]]="","",IFERROR([@Quantity]*[@[Inventory Factor]],0))</f>
        <v/>
      </c>
      <c r="O457" s="47">
        <f>IF([@[Transaction ID]]="","",IFERROR([@Quantity]*IF([@[Unit Cost]]="",INDEX(tblTires[Unit Cost],MATCH([@[Inventory Item ID]],tblTires[Inventory Item ID],0)),[@[Unit Cost]]),0))</f>
        <v/>
      </c>
      <c r="P457" s="15">
        <f>IF([@[Transaction ID]]="","",IF([@Date]="","Missing Date",IF([@Date]&lt;='Settings'!$B$4,"Before Opening Balance",IF([@Date]&gt;'Settings'!$B$3,"After Report Date","OK"))))</f>
        <v/>
      </c>
    </row>
    <row r="458">
      <c r="A458" s="28" t="n"/>
      <c r="B458" s="50" t="n"/>
      <c r="C458" s="28" t="n"/>
      <c r="D458" s="15">
        <f>IF([@[Transaction ID]]="","",IFERROR(INDEX(tblTires[Tire Size],MATCH([@[Inventory Item ID]],tblTires[Inventory Item ID],0)),"Item ID not found"))</f>
        <v/>
      </c>
      <c r="E458" s="15">
        <f>IF([@[Transaction ID]]="","",IFERROR(INDEX(tblTires[Location],MATCH([@[Inventory Item ID]],tblTires[Inventory Item ID],0)),"Item ID not found"))</f>
        <v/>
      </c>
      <c r="F458" s="28" t="n"/>
      <c r="G458" s="30" t="n"/>
      <c r="H458" s="49" t="n"/>
      <c r="I458" s="28" t="n"/>
      <c r="J458" s="28" t="n"/>
      <c r="K458" s="52" t="n"/>
      <c r="L458" s="28" t="n"/>
      <c r="M458" s="32">
        <f>IF([@[Transaction ID]]="","",IFERROR(VLOOKUP([@[Transaction Type]],tblTxnTypes,2,FALSE),0))</f>
        <v/>
      </c>
      <c r="N458" s="32">
        <f>IF([@[Transaction ID]]="","",IFERROR([@Quantity]*[@[Inventory Factor]],0))</f>
        <v/>
      </c>
      <c r="O458" s="47">
        <f>IF([@[Transaction ID]]="","",IFERROR([@Quantity]*IF([@[Unit Cost]]="",INDEX(tblTires[Unit Cost],MATCH([@[Inventory Item ID]],tblTires[Inventory Item ID],0)),[@[Unit Cost]]),0))</f>
        <v/>
      </c>
      <c r="P458" s="15">
        <f>IF([@[Transaction ID]]="","",IF([@Date]="","Missing Date",IF([@Date]&lt;='Settings'!$B$4,"Before Opening Balance",IF([@Date]&gt;'Settings'!$B$3,"After Report Date","OK"))))</f>
        <v/>
      </c>
    </row>
    <row r="459">
      <c r="A459" s="28" t="n"/>
      <c r="B459" s="50" t="n"/>
      <c r="C459" s="28" t="n"/>
      <c r="D459" s="15">
        <f>IF([@[Transaction ID]]="","",IFERROR(INDEX(tblTires[Tire Size],MATCH([@[Inventory Item ID]],tblTires[Inventory Item ID],0)),"Item ID not found"))</f>
        <v/>
      </c>
      <c r="E459" s="15">
        <f>IF([@[Transaction ID]]="","",IFERROR(INDEX(tblTires[Location],MATCH([@[Inventory Item ID]],tblTires[Inventory Item ID],0)),"Item ID not found"))</f>
        <v/>
      </c>
      <c r="F459" s="28" t="n"/>
      <c r="G459" s="30" t="n"/>
      <c r="H459" s="49" t="n"/>
      <c r="I459" s="28" t="n"/>
      <c r="J459" s="28" t="n"/>
      <c r="K459" s="52" t="n"/>
      <c r="L459" s="28" t="n"/>
      <c r="M459" s="32">
        <f>IF([@[Transaction ID]]="","",IFERROR(VLOOKUP([@[Transaction Type]],tblTxnTypes,2,FALSE),0))</f>
        <v/>
      </c>
      <c r="N459" s="32">
        <f>IF([@[Transaction ID]]="","",IFERROR([@Quantity]*[@[Inventory Factor]],0))</f>
        <v/>
      </c>
      <c r="O459" s="47">
        <f>IF([@[Transaction ID]]="","",IFERROR([@Quantity]*IF([@[Unit Cost]]="",INDEX(tblTires[Unit Cost],MATCH([@[Inventory Item ID]],tblTires[Inventory Item ID],0)),[@[Unit Cost]]),0))</f>
        <v/>
      </c>
      <c r="P459" s="15">
        <f>IF([@[Transaction ID]]="","",IF([@Date]="","Missing Date",IF([@Date]&lt;='Settings'!$B$4,"Before Opening Balance",IF([@Date]&gt;'Settings'!$B$3,"After Report Date","OK"))))</f>
        <v/>
      </c>
    </row>
    <row r="460">
      <c r="A460" s="28" t="n"/>
      <c r="B460" s="50" t="n"/>
      <c r="C460" s="28" t="n"/>
      <c r="D460" s="15">
        <f>IF([@[Transaction ID]]="","",IFERROR(INDEX(tblTires[Tire Size],MATCH([@[Inventory Item ID]],tblTires[Inventory Item ID],0)),"Item ID not found"))</f>
        <v/>
      </c>
      <c r="E460" s="15">
        <f>IF([@[Transaction ID]]="","",IFERROR(INDEX(tblTires[Location],MATCH([@[Inventory Item ID]],tblTires[Inventory Item ID],0)),"Item ID not found"))</f>
        <v/>
      </c>
      <c r="F460" s="28" t="n"/>
      <c r="G460" s="30" t="n"/>
      <c r="H460" s="49" t="n"/>
      <c r="I460" s="28" t="n"/>
      <c r="J460" s="28" t="n"/>
      <c r="K460" s="52" t="n"/>
      <c r="L460" s="28" t="n"/>
      <c r="M460" s="32">
        <f>IF([@[Transaction ID]]="","",IFERROR(VLOOKUP([@[Transaction Type]],tblTxnTypes,2,FALSE),0))</f>
        <v/>
      </c>
      <c r="N460" s="32">
        <f>IF([@[Transaction ID]]="","",IFERROR([@Quantity]*[@[Inventory Factor]],0))</f>
        <v/>
      </c>
      <c r="O460" s="47">
        <f>IF([@[Transaction ID]]="","",IFERROR([@Quantity]*IF([@[Unit Cost]]="",INDEX(tblTires[Unit Cost],MATCH([@[Inventory Item ID]],tblTires[Inventory Item ID],0)),[@[Unit Cost]]),0))</f>
        <v/>
      </c>
      <c r="P460" s="15">
        <f>IF([@[Transaction ID]]="","",IF([@Date]="","Missing Date",IF([@Date]&lt;='Settings'!$B$4,"Before Opening Balance",IF([@Date]&gt;'Settings'!$B$3,"After Report Date","OK"))))</f>
        <v/>
      </c>
    </row>
    <row r="461">
      <c r="A461" s="28" t="n"/>
      <c r="B461" s="50" t="n"/>
      <c r="C461" s="28" t="n"/>
      <c r="D461" s="15">
        <f>IF([@[Transaction ID]]="","",IFERROR(INDEX(tblTires[Tire Size],MATCH([@[Inventory Item ID]],tblTires[Inventory Item ID],0)),"Item ID not found"))</f>
        <v/>
      </c>
      <c r="E461" s="15">
        <f>IF([@[Transaction ID]]="","",IFERROR(INDEX(tblTires[Location],MATCH([@[Inventory Item ID]],tblTires[Inventory Item ID],0)),"Item ID not found"))</f>
        <v/>
      </c>
      <c r="F461" s="28" t="n"/>
      <c r="G461" s="30" t="n"/>
      <c r="H461" s="49" t="n"/>
      <c r="I461" s="28" t="n"/>
      <c r="J461" s="28" t="n"/>
      <c r="K461" s="52" t="n"/>
      <c r="L461" s="28" t="n"/>
      <c r="M461" s="32">
        <f>IF([@[Transaction ID]]="","",IFERROR(VLOOKUP([@[Transaction Type]],tblTxnTypes,2,FALSE),0))</f>
        <v/>
      </c>
      <c r="N461" s="32">
        <f>IF([@[Transaction ID]]="","",IFERROR([@Quantity]*[@[Inventory Factor]],0))</f>
        <v/>
      </c>
      <c r="O461" s="47">
        <f>IF([@[Transaction ID]]="","",IFERROR([@Quantity]*IF([@[Unit Cost]]="",INDEX(tblTires[Unit Cost],MATCH([@[Inventory Item ID]],tblTires[Inventory Item ID],0)),[@[Unit Cost]]),0))</f>
        <v/>
      </c>
      <c r="P461" s="15">
        <f>IF([@[Transaction ID]]="","",IF([@Date]="","Missing Date",IF([@Date]&lt;='Settings'!$B$4,"Before Opening Balance",IF([@Date]&gt;'Settings'!$B$3,"After Report Date","OK"))))</f>
        <v/>
      </c>
    </row>
    <row r="462">
      <c r="A462" s="28" t="n"/>
      <c r="B462" s="50" t="n"/>
      <c r="C462" s="28" t="n"/>
      <c r="D462" s="15">
        <f>IF([@[Transaction ID]]="","",IFERROR(INDEX(tblTires[Tire Size],MATCH([@[Inventory Item ID]],tblTires[Inventory Item ID],0)),"Item ID not found"))</f>
        <v/>
      </c>
      <c r="E462" s="15">
        <f>IF([@[Transaction ID]]="","",IFERROR(INDEX(tblTires[Location],MATCH([@[Inventory Item ID]],tblTires[Inventory Item ID],0)),"Item ID not found"))</f>
        <v/>
      </c>
      <c r="F462" s="28" t="n"/>
      <c r="G462" s="30" t="n"/>
      <c r="H462" s="49" t="n"/>
      <c r="I462" s="28" t="n"/>
      <c r="J462" s="28" t="n"/>
      <c r="K462" s="52" t="n"/>
      <c r="L462" s="28" t="n"/>
      <c r="M462" s="32">
        <f>IF([@[Transaction ID]]="","",IFERROR(VLOOKUP([@[Transaction Type]],tblTxnTypes,2,FALSE),0))</f>
        <v/>
      </c>
      <c r="N462" s="32">
        <f>IF([@[Transaction ID]]="","",IFERROR([@Quantity]*[@[Inventory Factor]],0))</f>
        <v/>
      </c>
      <c r="O462" s="47">
        <f>IF([@[Transaction ID]]="","",IFERROR([@Quantity]*IF([@[Unit Cost]]="",INDEX(tblTires[Unit Cost],MATCH([@[Inventory Item ID]],tblTires[Inventory Item ID],0)),[@[Unit Cost]]),0))</f>
        <v/>
      </c>
      <c r="P462" s="15">
        <f>IF([@[Transaction ID]]="","",IF([@Date]="","Missing Date",IF([@Date]&lt;='Settings'!$B$4,"Before Opening Balance",IF([@Date]&gt;'Settings'!$B$3,"After Report Date","OK"))))</f>
        <v/>
      </c>
    </row>
    <row r="463">
      <c r="A463" s="28" t="n"/>
      <c r="B463" s="50" t="n"/>
      <c r="C463" s="28" t="n"/>
      <c r="D463" s="15">
        <f>IF([@[Transaction ID]]="","",IFERROR(INDEX(tblTires[Tire Size],MATCH([@[Inventory Item ID]],tblTires[Inventory Item ID],0)),"Item ID not found"))</f>
        <v/>
      </c>
      <c r="E463" s="15">
        <f>IF([@[Transaction ID]]="","",IFERROR(INDEX(tblTires[Location],MATCH([@[Inventory Item ID]],tblTires[Inventory Item ID],0)),"Item ID not found"))</f>
        <v/>
      </c>
      <c r="F463" s="28" t="n"/>
      <c r="G463" s="30" t="n"/>
      <c r="H463" s="49" t="n"/>
      <c r="I463" s="28" t="n"/>
      <c r="J463" s="28" t="n"/>
      <c r="K463" s="52" t="n"/>
      <c r="L463" s="28" t="n"/>
      <c r="M463" s="32">
        <f>IF([@[Transaction ID]]="","",IFERROR(VLOOKUP([@[Transaction Type]],tblTxnTypes,2,FALSE),0))</f>
        <v/>
      </c>
      <c r="N463" s="32">
        <f>IF([@[Transaction ID]]="","",IFERROR([@Quantity]*[@[Inventory Factor]],0))</f>
        <v/>
      </c>
      <c r="O463" s="47">
        <f>IF([@[Transaction ID]]="","",IFERROR([@Quantity]*IF([@[Unit Cost]]="",INDEX(tblTires[Unit Cost],MATCH([@[Inventory Item ID]],tblTires[Inventory Item ID],0)),[@[Unit Cost]]),0))</f>
        <v/>
      </c>
      <c r="P463" s="15">
        <f>IF([@[Transaction ID]]="","",IF([@Date]="","Missing Date",IF([@Date]&lt;='Settings'!$B$4,"Before Opening Balance",IF([@Date]&gt;'Settings'!$B$3,"After Report Date","OK"))))</f>
        <v/>
      </c>
    </row>
    <row r="464">
      <c r="A464" s="28" t="n"/>
      <c r="B464" s="50" t="n"/>
      <c r="C464" s="28" t="n"/>
      <c r="D464" s="15">
        <f>IF([@[Transaction ID]]="","",IFERROR(INDEX(tblTires[Tire Size],MATCH([@[Inventory Item ID]],tblTires[Inventory Item ID],0)),"Item ID not found"))</f>
        <v/>
      </c>
      <c r="E464" s="15">
        <f>IF([@[Transaction ID]]="","",IFERROR(INDEX(tblTires[Location],MATCH([@[Inventory Item ID]],tblTires[Inventory Item ID],0)),"Item ID not found"))</f>
        <v/>
      </c>
      <c r="F464" s="28" t="n"/>
      <c r="G464" s="30" t="n"/>
      <c r="H464" s="49" t="n"/>
      <c r="I464" s="28" t="n"/>
      <c r="J464" s="28" t="n"/>
      <c r="K464" s="52" t="n"/>
      <c r="L464" s="28" t="n"/>
      <c r="M464" s="32">
        <f>IF([@[Transaction ID]]="","",IFERROR(VLOOKUP([@[Transaction Type]],tblTxnTypes,2,FALSE),0))</f>
        <v/>
      </c>
      <c r="N464" s="32">
        <f>IF([@[Transaction ID]]="","",IFERROR([@Quantity]*[@[Inventory Factor]],0))</f>
        <v/>
      </c>
      <c r="O464" s="47">
        <f>IF([@[Transaction ID]]="","",IFERROR([@Quantity]*IF([@[Unit Cost]]="",INDEX(tblTires[Unit Cost],MATCH([@[Inventory Item ID]],tblTires[Inventory Item ID],0)),[@[Unit Cost]]),0))</f>
        <v/>
      </c>
      <c r="P464" s="15">
        <f>IF([@[Transaction ID]]="","",IF([@Date]="","Missing Date",IF([@Date]&lt;='Settings'!$B$4,"Before Opening Balance",IF([@Date]&gt;'Settings'!$B$3,"After Report Date","OK"))))</f>
        <v/>
      </c>
    </row>
    <row r="465">
      <c r="A465" s="28" t="n"/>
      <c r="B465" s="50" t="n"/>
      <c r="C465" s="28" t="n"/>
      <c r="D465" s="15">
        <f>IF([@[Transaction ID]]="","",IFERROR(INDEX(tblTires[Tire Size],MATCH([@[Inventory Item ID]],tblTires[Inventory Item ID],0)),"Item ID not found"))</f>
        <v/>
      </c>
      <c r="E465" s="15">
        <f>IF([@[Transaction ID]]="","",IFERROR(INDEX(tblTires[Location],MATCH([@[Inventory Item ID]],tblTires[Inventory Item ID],0)),"Item ID not found"))</f>
        <v/>
      </c>
      <c r="F465" s="28" t="n"/>
      <c r="G465" s="30" t="n"/>
      <c r="H465" s="49" t="n"/>
      <c r="I465" s="28" t="n"/>
      <c r="J465" s="28" t="n"/>
      <c r="K465" s="52" t="n"/>
      <c r="L465" s="28" t="n"/>
      <c r="M465" s="32">
        <f>IF([@[Transaction ID]]="","",IFERROR(VLOOKUP([@[Transaction Type]],tblTxnTypes,2,FALSE),0))</f>
        <v/>
      </c>
      <c r="N465" s="32">
        <f>IF([@[Transaction ID]]="","",IFERROR([@Quantity]*[@[Inventory Factor]],0))</f>
        <v/>
      </c>
      <c r="O465" s="47">
        <f>IF([@[Transaction ID]]="","",IFERROR([@Quantity]*IF([@[Unit Cost]]="",INDEX(tblTires[Unit Cost],MATCH([@[Inventory Item ID]],tblTires[Inventory Item ID],0)),[@[Unit Cost]]),0))</f>
        <v/>
      </c>
      <c r="P465" s="15">
        <f>IF([@[Transaction ID]]="","",IF([@Date]="","Missing Date",IF([@Date]&lt;='Settings'!$B$4,"Before Opening Balance",IF([@Date]&gt;'Settings'!$B$3,"After Report Date","OK"))))</f>
        <v/>
      </c>
    </row>
    <row r="466">
      <c r="A466" s="28" t="n"/>
      <c r="B466" s="50" t="n"/>
      <c r="C466" s="28" t="n"/>
      <c r="D466" s="15">
        <f>IF([@[Transaction ID]]="","",IFERROR(INDEX(tblTires[Tire Size],MATCH([@[Inventory Item ID]],tblTires[Inventory Item ID],0)),"Item ID not found"))</f>
        <v/>
      </c>
      <c r="E466" s="15">
        <f>IF([@[Transaction ID]]="","",IFERROR(INDEX(tblTires[Location],MATCH([@[Inventory Item ID]],tblTires[Inventory Item ID],0)),"Item ID not found"))</f>
        <v/>
      </c>
      <c r="F466" s="28" t="n"/>
      <c r="G466" s="30" t="n"/>
      <c r="H466" s="49" t="n"/>
      <c r="I466" s="28" t="n"/>
      <c r="J466" s="28" t="n"/>
      <c r="K466" s="52" t="n"/>
      <c r="L466" s="28" t="n"/>
      <c r="M466" s="32">
        <f>IF([@[Transaction ID]]="","",IFERROR(VLOOKUP([@[Transaction Type]],tblTxnTypes,2,FALSE),0))</f>
        <v/>
      </c>
      <c r="N466" s="32">
        <f>IF([@[Transaction ID]]="","",IFERROR([@Quantity]*[@[Inventory Factor]],0))</f>
        <v/>
      </c>
      <c r="O466" s="47">
        <f>IF([@[Transaction ID]]="","",IFERROR([@Quantity]*IF([@[Unit Cost]]="",INDEX(tblTires[Unit Cost],MATCH([@[Inventory Item ID]],tblTires[Inventory Item ID],0)),[@[Unit Cost]]),0))</f>
        <v/>
      </c>
      <c r="P466" s="15">
        <f>IF([@[Transaction ID]]="","",IF([@Date]="","Missing Date",IF([@Date]&lt;='Settings'!$B$4,"Before Opening Balance",IF([@Date]&gt;'Settings'!$B$3,"After Report Date","OK"))))</f>
        <v/>
      </c>
    </row>
    <row r="467">
      <c r="A467" s="28" t="n"/>
      <c r="B467" s="50" t="n"/>
      <c r="C467" s="28" t="n"/>
      <c r="D467" s="15">
        <f>IF([@[Transaction ID]]="","",IFERROR(INDEX(tblTires[Tire Size],MATCH([@[Inventory Item ID]],tblTires[Inventory Item ID],0)),"Item ID not found"))</f>
        <v/>
      </c>
      <c r="E467" s="15">
        <f>IF([@[Transaction ID]]="","",IFERROR(INDEX(tblTires[Location],MATCH([@[Inventory Item ID]],tblTires[Inventory Item ID],0)),"Item ID not found"))</f>
        <v/>
      </c>
      <c r="F467" s="28" t="n"/>
      <c r="G467" s="30" t="n"/>
      <c r="H467" s="49" t="n"/>
      <c r="I467" s="28" t="n"/>
      <c r="J467" s="28" t="n"/>
      <c r="K467" s="52" t="n"/>
      <c r="L467" s="28" t="n"/>
      <c r="M467" s="32">
        <f>IF([@[Transaction ID]]="","",IFERROR(VLOOKUP([@[Transaction Type]],tblTxnTypes,2,FALSE),0))</f>
        <v/>
      </c>
      <c r="N467" s="32">
        <f>IF([@[Transaction ID]]="","",IFERROR([@Quantity]*[@[Inventory Factor]],0))</f>
        <v/>
      </c>
      <c r="O467" s="47">
        <f>IF([@[Transaction ID]]="","",IFERROR([@Quantity]*IF([@[Unit Cost]]="",INDEX(tblTires[Unit Cost],MATCH([@[Inventory Item ID]],tblTires[Inventory Item ID],0)),[@[Unit Cost]]),0))</f>
        <v/>
      </c>
      <c r="P467" s="15">
        <f>IF([@[Transaction ID]]="","",IF([@Date]="","Missing Date",IF([@Date]&lt;='Settings'!$B$4,"Before Opening Balance",IF([@Date]&gt;'Settings'!$B$3,"After Report Date","OK"))))</f>
        <v/>
      </c>
    </row>
    <row r="468">
      <c r="A468" s="28" t="n"/>
      <c r="B468" s="50" t="n"/>
      <c r="C468" s="28" t="n"/>
      <c r="D468" s="15">
        <f>IF([@[Transaction ID]]="","",IFERROR(INDEX(tblTires[Tire Size],MATCH([@[Inventory Item ID]],tblTires[Inventory Item ID],0)),"Item ID not found"))</f>
        <v/>
      </c>
      <c r="E468" s="15">
        <f>IF([@[Transaction ID]]="","",IFERROR(INDEX(tblTires[Location],MATCH([@[Inventory Item ID]],tblTires[Inventory Item ID],0)),"Item ID not found"))</f>
        <v/>
      </c>
      <c r="F468" s="28" t="n"/>
      <c r="G468" s="30" t="n"/>
      <c r="H468" s="49" t="n"/>
      <c r="I468" s="28" t="n"/>
      <c r="J468" s="28" t="n"/>
      <c r="K468" s="52" t="n"/>
      <c r="L468" s="28" t="n"/>
      <c r="M468" s="32">
        <f>IF([@[Transaction ID]]="","",IFERROR(VLOOKUP([@[Transaction Type]],tblTxnTypes,2,FALSE),0))</f>
        <v/>
      </c>
      <c r="N468" s="32">
        <f>IF([@[Transaction ID]]="","",IFERROR([@Quantity]*[@[Inventory Factor]],0))</f>
        <v/>
      </c>
      <c r="O468" s="47">
        <f>IF([@[Transaction ID]]="","",IFERROR([@Quantity]*IF([@[Unit Cost]]="",INDEX(tblTires[Unit Cost],MATCH([@[Inventory Item ID]],tblTires[Inventory Item ID],0)),[@[Unit Cost]]),0))</f>
        <v/>
      </c>
      <c r="P468" s="15">
        <f>IF([@[Transaction ID]]="","",IF([@Date]="","Missing Date",IF([@Date]&lt;='Settings'!$B$4,"Before Opening Balance",IF([@Date]&gt;'Settings'!$B$3,"After Report Date","OK"))))</f>
        <v/>
      </c>
    </row>
    <row r="469">
      <c r="A469" s="28" t="n"/>
      <c r="B469" s="50" t="n"/>
      <c r="C469" s="28" t="n"/>
      <c r="D469" s="15">
        <f>IF([@[Transaction ID]]="","",IFERROR(INDEX(tblTires[Tire Size],MATCH([@[Inventory Item ID]],tblTires[Inventory Item ID],0)),"Item ID not found"))</f>
        <v/>
      </c>
      <c r="E469" s="15">
        <f>IF([@[Transaction ID]]="","",IFERROR(INDEX(tblTires[Location],MATCH([@[Inventory Item ID]],tblTires[Inventory Item ID],0)),"Item ID not found"))</f>
        <v/>
      </c>
      <c r="F469" s="28" t="n"/>
      <c r="G469" s="30" t="n"/>
      <c r="H469" s="49" t="n"/>
      <c r="I469" s="28" t="n"/>
      <c r="J469" s="28" t="n"/>
      <c r="K469" s="52" t="n"/>
      <c r="L469" s="28" t="n"/>
      <c r="M469" s="32">
        <f>IF([@[Transaction ID]]="","",IFERROR(VLOOKUP([@[Transaction Type]],tblTxnTypes,2,FALSE),0))</f>
        <v/>
      </c>
      <c r="N469" s="32">
        <f>IF([@[Transaction ID]]="","",IFERROR([@Quantity]*[@[Inventory Factor]],0))</f>
        <v/>
      </c>
      <c r="O469" s="47">
        <f>IF([@[Transaction ID]]="","",IFERROR([@Quantity]*IF([@[Unit Cost]]="",INDEX(tblTires[Unit Cost],MATCH([@[Inventory Item ID]],tblTires[Inventory Item ID],0)),[@[Unit Cost]]),0))</f>
        <v/>
      </c>
      <c r="P469" s="15">
        <f>IF([@[Transaction ID]]="","",IF([@Date]="","Missing Date",IF([@Date]&lt;='Settings'!$B$4,"Before Opening Balance",IF([@Date]&gt;'Settings'!$B$3,"After Report Date","OK"))))</f>
        <v/>
      </c>
    </row>
    <row r="470">
      <c r="A470" s="28" t="n"/>
      <c r="B470" s="50" t="n"/>
      <c r="C470" s="28" t="n"/>
      <c r="D470" s="15">
        <f>IF([@[Transaction ID]]="","",IFERROR(INDEX(tblTires[Tire Size],MATCH([@[Inventory Item ID]],tblTires[Inventory Item ID],0)),"Item ID not found"))</f>
        <v/>
      </c>
      <c r="E470" s="15">
        <f>IF([@[Transaction ID]]="","",IFERROR(INDEX(tblTires[Location],MATCH([@[Inventory Item ID]],tblTires[Inventory Item ID],0)),"Item ID not found"))</f>
        <v/>
      </c>
      <c r="F470" s="28" t="n"/>
      <c r="G470" s="30" t="n"/>
      <c r="H470" s="49" t="n"/>
      <c r="I470" s="28" t="n"/>
      <c r="J470" s="28" t="n"/>
      <c r="K470" s="52" t="n"/>
      <c r="L470" s="28" t="n"/>
      <c r="M470" s="32">
        <f>IF([@[Transaction ID]]="","",IFERROR(VLOOKUP([@[Transaction Type]],tblTxnTypes,2,FALSE),0))</f>
        <v/>
      </c>
      <c r="N470" s="32">
        <f>IF([@[Transaction ID]]="","",IFERROR([@Quantity]*[@[Inventory Factor]],0))</f>
        <v/>
      </c>
      <c r="O470" s="47">
        <f>IF([@[Transaction ID]]="","",IFERROR([@Quantity]*IF([@[Unit Cost]]="",INDEX(tblTires[Unit Cost],MATCH([@[Inventory Item ID]],tblTires[Inventory Item ID],0)),[@[Unit Cost]]),0))</f>
        <v/>
      </c>
      <c r="P470" s="15">
        <f>IF([@[Transaction ID]]="","",IF([@Date]="","Missing Date",IF([@Date]&lt;='Settings'!$B$4,"Before Opening Balance",IF([@Date]&gt;'Settings'!$B$3,"After Report Date","OK"))))</f>
        <v/>
      </c>
    </row>
    <row r="471">
      <c r="A471" s="28" t="n"/>
      <c r="B471" s="50" t="n"/>
      <c r="C471" s="28" t="n"/>
      <c r="D471" s="15">
        <f>IF([@[Transaction ID]]="","",IFERROR(INDEX(tblTires[Tire Size],MATCH([@[Inventory Item ID]],tblTires[Inventory Item ID],0)),"Item ID not found"))</f>
        <v/>
      </c>
      <c r="E471" s="15">
        <f>IF([@[Transaction ID]]="","",IFERROR(INDEX(tblTires[Location],MATCH([@[Inventory Item ID]],tblTires[Inventory Item ID],0)),"Item ID not found"))</f>
        <v/>
      </c>
      <c r="F471" s="28" t="n"/>
      <c r="G471" s="30" t="n"/>
      <c r="H471" s="49" t="n"/>
      <c r="I471" s="28" t="n"/>
      <c r="J471" s="28" t="n"/>
      <c r="K471" s="52" t="n"/>
      <c r="L471" s="28" t="n"/>
      <c r="M471" s="32">
        <f>IF([@[Transaction ID]]="","",IFERROR(VLOOKUP([@[Transaction Type]],tblTxnTypes,2,FALSE),0))</f>
        <v/>
      </c>
      <c r="N471" s="32">
        <f>IF([@[Transaction ID]]="","",IFERROR([@Quantity]*[@[Inventory Factor]],0))</f>
        <v/>
      </c>
      <c r="O471" s="47">
        <f>IF([@[Transaction ID]]="","",IFERROR([@Quantity]*IF([@[Unit Cost]]="",INDEX(tblTires[Unit Cost],MATCH([@[Inventory Item ID]],tblTires[Inventory Item ID],0)),[@[Unit Cost]]),0))</f>
        <v/>
      </c>
      <c r="P471" s="15">
        <f>IF([@[Transaction ID]]="","",IF([@Date]="","Missing Date",IF([@Date]&lt;='Settings'!$B$4,"Before Opening Balance",IF([@Date]&gt;'Settings'!$B$3,"After Report Date","OK"))))</f>
        <v/>
      </c>
    </row>
    <row r="472">
      <c r="A472" s="28" t="n"/>
      <c r="B472" s="50" t="n"/>
      <c r="C472" s="28" t="n"/>
      <c r="D472" s="15">
        <f>IF([@[Transaction ID]]="","",IFERROR(INDEX(tblTires[Tire Size],MATCH([@[Inventory Item ID]],tblTires[Inventory Item ID],0)),"Item ID not found"))</f>
        <v/>
      </c>
      <c r="E472" s="15">
        <f>IF([@[Transaction ID]]="","",IFERROR(INDEX(tblTires[Location],MATCH([@[Inventory Item ID]],tblTires[Inventory Item ID],0)),"Item ID not found"))</f>
        <v/>
      </c>
      <c r="F472" s="28" t="n"/>
      <c r="G472" s="30" t="n"/>
      <c r="H472" s="49" t="n"/>
      <c r="I472" s="28" t="n"/>
      <c r="J472" s="28" t="n"/>
      <c r="K472" s="52" t="n"/>
      <c r="L472" s="28" t="n"/>
      <c r="M472" s="32">
        <f>IF([@[Transaction ID]]="","",IFERROR(VLOOKUP([@[Transaction Type]],tblTxnTypes,2,FALSE),0))</f>
        <v/>
      </c>
      <c r="N472" s="32">
        <f>IF([@[Transaction ID]]="","",IFERROR([@Quantity]*[@[Inventory Factor]],0))</f>
        <v/>
      </c>
      <c r="O472" s="47">
        <f>IF([@[Transaction ID]]="","",IFERROR([@Quantity]*IF([@[Unit Cost]]="",INDEX(tblTires[Unit Cost],MATCH([@[Inventory Item ID]],tblTires[Inventory Item ID],0)),[@[Unit Cost]]),0))</f>
        <v/>
      </c>
      <c r="P472" s="15">
        <f>IF([@[Transaction ID]]="","",IF([@Date]="","Missing Date",IF([@Date]&lt;='Settings'!$B$4,"Before Opening Balance",IF([@Date]&gt;'Settings'!$B$3,"After Report Date","OK"))))</f>
        <v/>
      </c>
    </row>
    <row r="473">
      <c r="A473" s="28" t="n"/>
      <c r="B473" s="50" t="n"/>
      <c r="C473" s="28" t="n"/>
      <c r="D473" s="15">
        <f>IF([@[Transaction ID]]="","",IFERROR(INDEX(tblTires[Tire Size],MATCH([@[Inventory Item ID]],tblTires[Inventory Item ID],0)),"Item ID not found"))</f>
        <v/>
      </c>
      <c r="E473" s="15">
        <f>IF([@[Transaction ID]]="","",IFERROR(INDEX(tblTires[Location],MATCH([@[Inventory Item ID]],tblTires[Inventory Item ID],0)),"Item ID not found"))</f>
        <v/>
      </c>
      <c r="F473" s="28" t="n"/>
      <c r="G473" s="30" t="n"/>
      <c r="H473" s="49" t="n"/>
      <c r="I473" s="28" t="n"/>
      <c r="J473" s="28" t="n"/>
      <c r="K473" s="52" t="n"/>
      <c r="L473" s="28" t="n"/>
      <c r="M473" s="32">
        <f>IF([@[Transaction ID]]="","",IFERROR(VLOOKUP([@[Transaction Type]],tblTxnTypes,2,FALSE),0))</f>
        <v/>
      </c>
      <c r="N473" s="32">
        <f>IF([@[Transaction ID]]="","",IFERROR([@Quantity]*[@[Inventory Factor]],0))</f>
        <v/>
      </c>
      <c r="O473" s="47">
        <f>IF([@[Transaction ID]]="","",IFERROR([@Quantity]*IF([@[Unit Cost]]="",INDEX(tblTires[Unit Cost],MATCH([@[Inventory Item ID]],tblTires[Inventory Item ID],0)),[@[Unit Cost]]),0))</f>
        <v/>
      </c>
      <c r="P473" s="15">
        <f>IF([@[Transaction ID]]="","",IF([@Date]="","Missing Date",IF([@Date]&lt;='Settings'!$B$4,"Before Opening Balance",IF([@Date]&gt;'Settings'!$B$3,"After Report Date","OK"))))</f>
        <v/>
      </c>
    </row>
    <row r="474">
      <c r="A474" s="28" t="n"/>
      <c r="B474" s="50" t="n"/>
      <c r="C474" s="28" t="n"/>
      <c r="D474" s="15">
        <f>IF([@[Transaction ID]]="","",IFERROR(INDEX(tblTires[Tire Size],MATCH([@[Inventory Item ID]],tblTires[Inventory Item ID],0)),"Item ID not found"))</f>
        <v/>
      </c>
      <c r="E474" s="15">
        <f>IF([@[Transaction ID]]="","",IFERROR(INDEX(tblTires[Location],MATCH([@[Inventory Item ID]],tblTires[Inventory Item ID],0)),"Item ID not found"))</f>
        <v/>
      </c>
      <c r="F474" s="28" t="n"/>
      <c r="G474" s="30" t="n"/>
      <c r="H474" s="49" t="n"/>
      <c r="I474" s="28" t="n"/>
      <c r="J474" s="28" t="n"/>
      <c r="K474" s="52" t="n"/>
      <c r="L474" s="28" t="n"/>
      <c r="M474" s="32">
        <f>IF([@[Transaction ID]]="","",IFERROR(VLOOKUP([@[Transaction Type]],tblTxnTypes,2,FALSE),0))</f>
        <v/>
      </c>
      <c r="N474" s="32">
        <f>IF([@[Transaction ID]]="","",IFERROR([@Quantity]*[@[Inventory Factor]],0))</f>
        <v/>
      </c>
      <c r="O474" s="47">
        <f>IF([@[Transaction ID]]="","",IFERROR([@Quantity]*IF([@[Unit Cost]]="",INDEX(tblTires[Unit Cost],MATCH([@[Inventory Item ID]],tblTires[Inventory Item ID],0)),[@[Unit Cost]]),0))</f>
        <v/>
      </c>
      <c r="P474" s="15">
        <f>IF([@[Transaction ID]]="","",IF([@Date]="","Missing Date",IF([@Date]&lt;='Settings'!$B$4,"Before Opening Balance",IF([@Date]&gt;'Settings'!$B$3,"After Report Date","OK"))))</f>
        <v/>
      </c>
    </row>
    <row r="475">
      <c r="A475" s="28" t="n"/>
      <c r="B475" s="50" t="n"/>
      <c r="C475" s="28" t="n"/>
      <c r="D475" s="15">
        <f>IF([@[Transaction ID]]="","",IFERROR(INDEX(tblTires[Tire Size],MATCH([@[Inventory Item ID]],tblTires[Inventory Item ID],0)),"Item ID not found"))</f>
        <v/>
      </c>
      <c r="E475" s="15">
        <f>IF([@[Transaction ID]]="","",IFERROR(INDEX(tblTires[Location],MATCH([@[Inventory Item ID]],tblTires[Inventory Item ID],0)),"Item ID not found"))</f>
        <v/>
      </c>
      <c r="F475" s="28" t="n"/>
      <c r="G475" s="30" t="n"/>
      <c r="H475" s="49" t="n"/>
      <c r="I475" s="28" t="n"/>
      <c r="J475" s="28" t="n"/>
      <c r="K475" s="52" t="n"/>
      <c r="L475" s="28" t="n"/>
      <c r="M475" s="32">
        <f>IF([@[Transaction ID]]="","",IFERROR(VLOOKUP([@[Transaction Type]],tblTxnTypes,2,FALSE),0))</f>
        <v/>
      </c>
      <c r="N475" s="32">
        <f>IF([@[Transaction ID]]="","",IFERROR([@Quantity]*[@[Inventory Factor]],0))</f>
        <v/>
      </c>
      <c r="O475" s="47">
        <f>IF([@[Transaction ID]]="","",IFERROR([@Quantity]*IF([@[Unit Cost]]="",INDEX(tblTires[Unit Cost],MATCH([@[Inventory Item ID]],tblTires[Inventory Item ID],0)),[@[Unit Cost]]),0))</f>
        <v/>
      </c>
      <c r="P475" s="15">
        <f>IF([@[Transaction ID]]="","",IF([@Date]="","Missing Date",IF([@Date]&lt;='Settings'!$B$4,"Before Opening Balance",IF([@Date]&gt;'Settings'!$B$3,"After Report Date","OK"))))</f>
        <v/>
      </c>
    </row>
    <row r="476">
      <c r="A476" s="28" t="n"/>
      <c r="B476" s="50" t="n"/>
      <c r="C476" s="28" t="n"/>
      <c r="D476" s="15">
        <f>IF([@[Transaction ID]]="","",IFERROR(INDEX(tblTires[Tire Size],MATCH([@[Inventory Item ID]],tblTires[Inventory Item ID],0)),"Item ID not found"))</f>
        <v/>
      </c>
      <c r="E476" s="15">
        <f>IF([@[Transaction ID]]="","",IFERROR(INDEX(tblTires[Location],MATCH([@[Inventory Item ID]],tblTires[Inventory Item ID],0)),"Item ID not found"))</f>
        <v/>
      </c>
      <c r="F476" s="28" t="n"/>
      <c r="G476" s="30" t="n"/>
      <c r="H476" s="49" t="n"/>
      <c r="I476" s="28" t="n"/>
      <c r="J476" s="28" t="n"/>
      <c r="K476" s="52" t="n"/>
      <c r="L476" s="28" t="n"/>
      <c r="M476" s="32">
        <f>IF([@[Transaction ID]]="","",IFERROR(VLOOKUP([@[Transaction Type]],tblTxnTypes,2,FALSE),0))</f>
        <v/>
      </c>
      <c r="N476" s="32">
        <f>IF([@[Transaction ID]]="","",IFERROR([@Quantity]*[@[Inventory Factor]],0))</f>
        <v/>
      </c>
      <c r="O476" s="47">
        <f>IF([@[Transaction ID]]="","",IFERROR([@Quantity]*IF([@[Unit Cost]]="",INDEX(tblTires[Unit Cost],MATCH([@[Inventory Item ID]],tblTires[Inventory Item ID],0)),[@[Unit Cost]]),0))</f>
        <v/>
      </c>
      <c r="P476" s="15">
        <f>IF([@[Transaction ID]]="","",IF([@Date]="","Missing Date",IF([@Date]&lt;='Settings'!$B$4,"Before Opening Balance",IF([@Date]&gt;'Settings'!$B$3,"After Report Date","OK"))))</f>
        <v/>
      </c>
    </row>
    <row r="477">
      <c r="A477" s="28" t="n"/>
      <c r="B477" s="50" t="n"/>
      <c r="C477" s="28" t="n"/>
      <c r="D477" s="15">
        <f>IF([@[Transaction ID]]="","",IFERROR(INDEX(tblTires[Tire Size],MATCH([@[Inventory Item ID]],tblTires[Inventory Item ID],0)),"Item ID not found"))</f>
        <v/>
      </c>
      <c r="E477" s="15">
        <f>IF([@[Transaction ID]]="","",IFERROR(INDEX(tblTires[Location],MATCH([@[Inventory Item ID]],tblTires[Inventory Item ID],0)),"Item ID not found"))</f>
        <v/>
      </c>
      <c r="F477" s="28" t="n"/>
      <c r="G477" s="30" t="n"/>
      <c r="H477" s="49" t="n"/>
      <c r="I477" s="28" t="n"/>
      <c r="J477" s="28" t="n"/>
      <c r="K477" s="52" t="n"/>
      <c r="L477" s="28" t="n"/>
      <c r="M477" s="32">
        <f>IF([@[Transaction ID]]="","",IFERROR(VLOOKUP([@[Transaction Type]],tblTxnTypes,2,FALSE),0))</f>
        <v/>
      </c>
      <c r="N477" s="32">
        <f>IF([@[Transaction ID]]="","",IFERROR([@Quantity]*[@[Inventory Factor]],0))</f>
        <v/>
      </c>
      <c r="O477" s="47">
        <f>IF([@[Transaction ID]]="","",IFERROR([@Quantity]*IF([@[Unit Cost]]="",INDEX(tblTires[Unit Cost],MATCH([@[Inventory Item ID]],tblTires[Inventory Item ID],0)),[@[Unit Cost]]),0))</f>
        <v/>
      </c>
      <c r="P477" s="15">
        <f>IF([@[Transaction ID]]="","",IF([@Date]="","Missing Date",IF([@Date]&lt;='Settings'!$B$4,"Before Opening Balance",IF([@Date]&gt;'Settings'!$B$3,"After Report Date","OK"))))</f>
        <v/>
      </c>
    </row>
    <row r="478">
      <c r="A478" s="28" t="n"/>
      <c r="B478" s="50" t="n"/>
      <c r="C478" s="28" t="n"/>
      <c r="D478" s="15">
        <f>IF([@[Transaction ID]]="","",IFERROR(INDEX(tblTires[Tire Size],MATCH([@[Inventory Item ID]],tblTires[Inventory Item ID],0)),"Item ID not found"))</f>
        <v/>
      </c>
      <c r="E478" s="15">
        <f>IF([@[Transaction ID]]="","",IFERROR(INDEX(tblTires[Location],MATCH([@[Inventory Item ID]],tblTires[Inventory Item ID],0)),"Item ID not found"))</f>
        <v/>
      </c>
      <c r="F478" s="28" t="n"/>
      <c r="G478" s="30" t="n"/>
      <c r="H478" s="49" t="n"/>
      <c r="I478" s="28" t="n"/>
      <c r="J478" s="28" t="n"/>
      <c r="K478" s="52" t="n"/>
      <c r="L478" s="28" t="n"/>
      <c r="M478" s="32">
        <f>IF([@[Transaction ID]]="","",IFERROR(VLOOKUP([@[Transaction Type]],tblTxnTypes,2,FALSE),0))</f>
        <v/>
      </c>
      <c r="N478" s="32">
        <f>IF([@[Transaction ID]]="","",IFERROR([@Quantity]*[@[Inventory Factor]],0))</f>
        <v/>
      </c>
      <c r="O478" s="47">
        <f>IF([@[Transaction ID]]="","",IFERROR([@Quantity]*IF([@[Unit Cost]]="",INDEX(tblTires[Unit Cost],MATCH([@[Inventory Item ID]],tblTires[Inventory Item ID],0)),[@[Unit Cost]]),0))</f>
        <v/>
      </c>
      <c r="P478" s="15">
        <f>IF([@[Transaction ID]]="","",IF([@Date]="","Missing Date",IF([@Date]&lt;='Settings'!$B$4,"Before Opening Balance",IF([@Date]&gt;'Settings'!$B$3,"After Report Date","OK"))))</f>
        <v/>
      </c>
    </row>
    <row r="479">
      <c r="A479" s="28" t="n"/>
      <c r="B479" s="50" t="n"/>
      <c r="C479" s="28" t="n"/>
      <c r="D479" s="15">
        <f>IF([@[Transaction ID]]="","",IFERROR(INDEX(tblTires[Tire Size],MATCH([@[Inventory Item ID]],tblTires[Inventory Item ID],0)),"Item ID not found"))</f>
        <v/>
      </c>
      <c r="E479" s="15">
        <f>IF([@[Transaction ID]]="","",IFERROR(INDEX(tblTires[Location],MATCH([@[Inventory Item ID]],tblTires[Inventory Item ID],0)),"Item ID not found"))</f>
        <v/>
      </c>
      <c r="F479" s="28" t="n"/>
      <c r="G479" s="30" t="n"/>
      <c r="H479" s="49" t="n"/>
      <c r="I479" s="28" t="n"/>
      <c r="J479" s="28" t="n"/>
      <c r="K479" s="52" t="n"/>
      <c r="L479" s="28" t="n"/>
      <c r="M479" s="32">
        <f>IF([@[Transaction ID]]="","",IFERROR(VLOOKUP([@[Transaction Type]],tblTxnTypes,2,FALSE),0))</f>
        <v/>
      </c>
      <c r="N479" s="32">
        <f>IF([@[Transaction ID]]="","",IFERROR([@Quantity]*[@[Inventory Factor]],0))</f>
        <v/>
      </c>
      <c r="O479" s="47">
        <f>IF([@[Transaction ID]]="","",IFERROR([@Quantity]*IF([@[Unit Cost]]="",INDEX(tblTires[Unit Cost],MATCH([@[Inventory Item ID]],tblTires[Inventory Item ID],0)),[@[Unit Cost]]),0))</f>
        <v/>
      </c>
      <c r="P479" s="15">
        <f>IF([@[Transaction ID]]="","",IF([@Date]="","Missing Date",IF([@Date]&lt;='Settings'!$B$4,"Before Opening Balance",IF([@Date]&gt;'Settings'!$B$3,"After Report Date","OK"))))</f>
        <v/>
      </c>
    </row>
    <row r="480">
      <c r="A480" s="28" t="n"/>
      <c r="B480" s="50" t="n"/>
      <c r="C480" s="28" t="n"/>
      <c r="D480" s="15">
        <f>IF([@[Transaction ID]]="","",IFERROR(INDEX(tblTires[Tire Size],MATCH([@[Inventory Item ID]],tblTires[Inventory Item ID],0)),"Item ID not found"))</f>
        <v/>
      </c>
      <c r="E480" s="15">
        <f>IF([@[Transaction ID]]="","",IFERROR(INDEX(tblTires[Location],MATCH([@[Inventory Item ID]],tblTires[Inventory Item ID],0)),"Item ID not found"))</f>
        <v/>
      </c>
      <c r="F480" s="28" t="n"/>
      <c r="G480" s="30" t="n"/>
      <c r="H480" s="49" t="n"/>
      <c r="I480" s="28" t="n"/>
      <c r="J480" s="28" t="n"/>
      <c r="K480" s="52" t="n"/>
      <c r="L480" s="28" t="n"/>
      <c r="M480" s="32">
        <f>IF([@[Transaction ID]]="","",IFERROR(VLOOKUP([@[Transaction Type]],tblTxnTypes,2,FALSE),0))</f>
        <v/>
      </c>
      <c r="N480" s="32">
        <f>IF([@[Transaction ID]]="","",IFERROR([@Quantity]*[@[Inventory Factor]],0))</f>
        <v/>
      </c>
      <c r="O480" s="47">
        <f>IF([@[Transaction ID]]="","",IFERROR([@Quantity]*IF([@[Unit Cost]]="",INDEX(tblTires[Unit Cost],MATCH([@[Inventory Item ID]],tblTires[Inventory Item ID],0)),[@[Unit Cost]]),0))</f>
        <v/>
      </c>
      <c r="P480" s="15">
        <f>IF([@[Transaction ID]]="","",IF([@Date]="","Missing Date",IF([@Date]&lt;='Settings'!$B$4,"Before Opening Balance",IF([@Date]&gt;'Settings'!$B$3,"After Report Date","OK"))))</f>
        <v/>
      </c>
    </row>
    <row r="481">
      <c r="A481" s="28" t="n"/>
      <c r="B481" s="50" t="n"/>
      <c r="C481" s="28" t="n"/>
      <c r="D481" s="15">
        <f>IF([@[Transaction ID]]="","",IFERROR(INDEX(tblTires[Tire Size],MATCH([@[Inventory Item ID]],tblTires[Inventory Item ID],0)),"Item ID not found"))</f>
        <v/>
      </c>
      <c r="E481" s="15">
        <f>IF([@[Transaction ID]]="","",IFERROR(INDEX(tblTires[Location],MATCH([@[Inventory Item ID]],tblTires[Inventory Item ID],0)),"Item ID not found"))</f>
        <v/>
      </c>
      <c r="F481" s="28" t="n"/>
      <c r="G481" s="30" t="n"/>
      <c r="H481" s="49" t="n"/>
      <c r="I481" s="28" t="n"/>
      <c r="J481" s="28" t="n"/>
      <c r="K481" s="52" t="n"/>
      <c r="L481" s="28" t="n"/>
      <c r="M481" s="32">
        <f>IF([@[Transaction ID]]="","",IFERROR(VLOOKUP([@[Transaction Type]],tblTxnTypes,2,FALSE),0))</f>
        <v/>
      </c>
      <c r="N481" s="32">
        <f>IF([@[Transaction ID]]="","",IFERROR([@Quantity]*[@[Inventory Factor]],0))</f>
        <v/>
      </c>
      <c r="O481" s="47">
        <f>IF([@[Transaction ID]]="","",IFERROR([@Quantity]*IF([@[Unit Cost]]="",INDEX(tblTires[Unit Cost],MATCH([@[Inventory Item ID]],tblTires[Inventory Item ID],0)),[@[Unit Cost]]),0))</f>
        <v/>
      </c>
      <c r="P481" s="15">
        <f>IF([@[Transaction ID]]="","",IF([@Date]="","Missing Date",IF([@Date]&lt;='Settings'!$B$4,"Before Opening Balance",IF([@Date]&gt;'Settings'!$B$3,"After Report Date","OK"))))</f>
        <v/>
      </c>
    </row>
    <row r="482">
      <c r="A482" s="28" t="n"/>
      <c r="B482" s="50" t="n"/>
      <c r="C482" s="28" t="n"/>
      <c r="D482" s="15">
        <f>IF([@[Transaction ID]]="","",IFERROR(INDEX(tblTires[Tire Size],MATCH([@[Inventory Item ID]],tblTires[Inventory Item ID],0)),"Item ID not found"))</f>
        <v/>
      </c>
      <c r="E482" s="15">
        <f>IF([@[Transaction ID]]="","",IFERROR(INDEX(tblTires[Location],MATCH([@[Inventory Item ID]],tblTires[Inventory Item ID],0)),"Item ID not found"))</f>
        <v/>
      </c>
      <c r="F482" s="28" t="n"/>
      <c r="G482" s="30" t="n"/>
      <c r="H482" s="49" t="n"/>
      <c r="I482" s="28" t="n"/>
      <c r="J482" s="28" t="n"/>
      <c r="K482" s="52" t="n"/>
      <c r="L482" s="28" t="n"/>
      <c r="M482" s="32">
        <f>IF([@[Transaction ID]]="","",IFERROR(VLOOKUP([@[Transaction Type]],tblTxnTypes,2,FALSE),0))</f>
        <v/>
      </c>
      <c r="N482" s="32">
        <f>IF([@[Transaction ID]]="","",IFERROR([@Quantity]*[@[Inventory Factor]],0))</f>
        <v/>
      </c>
      <c r="O482" s="47">
        <f>IF([@[Transaction ID]]="","",IFERROR([@Quantity]*IF([@[Unit Cost]]="",INDEX(tblTires[Unit Cost],MATCH([@[Inventory Item ID]],tblTires[Inventory Item ID],0)),[@[Unit Cost]]),0))</f>
        <v/>
      </c>
      <c r="P482" s="15">
        <f>IF([@[Transaction ID]]="","",IF([@Date]="","Missing Date",IF([@Date]&lt;='Settings'!$B$4,"Before Opening Balance",IF([@Date]&gt;'Settings'!$B$3,"After Report Date","OK"))))</f>
        <v/>
      </c>
    </row>
    <row r="483">
      <c r="A483" s="28" t="n"/>
      <c r="B483" s="50" t="n"/>
      <c r="C483" s="28" t="n"/>
      <c r="D483" s="15">
        <f>IF([@[Transaction ID]]="","",IFERROR(INDEX(tblTires[Tire Size],MATCH([@[Inventory Item ID]],tblTires[Inventory Item ID],0)),"Item ID not found"))</f>
        <v/>
      </c>
      <c r="E483" s="15">
        <f>IF([@[Transaction ID]]="","",IFERROR(INDEX(tblTires[Location],MATCH([@[Inventory Item ID]],tblTires[Inventory Item ID],0)),"Item ID not found"))</f>
        <v/>
      </c>
      <c r="F483" s="28" t="n"/>
      <c r="G483" s="30" t="n"/>
      <c r="H483" s="49" t="n"/>
      <c r="I483" s="28" t="n"/>
      <c r="J483" s="28" t="n"/>
      <c r="K483" s="52" t="n"/>
      <c r="L483" s="28" t="n"/>
      <c r="M483" s="32">
        <f>IF([@[Transaction ID]]="","",IFERROR(VLOOKUP([@[Transaction Type]],tblTxnTypes,2,FALSE),0))</f>
        <v/>
      </c>
      <c r="N483" s="32">
        <f>IF([@[Transaction ID]]="","",IFERROR([@Quantity]*[@[Inventory Factor]],0))</f>
        <v/>
      </c>
      <c r="O483" s="47">
        <f>IF([@[Transaction ID]]="","",IFERROR([@Quantity]*IF([@[Unit Cost]]="",INDEX(tblTires[Unit Cost],MATCH([@[Inventory Item ID]],tblTires[Inventory Item ID],0)),[@[Unit Cost]]),0))</f>
        <v/>
      </c>
      <c r="P483" s="15">
        <f>IF([@[Transaction ID]]="","",IF([@Date]="","Missing Date",IF([@Date]&lt;='Settings'!$B$4,"Before Opening Balance",IF([@Date]&gt;'Settings'!$B$3,"After Report Date","OK"))))</f>
        <v/>
      </c>
    </row>
    <row r="484">
      <c r="A484" s="28" t="n"/>
      <c r="B484" s="50" t="n"/>
      <c r="C484" s="28" t="n"/>
      <c r="D484" s="15">
        <f>IF([@[Transaction ID]]="","",IFERROR(INDEX(tblTires[Tire Size],MATCH([@[Inventory Item ID]],tblTires[Inventory Item ID],0)),"Item ID not found"))</f>
        <v/>
      </c>
      <c r="E484" s="15">
        <f>IF([@[Transaction ID]]="","",IFERROR(INDEX(tblTires[Location],MATCH([@[Inventory Item ID]],tblTires[Inventory Item ID],0)),"Item ID not found"))</f>
        <v/>
      </c>
      <c r="F484" s="28" t="n"/>
      <c r="G484" s="30" t="n"/>
      <c r="H484" s="49" t="n"/>
      <c r="I484" s="28" t="n"/>
      <c r="J484" s="28" t="n"/>
      <c r="K484" s="52" t="n"/>
      <c r="L484" s="28" t="n"/>
      <c r="M484" s="32">
        <f>IF([@[Transaction ID]]="","",IFERROR(VLOOKUP([@[Transaction Type]],tblTxnTypes,2,FALSE),0))</f>
        <v/>
      </c>
      <c r="N484" s="32">
        <f>IF([@[Transaction ID]]="","",IFERROR([@Quantity]*[@[Inventory Factor]],0))</f>
        <v/>
      </c>
      <c r="O484" s="47">
        <f>IF([@[Transaction ID]]="","",IFERROR([@Quantity]*IF([@[Unit Cost]]="",INDEX(tblTires[Unit Cost],MATCH([@[Inventory Item ID]],tblTires[Inventory Item ID],0)),[@[Unit Cost]]),0))</f>
        <v/>
      </c>
      <c r="P484" s="15">
        <f>IF([@[Transaction ID]]="","",IF([@Date]="","Missing Date",IF([@Date]&lt;='Settings'!$B$4,"Before Opening Balance",IF([@Date]&gt;'Settings'!$B$3,"After Report Date","OK"))))</f>
        <v/>
      </c>
    </row>
    <row r="485">
      <c r="A485" s="28" t="n"/>
      <c r="B485" s="50" t="n"/>
      <c r="C485" s="28" t="n"/>
      <c r="D485" s="15">
        <f>IF([@[Transaction ID]]="","",IFERROR(INDEX(tblTires[Tire Size],MATCH([@[Inventory Item ID]],tblTires[Inventory Item ID],0)),"Item ID not found"))</f>
        <v/>
      </c>
      <c r="E485" s="15">
        <f>IF([@[Transaction ID]]="","",IFERROR(INDEX(tblTires[Location],MATCH([@[Inventory Item ID]],tblTires[Inventory Item ID],0)),"Item ID not found"))</f>
        <v/>
      </c>
      <c r="F485" s="28" t="n"/>
      <c r="G485" s="30" t="n"/>
      <c r="H485" s="49" t="n"/>
      <c r="I485" s="28" t="n"/>
      <c r="J485" s="28" t="n"/>
      <c r="K485" s="52" t="n"/>
      <c r="L485" s="28" t="n"/>
      <c r="M485" s="32">
        <f>IF([@[Transaction ID]]="","",IFERROR(VLOOKUP([@[Transaction Type]],tblTxnTypes,2,FALSE),0))</f>
        <v/>
      </c>
      <c r="N485" s="32">
        <f>IF([@[Transaction ID]]="","",IFERROR([@Quantity]*[@[Inventory Factor]],0))</f>
        <v/>
      </c>
      <c r="O485" s="47">
        <f>IF([@[Transaction ID]]="","",IFERROR([@Quantity]*IF([@[Unit Cost]]="",INDEX(tblTires[Unit Cost],MATCH([@[Inventory Item ID]],tblTires[Inventory Item ID],0)),[@[Unit Cost]]),0))</f>
        <v/>
      </c>
      <c r="P485" s="15">
        <f>IF([@[Transaction ID]]="","",IF([@Date]="","Missing Date",IF([@Date]&lt;='Settings'!$B$4,"Before Opening Balance",IF([@Date]&gt;'Settings'!$B$3,"After Report Date","OK"))))</f>
        <v/>
      </c>
    </row>
    <row r="486">
      <c r="A486" s="28" t="n"/>
      <c r="B486" s="50" t="n"/>
      <c r="C486" s="28" t="n"/>
      <c r="D486" s="15">
        <f>IF([@[Transaction ID]]="","",IFERROR(INDEX(tblTires[Tire Size],MATCH([@[Inventory Item ID]],tblTires[Inventory Item ID],0)),"Item ID not found"))</f>
        <v/>
      </c>
      <c r="E486" s="15">
        <f>IF([@[Transaction ID]]="","",IFERROR(INDEX(tblTires[Location],MATCH([@[Inventory Item ID]],tblTires[Inventory Item ID],0)),"Item ID not found"))</f>
        <v/>
      </c>
      <c r="F486" s="28" t="n"/>
      <c r="G486" s="30" t="n"/>
      <c r="H486" s="49" t="n"/>
      <c r="I486" s="28" t="n"/>
      <c r="J486" s="28" t="n"/>
      <c r="K486" s="52" t="n"/>
      <c r="L486" s="28" t="n"/>
      <c r="M486" s="32">
        <f>IF([@[Transaction ID]]="","",IFERROR(VLOOKUP([@[Transaction Type]],tblTxnTypes,2,FALSE),0))</f>
        <v/>
      </c>
      <c r="N486" s="32">
        <f>IF([@[Transaction ID]]="","",IFERROR([@Quantity]*[@[Inventory Factor]],0))</f>
        <v/>
      </c>
      <c r="O486" s="47">
        <f>IF([@[Transaction ID]]="","",IFERROR([@Quantity]*IF([@[Unit Cost]]="",INDEX(tblTires[Unit Cost],MATCH([@[Inventory Item ID]],tblTires[Inventory Item ID],0)),[@[Unit Cost]]),0))</f>
        <v/>
      </c>
      <c r="P486" s="15">
        <f>IF([@[Transaction ID]]="","",IF([@Date]="","Missing Date",IF([@Date]&lt;='Settings'!$B$4,"Before Opening Balance",IF([@Date]&gt;'Settings'!$B$3,"After Report Date","OK"))))</f>
        <v/>
      </c>
    </row>
    <row r="487">
      <c r="A487" s="28" t="n"/>
      <c r="B487" s="50" t="n"/>
      <c r="C487" s="28" t="n"/>
      <c r="D487" s="15">
        <f>IF([@[Transaction ID]]="","",IFERROR(INDEX(tblTires[Tire Size],MATCH([@[Inventory Item ID]],tblTires[Inventory Item ID],0)),"Item ID not found"))</f>
        <v/>
      </c>
      <c r="E487" s="15">
        <f>IF([@[Transaction ID]]="","",IFERROR(INDEX(tblTires[Location],MATCH([@[Inventory Item ID]],tblTires[Inventory Item ID],0)),"Item ID not found"))</f>
        <v/>
      </c>
      <c r="F487" s="28" t="n"/>
      <c r="G487" s="30" t="n"/>
      <c r="H487" s="49" t="n"/>
      <c r="I487" s="28" t="n"/>
      <c r="J487" s="28" t="n"/>
      <c r="K487" s="52" t="n"/>
      <c r="L487" s="28" t="n"/>
      <c r="M487" s="32">
        <f>IF([@[Transaction ID]]="","",IFERROR(VLOOKUP([@[Transaction Type]],tblTxnTypes,2,FALSE),0))</f>
        <v/>
      </c>
      <c r="N487" s="32">
        <f>IF([@[Transaction ID]]="","",IFERROR([@Quantity]*[@[Inventory Factor]],0))</f>
        <v/>
      </c>
      <c r="O487" s="47">
        <f>IF([@[Transaction ID]]="","",IFERROR([@Quantity]*IF([@[Unit Cost]]="",INDEX(tblTires[Unit Cost],MATCH([@[Inventory Item ID]],tblTires[Inventory Item ID],0)),[@[Unit Cost]]),0))</f>
        <v/>
      </c>
      <c r="P487" s="15">
        <f>IF([@[Transaction ID]]="","",IF([@Date]="","Missing Date",IF([@Date]&lt;='Settings'!$B$4,"Before Opening Balance",IF([@Date]&gt;'Settings'!$B$3,"After Report Date","OK"))))</f>
        <v/>
      </c>
    </row>
    <row r="488">
      <c r="A488" s="28" t="n"/>
      <c r="B488" s="50" t="n"/>
      <c r="C488" s="28" t="n"/>
      <c r="D488" s="15">
        <f>IF([@[Transaction ID]]="","",IFERROR(INDEX(tblTires[Tire Size],MATCH([@[Inventory Item ID]],tblTires[Inventory Item ID],0)),"Item ID not found"))</f>
        <v/>
      </c>
      <c r="E488" s="15">
        <f>IF([@[Transaction ID]]="","",IFERROR(INDEX(tblTires[Location],MATCH([@[Inventory Item ID]],tblTires[Inventory Item ID],0)),"Item ID not found"))</f>
        <v/>
      </c>
      <c r="F488" s="28" t="n"/>
      <c r="G488" s="30" t="n"/>
      <c r="H488" s="49" t="n"/>
      <c r="I488" s="28" t="n"/>
      <c r="J488" s="28" t="n"/>
      <c r="K488" s="52" t="n"/>
      <c r="L488" s="28" t="n"/>
      <c r="M488" s="32">
        <f>IF([@[Transaction ID]]="","",IFERROR(VLOOKUP([@[Transaction Type]],tblTxnTypes,2,FALSE),0))</f>
        <v/>
      </c>
      <c r="N488" s="32">
        <f>IF([@[Transaction ID]]="","",IFERROR([@Quantity]*[@[Inventory Factor]],0))</f>
        <v/>
      </c>
      <c r="O488" s="47">
        <f>IF([@[Transaction ID]]="","",IFERROR([@Quantity]*IF([@[Unit Cost]]="",INDEX(tblTires[Unit Cost],MATCH([@[Inventory Item ID]],tblTires[Inventory Item ID],0)),[@[Unit Cost]]),0))</f>
        <v/>
      </c>
      <c r="P488" s="15">
        <f>IF([@[Transaction ID]]="","",IF([@Date]="","Missing Date",IF([@Date]&lt;='Settings'!$B$4,"Before Opening Balance",IF([@Date]&gt;'Settings'!$B$3,"After Report Date","OK"))))</f>
        <v/>
      </c>
    </row>
    <row r="489">
      <c r="A489" s="28" t="n"/>
      <c r="B489" s="50" t="n"/>
      <c r="C489" s="28" t="n"/>
      <c r="D489" s="15">
        <f>IF([@[Transaction ID]]="","",IFERROR(INDEX(tblTires[Tire Size],MATCH([@[Inventory Item ID]],tblTires[Inventory Item ID],0)),"Item ID not found"))</f>
        <v/>
      </c>
      <c r="E489" s="15">
        <f>IF([@[Transaction ID]]="","",IFERROR(INDEX(tblTires[Location],MATCH([@[Inventory Item ID]],tblTires[Inventory Item ID],0)),"Item ID not found"))</f>
        <v/>
      </c>
      <c r="F489" s="28" t="n"/>
      <c r="G489" s="30" t="n"/>
      <c r="H489" s="49" t="n"/>
      <c r="I489" s="28" t="n"/>
      <c r="J489" s="28" t="n"/>
      <c r="K489" s="52" t="n"/>
      <c r="L489" s="28" t="n"/>
      <c r="M489" s="32">
        <f>IF([@[Transaction ID]]="","",IFERROR(VLOOKUP([@[Transaction Type]],tblTxnTypes,2,FALSE),0))</f>
        <v/>
      </c>
      <c r="N489" s="32">
        <f>IF([@[Transaction ID]]="","",IFERROR([@Quantity]*[@[Inventory Factor]],0))</f>
        <v/>
      </c>
      <c r="O489" s="47">
        <f>IF([@[Transaction ID]]="","",IFERROR([@Quantity]*IF([@[Unit Cost]]="",INDEX(tblTires[Unit Cost],MATCH([@[Inventory Item ID]],tblTires[Inventory Item ID],0)),[@[Unit Cost]]),0))</f>
        <v/>
      </c>
      <c r="P489" s="15">
        <f>IF([@[Transaction ID]]="","",IF([@Date]="","Missing Date",IF([@Date]&lt;='Settings'!$B$4,"Before Opening Balance",IF([@Date]&gt;'Settings'!$B$3,"After Report Date","OK"))))</f>
        <v/>
      </c>
    </row>
    <row r="490">
      <c r="A490" s="28" t="n"/>
      <c r="B490" s="50" t="n"/>
      <c r="C490" s="28" t="n"/>
      <c r="D490" s="15">
        <f>IF([@[Transaction ID]]="","",IFERROR(INDEX(tblTires[Tire Size],MATCH([@[Inventory Item ID]],tblTires[Inventory Item ID],0)),"Item ID not found"))</f>
        <v/>
      </c>
      <c r="E490" s="15">
        <f>IF([@[Transaction ID]]="","",IFERROR(INDEX(tblTires[Location],MATCH([@[Inventory Item ID]],tblTires[Inventory Item ID],0)),"Item ID not found"))</f>
        <v/>
      </c>
      <c r="F490" s="28" t="n"/>
      <c r="G490" s="30" t="n"/>
      <c r="H490" s="49" t="n"/>
      <c r="I490" s="28" t="n"/>
      <c r="J490" s="28" t="n"/>
      <c r="K490" s="52" t="n"/>
      <c r="L490" s="28" t="n"/>
      <c r="M490" s="32">
        <f>IF([@[Transaction ID]]="","",IFERROR(VLOOKUP([@[Transaction Type]],tblTxnTypes,2,FALSE),0))</f>
        <v/>
      </c>
      <c r="N490" s="32">
        <f>IF([@[Transaction ID]]="","",IFERROR([@Quantity]*[@[Inventory Factor]],0))</f>
        <v/>
      </c>
      <c r="O490" s="47">
        <f>IF([@[Transaction ID]]="","",IFERROR([@Quantity]*IF([@[Unit Cost]]="",INDEX(tblTires[Unit Cost],MATCH([@[Inventory Item ID]],tblTires[Inventory Item ID],0)),[@[Unit Cost]]),0))</f>
        <v/>
      </c>
      <c r="P490" s="15">
        <f>IF([@[Transaction ID]]="","",IF([@Date]="","Missing Date",IF([@Date]&lt;='Settings'!$B$4,"Before Opening Balance",IF([@Date]&gt;'Settings'!$B$3,"After Report Date","OK"))))</f>
        <v/>
      </c>
    </row>
    <row r="491">
      <c r="A491" s="28" t="n"/>
      <c r="B491" s="50" t="n"/>
      <c r="C491" s="28" t="n"/>
      <c r="D491" s="15">
        <f>IF([@[Transaction ID]]="","",IFERROR(INDEX(tblTires[Tire Size],MATCH([@[Inventory Item ID]],tblTires[Inventory Item ID],0)),"Item ID not found"))</f>
        <v/>
      </c>
      <c r="E491" s="15">
        <f>IF([@[Transaction ID]]="","",IFERROR(INDEX(tblTires[Location],MATCH([@[Inventory Item ID]],tblTires[Inventory Item ID],0)),"Item ID not found"))</f>
        <v/>
      </c>
      <c r="F491" s="28" t="n"/>
      <c r="G491" s="30" t="n"/>
      <c r="H491" s="49" t="n"/>
      <c r="I491" s="28" t="n"/>
      <c r="J491" s="28" t="n"/>
      <c r="K491" s="52" t="n"/>
      <c r="L491" s="28" t="n"/>
      <c r="M491" s="32">
        <f>IF([@[Transaction ID]]="","",IFERROR(VLOOKUP([@[Transaction Type]],tblTxnTypes,2,FALSE),0))</f>
        <v/>
      </c>
      <c r="N491" s="32">
        <f>IF([@[Transaction ID]]="","",IFERROR([@Quantity]*[@[Inventory Factor]],0))</f>
        <v/>
      </c>
      <c r="O491" s="47">
        <f>IF([@[Transaction ID]]="","",IFERROR([@Quantity]*IF([@[Unit Cost]]="",INDEX(tblTires[Unit Cost],MATCH([@[Inventory Item ID]],tblTires[Inventory Item ID],0)),[@[Unit Cost]]),0))</f>
        <v/>
      </c>
      <c r="P491" s="15">
        <f>IF([@[Transaction ID]]="","",IF([@Date]="","Missing Date",IF([@Date]&lt;='Settings'!$B$4,"Before Opening Balance",IF([@Date]&gt;'Settings'!$B$3,"After Report Date","OK"))))</f>
        <v/>
      </c>
    </row>
    <row r="492">
      <c r="A492" s="28" t="n"/>
      <c r="B492" s="50" t="n"/>
      <c r="C492" s="28" t="n"/>
      <c r="D492" s="15">
        <f>IF([@[Transaction ID]]="","",IFERROR(INDEX(tblTires[Tire Size],MATCH([@[Inventory Item ID]],tblTires[Inventory Item ID],0)),"Item ID not found"))</f>
        <v/>
      </c>
      <c r="E492" s="15">
        <f>IF([@[Transaction ID]]="","",IFERROR(INDEX(tblTires[Location],MATCH([@[Inventory Item ID]],tblTires[Inventory Item ID],0)),"Item ID not found"))</f>
        <v/>
      </c>
      <c r="F492" s="28" t="n"/>
      <c r="G492" s="30" t="n"/>
      <c r="H492" s="49" t="n"/>
      <c r="I492" s="28" t="n"/>
      <c r="J492" s="28" t="n"/>
      <c r="K492" s="52" t="n"/>
      <c r="L492" s="28" t="n"/>
      <c r="M492" s="32">
        <f>IF([@[Transaction ID]]="","",IFERROR(VLOOKUP([@[Transaction Type]],tblTxnTypes,2,FALSE),0))</f>
        <v/>
      </c>
      <c r="N492" s="32">
        <f>IF([@[Transaction ID]]="","",IFERROR([@Quantity]*[@[Inventory Factor]],0))</f>
        <v/>
      </c>
      <c r="O492" s="47">
        <f>IF([@[Transaction ID]]="","",IFERROR([@Quantity]*IF([@[Unit Cost]]="",INDEX(tblTires[Unit Cost],MATCH([@[Inventory Item ID]],tblTires[Inventory Item ID],0)),[@[Unit Cost]]),0))</f>
        <v/>
      </c>
      <c r="P492" s="15">
        <f>IF([@[Transaction ID]]="","",IF([@Date]="","Missing Date",IF([@Date]&lt;='Settings'!$B$4,"Before Opening Balance",IF([@Date]&gt;'Settings'!$B$3,"After Report Date","OK"))))</f>
        <v/>
      </c>
    </row>
    <row r="493">
      <c r="A493" s="28" t="n"/>
      <c r="B493" s="50" t="n"/>
      <c r="C493" s="28" t="n"/>
      <c r="D493" s="15">
        <f>IF([@[Transaction ID]]="","",IFERROR(INDEX(tblTires[Tire Size],MATCH([@[Inventory Item ID]],tblTires[Inventory Item ID],0)),"Item ID not found"))</f>
        <v/>
      </c>
      <c r="E493" s="15">
        <f>IF([@[Transaction ID]]="","",IFERROR(INDEX(tblTires[Location],MATCH([@[Inventory Item ID]],tblTires[Inventory Item ID],0)),"Item ID not found"))</f>
        <v/>
      </c>
      <c r="F493" s="28" t="n"/>
      <c r="G493" s="30" t="n"/>
      <c r="H493" s="49" t="n"/>
      <c r="I493" s="28" t="n"/>
      <c r="J493" s="28" t="n"/>
      <c r="K493" s="52" t="n"/>
      <c r="L493" s="28" t="n"/>
      <c r="M493" s="32">
        <f>IF([@[Transaction ID]]="","",IFERROR(VLOOKUP([@[Transaction Type]],tblTxnTypes,2,FALSE),0))</f>
        <v/>
      </c>
      <c r="N493" s="32">
        <f>IF([@[Transaction ID]]="","",IFERROR([@Quantity]*[@[Inventory Factor]],0))</f>
        <v/>
      </c>
      <c r="O493" s="47">
        <f>IF([@[Transaction ID]]="","",IFERROR([@Quantity]*IF([@[Unit Cost]]="",INDEX(tblTires[Unit Cost],MATCH([@[Inventory Item ID]],tblTires[Inventory Item ID],0)),[@[Unit Cost]]),0))</f>
        <v/>
      </c>
      <c r="P493" s="15">
        <f>IF([@[Transaction ID]]="","",IF([@Date]="","Missing Date",IF([@Date]&lt;='Settings'!$B$4,"Before Opening Balance",IF([@Date]&gt;'Settings'!$B$3,"After Report Date","OK"))))</f>
        <v/>
      </c>
    </row>
    <row r="494">
      <c r="A494" s="28" t="n"/>
      <c r="B494" s="50" t="n"/>
      <c r="C494" s="28" t="n"/>
      <c r="D494" s="15">
        <f>IF([@[Transaction ID]]="","",IFERROR(INDEX(tblTires[Tire Size],MATCH([@[Inventory Item ID]],tblTires[Inventory Item ID],0)),"Item ID not found"))</f>
        <v/>
      </c>
      <c r="E494" s="15">
        <f>IF([@[Transaction ID]]="","",IFERROR(INDEX(tblTires[Location],MATCH([@[Inventory Item ID]],tblTires[Inventory Item ID],0)),"Item ID not found"))</f>
        <v/>
      </c>
      <c r="F494" s="28" t="n"/>
      <c r="G494" s="30" t="n"/>
      <c r="H494" s="49" t="n"/>
      <c r="I494" s="28" t="n"/>
      <c r="J494" s="28" t="n"/>
      <c r="K494" s="52" t="n"/>
      <c r="L494" s="28" t="n"/>
      <c r="M494" s="32">
        <f>IF([@[Transaction ID]]="","",IFERROR(VLOOKUP([@[Transaction Type]],tblTxnTypes,2,FALSE),0))</f>
        <v/>
      </c>
      <c r="N494" s="32">
        <f>IF([@[Transaction ID]]="","",IFERROR([@Quantity]*[@[Inventory Factor]],0))</f>
        <v/>
      </c>
      <c r="O494" s="47">
        <f>IF([@[Transaction ID]]="","",IFERROR([@Quantity]*IF([@[Unit Cost]]="",INDEX(tblTires[Unit Cost],MATCH([@[Inventory Item ID]],tblTires[Inventory Item ID],0)),[@[Unit Cost]]),0))</f>
        <v/>
      </c>
      <c r="P494" s="15">
        <f>IF([@[Transaction ID]]="","",IF([@Date]="","Missing Date",IF([@Date]&lt;='Settings'!$B$4,"Before Opening Balance",IF([@Date]&gt;'Settings'!$B$3,"After Report Date","OK"))))</f>
        <v/>
      </c>
    </row>
    <row r="495">
      <c r="A495" s="28" t="n"/>
      <c r="B495" s="50" t="n"/>
      <c r="C495" s="28" t="n"/>
      <c r="D495" s="15">
        <f>IF([@[Transaction ID]]="","",IFERROR(INDEX(tblTires[Tire Size],MATCH([@[Inventory Item ID]],tblTires[Inventory Item ID],0)),"Item ID not found"))</f>
        <v/>
      </c>
      <c r="E495" s="15">
        <f>IF([@[Transaction ID]]="","",IFERROR(INDEX(tblTires[Location],MATCH([@[Inventory Item ID]],tblTires[Inventory Item ID],0)),"Item ID not found"))</f>
        <v/>
      </c>
      <c r="F495" s="28" t="n"/>
      <c r="G495" s="30" t="n"/>
      <c r="H495" s="49" t="n"/>
      <c r="I495" s="28" t="n"/>
      <c r="J495" s="28" t="n"/>
      <c r="K495" s="52" t="n"/>
      <c r="L495" s="28" t="n"/>
      <c r="M495" s="32">
        <f>IF([@[Transaction ID]]="","",IFERROR(VLOOKUP([@[Transaction Type]],tblTxnTypes,2,FALSE),0))</f>
        <v/>
      </c>
      <c r="N495" s="32">
        <f>IF([@[Transaction ID]]="","",IFERROR([@Quantity]*[@[Inventory Factor]],0))</f>
        <v/>
      </c>
      <c r="O495" s="47">
        <f>IF([@[Transaction ID]]="","",IFERROR([@Quantity]*IF([@[Unit Cost]]="",INDEX(tblTires[Unit Cost],MATCH([@[Inventory Item ID]],tblTires[Inventory Item ID],0)),[@[Unit Cost]]),0))</f>
        <v/>
      </c>
      <c r="P495" s="15">
        <f>IF([@[Transaction ID]]="","",IF([@Date]="","Missing Date",IF([@Date]&lt;='Settings'!$B$4,"Before Opening Balance",IF([@Date]&gt;'Settings'!$B$3,"After Report Date","OK"))))</f>
        <v/>
      </c>
    </row>
    <row r="496">
      <c r="A496" s="28" t="n"/>
      <c r="B496" s="50" t="n"/>
      <c r="C496" s="28" t="n"/>
      <c r="D496" s="15">
        <f>IF([@[Transaction ID]]="","",IFERROR(INDEX(tblTires[Tire Size],MATCH([@[Inventory Item ID]],tblTires[Inventory Item ID],0)),"Item ID not found"))</f>
        <v/>
      </c>
      <c r="E496" s="15">
        <f>IF([@[Transaction ID]]="","",IFERROR(INDEX(tblTires[Location],MATCH([@[Inventory Item ID]],tblTires[Inventory Item ID],0)),"Item ID not found"))</f>
        <v/>
      </c>
      <c r="F496" s="28" t="n"/>
      <c r="G496" s="30" t="n"/>
      <c r="H496" s="49" t="n"/>
      <c r="I496" s="28" t="n"/>
      <c r="J496" s="28" t="n"/>
      <c r="K496" s="52" t="n"/>
      <c r="L496" s="28" t="n"/>
      <c r="M496" s="32">
        <f>IF([@[Transaction ID]]="","",IFERROR(VLOOKUP([@[Transaction Type]],tblTxnTypes,2,FALSE),0))</f>
        <v/>
      </c>
      <c r="N496" s="32">
        <f>IF([@[Transaction ID]]="","",IFERROR([@Quantity]*[@[Inventory Factor]],0))</f>
        <v/>
      </c>
      <c r="O496" s="47">
        <f>IF([@[Transaction ID]]="","",IFERROR([@Quantity]*IF([@[Unit Cost]]="",INDEX(tblTires[Unit Cost],MATCH([@[Inventory Item ID]],tblTires[Inventory Item ID],0)),[@[Unit Cost]]),0))</f>
        <v/>
      </c>
      <c r="P496" s="15">
        <f>IF([@[Transaction ID]]="","",IF([@Date]="","Missing Date",IF([@Date]&lt;='Settings'!$B$4,"Before Opening Balance",IF([@Date]&gt;'Settings'!$B$3,"After Report Date","OK"))))</f>
        <v/>
      </c>
    </row>
    <row r="497">
      <c r="A497" s="28" t="n"/>
      <c r="B497" s="50" t="n"/>
      <c r="C497" s="28" t="n"/>
      <c r="D497" s="15">
        <f>IF([@[Transaction ID]]="","",IFERROR(INDEX(tblTires[Tire Size],MATCH([@[Inventory Item ID]],tblTires[Inventory Item ID],0)),"Item ID not found"))</f>
        <v/>
      </c>
      <c r="E497" s="15">
        <f>IF([@[Transaction ID]]="","",IFERROR(INDEX(tblTires[Location],MATCH([@[Inventory Item ID]],tblTires[Inventory Item ID],0)),"Item ID not found"))</f>
        <v/>
      </c>
      <c r="F497" s="28" t="n"/>
      <c r="G497" s="30" t="n"/>
      <c r="H497" s="49" t="n"/>
      <c r="I497" s="28" t="n"/>
      <c r="J497" s="28" t="n"/>
      <c r="K497" s="52" t="n"/>
      <c r="L497" s="28" t="n"/>
      <c r="M497" s="32">
        <f>IF([@[Transaction ID]]="","",IFERROR(VLOOKUP([@[Transaction Type]],tblTxnTypes,2,FALSE),0))</f>
        <v/>
      </c>
      <c r="N497" s="32">
        <f>IF([@[Transaction ID]]="","",IFERROR([@Quantity]*[@[Inventory Factor]],0))</f>
        <v/>
      </c>
      <c r="O497" s="47">
        <f>IF([@[Transaction ID]]="","",IFERROR([@Quantity]*IF([@[Unit Cost]]="",INDEX(tblTires[Unit Cost],MATCH([@[Inventory Item ID]],tblTires[Inventory Item ID],0)),[@[Unit Cost]]),0))</f>
        <v/>
      </c>
      <c r="P497" s="15">
        <f>IF([@[Transaction ID]]="","",IF([@Date]="","Missing Date",IF([@Date]&lt;='Settings'!$B$4,"Before Opening Balance",IF([@Date]&gt;'Settings'!$B$3,"After Report Date","OK"))))</f>
        <v/>
      </c>
    </row>
    <row r="498">
      <c r="A498" s="28" t="n"/>
      <c r="B498" s="50" t="n"/>
      <c r="C498" s="28" t="n"/>
      <c r="D498" s="15">
        <f>IF([@[Transaction ID]]="","",IFERROR(INDEX(tblTires[Tire Size],MATCH([@[Inventory Item ID]],tblTires[Inventory Item ID],0)),"Item ID not found"))</f>
        <v/>
      </c>
      <c r="E498" s="15">
        <f>IF([@[Transaction ID]]="","",IFERROR(INDEX(tblTires[Location],MATCH([@[Inventory Item ID]],tblTires[Inventory Item ID],0)),"Item ID not found"))</f>
        <v/>
      </c>
      <c r="F498" s="28" t="n"/>
      <c r="G498" s="30" t="n"/>
      <c r="H498" s="49" t="n"/>
      <c r="I498" s="28" t="n"/>
      <c r="J498" s="28" t="n"/>
      <c r="K498" s="52" t="n"/>
      <c r="L498" s="28" t="n"/>
      <c r="M498" s="32">
        <f>IF([@[Transaction ID]]="","",IFERROR(VLOOKUP([@[Transaction Type]],tblTxnTypes,2,FALSE),0))</f>
        <v/>
      </c>
      <c r="N498" s="32">
        <f>IF([@[Transaction ID]]="","",IFERROR([@Quantity]*[@[Inventory Factor]],0))</f>
        <v/>
      </c>
      <c r="O498" s="47">
        <f>IF([@[Transaction ID]]="","",IFERROR([@Quantity]*IF([@[Unit Cost]]="",INDEX(tblTires[Unit Cost],MATCH([@[Inventory Item ID]],tblTires[Inventory Item ID],0)),[@[Unit Cost]]),0))</f>
        <v/>
      </c>
      <c r="P498" s="15">
        <f>IF([@[Transaction ID]]="","",IF([@Date]="","Missing Date",IF([@Date]&lt;='Settings'!$B$4,"Before Opening Balance",IF([@Date]&gt;'Settings'!$B$3,"After Report Date","OK"))))</f>
        <v/>
      </c>
    </row>
    <row r="499">
      <c r="A499" s="28" t="n"/>
      <c r="B499" s="50" t="n"/>
      <c r="C499" s="28" t="n"/>
      <c r="D499" s="15">
        <f>IF([@[Transaction ID]]="","",IFERROR(INDEX(tblTires[Tire Size],MATCH([@[Inventory Item ID]],tblTires[Inventory Item ID],0)),"Item ID not found"))</f>
        <v/>
      </c>
      <c r="E499" s="15">
        <f>IF([@[Transaction ID]]="","",IFERROR(INDEX(tblTires[Location],MATCH([@[Inventory Item ID]],tblTires[Inventory Item ID],0)),"Item ID not found"))</f>
        <v/>
      </c>
      <c r="F499" s="28" t="n"/>
      <c r="G499" s="30" t="n"/>
      <c r="H499" s="49" t="n"/>
      <c r="I499" s="28" t="n"/>
      <c r="J499" s="28" t="n"/>
      <c r="K499" s="52" t="n"/>
      <c r="L499" s="28" t="n"/>
      <c r="M499" s="32">
        <f>IF([@[Transaction ID]]="","",IFERROR(VLOOKUP([@[Transaction Type]],tblTxnTypes,2,FALSE),0))</f>
        <v/>
      </c>
      <c r="N499" s="32">
        <f>IF([@[Transaction ID]]="","",IFERROR([@Quantity]*[@[Inventory Factor]],0))</f>
        <v/>
      </c>
      <c r="O499" s="47">
        <f>IF([@[Transaction ID]]="","",IFERROR([@Quantity]*IF([@[Unit Cost]]="",INDEX(tblTires[Unit Cost],MATCH([@[Inventory Item ID]],tblTires[Inventory Item ID],0)),[@[Unit Cost]]),0))</f>
        <v/>
      </c>
      <c r="P499" s="15">
        <f>IF([@[Transaction ID]]="","",IF([@Date]="","Missing Date",IF([@Date]&lt;='Settings'!$B$4,"Before Opening Balance",IF([@Date]&gt;'Settings'!$B$3,"After Report Date","OK"))))</f>
        <v/>
      </c>
    </row>
    <row r="500">
      <c r="A500" s="28" t="n"/>
      <c r="B500" s="50" t="n"/>
      <c r="C500" s="28" t="n"/>
      <c r="D500" s="15">
        <f>IF([@[Transaction ID]]="","",IFERROR(INDEX(tblTires[Tire Size],MATCH([@[Inventory Item ID]],tblTires[Inventory Item ID],0)),"Item ID not found"))</f>
        <v/>
      </c>
      <c r="E500" s="15">
        <f>IF([@[Transaction ID]]="","",IFERROR(INDEX(tblTires[Location],MATCH([@[Inventory Item ID]],tblTires[Inventory Item ID],0)),"Item ID not found"))</f>
        <v/>
      </c>
      <c r="F500" s="28" t="n"/>
      <c r="G500" s="30" t="n"/>
      <c r="H500" s="49" t="n"/>
      <c r="I500" s="28" t="n"/>
      <c r="J500" s="28" t="n"/>
      <c r="K500" s="52" t="n"/>
      <c r="L500" s="28" t="n"/>
      <c r="M500" s="32">
        <f>IF([@[Transaction ID]]="","",IFERROR(VLOOKUP([@[Transaction Type]],tblTxnTypes,2,FALSE),0))</f>
        <v/>
      </c>
      <c r="N500" s="32">
        <f>IF([@[Transaction ID]]="","",IFERROR([@Quantity]*[@[Inventory Factor]],0))</f>
        <v/>
      </c>
      <c r="O500" s="47">
        <f>IF([@[Transaction ID]]="","",IFERROR([@Quantity]*IF([@[Unit Cost]]="",INDEX(tblTires[Unit Cost],MATCH([@[Inventory Item ID]],tblTires[Inventory Item ID],0)),[@[Unit Cost]]),0))</f>
        <v/>
      </c>
      <c r="P500" s="15">
        <f>IF([@[Transaction ID]]="","",IF([@Date]="","Missing Date",IF([@Date]&lt;='Settings'!$B$4,"Before Opening Balance",IF([@Date]&gt;'Settings'!$B$3,"After Report Date","OK"))))</f>
        <v/>
      </c>
    </row>
    <row r="501">
      <c r="A501" s="28" t="n"/>
      <c r="B501" s="50" t="n"/>
      <c r="C501" s="28" t="n"/>
      <c r="D501" s="15">
        <f>IF([@[Transaction ID]]="","",IFERROR(INDEX(tblTires[Tire Size],MATCH([@[Inventory Item ID]],tblTires[Inventory Item ID],0)),"Item ID not found"))</f>
        <v/>
      </c>
      <c r="E501" s="15">
        <f>IF([@[Transaction ID]]="","",IFERROR(INDEX(tblTires[Location],MATCH([@[Inventory Item ID]],tblTires[Inventory Item ID],0)),"Item ID not found"))</f>
        <v/>
      </c>
      <c r="F501" s="28" t="n"/>
      <c r="G501" s="30" t="n"/>
      <c r="H501" s="49" t="n"/>
      <c r="I501" s="28" t="n"/>
      <c r="J501" s="28" t="n"/>
      <c r="K501" s="52" t="n"/>
      <c r="L501" s="28" t="n"/>
      <c r="M501" s="32">
        <f>IF([@[Transaction ID]]="","",IFERROR(VLOOKUP([@[Transaction Type]],tblTxnTypes,2,FALSE),0))</f>
        <v/>
      </c>
      <c r="N501" s="32">
        <f>IF([@[Transaction ID]]="","",IFERROR([@Quantity]*[@[Inventory Factor]],0))</f>
        <v/>
      </c>
      <c r="O501" s="47">
        <f>IF([@[Transaction ID]]="","",IFERROR([@Quantity]*IF([@[Unit Cost]]="",INDEX(tblTires[Unit Cost],MATCH([@[Inventory Item ID]],tblTires[Inventory Item ID],0)),[@[Unit Cost]]),0))</f>
        <v/>
      </c>
      <c r="P501" s="15">
        <f>IF([@[Transaction ID]]="","",IF([@Date]="","Missing Date",IF([@Date]&lt;='Settings'!$B$4,"Before Opening Balance",IF([@Date]&gt;'Settings'!$B$3,"After Report Date","OK"))))</f>
        <v/>
      </c>
    </row>
    <row r="502">
      <c r="A502" s="28" t="n"/>
      <c r="B502" s="50" t="n"/>
      <c r="C502" s="28" t="n"/>
      <c r="D502" s="15">
        <f>IF([@[Transaction ID]]="","",IFERROR(INDEX(tblTires[Tire Size],MATCH([@[Inventory Item ID]],tblTires[Inventory Item ID],0)),"Item ID not found"))</f>
        <v/>
      </c>
      <c r="E502" s="15">
        <f>IF([@[Transaction ID]]="","",IFERROR(INDEX(tblTires[Location],MATCH([@[Inventory Item ID]],tblTires[Inventory Item ID],0)),"Item ID not found"))</f>
        <v/>
      </c>
      <c r="F502" s="28" t="n"/>
      <c r="G502" s="30" t="n"/>
      <c r="H502" s="49" t="n"/>
      <c r="I502" s="28" t="n"/>
      <c r="J502" s="28" t="n"/>
      <c r="K502" s="52" t="n"/>
      <c r="L502" s="28" t="n"/>
      <c r="M502" s="32">
        <f>IF([@[Transaction ID]]="","",IFERROR(VLOOKUP([@[Transaction Type]],tblTxnTypes,2,FALSE),0))</f>
        <v/>
      </c>
      <c r="N502" s="32">
        <f>IF([@[Transaction ID]]="","",IFERROR([@Quantity]*[@[Inventory Factor]],0))</f>
        <v/>
      </c>
      <c r="O502" s="47">
        <f>IF([@[Transaction ID]]="","",IFERROR([@Quantity]*IF([@[Unit Cost]]="",INDEX(tblTires[Unit Cost],MATCH([@[Inventory Item ID]],tblTires[Inventory Item ID],0)),[@[Unit Cost]]),0))</f>
        <v/>
      </c>
      <c r="P502" s="15">
        <f>IF([@[Transaction ID]]="","",IF([@Date]="","Missing Date",IF([@Date]&lt;='Settings'!$B$4,"Before Opening Balance",IF([@Date]&gt;'Settings'!$B$3,"After Report Date","OK"))))</f>
        <v/>
      </c>
    </row>
    <row r="503">
      <c r="A503" s="28" t="n"/>
      <c r="B503" s="50" t="n"/>
      <c r="C503" s="28" t="n"/>
      <c r="D503" s="15">
        <f>IF([@[Transaction ID]]="","",IFERROR(INDEX(tblTires[Tire Size],MATCH([@[Inventory Item ID]],tblTires[Inventory Item ID],0)),"Item ID not found"))</f>
        <v/>
      </c>
      <c r="E503" s="15">
        <f>IF([@[Transaction ID]]="","",IFERROR(INDEX(tblTires[Location],MATCH([@[Inventory Item ID]],tblTires[Inventory Item ID],0)),"Item ID not found"))</f>
        <v/>
      </c>
      <c r="F503" s="28" t="n"/>
      <c r="G503" s="30" t="n"/>
      <c r="H503" s="49" t="n"/>
      <c r="I503" s="28" t="n"/>
      <c r="J503" s="28" t="n"/>
      <c r="K503" s="52" t="n"/>
      <c r="L503" s="28" t="n"/>
      <c r="M503" s="32">
        <f>IF([@[Transaction ID]]="","",IFERROR(VLOOKUP([@[Transaction Type]],tblTxnTypes,2,FALSE),0))</f>
        <v/>
      </c>
      <c r="N503" s="32">
        <f>IF([@[Transaction ID]]="","",IFERROR([@Quantity]*[@[Inventory Factor]],0))</f>
        <v/>
      </c>
      <c r="O503" s="47">
        <f>IF([@[Transaction ID]]="","",IFERROR([@Quantity]*IF([@[Unit Cost]]="",INDEX(tblTires[Unit Cost],MATCH([@[Inventory Item ID]],tblTires[Inventory Item ID],0)),[@[Unit Cost]]),0))</f>
        <v/>
      </c>
      <c r="P503" s="15">
        <f>IF([@[Transaction ID]]="","",IF([@Date]="","Missing Date",IF([@Date]&lt;='Settings'!$B$4,"Before Opening Balance",IF([@Date]&gt;'Settings'!$B$3,"After Report Date","OK"))))</f>
        <v/>
      </c>
    </row>
    <row r="504">
      <c r="A504" s="28" t="n"/>
      <c r="B504" s="50" t="n"/>
      <c r="C504" s="28" t="n"/>
      <c r="D504" s="15">
        <f>IF([@[Transaction ID]]="","",IFERROR(INDEX(tblTires[Tire Size],MATCH([@[Inventory Item ID]],tblTires[Inventory Item ID],0)),"Item ID not found"))</f>
        <v/>
      </c>
      <c r="E504" s="15">
        <f>IF([@[Transaction ID]]="","",IFERROR(INDEX(tblTires[Location],MATCH([@[Inventory Item ID]],tblTires[Inventory Item ID],0)),"Item ID not found"))</f>
        <v/>
      </c>
      <c r="F504" s="28" t="n"/>
      <c r="G504" s="30" t="n"/>
      <c r="H504" s="49" t="n"/>
      <c r="I504" s="28" t="n"/>
      <c r="J504" s="28" t="n"/>
      <c r="K504" s="52" t="n"/>
      <c r="L504" s="28" t="n"/>
      <c r="M504" s="32">
        <f>IF([@[Transaction ID]]="","",IFERROR(VLOOKUP([@[Transaction Type]],tblTxnTypes,2,FALSE),0))</f>
        <v/>
      </c>
      <c r="N504" s="32">
        <f>IF([@[Transaction ID]]="","",IFERROR([@Quantity]*[@[Inventory Factor]],0))</f>
        <v/>
      </c>
      <c r="O504" s="47">
        <f>IF([@[Transaction ID]]="","",IFERROR([@Quantity]*IF([@[Unit Cost]]="",INDEX(tblTires[Unit Cost],MATCH([@[Inventory Item ID]],tblTires[Inventory Item ID],0)),[@[Unit Cost]]),0))</f>
        <v/>
      </c>
      <c r="P504" s="15">
        <f>IF([@[Transaction ID]]="","",IF([@Date]="","Missing Date",IF([@Date]&lt;='Settings'!$B$4,"Before Opening Balance",IF([@Date]&gt;'Settings'!$B$3,"After Report Date","OK"))))</f>
        <v/>
      </c>
    </row>
    <row r="505">
      <c r="A505" s="28" t="n"/>
      <c r="B505" s="50" t="n"/>
      <c r="C505" s="28" t="n"/>
      <c r="D505" s="15">
        <f>IF([@[Transaction ID]]="","",IFERROR(INDEX(tblTires[Tire Size],MATCH([@[Inventory Item ID]],tblTires[Inventory Item ID],0)),"Item ID not found"))</f>
        <v/>
      </c>
      <c r="E505" s="15">
        <f>IF([@[Transaction ID]]="","",IFERROR(INDEX(tblTires[Location],MATCH([@[Inventory Item ID]],tblTires[Inventory Item ID],0)),"Item ID not found"))</f>
        <v/>
      </c>
      <c r="F505" s="28" t="n"/>
      <c r="G505" s="30" t="n"/>
      <c r="H505" s="49" t="n"/>
      <c r="I505" s="28" t="n"/>
      <c r="J505" s="28" t="n"/>
      <c r="K505" s="52" t="n"/>
      <c r="L505" s="28" t="n"/>
      <c r="M505" s="32">
        <f>IF([@[Transaction ID]]="","",IFERROR(VLOOKUP([@[Transaction Type]],tblTxnTypes,2,FALSE),0))</f>
        <v/>
      </c>
      <c r="N505" s="32">
        <f>IF([@[Transaction ID]]="","",IFERROR([@Quantity]*[@[Inventory Factor]],0))</f>
        <v/>
      </c>
      <c r="O505" s="47">
        <f>IF([@[Transaction ID]]="","",IFERROR([@Quantity]*IF([@[Unit Cost]]="",INDEX(tblTires[Unit Cost],MATCH([@[Inventory Item ID]],tblTires[Inventory Item ID],0)),[@[Unit Cost]]),0))</f>
        <v/>
      </c>
      <c r="P505" s="15">
        <f>IF([@[Transaction ID]]="","",IF([@Date]="","Missing Date",IF([@Date]&lt;='Settings'!$B$4,"Before Opening Balance",IF([@Date]&gt;'Settings'!$B$3,"After Report Date","OK"))))</f>
        <v/>
      </c>
    </row>
    <row r="507">
      <c r="A507" s="23" t="inlineStr">
        <is>
          <t>For a location transfer, enter a Transfer Out transaction for the origin Inventory Item ID and a matching Transfer In transaction for the destination Inventory Item ID. Quantity on order is maintained on Tire Inventory and is not a receipt until the tires physically arrive.</t>
        </is>
      </c>
    </row>
  </sheetData>
  <mergeCells count="1">
    <mergeCell ref="A1:P1"/>
  </mergeCells>
  <conditionalFormatting sqref="P6:P505">
    <cfRule type="expression" priority="1" dxfId="1">
      <formula>AND($A6&lt;&gt;"",$P6&lt;&gt;"OK")</formula>
    </cfRule>
  </conditionalFormatting>
  <conditionalFormatting sqref="D6:E505">
    <cfRule type="expression" priority="2" dxfId="1">
      <formula>OR($D6="Item ID not found",$E6="Item ID not found")</formula>
    </cfRule>
  </conditionalFormatting>
  <conditionalFormatting sqref="M6:M505">
    <cfRule type="expression" priority="3" dxfId="1">
      <formula>AND($A6&lt;&gt;"",$M6=0)</formula>
    </cfRule>
  </conditionalFormatting>
  <dataValidations count="7">
    <dataValidation sqref="A6:A505" showDropDown="0" showInputMessage="0" showErrorMessage="1" allowBlank="0" errorTitle="Invalid Transaction ID" error="Transaction ID must be present and unique." type="custom" errorStyle="stop">
      <formula1>=AND(A6&lt;&gt;"",COUNTIF($A$6:$A$505,A6)=1)</formula1>
    </dataValidation>
    <dataValidation sqref="B6:B505" showDropDown="0" showInputMessage="0" showErrorMessage="1" allowBlank="0" errorTitle="Invalid Transaction Date" error="Enter a date from 1/1/2000 through 12/31/2100." type="date" errorStyle="stop" operator="between">
      <formula1>DATE(2000,1,1)</formula1>
      <formula2>DATE(2100,12,31)</formula2>
    </dataValidation>
    <dataValidation sqref="C6:C505" showDropDown="0" showInputMessage="0" showErrorMessage="1" allowBlank="0" errorTitle="Invalid Inventory Item ID" error="Select an Inventory Item ID from Tire Inventory." type="list" errorStyle="stop">
      <formula1>INDIRECT("'Tire Inventory'!$B$6:$B$505")</formula1>
    </dataValidation>
    <dataValidation sqref="F6:F505" showDropDown="0" showInputMessage="0" showErrorMessage="1" allowBlank="0" errorTitle="Invalid Transaction Type" error="Select a transaction type from the controlled list." type="list" errorStyle="stop">
      <formula1>INDIRECT("'Settings'!$A$12:$A$19")</formula1>
    </dataValidation>
    <dataValidation sqref="G6:G505" showDropDown="0" showInputMessage="0" showErrorMessage="1" allowBlank="0" errorTitle="Invalid Quantity" error="Enter a positive whole number from 1 through 100000." type="whole" errorStyle="stop" operator="between">
      <formula1>1</formula1>
      <formula2>100000</formula2>
    </dataValidation>
    <dataValidation sqref="H6:H505" showDropDown="0" showInputMessage="0" showErrorMessage="1" allowBlank="0" errorTitle="Invalid Unit Cost" error="Leave blank or enter zero or a positive dollar amount." type="decimal" errorStyle="stop" operator="greaterThanOrEqual">
      <formula1>0</formula1>
    </dataValidation>
    <dataValidation sqref="K6:K505" showDropDown="0" showInputMessage="0" showErrorMessage="1" allowBlank="0" errorTitle="Invalid Odometer" error="Leave blank or enter a whole number from 0 through 5,000,000 miles." type="whole" errorStyle="stop" operator="between">
      <formula1>0</formula1>
      <formula2>5000000</formula2>
    </dataValidation>
  </dataValidations>
  <hyperlinks>
    <hyperlink xmlns:r="http://schemas.openxmlformats.org/officeDocument/2006/relationships" ref="M2" r:id="rId1"/>
    <hyperlink xmlns:r="http://schemas.openxmlformats.org/officeDocument/2006/relationships" ref="N2" r:id="rId2"/>
    <hyperlink xmlns:r="http://schemas.openxmlformats.org/officeDocument/2006/relationships" ref="O2" r:id="rId3"/>
    <hyperlink xmlns:r="http://schemas.openxmlformats.org/officeDocument/2006/relationships" ref="P2" r:id="rId4"/>
  </hyperlinks>
  <pageMargins left="0.25" right="0.25" top="0.5" bottom="0.5" header="0.5" footer="0.5"/>
  <pageSetup orientation="landscape" fitToHeight="0" fitToWidth="1"/>
  <headerFooter>
    <oddHeader/>
    <oddFooter>&amp;LFleet Tire Inventory Workbook&amp;RPage &amp;P</oddFooter>
    <evenHeader/>
    <evenFooter/>
    <firstHeader/>
    <firstFooter/>
  </headerFooter>
  <tableParts count="1">
    <tablePart xmlns:r="http://schemas.openxmlformats.org/officeDocument/2006/relationships" r:id="rId5"/>
  </tableParts>
</worksheet>
</file>

<file path=xl/worksheets/sheet4.xml><?xml version="1.0" encoding="utf-8"?>
<worksheet xmlns="http://schemas.openxmlformats.org/spreadsheetml/2006/main">
  <sheetPr>
    <tabColor rgb="00F97316"/>
    <outlinePr summaryBelow="1" summaryRight="1"/>
    <pageSetUpPr fitToPage="1"/>
  </sheetPr>
  <dimension ref="A1:M27"/>
  <sheetViews>
    <sheetView showGridLines="0" workbookViewId="0">
      <pane ySplit="2" topLeftCell="A3" activePane="bottomLeft" state="frozen"/>
      <selection pane="bottomLeft" activeCell="A1" sqref="A1"/>
    </sheetView>
  </sheetViews>
  <sheetFormatPr baseColWidth="8" defaultRowHeight="15"/>
  <cols>
    <col width="35" customWidth="1" min="1" max="1"/>
    <col width="20" customWidth="1" min="2" max="2"/>
    <col width="20" customWidth="1" min="3" max="3"/>
    <col width="21" customWidth="1" min="4" max="4"/>
    <col width="24" customWidth="1" min="6" max="6"/>
    <col width="16" customWidth="1" min="8" max="8"/>
    <col width="14" customWidth="1" min="10" max="10"/>
    <col width="17" customWidth="1" min="11" max="11"/>
    <col width="17" customWidth="1" min="12" max="12"/>
    <col width="14" customWidth="1" min="13" max="13"/>
  </cols>
  <sheetData>
    <row r="1" ht="26" customHeight="1">
      <c r="A1" s="1" t="inlineStr">
        <is>
          <t>Workbook Settings and Lists</t>
        </is>
      </c>
    </row>
    <row r="2">
      <c r="A2" s="24" t="inlineStr">
        <is>
          <t>Edit blue value cells and controlled lists as operating needs change.</t>
        </is>
      </c>
      <c r="C2" s="4" t="inlineStr">
        <is>
          <t>Date Setup</t>
        </is>
      </c>
      <c r="J2" s="3" t="inlineStr">
        <is>
          <t>Dashboard</t>
        </is>
      </c>
      <c r="K2" s="3" t="inlineStr">
        <is>
          <t>Tire Inventory</t>
        </is>
      </c>
      <c r="L2" s="3" t="inlineStr">
        <is>
          <t>Transactions</t>
        </is>
      </c>
      <c r="M2" s="3" t="inlineStr">
        <is>
          <t>Settings</t>
        </is>
      </c>
    </row>
    <row r="3">
      <c r="A3" s="20" t="inlineStr">
        <is>
          <t>Report As of Date</t>
        </is>
      </c>
      <c r="B3" s="53" t="n">
        <v>46265</v>
      </c>
      <c r="C3" s="36">
        <f>IF(B3&gt;B4,"Date Setup OK","Check Dates")</f>
        <v/>
      </c>
    </row>
    <row r="4">
      <c r="A4" s="20" t="inlineStr">
        <is>
          <t>Opening Balance Date</t>
        </is>
      </c>
      <c r="B4" s="53" t="n">
        <v>46234</v>
      </c>
    </row>
    <row r="5">
      <c r="A5" s="20" t="inlineStr">
        <is>
          <t>Reorder Soon Buffer</t>
        </is>
      </c>
      <c r="B5" s="37" t="n">
        <v>0.25</v>
      </c>
    </row>
    <row r="6">
      <c r="A6" s="20" t="inlineStr">
        <is>
          <t>Tire Age Review Months</t>
        </is>
      </c>
      <c r="B6" s="38" t="n">
        <v>60</v>
      </c>
    </row>
    <row r="7">
      <c r="A7" s="20" t="inlineStr">
        <is>
          <t>Estimated Freight per Tire</t>
        </is>
      </c>
      <c r="B7" s="54" t="n">
        <v>18</v>
      </c>
    </row>
    <row r="10">
      <c r="A10" s="40" t="inlineStr">
        <is>
          <t>Transaction Types</t>
        </is>
      </c>
    </row>
    <row r="11" ht="34" customHeight="1">
      <c r="A11" s="14" t="inlineStr">
        <is>
          <t>Transaction Type</t>
        </is>
      </c>
      <c r="B11" s="14" t="inlineStr">
        <is>
          <t>Inventory Factor</t>
        </is>
      </c>
      <c r="D11" s="41" t="inlineStr">
        <is>
          <t>Locations</t>
        </is>
      </c>
      <c r="F11" s="41" t="inlineStr">
        <is>
          <t>Applications</t>
        </is>
      </c>
      <c r="H11" s="41" t="inlineStr">
        <is>
          <t>Load Ranges</t>
        </is>
      </c>
      <c r="J11" s="41" t="inlineStr">
        <is>
          <t>Yes / No</t>
        </is>
      </c>
    </row>
    <row r="12">
      <c r="A12" s="42" t="inlineStr">
        <is>
          <t>Receipt</t>
        </is>
      </c>
      <c r="B12" s="42" t="n">
        <v>1</v>
      </c>
      <c r="D12" s="43" t="inlineStr">
        <is>
          <t>Dallas Main</t>
        </is>
      </c>
      <c r="F12" s="43" t="inlineStr">
        <is>
          <t>Steer</t>
        </is>
      </c>
      <c r="H12" s="43" t="inlineStr">
        <is>
          <t>E</t>
        </is>
      </c>
      <c r="J12" s="43" t="inlineStr">
        <is>
          <t>Yes</t>
        </is>
      </c>
    </row>
    <row r="13">
      <c r="A13" s="42" t="inlineStr">
        <is>
          <t>Return to Stock</t>
        </is>
      </c>
      <c r="B13" s="42" t="n">
        <v>1</v>
      </c>
      <c r="D13" s="43" t="inlineStr">
        <is>
          <t>Houston Yard</t>
        </is>
      </c>
      <c r="F13" s="43" t="inlineStr">
        <is>
          <t>Drive</t>
        </is>
      </c>
      <c r="H13" s="43" t="inlineStr">
        <is>
          <t>G</t>
        </is>
      </c>
      <c r="J13" s="43" t="inlineStr">
        <is>
          <t>No</t>
        </is>
      </c>
    </row>
    <row r="14">
      <c r="A14" s="42" t="inlineStr">
        <is>
          <t>Transfer In</t>
        </is>
      </c>
      <c r="B14" s="42" t="n">
        <v>1</v>
      </c>
      <c r="D14" s="43" t="inlineStr">
        <is>
          <t>Mobile Service</t>
        </is>
      </c>
      <c r="F14" s="43" t="inlineStr">
        <is>
          <t>Trailer</t>
        </is>
      </c>
      <c r="H14" s="43" t="inlineStr">
        <is>
          <t>H</t>
        </is>
      </c>
    </row>
    <row r="15">
      <c r="A15" s="42" t="inlineStr">
        <is>
          <t>Count Gain</t>
        </is>
      </c>
      <c r="B15" s="42" t="n">
        <v>1</v>
      </c>
      <c r="F15" s="43" t="inlineStr">
        <is>
          <t>All Position</t>
        </is>
      </c>
    </row>
    <row r="16">
      <c r="A16" s="42" t="inlineStr">
        <is>
          <t>Install/Issue</t>
        </is>
      </c>
      <c r="B16" s="42" t="n">
        <v>-1</v>
      </c>
      <c r="F16" s="43" t="inlineStr">
        <is>
          <t>Medium-Duty Truck</t>
        </is>
      </c>
    </row>
    <row r="17">
      <c r="A17" s="42" t="inlineStr">
        <is>
          <t>Scrap</t>
        </is>
      </c>
      <c r="B17" s="42" t="n">
        <v>-1</v>
      </c>
      <c r="F17" s="43" t="inlineStr">
        <is>
          <t>Light Truck</t>
        </is>
      </c>
    </row>
    <row r="18">
      <c r="A18" s="42" t="inlineStr">
        <is>
          <t>Transfer Out</t>
        </is>
      </c>
      <c r="B18" s="42" t="n">
        <v>-1</v>
      </c>
      <c r="F18" s="43" t="inlineStr">
        <is>
          <t>Service Van</t>
        </is>
      </c>
    </row>
    <row r="19">
      <c r="A19" s="42" t="inlineStr">
        <is>
          <t>Count Loss</t>
        </is>
      </c>
      <c r="B19" s="42" t="n">
        <v>-1</v>
      </c>
    </row>
    <row r="22">
      <c r="A22" s="13" t="inlineStr">
        <is>
          <t>Operating Notes</t>
        </is>
      </c>
    </row>
    <row r="23" ht="30" customHeight="1">
      <c r="A23" s="44" t="inlineStr">
        <is>
          <t>• Opening Qty is the physical quantity at the close of the Opening Balance Date. Do not also enter those same units as receipts.</t>
        </is>
      </c>
    </row>
    <row r="24" ht="30" customHeight="1">
      <c r="A24" s="44" t="inlineStr">
        <is>
          <t>• Only transactions after the Opening Balance Date and through the Report As of Date affect current inventory.</t>
        </is>
      </c>
    </row>
    <row r="25" ht="30" customHeight="1">
      <c r="A25" s="44" t="inlineStr">
        <is>
          <t>• The Reorder Soon Buffer expands the warning range above the Reorder Point.</t>
        </is>
      </c>
    </row>
    <row r="26" ht="30" customHeight="1">
      <c r="A26" s="44" t="inlineStr">
        <is>
          <t>• Estimated Freight per Tire is used only for the Dashboard replenishment estimate. Taxes are not included.</t>
        </is>
      </c>
    </row>
    <row r="27" ht="30" customHeight="1">
      <c r="A27" s="44" t="inlineStr">
        <is>
          <t>• The Tire Age Review setting is an internal review threshold and is not a compliance determination.</t>
        </is>
      </c>
    </row>
  </sheetData>
  <mergeCells count="1">
    <mergeCell ref="A1:M1"/>
  </mergeCells>
  <conditionalFormatting sqref="C3">
    <cfRule type="expression" priority="1" dxfId="0">
      <formula>C3="Date Setup OK"</formula>
    </cfRule>
    <cfRule type="expression" priority="2" dxfId="1">
      <formula>C3="Check Dates"</formula>
    </cfRule>
  </conditionalFormatting>
  <dataValidations count="5">
    <dataValidation sqref="B3" showDropDown="0" showInputMessage="0" showErrorMessage="1" allowBlank="0" errorTitle="Invalid Report Date" error="Report As of Date must be after Opening Balance Date." type="custom" errorStyle="stop">
      <formula1>=AND(ISNUMBER(B3),B3&gt;B4)</formula1>
    </dataValidation>
    <dataValidation sqref="B4" showDropDown="0" showInputMessage="0" showErrorMessage="1" allowBlank="0" errorTitle="Invalid Opening Balance Date" error="Opening Balance Date must be earlier than Report As of Date." type="custom" errorStyle="stop">
      <formula1>=AND(ISNUMBER(B4),B4&lt;B3)</formula1>
    </dataValidation>
    <dataValidation sqref="B5" showDropDown="0" showInputMessage="0" showErrorMessage="1" allowBlank="0" errorTitle="Invalid Percentage" error="Enter a percentage from 0% through 100%." type="decimal" errorStyle="stop" operator="between">
      <formula1>0</formula1>
      <formula2>1</formula2>
    </dataValidation>
    <dataValidation sqref="B6" showDropDown="0" showInputMessage="0" showErrorMessage="1" allowBlank="0" errorTitle="Invalid Month Threshold" error="Enter a whole number from 1 through 240." type="whole" errorStyle="stop" operator="between">
      <formula1>1</formula1>
      <formula2>240</formula2>
    </dataValidation>
    <dataValidation sqref="B7" showDropDown="0" showInputMessage="0" showErrorMessage="1" allowBlank="0" errorTitle="Invalid Freight Amount" error="Enter an amount from $0.00 through $1,000.00." type="decimal" errorStyle="stop" operator="between">
      <formula1>0</formula1>
      <formula2>1000</formula2>
    </dataValidation>
  </dataValidations>
  <hyperlinks>
    <hyperlink xmlns:r="http://schemas.openxmlformats.org/officeDocument/2006/relationships" ref="J2" r:id="rId1"/>
    <hyperlink xmlns:r="http://schemas.openxmlformats.org/officeDocument/2006/relationships" ref="K2" r:id="rId2"/>
    <hyperlink xmlns:r="http://schemas.openxmlformats.org/officeDocument/2006/relationships" ref="L2" r:id="rId3"/>
    <hyperlink xmlns:r="http://schemas.openxmlformats.org/officeDocument/2006/relationships" ref="M2" r:id="rId4"/>
  </hyperlinks>
  <pageMargins left="0.25" right="0.25" top="0.5" bottom="0.5" header="0.5" footer="0.5"/>
  <pageSetup orientation="portrait" fitToHeight="0" fitToWidth="1"/>
  <headerFooter>
    <oddHeader/>
    <oddFooter>&amp;LFleet Tire Inventory Workbook&amp;RPage &amp;P</oddFooter>
    <evenHeader/>
    <evenFooter/>
    <firstHeader/>
    <firstFooter/>
  </headerFooter>
  <tableParts count="1">
    <tablePart xmlns:r="http://schemas.openxmlformats.org/officeDocument/2006/relationships" r:id="rId5"/>
  </tableParts>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2026-09-08T13:28:14Z</dcterms:created>
  <dcterms:modified xmlns:dcterms="http://purl.org/dc/terms/" xmlns:xsi="http://www.w3.org/2001/XMLSchema-instance" xsi:type="dcterms:W3CDTF">2026-09-08T13:28:18+00:00Z</dcterms:modified>
</cp:coreProperties>
</file>